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updateLinks="never" defaultThemeVersion="124226"/>
  <mc:AlternateContent xmlns:mc="http://schemas.openxmlformats.org/markup-compatibility/2006">
    <mc:Choice Requires="x15">
      <x15ac:absPath xmlns:x15ac="http://schemas.microsoft.com/office/spreadsheetml/2010/11/ac" url="C:\Users\SPW0\Desktop\ILP\"/>
    </mc:Choice>
  </mc:AlternateContent>
  <xr:revisionPtr revIDLastSave="0" documentId="10_ncr:100000_{F061E05E-E1B9-4DB5-968A-1147C62AB7B0}" xr6:coauthVersionLast="31" xr6:coauthVersionMax="31" xr10:uidLastSave="{00000000-0000-0000-0000-000000000000}"/>
  <bookViews>
    <workbookView xWindow="165" yWindow="90" windowWidth="18510" windowHeight="10875" tabRatio="817" firstSheet="8" activeTab="9"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19 ILP Exp Carryover" sheetId="65" r:id="rId8"/>
    <sheet name="Event Summary" sheetId="87" r:id="rId9"/>
    <sheet name="Incentives 2018-22" sheetId="49" r:id="rId10"/>
    <sheet name="2019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'2019 ILP Exp Carryover'!$B$1:$O$66</definedName>
    <definedName name="_xlnm.Print_Area" localSheetId="10">'2019 ILP Incent Carryover'!$A$1:$N$25</definedName>
    <definedName name="_xlnm.Print_Area" localSheetId="1">'Cover Page'!$A$1:$K$33</definedName>
    <definedName name="_xlnm.Print_Area" localSheetId="6">'DREBA 2018-22'!$B$1:$U$62</definedName>
    <definedName name="_xlnm.Print_Area" localSheetId="8">'Event Summary'!$A$1:$L$14</definedName>
    <definedName name="_xlnm.Print_Area" localSheetId="3">'Ex Ante LI &amp; Eligibility Stats'!$A$1:$O$19</definedName>
    <definedName name="_xlnm.Print_Area" localSheetId="4">'Ex Post LI &amp; Eligibility Stats'!$A$1:$O$18</definedName>
    <definedName name="_xlnm.Print_Area" localSheetId="12">'Fund Shift Log 2019'!$A$1:$E$21</definedName>
    <definedName name="_xlnm.Print_Area" localSheetId="9">'Incentives 2018-22'!$A$1:$P$20</definedName>
    <definedName name="_xlnm.Print_Area" localSheetId="11">'ME&amp;O Actual Expenditures'!$A$1:$R$60</definedName>
    <definedName name="_xlnm.Print_Area" localSheetId="2">'Program MW'!$A$1:$T$65</definedName>
    <definedName name="_xlnm.Print_Area" localSheetId="0">'Report Cover - Public'!$A$1:$K$39</definedName>
    <definedName name="_xlnm.Print_Area" localSheetId="5">'TA-TI Distribution'!$A$1:$Y$70</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79017"/>
</workbook>
</file>

<file path=xl/calcChain.xml><?xml version="1.0" encoding="utf-8"?>
<calcChain xmlns="http://schemas.openxmlformats.org/spreadsheetml/2006/main">
  <c r="N21" i="59" l="1"/>
  <c r="N17" i="59"/>
  <c r="N14" i="59"/>
  <c r="N15" i="59"/>
  <c r="N16" i="59"/>
  <c r="N13" i="59"/>
  <c r="N8" i="59"/>
  <c r="N9" i="59"/>
  <c r="N7" i="59"/>
  <c r="C17" i="59"/>
  <c r="D17" i="59"/>
  <c r="E17" i="59"/>
  <c r="F17" i="59"/>
  <c r="G17" i="59"/>
  <c r="H17" i="59"/>
  <c r="I17" i="59"/>
  <c r="J17" i="59"/>
  <c r="K17" i="59"/>
  <c r="L17" i="59"/>
  <c r="M17" i="59"/>
  <c r="Q28" i="68" l="1"/>
  <c r="N28" i="68"/>
  <c r="K28" i="68"/>
  <c r="H28" i="68"/>
  <c r="S27" i="68"/>
  <c r="R27" i="68"/>
  <c r="P27" i="68"/>
  <c r="O27" i="68"/>
  <c r="M27" i="68"/>
  <c r="L27" i="68"/>
  <c r="J27" i="68"/>
  <c r="I27" i="68"/>
  <c r="S26" i="68"/>
  <c r="R26" i="68"/>
  <c r="P26" i="68"/>
  <c r="O26" i="68"/>
  <c r="M26" i="68"/>
  <c r="L26" i="68"/>
  <c r="J26" i="68"/>
  <c r="I26" i="68"/>
  <c r="S25" i="68"/>
  <c r="R25" i="68"/>
  <c r="P25" i="68"/>
  <c r="O25" i="68"/>
  <c r="M25" i="68"/>
  <c r="L25" i="68"/>
  <c r="J25" i="68"/>
  <c r="I25" i="68"/>
  <c r="S24" i="68"/>
  <c r="R24" i="68"/>
  <c r="P24" i="68"/>
  <c r="O24" i="68"/>
  <c r="M24" i="68"/>
  <c r="L24" i="68"/>
  <c r="J24" i="68"/>
  <c r="I24" i="68"/>
  <c r="S23" i="68"/>
  <c r="S28" i="68" s="1"/>
  <c r="R23" i="68"/>
  <c r="R28" i="68" s="1"/>
  <c r="P23" i="68"/>
  <c r="P28" i="68" s="1"/>
  <c r="O23" i="68"/>
  <c r="O28" i="68" s="1"/>
  <c r="M23" i="68"/>
  <c r="M28" i="68" s="1"/>
  <c r="L23" i="68"/>
  <c r="L28" i="68" s="1"/>
  <c r="J23" i="68"/>
  <c r="J28" i="68" s="1"/>
  <c r="I23" i="68"/>
  <c r="I28" i="68" s="1"/>
  <c r="Q21" i="68"/>
  <c r="Q29" i="68" s="1"/>
  <c r="N21" i="68"/>
  <c r="N29" i="68" s="1"/>
  <c r="K21" i="68"/>
  <c r="K29" i="68" s="1"/>
  <c r="H21" i="68"/>
  <c r="H29" i="68" s="1"/>
  <c r="S20" i="68"/>
  <c r="R20" i="68"/>
  <c r="P20" i="68"/>
  <c r="O20" i="68"/>
  <c r="M20" i="68"/>
  <c r="L20" i="68"/>
  <c r="J20" i="68"/>
  <c r="I20" i="68"/>
  <c r="S19" i="68"/>
  <c r="R19" i="68"/>
  <c r="P19" i="68"/>
  <c r="O19" i="68"/>
  <c r="M19" i="68"/>
  <c r="L19" i="68"/>
  <c r="J19" i="68"/>
  <c r="I19" i="68"/>
  <c r="S18" i="68"/>
  <c r="R18" i="68"/>
  <c r="P18" i="68"/>
  <c r="O18" i="68"/>
  <c r="M18" i="68"/>
  <c r="L18" i="68"/>
  <c r="J18" i="68"/>
  <c r="I18" i="68"/>
  <c r="S17" i="68"/>
  <c r="R17" i="68"/>
  <c r="P17" i="68"/>
  <c r="O17" i="68"/>
  <c r="M17" i="68"/>
  <c r="L17" i="68"/>
  <c r="J17" i="68"/>
  <c r="I17" i="68"/>
  <c r="S16" i="68"/>
  <c r="S21" i="68" s="1"/>
  <c r="S29" i="68" s="1"/>
  <c r="R16" i="68"/>
  <c r="R21" i="68" s="1"/>
  <c r="P16" i="68"/>
  <c r="P21" i="68" s="1"/>
  <c r="P29" i="68" s="1"/>
  <c r="O16" i="68"/>
  <c r="O21" i="68" s="1"/>
  <c r="M16" i="68"/>
  <c r="M21" i="68" s="1"/>
  <c r="M29" i="68" s="1"/>
  <c r="L16" i="68"/>
  <c r="L21" i="68" s="1"/>
  <c r="L29" i="68" s="1"/>
  <c r="J16" i="68"/>
  <c r="J21" i="68" s="1"/>
  <c r="I16" i="68"/>
  <c r="I21" i="68" s="1"/>
  <c r="E28" i="68"/>
  <c r="E21" i="68"/>
  <c r="G27" i="68"/>
  <c r="F27" i="68"/>
  <c r="G26" i="68"/>
  <c r="F26" i="68"/>
  <c r="G25" i="68"/>
  <c r="F25" i="68"/>
  <c r="G24" i="68"/>
  <c r="F24" i="68"/>
  <c r="G23" i="68"/>
  <c r="G28" i="68" s="1"/>
  <c r="F23" i="68"/>
  <c r="F28" i="68" s="1"/>
  <c r="G20" i="68"/>
  <c r="F20" i="68"/>
  <c r="G19" i="68"/>
  <c r="F19" i="68"/>
  <c r="G18" i="68"/>
  <c r="F18" i="68"/>
  <c r="G17" i="68"/>
  <c r="F17" i="68"/>
  <c r="G16" i="68"/>
  <c r="G21" i="68" s="1"/>
  <c r="F16" i="68"/>
  <c r="F21" i="68" s="1"/>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Q55" i="68" s="1"/>
  <c r="N47" i="68"/>
  <c r="K47" i="68"/>
  <c r="K55" i="68" s="1"/>
  <c r="H47" i="68"/>
  <c r="E47" i="68"/>
  <c r="E55" i="68" s="1"/>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R55" i="68" s="1"/>
  <c r="P42" i="68"/>
  <c r="P47" i="68" s="1"/>
  <c r="O42" i="68"/>
  <c r="O47" i="68" s="1"/>
  <c r="O55" i="68" s="1"/>
  <c r="M42" i="68"/>
  <c r="M47" i="68" s="1"/>
  <c r="L42" i="68"/>
  <c r="L47" i="68" s="1"/>
  <c r="L55" i="68" s="1"/>
  <c r="J42" i="68"/>
  <c r="J47" i="68" s="1"/>
  <c r="I42" i="68"/>
  <c r="I47" i="68" s="1"/>
  <c r="I55" i="68" s="1"/>
  <c r="G42" i="68"/>
  <c r="G47" i="68" s="1"/>
  <c r="F42" i="68"/>
  <c r="F47" i="68" s="1"/>
  <c r="F55" i="68" s="1"/>
  <c r="B54" i="68"/>
  <c r="B28" i="68"/>
  <c r="B47" i="68"/>
  <c r="B55" i="68" l="1"/>
  <c r="G55" i="68"/>
  <c r="M55" i="68"/>
  <c r="S55" i="68"/>
  <c r="N55" i="68"/>
  <c r="H55" i="68"/>
  <c r="J55" i="68"/>
  <c r="P55" i="68"/>
  <c r="I29" i="68"/>
  <c r="O29" i="68"/>
  <c r="J29" i="68"/>
  <c r="R29" i="68"/>
  <c r="E29" i="68"/>
  <c r="F29" i="68"/>
  <c r="G29" i="68"/>
  <c r="C51" i="67"/>
  <c r="B58" i="67" l="1"/>
  <c r="B51" i="67"/>
  <c r="B43" i="67"/>
  <c r="E52" i="73" l="1"/>
  <c r="E45" i="73"/>
  <c r="E37" i="73"/>
  <c r="E32" i="73"/>
  <c r="E26" i="73"/>
  <c r="E21" i="73"/>
  <c r="E16" i="73"/>
  <c r="E11" i="73"/>
  <c r="E55" i="73" s="1"/>
  <c r="D52" i="73"/>
  <c r="D45" i="73"/>
  <c r="D37" i="73"/>
  <c r="D32" i="73"/>
  <c r="D26" i="73"/>
  <c r="D21" i="73"/>
  <c r="D16" i="73"/>
  <c r="D11" i="73"/>
  <c r="D55" i="73" s="1"/>
  <c r="O8" i="49"/>
  <c r="O9" i="49"/>
  <c r="O11" i="49"/>
  <c r="O12" i="49"/>
  <c r="O13" i="49"/>
  <c r="O7" i="49"/>
  <c r="O18" i="49"/>
  <c r="B14" i="49"/>
  <c r="P18" i="49" l="1"/>
  <c r="P13" i="49"/>
  <c r="P12" i="49"/>
  <c r="P11" i="49"/>
  <c r="P9" i="49"/>
  <c r="P8" i="49"/>
  <c r="P7" i="49"/>
  <c r="O14" i="49" l="1"/>
  <c r="O20" i="67"/>
  <c r="P20" i="67" s="1"/>
  <c r="O22" i="67"/>
  <c r="P22" i="67" s="1"/>
  <c r="D6" i="67"/>
  <c r="E6" i="67"/>
  <c r="C16" i="68"/>
  <c r="C17" i="68"/>
  <c r="C18" i="68"/>
  <c r="C19" i="68"/>
  <c r="C20" i="68"/>
  <c r="B21" i="68"/>
  <c r="C21" i="68" l="1"/>
  <c r="L51" i="67"/>
  <c r="Q50" i="73" l="1"/>
  <c r="Q51" i="73"/>
  <c r="R51" i="73" s="1"/>
  <c r="R50" i="73" l="1"/>
  <c r="U50" i="73" s="1"/>
  <c r="E51" i="67" l="1"/>
  <c r="C55" i="73" l="1"/>
  <c r="T54" i="73"/>
  <c r="Q54" i="73"/>
  <c r="R54" i="73" s="1"/>
  <c r="T52" i="73"/>
  <c r="Q49" i="73"/>
  <c r="Q48" i="73"/>
  <c r="R48" i="73" s="1"/>
  <c r="T45" i="73"/>
  <c r="S45" i="73"/>
  <c r="Q44" i="73"/>
  <c r="Q43" i="73"/>
  <c r="Q42" i="73"/>
  <c r="Q41" i="73"/>
  <c r="Q40" i="73"/>
  <c r="T37" i="73"/>
  <c r="S37" i="73"/>
  <c r="Q36" i="73"/>
  <c r="Q35" i="73"/>
  <c r="T32" i="73"/>
  <c r="S32" i="73"/>
  <c r="Q31" i="73"/>
  <c r="R31" i="73" s="1"/>
  <c r="Q30" i="73"/>
  <c r="R30" i="73" s="1"/>
  <c r="Q29" i="73"/>
  <c r="R29" i="73" s="1"/>
  <c r="T26" i="73"/>
  <c r="S26" i="73"/>
  <c r="Q25" i="73"/>
  <c r="Q24" i="73"/>
  <c r="R24" i="73" s="1"/>
  <c r="R22" i="73"/>
  <c r="T21" i="73"/>
  <c r="S21" i="73"/>
  <c r="C21" i="73"/>
  <c r="Q20" i="73"/>
  <c r="Q19" i="73"/>
  <c r="T16" i="73"/>
  <c r="S16" i="73"/>
  <c r="Q15" i="73"/>
  <c r="R15" i="73" s="1"/>
  <c r="Q14" i="73"/>
  <c r="T11" i="73"/>
  <c r="S11" i="73"/>
  <c r="Q10" i="73"/>
  <c r="R10" i="73" s="1"/>
  <c r="Q9" i="73"/>
  <c r="R9" i="73" s="1"/>
  <c r="Q8" i="73"/>
  <c r="R8" i="73" s="1"/>
  <c r="B32" i="72"/>
  <c r="B34" i="72" s="1"/>
  <c r="R14" i="73" l="1"/>
  <c r="R16" i="73" s="1"/>
  <c r="R19" i="73"/>
  <c r="R21" i="73" s="1"/>
  <c r="R36" i="73"/>
  <c r="U36" i="73" s="1"/>
  <c r="R41" i="73"/>
  <c r="U41" i="73" s="1"/>
  <c r="R20" i="73"/>
  <c r="U20" i="73" s="1"/>
  <c r="R42" i="73"/>
  <c r="U42" i="73" s="1"/>
  <c r="R32" i="73"/>
  <c r="R43" i="73"/>
  <c r="U43" i="73" s="1"/>
  <c r="R52" i="73"/>
  <c r="R11" i="73"/>
  <c r="R25" i="73"/>
  <c r="R26" i="73" s="1"/>
  <c r="U35" i="73"/>
  <c r="R35" i="73"/>
  <c r="R40" i="73"/>
  <c r="U44" i="73"/>
  <c r="R44" i="73"/>
  <c r="R49" i="73"/>
  <c r="S49" i="73" s="1"/>
  <c r="S51" i="73" s="1"/>
  <c r="U51" i="73" s="1"/>
  <c r="Q52" i="73"/>
  <c r="T55" i="73"/>
  <c r="U49" i="73"/>
  <c r="Q37" i="73"/>
  <c r="Q32" i="73"/>
  <c r="U32" i="73" s="1"/>
  <c r="Q26" i="73"/>
  <c r="U26" i="73" s="1"/>
  <c r="Q16" i="73"/>
  <c r="U16" i="73" s="1"/>
  <c r="Q11" i="73"/>
  <c r="U11" i="73" s="1"/>
  <c r="Q45" i="73"/>
  <c r="Q21" i="73"/>
  <c r="R45" i="73" l="1"/>
  <c r="U45" i="73" s="1"/>
  <c r="U19" i="73"/>
  <c r="U40" i="73"/>
  <c r="U25" i="73"/>
  <c r="U21" i="73"/>
  <c r="R37" i="73"/>
  <c r="R55" i="73" s="1"/>
  <c r="U14" i="73"/>
  <c r="S52" i="73"/>
  <c r="Q55" i="73"/>
  <c r="U37" i="73" l="1"/>
  <c r="U52" i="73"/>
  <c r="S55" i="73"/>
  <c r="U55" i="73" s="1"/>
  <c r="O56" i="65"/>
  <c r="O57" i="65"/>
  <c r="C26" i="68" l="1"/>
  <c r="C23" i="68" l="1"/>
  <c r="B29" i="68" l="1"/>
  <c r="C24" i="68" l="1"/>
  <c r="C25" i="68"/>
  <c r="C27" i="68"/>
  <c r="C28" i="68" l="1"/>
  <c r="N58" i="67"/>
  <c r="M58" i="67"/>
  <c r="L58" i="67"/>
  <c r="K58" i="67"/>
  <c r="J58" i="67"/>
  <c r="I58" i="67"/>
  <c r="H58" i="67"/>
  <c r="G58" i="67"/>
  <c r="F58" i="67"/>
  <c r="E58" i="67"/>
  <c r="D58" i="67"/>
  <c r="C58" i="67"/>
  <c r="O57" i="67"/>
  <c r="P57" i="67" s="1"/>
  <c r="O56" i="67"/>
  <c r="P56" i="67" s="1"/>
  <c r="O55" i="67"/>
  <c r="P55" i="67" s="1"/>
  <c r="O54" i="67"/>
  <c r="P54" i="67" s="1"/>
  <c r="N51" i="67"/>
  <c r="M51" i="67"/>
  <c r="K51" i="67"/>
  <c r="J51" i="67"/>
  <c r="I51" i="67"/>
  <c r="H51" i="67"/>
  <c r="G51" i="67"/>
  <c r="F51" i="67"/>
  <c r="D51" i="67"/>
  <c r="O50" i="67"/>
  <c r="P50" i="67" s="1"/>
  <c r="O49" i="67"/>
  <c r="P49" i="67" s="1"/>
  <c r="O48" i="67"/>
  <c r="P48" i="67" s="1"/>
  <c r="O47" i="67"/>
  <c r="P47" i="67" s="1"/>
  <c r="O46" i="67"/>
  <c r="P46" i="67" s="1"/>
  <c r="N43" i="67"/>
  <c r="O30" i="67"/>
  <c r="P30" i="67" s="1"/>
  <c r="O29" i="67"/>
  <c r="P29" i="67" s="1"/>
  <c r="O28" i="67"/>
  <c r="P28" i="67" s="1"/>
  <c r="O27" i="67"/>
  <c r="P27" i="67" s="1"/>
  <c r="O26" i="67"/>
  <c r="P26" i="67" s="1"/>
  <c r="M43" i="67"/>
  <c r="L43" i="67"/>
  <c r="K43" i="67"/>
  <c r="J43" i="67"/>
  <c r="I43" i="67"/>
  <c r="G43" i="67"/>
  <c r="F43" i="67"/>
  <c r="E43" i="67"/>
  <c r="D43" i="67"/>
  <c r="C25" i="67"/>
  <c r="C43" i="67" s="1"/>
  <c r="O17" i="67"/>
  <c r="P17" i="67" s="1"/>
  <c r="O15" i="67"/>
  <c r="P15" i="67" s="1"/>
  <c r="O13" i="67"/>
  <c r="P13" i="67" s="1"/>
  <c r="N6" i="67"/>
  <c r="M6" i="67"/>
  <c r="L6" i="67"/>
  <c r="K6" i="67"/>
  <c r="J6" i="67"/>
  <c r="I6" i="67"/>
  <c r="H6" i="67"/>
  <c r="G6" i="67"/>
  <c r="F6" i="67"/>
  <c r="C6" i="67"/>
  <c r="O5" i="67"/>
  <c r="P5" i="67" s="1"/>
  <c r="O4" i="67"/>
  <c r="P4" i="67" s="1"/>
  <c r="C14" i="49"/>
  <c r="U29" i="73"/>
  <c r="U8" i="73"/>
  <c r="U30" i="73"/>
  <c r="U10" i="73"/>
  <c r="U9" i="73"/>
  <c r="U24" i="73"/>
  <c r="C59" i="65"/>
  <c r="O58" i="65"/>
  <c r="O55" i="65"/>
  <c r="O54" i="65"/>
  <c r="C51" i="65"/>
  <c r="O50" i="65"/>
  <c r="O49" i="65"/>
  <c r="C46" i="65"/>
  <c r="O45" i="65"/>
  <c r="O44" i="65"/>
  <c r="O43" i="65"/>
  <c r="O42" i="65"/>
  <c r="C39" i="65"/>
  <c r="O38" i="65"/>
  <c r="O37" i="65"/>
  <c r="O36" i="65"/>
  <c r="C33" i="65"/>
  <c r="O32" i="65"/>
  <c r="O31" i="65"/>
  <c r="C28" i="65"/>
  <c r="O27" i="65"/>
  <c r="O26" i="65"/>
  <c r="C23" i="65"/>
  <c r="O22" i="65"/>
  <c r="C18" i="65"/>
  <c r="O17" i="65"/>
  <c r="O18" i="65" s="1"/>
  <c r="C14" i="65"/>
  <c r="O13" i="65"/>
  <c r="O12" i="65"/>
  <c r="C9" i="65"/>
  <c r="O8" i="65"/>
  <c r="O7" i="65"/>
  <c r="P58" i="67" l="1"/>
  <c r="P51" i="67"/>
  <c r="O51" i="67"/>
  <c r="O6" i="67"/>
  <c r="P6" i="67" s="1"/>
  <c r="O58" i="67"/>
  <c r="O25" i="67"/>
  <c r="O9" i="65"/>
  <c r="O28" i="65"/>
  <c r="O33" i="65"/>
  <c r="O59" i="65"/>
  <c r="O14" i="65"/>
  <c r="P14" i="49"/>
  <c r="O46" i="65"/>
  <c r="O51" i="65"/>
  <c r="O21" i="65"/>
  <c r="O23" i="65" s="1"/>
  <c r="O39" i="65"/>
  <c r="C61" i="65"/>
  <c r="H43" i="67"/>
  <c r="B17" i="59"/>
  <c r="O43" i="67" l="1"/>
  <c r="P25" i="67"/>
  <c r="P43" i="67" s="1"/>
  <c r="O61" i="65"/>
  <c r="C29" i="68" l="1"/>
  <c r="C31" i="68"/>
  <c r="F4" i="68"/>
  <c r="D4" i="68"/>
  <c r="C45" i="68" l="1"/>
  <c r="C43" i="68"/>
  <c r="C53" i="68"/>
  <c r="C51" i="68"/>
  <c r="C49" i="68"/>
  <c r="C54" i="68" s="1"/>
  <c r="C46" i="68"/>
  <c r="C44" i="68"/>
  <c r="C42" i="68"/>
  <c r="C47" i="68" s="1"/>
  <c r="C52" i="68"/>
  <c r="C50" i="68"/>
  <c r="D17" i="68"/>
  <c r="D19" i="68"/>
  <c r="D16" i="68"/>
  <c r="D18" i="68"/>
  <c r="D20" i="68"/>
  <c r="D23" i="68"/>
  <c r="D25" i="68"/>
  <c r="D26" i="68"/>
  <c r="D24" i="68"/>
  <c r="D27" i="68"/>
  <c r="G4" i="68"/>
  <c r="D31" i="68"/>
  <c r="I4" i="68"/>
  <c r="F31" i="68"/>
  <c r="B21" i="50"/>
  <c r="D28" i="68" l="1"/>
  <c r="C55" i="68"/>
  <c r="D46" i="68"/>
  <c r="D44" i="68"/>
  <c r="D42" i="68"/>
  <c r="D47" i="68" s="1"/>
  <c r="D52" i="68"/>
  <c r="D50" i="68"/>
  <c r="D45" i="68"/>
  <c r="D43" i="68"/>
  <c r="D53" i="68"/>
  <c r="D51" i="68"/>
  <c r="D49" i="68"/>
  <c r="D54" i="68" s="1"/>
  <c r="D21" i="68"/>
  <c r="D29" i="68" s="1"/>
  <c r="G31" i="68"/>
  <c r="J4" i="68"/>
  <c r="I31" i="68"/>
  <c r="L4" i="68"/>
  <c r="D55" i="68" l="1"/>
  <c r="J31" i="68"/>
  <c r="L31" i="68"/>
  <c r="O4" i="68"/>
  <c r="M4" i="68"/>
  <c r="P4" i="68" l="1"/>
  <c r="R4" i="68"/>
  <c r="O31" i="68"/>
  <c r="M31" i="68"/>
  <c r="P31" i="68" l="1"/>
  <c r="R31" i="68"/>
  <c r="S4" i="68"/>
  <c r="S31" i="68" l="1"/>
</calcChain>
</file>

<file path=xl/sharedStrings.xml><?xml version="1.0" encoding="utf-8"?>
<sst xmlns="http://schemas.openxmlformats.org/spreadsheetml/2006/main" count="960" uniqueCount="378">
  <si>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</si>
  <si>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</si>
  <si>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</si>
  <si>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</si>
  <si>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</si>
  <si>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</si>
  <si>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</si>
  <si>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</si>
  <si>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</si>
  <si>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</si>
  <si>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</si>
  <si>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</si>
  <si>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</si>
  <si>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</si>
  <si>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</si>
  <si>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</si>
  <si>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</si>
  <si>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</si>
  <si>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</si>
  <si>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</si>
  <si>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</si>
  <si>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</si>
  <si>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</si>
  <si>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</si>
  <si>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</si>
  <si>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</si>
  <si>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</si>
  <si>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</si>
  <si>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</si>
  <si>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</si>
  <si>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</si>
  <si>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</si>
  <si>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</si>
  <si>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</si>
  <si>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</si>
  <si>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</si>
  <si>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</si>
  <si>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</si>
  <si>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</si>
  <si>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</si>
  <si>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</si>
  <si>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</si>
  <si>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</si>
  <si>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</si>
  <si>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</si>
  <si>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</si>
  <si>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</si>
  <si>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</si>
  <si>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</si>
  <si>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</si>
  <si>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</si>
  <si>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</si>
  <si>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</si>
  <si>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</si>
  <si>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</si>
  <si>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</si>
  <si>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</si>
  <si>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</si>
  <si>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</si>
  <si>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</si>
  <si>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</si>
  <si>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</si>
  <si>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</si>
  <si>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</si>
  <si>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</si>
  <si>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</si>
  <si>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</si>
  <si>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</si>
  <si>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</si>
  <si>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</si>
  <si>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</si>
  <si>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</si>
  <si>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</si>
  <si>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</si>
  <si>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</si>
  <si>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</si>
  <si>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</si>
  <si>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</si>
  <si>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</si>
  <si>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</si>
  <si>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</si>
  <si>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</si>
  <si>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</si>
  <si>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</si>
  <si>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</si>
  <si>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</si>
  <si>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</si>
  <si>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</si>
  <si>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</si>
  <si>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</si>
  <si>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</si>
  <si>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</si>
  <si>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</si>
  <si>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</si>
  <si>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</si>
  <si>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</si>
  <si>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</si>
  <si>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</si>
  <si>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</si>
  <si>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</si>
  <si>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</si>
  <si>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</si>
  <si>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</si>
  <si>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</si>
  <si>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</si>
  <si>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</si>
  <si>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</si>
  <si>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</si>
  <si>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</si>
  <si>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</si>
  <si>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</si>
  <si>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</si>
  <si>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</si>
  <si>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</si>
  <si>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Annual Total Cost</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</si>
  <si>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</si>
  <si>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</si>
  <si>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</si>
  <si>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</si>
  <si>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</si>
  <si>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</si>
  <si>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</si>
  <si>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</si>
  <si>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</si>
  <si>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</si>
  <si>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</si>
  <si>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</si>
  <si>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</si>
  <si>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</si>
  <si>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</si>
  <si>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</si>
  <si>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</si>
  <si>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</si>
  <si>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</si>
  <si>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</si>
  <si>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</si>
  <si>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</si>
  <si>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</si>
  <si>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</si>
  <si>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</si>
  <si>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</si>
  <si>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</si>
  <si>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</si>
  <si>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</si>
  <si>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</si>
  <si>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</si>
  <si>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</si>
  <si>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</si>
  <si>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</si>
  <si>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</si>
  <si>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</si>
  <si>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</si>
  <si>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</si>
  <si>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</si>
  <si>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</si>
  <si>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</si>
  <si>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</si>
  <si>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</si>
  <si>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</si>
  <si>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</si>
  <si>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</si>
  <si>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</si>
  <si>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</si>
  <si>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</si>
  <si>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</si>
  <si>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</si>
  <si>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</si>
  <si>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</si>
  <si>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</si>
  <si>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</si>
  <si>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 xml:space="preserve">Load Reduction MW (Max Hourly) </t>
    </r>
    <r>
      <rPr>
        <b/>
        <vertAlign val="superscript"/>
        <sz val="10"/>
        <rFont val="Calibri"/>
        <family val="2"/>
        <scheme val="minor"/>
      </rPr>
      <t>2,3</t>
    </r>
  </si>
  <si>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</si>
  <si>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</si>
  <si>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</si>
  <si>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</si>
  <si>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</si>
  <si>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</si>
  <si>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</si>
  <si>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</si>
  <si>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</si>
  <si>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</si>
  <si>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</si>
  <si>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</si>
  <si>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</si>
  <si>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</si>
  <si>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</si>
  <si>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</si>
  <si>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</si>
  <si>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Year-to-Date</t>
    </r>
    <r>
      <rPr>
        <b/>
        <sz val="10"/>
        <rFont val="Arial"/>
        <family val="2"/>
      </rPr>
      <t xml:space="preserve"> Total Cost</t>
    </r>
  </si>
  <si>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</si>
  <si>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</si>
  <si>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</si>
  <si>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</si>
  <si>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</si>
  <si>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</si>
  <si>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</si>
  <si>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</si>
  <si>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</si>
  <si>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</si>
  <si>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</si>
  <si>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</si>
  <si>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</si>
  <si>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</si>
  <si>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</si>
  <si>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</si>
  <si>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</si>
  <si>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</si>
  <si>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</si>
  <si>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r>
      <rPr>
        <vertAlign val="superscript"/>
        <sz val="10"/>
        <rFont val="Cambria"/>
        <family val="1"/>
        <scheme val="major"/>
      </rPr>
      <t>1</t>
    </r>
    <r>
      <rPr>
        <sz val="10"/>
        <rFont val="Cambria"/>
        <family val="1"/>
        <scheme val="major"/>
      </rPr>
      <t xml:space="preserve"> ADR project payments carry over to the following year. 60% is paid upfront on completion of enrollment and the remaining 40% later on performance during an event season. </t>
    </r>
  </si>
  <si>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</si>
  <si>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</si>
  <si>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</si>
  <si>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</si>
  <si>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</si>
  <si>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</si>
  <si>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</si>
  <si>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</si>
  <si>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</si>
  <si>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</si>
  <si>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</si>
  <si>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</si>
  <si>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</si>
  <si>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</si>
  <si>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</si>
  <si>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</si>
  <si>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</si>
  <si>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</si>
  <si>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</si>
  <si>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</si>
  <si>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</si>
  <si>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t>2018 Program Expenditures</t>
    </r>
    <r>
      <rPr>
        <vertAlign val="superscript"/>
        <sz val="9"/>
        <rFont val="Arial"/>
        <family val="2"/>
      </rPr>
      <t xml:space="preserve"> 1</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</si>
  <si>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</si>
  <si>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</si>
  <si>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2017 Expenditures</t>
  </si>
  <si>
    <t>AC Cycling: Smart AC</t>
  </si>
  <si>
    <t>OMBC/SLRP</t>
  </si>
  <si>
    <t>Permanent Load Shifting (PLS)</t>
  </si>
  <si>
    <t>DRAM Phase 4</t>
  </si>
  <si>
    <t>Local Capacity Planning Areas and
Disadvantaged Communities Pilot</t>
  </si>
  <si>
    <t>DR Core Marketing &amp; Outreach</t>
  </si>
  <si>
    <t>DR Measurement and Evaluation (DRMEC)</t>
  </si>
  <si>
    <t>Support for Market Activities</t>
  </si>
  <si>
    <t>Support for Retail &amp; Customer Facing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</si>
  <si>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</si>
  <si>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</si>
  <si>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</si>
  <si>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</si>
  <si>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</si>
  <si>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r>
      <rPr>
        <vertAlign val="superscript"/>
        <sz val="10"/>
        <rFont val="Cambria"/>
        <family val="1"/>
      </rPr>
      <t xml:space="preserve">3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</si>
  <si>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t>PILOT PROGRAMS</t>
  </si>
  <si>
    <t>XSP (Load Increase)</t>
  </si>
  <si>
    <t>SSP II (Load Decrease)</t>
  </si>
  <si>
    <t>PROGRAMS</t>
  </si>
  <si>
    <t>Non-Residential</t>
  </si>
  <si>
    <r>
      <t>Ex Ante Estimated MW</t>
    </r>
    <r>
      <rPr>
        <b/>
        <vertAlign val="superscript"/>
        <sz val="10"/>
        <rFont val="Arial"/>
        <family val="2"/>
      </rPr>
      <t xml:space="preserve"> 1</t>
    </r>
  </si>
  <si>
    <r>
      <t>Ex Post Estimated MW</t>
    </r>
    <r>
      <rPr>
        <b/>
        <vertAlign val="superscript"/>
        <sz val="10"/>
        <rFont val="Arial"/>
        <family val="2"/>
      </rPr>
      <t xml:space="preserve"> 1</t>
    </r>
  </si>
  <si>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</si>
  <si>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</si>
  <si>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</si>
  <si>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</si>
  <si>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</si>
  <si>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</si>
  <si>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</si>
  <si>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</si>
  <si>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r>
      <rPr>
        <vertAlign val="superscript"/>
        <sz val="10"/>
        <rFont val="Cambria"/>
        <family val="1"/>
        <scheme val="major"/>
      </rPr>
      <t>2</t>
    </r>
    <r>
      <rPr>
        <sz val="10"/>
        <rFont val="Cambria"/>
        <family val="1"/>
        <scheme val="major"/>
      </rPr>
      <t xml:space="preserve"> As approved in the disposition letter issued September 24, 2015 to advice letter 4618-E-A, customers participating in DRAM are eligible to receive ADR incentives.  </t>
    </r>
  </si>
  <si>
    <r>
      <t xml:space="preserve">PILOT PROGRAMS </t>
    </r>
    <r>
      <rPr>
        <b/>
        <vertAlign val="superscript"/>
        <sz val="10"/>
        <rFont val="Arial"/>
        <family val="2"/>
      </rPr>
      <t>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</si>
  <si>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</si>
  <si>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</si>
  <si>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</si>
  <si>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</si>
  <si>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The average ex post load impacts per customer are based on the load impacts filing on April 2, 2018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</si>
  <si>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 xml:space="preserve">The average ex ante load impacts per customer are based on the load impacts filing on April 2, 2018 (R.13-09-011). Estimated Average Ex Ante Load Impact kW/Customer = Average kW / Customer, under 1-in-2 weather conditions, of an event that would occur from 1 - 6 pm for April through October, and 4 - 9 pm for November through March, on the PG&amp;E system peak day of the month.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</si>
  <si>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</si>
  <si>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</si>
  <si>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r>
      <rPr>
        <vertAlign val="superscript"/>
        <sz val="10"/>
        <rFont val="Cambria"/>
        <family val="1"/>
      </rPr>
      <t>2</t>
    </r>
    <r>
      <rPr>
        <sz val="10"/>
        <rFont val="Cambria"/>
        <family val="1"/>
      </rPr>
      <t xml:space="preserve"> For Pilot Program SSP II (Load Decrease) and XSP Pilot Program (Load Increase), in the absence of a formal load impact evaluation, PG&amp;E estimates SSP 950 kW and XSP 2860 kW.</t>
    </r>
  </si>
  <si>
    <r>
      <t xml:space="preserve">INTERUPTIBLE RELIABILITY PROGRAMS </t>
    </r>
    <r>
      <rPr>
        <b/>
        <vertAlign val="superscript"/>
        <sz val="10"/>
        <rFont val="Arial"/>
        <family val="2"/>
      </rPr>
      <t>5</t>
    </r>
  </si>
  <si>
    <r>
      <t xml:space="preserve">PRICE-RESPONSIVE PROGRAMS </t>
    </r>
    <r>
      <rPr>
        <b/>
        <vertAlign val="superscript"/>
        <sz val="10"/>
        <rFont val="Arial"/>
        <family val="2"/>
      </rPr>
      <t>3, 4 ,6</t>
    </r>
  </si>
  <si>
    <t>Ex Ante Estimated MW = In compliance with Decision 08-04-050, the values presented herein are based on the April 2, 2018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</si>
  <si>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2, 2018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</si>
  <si>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scheme val="major"/>
      </rPr>
      <t>4</t>
    </r>
    <r>
      <rPr>
        <sz val="10"/>
        <rFont val="Cambria"/>
        <family val="1"/>
        <scheme val="major"/>
      </rPr>
      <t xml:space="preserve"> The CBP - Day Of program is closed and has been eliminated from this table.</t>
    </r>
  </si>
  <si>
    <r>
      <rPr>
        <vertAlign val="superscript"/>
        <sz val="10"/>
        <rFont val="Cambria"/>
        <family val="1"/>
        <scheme val="major"/>
      </rPr>
      <t>5</t>
    </r>
    <r>
      <rPr>
        <sz val="10"/>
        <rFont val="Cambria"/>
        <family val="1"/>
        <scheme val="major"/>
      </rPr>
      <t xml:space="preserve"> BIP customers that dual participate in PDP are not counted towards the 300 MW BIP cap. The BIP program actual capacity is below the 300 MW cap.</t>
    </r>
  </si>
  <si>
    <r>
      <rPr>
        <vertAlign val="superscript"/>
        <sz val="10"/>
        <rFont val="Cambria"/>
        <family val="1"/>
      </rPr>
      <t>1</t>
    </r>
    <r>
      <rPr>
        <sz val="10"/>
        <rFont val="Cambria"/>
        <family val="1"/>
      </rPr>
      <t xml:space="preserve"> The 2018 Ex Post Load Impacts and Eligible Accounts reflect and update the January, February, and March recorded data in the April 2018 ILP Report.</t>
    </r>
  </si>
  <si>
    <r>
      <t xml:space="preserve">Eligible Accounts as of Jan 1, 2018 </t>
    </r>
    <r>
      <rPr>
        <b/>
        <vertAlign val="superscript"/>
        <sz val="10"/>
        <rFont val="Arial"/>
        <family val="2"/>
      </rPr>
      <t>1</t>
    </r>
  </si>
  <si>
    <t>Small and medium business customers taking service under applicable rate schedules equipped with central or packaged DX air conditioning equipment. Closed.</t>
  </si>
  <si>
    <t>CBP - Day Of</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</si>
  <si>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</si>
  <si>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</si>
  <si>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</si>
  <si>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</si>
  <si>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</si>
  <si>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</si>
  <si>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</si>
  <si>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</si>
  <si>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</si>
  <si>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</si>
  <si>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</si>
  <si>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</si>
  <si>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</si>
  <si>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</si>
  <si>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</si>
  <si>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</si>
  <si>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</si>
  <si>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</si>
  <si>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</si>
  <si>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</si>
  <si>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</si>
  <si>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</si>
  <si>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</si>
  <si>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</si>
  <si>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</si>
  <si>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</si>
  <si>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</si>
  <si>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</si>
  <si>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</si>
  <si>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</si>
  <si>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</si>
  <si>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</si>
  <si>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</si>
  <si>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</si>
  <si>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</si>
  <si>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</si>
  <si>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</si>
  <si>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</si>
  <si>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</si>
  <si>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</si>
  <si>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</si>
  <si>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</si>
  <si>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</si>
  <si>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</si>
  <si>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</si>
  <si>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</si>
  <si>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</si>
  <si>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r>
      <t xml:space="preserve">Zones </t>
    </r>
    <r>
      <rPr>
        <b/>
        <vertAlign val="superscript"/>
        <sz val="10"/>
        <rFont val="Calibri"/>
        <family val="2"/>
        <scheme val="minor"/>
      </rPr>
      <t>1</t>
    </r>
  </si>
  <si>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</si>
  <si>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</si>
  <si>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</si>
  <si>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</si>
  <si>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 xml:space="preserve">2018-22 Funding </t>
    </r>
    <r>
      <rPr>
        <b/>
        <vertAlign val="superscript"/>
        <sz val="9"/>
        <rFont val="Arial"/>
        <family val="2"/>
      </rPr>
      <t>3</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</si>
  <si>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</si>
  <si>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</si>
  <si>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</si>
  <si>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</si>
  <si>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</si>
  <si>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rPr>
        <vertAlign val="superscript"/>
        <sz val="10"/>
        <rFont val="Cambria"/>
        <family val="1"/>
      </rPr>
      <t xml:space="preserve">1 </t>
    </r>
    <r>
      <rPr>
        <sz val="10"/>
        <rFont val="Cambria"/>
        <family val="1"/>
      </rPr>
      <t>The 2018 Ex Ante Load Impacts and Eligible Accounts</t>
    </r>
    <r>
      <rPr>
        <sz val="10"/>
        <rFont val="Cambria"/>
        <family val="1"/>
      </rPr>
      <t xml:space="preserve"> reflect and update the January, February, and March recorded data in the April 2018 ILP Report.</t>
    </r>
  </si>
  <si>
    <r>
      <t xml:space="preserve">DRAM </t>
    </r>
    <r>
      <rPr>
        <vertAlign val="superscript"/>
        <sz val="9"/>
        <rFont val="Arial"/>
        <family val="2"/>
      </rPr>
      <t>2</t>
    </r>
  </si>
  <si>
    <t>Programs for January 2019</t>
  </si>
  <si>
    <r>
      <t xml:space="preserve">            Pacific Gas and Electric Company (“PG&amp;E”) hereby submits this report on Interruptible Load and Demand Response Programs for January 2019. This report is being sent to the Energy Division via EnergyDivisionCentralFiles@cpuc.ca.gov and served on the service list for A.11-03-001 </t>
    </r>
    <r>
      <rPr>
        <strike/>
        <sz val="12"/>
        <rFont val="Arial"/>
        <family val="2"/>
      </rPr>
      <t xml:space="preserve"> </t>
    </r>
  </si>
  <si>
    <r>
      <t xml:space="preserve">2 </t>
    </r>
    <r>
      <rPr>
        <sz val="10"/>
        <rFont val="Cambria"/>
        <family val="1"/>
      </rPr>
      <t>Ex Post Estimated MW = In compliance with Decision 08-04-050, the values presented herein are based on the April 3, 2017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</si>
  <si>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r>
      <t xml:space="preserve">1 </t>
    </r>
    <r>
      <rPr>
        <sz val="10"/>
        <rFont val="Cambria"/>
        <family val="1"/>
      </rPr>
      <t>Ex Ante Estimated MW = In compliance with Decision 08-04-050, the values presented herein are based on the April 3, 2017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</si>
  <si>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</si>
  <si>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</si>
  <si>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</si>
  <si>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</si>
  <si>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</si>
  <si>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</si>
  <si>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</si>
  <si>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t>Carry-Over Expenditures incurred in 2019</t>
  </si>
  <si>
    <t>Carry-Over Incentives incurred in 2019</t>
  </si>
  <si>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</si>
  <si>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</si>
  <si>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</si>
  <si>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Program-to-Date Total Cost</t>
  </si>
  <si>
    <t>2018 Expenditures</t>
  </si>
  <si>
    <t>Technical Assistance &amp; Technology Incentives (TA&amp;TI) Identified as of January 2019</t>
  </si>
  <si>
    <t>Year-to-Date  2019 Expenditures</t>
  </si>
  <si>
    <t>Program-to-Date 2019 Admin Expenditures</t>
  </si>
  <si>
    <t xml:space="preserve"> 2018 Expenditures</t>
  </si>
  <si>
    <t>Total Funding Cycle expenditures to date</t>
  </si>
  <si>
    <t>2019 Authorized Budget (if Applicable)</t>
  </si>
  <si>
    <r>
      <t xml:space="preserve">Eligible Accounts as of Jan 1, 2019 </t>
    </r>
    <r>
      <rPr>
        <b/>
        <vertAlign val="superscript"/>
        <sz val="10"/>
        <rFont val="Arial"/>
        <family val="2"/>
      </rPr>
      <t>1</t>
    </r>
  </si>
  <si>
    <t xml:space="preserve"> $                     -   </t>
  </si>
  <si>
    <r>
      <t xml:space="preserve">PRICE-RESPONSIVE PROGRAMS </t>
    </r>
    <r>
      <rPr>
        <b/>
        <vertAlign val="superscript"/>
        <sz val="10"/>
        <rFont val="Arial"/>
        <family val="2"/>
      </rPr>
      <t xml:space="preserve">3, 4 </t>
    </r>
  </si>
  <si>
    <r>
      <rPr>
        <vertAlign val="superscript"/>
        <sz val="10"/>
        <rFont val="Cambria"/>
        <family val="1"/>
      </rPr>
      <t>1</t>
    </r>
    <r>
      <rPr>
        <sz val="10"/>
        <rFont val="Cambria"/>
        <family val="1"/>
      </rPr>
      <t xml:space="preserve"> The 2018 Ex Ante and Ex Post Load Impacts and Eligible Accounts reflect and update the January, February, and March recorded data in the April 2019 ILP Report.</t>
    </r>
  </si>
  <si>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</si>
  <si>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</si>
  <si>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t>2019 Detailed Breakdown of MWs To Date in TA/Auto DR/TI Programs</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</si>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</sst>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b/>
      <vertAlign val="superscrip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trike/>
      <sz val="10"/>
      <name val="Arial"/>
      <family val="2"/>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trike/>
      <sz val="10"/>
      <color theme="1"/>
      <name val="Arial"/>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0" tint="-0.499984740745262"/>
      <name val="Calibri"/>
      <family val="2"/>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63">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auto="1"/>
      </right>
      <top style="thin">
        <color auto="1"/>
      </top>
      <bottom style="medium">
        <color indexed="64"/>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3" fillId="0" borderId="0"/>
    <xf numFmtId="0" fontId="66" fillId="0" borderId="0" applyNumberFormat="0" applyFill="0" applyBorder="0" applyAlignment="0" applyProtection="0"/>
    <xf numFmtId="0" fontId="105" fillId="0" borderId="33" applyNumberFormat="0" applyFill="0" applyAlignment="0" applyProtection="0"/>
    <xf numFmtId="0" fontId="106" fillId="0" borderId="34" applyNumberFormat="0" applyFill="0" applyAlignment="0" applyProtection="0"/>
    <xf numFmtId="0" fontId="107" fillId="0" borderId="35" applyNumberFormat="0" applyFill="0" applyAlignment="0" applyProtection="0"/>
    <xf numFmtId="0" fontId="107" fillId="0" borderId="0" applyNumberFormat="0" applyFill="0" applyBorder="0" applyAlignment="0" applyProtection="0"/>
    <xf numFmtId="0" fontId="108" fillId="52" borderId="0" applyNumberFormat="0" applyBorder="0" applyAlignment="0" applyProtection="0"/>
    <xf numFmtId="0" fontId="109" fillId="53" borderId="0" applyNumberFormat="0" applyBorder="0" applyAlignment="0" applyProtection="0"/>
    <xf numFmtId="0" fontId="110" fillId="54" borderId="0" applyNumberFormat="0" applyBorder="0" applyAlignment="0" applyProtection="0"/>
    <xf numFmtId="0" fontId="111" fillId="55" borderId="36" applyNumberFormat="0" applyAlignment="0" applyProtection="0"/>
    <xf numFmtId="0" fontId="112" fillId="56" borderId="37" applyNumberFormat="0" applyAlignment="0" applyProtection="0"/>
    <xf numFmtId="0" fontId="113" fillId="56" borderId="36" applyNumberFormat="0" applyAlignment="0" applyProtection="0"/>
    <xf numFmtId="0" fontId="114" fillId="0" borderId="38" applyNumberFormat="0" applyFill="0" applyAlignment="0" applyProtection="0"/>
    <xf numFmtId="0" fontId="115" fillId="57" borderId="39"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40" applyNumberFormat="0" applyFill="0" applyAlignment="0" applyProtection="0"/>
    <xf numFmtId="0" fontId="119"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9" fillId="59" borderId="0" applyNumberFormat="0" applyBorder="0" applyAlignment="0" applyProtection="0"/>
    <xf numFmtId="0" fontId="119"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9" fillId="61" borderId="0" applyNumberFormat="0" applyBorder="0" applyAlignment="0" applyProtection="0"/>
    <xf numFmtId="0" fontId="119"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9" fillId="63" borderId="0" applyNumberFormat="0" applyBorder="0" applyAlignment="0" applyProtection="0"/>
    <xf numFmtId="0" fontId="119"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9" fillId="65" borderId="0" applyNumberFormat="0" applyBorder="0" applyAlignment="0" applyProtection="0"/>
    <xf numFmtId="0" fontId="119"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9" fillId="67" borderId="0" applyNumberFormat="0" applyBorder="0" applyAlignment="0" applyProtection="0"/>
    <xf numFmtId="0" fontId="119"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9"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2" fillId="0" borderId="0"/>
    <xf numFmtId="43" fontId="102" fillId="0" borderId="0" applyFont="0" applyFill="0" applyBorder="0" applyAlignment="0" applyProtection="0"/>
    <xf numFmtId="0" fontId="10" fillId="0" borderId="0"/>
    <xf numFmtId="43" fontId="10" fillId="0" borderId="0" applyFont="0" applyFill="0" applyBorder="0" applyAlignment="0" applyProtection="0"/>
    <xf numFmtId="43" fontId="102" fillId="0" borderId="0" applyFont="0" applyFill="0" applyBorder="0" applyAlignment="0" applyProtection="0"/>
    <xf numFmtId="0" fontId="10" fillId="5" borderId="19" applyNumberFormat="0" applyFont="0" applyAlignment="0" applyProtection="0"/>
    <xf numFmtId="0" fontId="102" fillId="0" borderId="0"/>
    <xf numFmtId="9" fontId="10" fillId="0" borderId="0" applyFont="0" applyFill="0" applyBorder="0" applyAlignment="0" applyProtection="0"/>
    <xf numFmtId="43" fontId="103" fillId="0" borderId="0" applyFont="0" applyFill="0" applyBorder="0" applyAlignment="0" applyProtection="0"/>
    <xf numFmtId="9" fontId="103" fillId="0" borderId="0" applyFont="0" applyFill="0" applyBorder="0" applyAlignment="0" applyProtection="0"/>
    <xf numFmtId="0" fontId="102"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4" fillId="0" borderId="0" applyNumberFormat="0" applyFill="0" applyBorder="0" applyAlignment="0" applyProtection="0">
      <alignment vertical="top"/>
    </xf>
    <xf numFmtId="0" fontId="125" fillId="0" borderId="0" applyNumberFormat="0" applyFill="0" applyBorder="0" applyAlignment="0" applyProtection="0">
      <alignment vertical="top"/>
    </xf>
    <xf numFmtId="0" fontId="20" fillId="0" borderId="0" applyNumberFormat="0" applyFill="0" applyBorder="0" applyAlignment="0" applyProtection="0"/>
    <xf numFmtId="0" fontId="126"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7" fillId="0" borderId="0" applyNumberFormat="0" applyFill="0" applyBorder="0" applyAlignment="0" applyProtection="0">
      <alignment vertical="top"/>
      <protection locked="0"/>
    </xf>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9" fillId="0" borderId="0"/>
    <xf numFmtId="0" fontId="129" fillId="0" borderId="0"/>
    <xf numFmtId="0" fontId="129" fillId="0" borderId="0"/>
    <xf numFmtId="0" fontId="20" fillId="0" borderId="0"/>
    <xf numFmtId="0" fontId="20" fillId="0" borderId="0"/>
    <xf numFmtId="0" fontId="20" fillId="0" borderId="0"/>
    <xf numFmtId="0" fontId="20" fillId="0" borderId="0"/>
    <xf numFmtId="0" fontId="20" fillId="0" borderId="0"/>
    <xf numFmtId="0" fontId="129"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39" fontId="130"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7" borderId="0" applyNumberFormat="0" applyBorder="0" applyAlignment="0" applyProtection="0"/>
    <xf numFmtId="0" fontId="90" fillId="59"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8"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9" fillId="94" borderId="0" applyNumberFormat="0" applyBorder="0" applyAlignment="0" applyProtection="0"/>
    <xf numFmtId="0" fontId="69" fillId="28"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31" fillId="39" borderId="76">
      <alignment horizontal="center" vertical="center"/>
    </xf>
    <xf numFmtId="181" fontId="20" fillId="39" borderId="76">
      <alignment horizontal="center" vertical="center"/>
    </xf>
    <xf numFmtId="0" fontId="131" fillId="34" borderId="6" applyNumberFormat="0" applyFont="0" applyBorder="0" applyAlignment="0" applyProtection="0">
      <protection hidden="1"/>
    </xf>
    <xf numFmtId="0" fontId="70" fillId="53" borderId="0" applyNumberFormat="0" applyBorder="0" applyAlignment="0" applyProtection="0"/>
    <xf numFmtId="0" fontId="132"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3" fillId="24" borderId="0" applyNumberFormat="0" applyBorder="0" applyAlignment="0" applyProtection="0"/>
    <xf numFmtId="0" fontId="133" fillId="91" borderId="0" applyNumberFormat="0" applyBorder="0" applyAlignment="0" applyProtection="0"/>
    <xf numFmtId="0" fontId="133" fillId="91" borderId="0" applyNumberFormat="0" applyBorder="0" applyAlignment="0" applyProtection="0"/>
    <xf numFmtId="0" fontId="109" fillId="53" borderId="0" applyNumberFormat="0" applyBorder="0" applyAlignment="0" applyProtection="0"/>
    <xf numFmtId="0" fontId="134" fillId="53" borderId="0" applyNumberFormat="0" applyBorder="0" applyAlignment="0" applyProtection="0"/>
    <xf numFmtId="3" fontId="135"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6" fillId="34" borderId="77" applyNumberFormat="0" applyAlignment="0" applyProtection="0"/>
    <xf numFmtId="0" fontId="137" fillId="56" borderId="36" applyNumberFormat="0" applyAlignment="0" applyProtection="0"/>
    <xf numFmtId="0" fontId="138" fillId="92" borderId="77" applyNumberFormat="0" applyAlignment="0" applyProtection="0"/>
    <xf numFmtId="0" fontId="139" fillId="56" borderId="36" applyNumberFormat="0" applyAlignment="0" applyProtection="0"/>
    <xf numFmtId="0" fontId="138" fillId="92" borderId="77" applyNumberFormat="0" applyAlignment="0" applyProtection="0"/>
    <xf numFmtId="0" fontId="136" fillId="34"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9" fillId="56" borderId="36" applyNumberFormat="0" applyAlignment="0" applyProtection="0"/>
    <xf numFmtId="0" fontId="140" fillId="101"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41" fillId="102" borderId="78" applyNumberFormat="0" applyAlignment="0" applyProtection="0"/>
    <xf numFmtId="0" fontId="95" fillId="57" borderId="39" applyNumberFormat="0" applyAlignment="0" applyProtection="0"/>
    <xf numFmtId="0" fontId="141" fillId="102" borderId="78" applyNumberFormat="0" applyAlignment="0" applyProtection="0"/>
    <xf numFmtId="0" fontId="141" fillId="96" borderId="78" applyNumberFormat="0" applyAlignment="0" applyProtection="0"/>
    <xf numFmtId="0" fontId="141" fillId="102" borderId="78" applyNumberFormat="0" applyAlignment="0" applyProtection="0"/>
    <xf numFmtId="0" fontId="141" fillId="102" borderId="78" applyNumberFormat="0" applyAlignment="0" applyProtection="0"/>
    <xf numFmtId="0" fontId="141" fillId="102"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3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0" fillId="0" borderId="0" applyFont="0" applyFill="0" applyBorder="0" applyAlignment="0" applyProtection="0"/>
    <xf numFmtId="43" fontId="10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40"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30"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4" fillId="0" borderId="0" applyNumberFormat="0" applyAlignment="0">
      <alignment horizontal="left"/>
    </xf>
    <xf numFmtId="186" fontId="20" fillId="0" borderId="0" applyFont="0" applyFill="0" applyBorder="0" applyAlignment="0" applyProtection="0"/>
    <xf numFmtId="187" fontId="145" fillId="0" borderId="0" applyFont="0" applyFill="0" applyBorder="0" applyAlignment="0" applyProtection="0"/>
    <xf numFmtId="44" fontId="68" fillId="0" borderId="0" applyFont="0" applyFill="0" applyBorder="0" applyAlignment="0" applyProtection="0"/>
    <xf numFmtId="44" fontId="130"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3" fillId="0" borderId="0" applyFont="0" applyFill="0" applyBorder="0" applyAlignment="0" applyProtection="0"/>
    <xf numFmtId="44" fontId="68" fillId="0" borderId="0" applyFont="0" applyFill="0" applyBorder="0" applyAlignment="0" applyProtection="0"/>
    <xf numFmtId="44" fontId="146" fillId="0" borderId="0" applyFont="0" applyFill="0" applyBorder="0" applyAlignment="0" applyProtection="0"/>
    <xf numFmtId="44" fontId="130" fillId="0" borderId="0" applyFont="0" applyFill="0" applyBorder="0" applyAlignment="0" applyProtection="0"/>
    <xf numFmtId="44" fontId="24" fillId="0" borderId="0" applyFont="0" applyFill="0" applyBorder="0" applyAlignment="0" applyProtection="0"/>
    <xf numFmtId="44" fontId="130"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3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30"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7" fillId="0" borderId="0" applyFont="0" applyFill="0" applyBorder="0" applyAlignment="0" applyProtection="0"/>
    <xf numFmtId="190" fontId="130" fillId="0" borderId="0" applyFont="0" applyFill="0" applyBorder="0" applyAlignment="0" applyProtection="0"/>
    <xf numFmtId="6" fontId="148" fillId="0" borderId="0">
      <protection locked="0"/>
    </xf>
    <xf numFmtId="191" fontId="20" fillId="0" borderId="0" applyFont="0" applyFill="0" applyBorder="0" applyAlignment="0" applyProtection="0"/>
    <xf numFmtId="192" fontId="149" fillId="0" borderId="0">
      <alignment horizontal="right"/>
      <protection locked="0"/>
    </xf>
    <xf numFmtId="0" fontId="150"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5"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4"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4"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5" fillId="52"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0" fontId="156" fillId="31" borderId="0" applyNumberFormat="0" applyBorder="0" applyAlignment="0" applyProtection="0"/>
    <xf numFmtId="0" fontId="156" fillId="89"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0" fontId="158" fillId="0" borderId="0" applyNumberFormat="0" applyFill="0" applyBorder="0" applyAlignment="0" applyProtection="0"/>
    <xf numFmtId="0" fontId="159" fillId="0" borderId="15" applyNumberFormat="0" applyAlignment="0" applyProtection="0">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76" fillId="0" borderId="33" applyNumberForma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3" fillId="0" borderId="81"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77" fillId="0" borderId="34" applyNumberForma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6" fillId="0" borderId="21"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78" fillId="0" borderId="35" applyNumberFormat="0" applyFill="0" applyAlignment="0" applyProtection="0"/>
    <xf numFmtId="0" fontId="167" fillId="0" borderId="35" applyNumberFormat="0" applyFill="0" applyAlignment="0" applyProtection="0"/>
    <xf numFmtId="0" fontId="168" fillId="0" borderId="83" applyNumberFormat="0" applyFill="0" applyAlignment="0" applyProtection="0"/>
    <xf numFmtId="0" fontId="169" fillId="0" borderId="84"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7" fillId="0" borderId="35" applyNumberFormat="0" applyFill="0" applyAlignment="0" applyProtection="0"/>
    <xf numFmtId="0" fontId="7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70" fillId="0" borderId="85" applyNumberFormat="0" applyFill="0" applyAlignment="0" applyProtection="0"/>
    <xf numFmtId="39" fontId="171" fillId="0" borderId="0">
      <protection locked="0"/>
    </xf>
    <xf numFmtId="206" fontId="171" fillId="0" borderId="0"/>
    <xf numFmtId="0" fontId="172"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3" fillId="94" borderId="77" applyNumberFormat="0" applyAlignment="0" applyProtection="0"/>
    <xf numFmtId="0" fontId="174"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3" fillId="94" borderId="77" applyNumberFormat="0" applyAlignment="0" applyProtection="0"/>
    <xf numFmtId="0" fontId="173" fillId="94" borderId="77" applyNumberFormat="0" applyAlignment="0" applyProtection="0"/>
    <xf numFmtId="0" fontId="175" fillId="55" borderId="36" applyNumberFormat="0" applyAlignment="0" applyProtection="0"/>
    <xf numFmtId="207" fontId="130" fillId="0" borderId="0" applyFont="0" applyFill="0" applyBorder="0" applyAlignment="0" applyProtection="0">
      <alignment horizontal="left" indent="1"/>
    </xf>
    <xf numFmtId="0" fontId="80" fillId="0" borderId="38" applyNumberFormat="0" applyFill="0" applyAlignment="0" applyProtection="0"/>
    <xf numFmtId="0" fontId="176" fillId="0" borderId="86" applyNumberFormat="0" applyFill="0" applyAlignment="0" applyProtection="0"/>
    <xf numFmtId="0" fontId="177" fillId="0" borderId="38"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0" fontId="178" fillId="0" borderId="87" applyNumberFormat="0" applyFill="0" applyAlignment="0" applyProtection="0"/>
    <xf numFmtId="0" fontId="176" fillId="0" borderId="86"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9" fillId="0" borderId="0"/>
    <xf numFmtId="0" fontId="159" fillId="0" borderId="0"/>
    <xf numFmtId="0" fontId="81" fillId="54" borderId="0" applyNumberFormat="0" applyBorder="0" applyAlignment="0" applyProtection="0"/>
    <xf numFmtId="0" fontId="180" fillId="5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37" fontId="183" fillId="0" borderId="0"/>
    <xf numFmtId="211" fontId="184" fillId="0" borderId="0"/>
    <xf numFmtId="212" fontId="20" fillId="0" borderId="0"/>
    <xf numFmtId="212" fontId="20" fillId="0" borderId="0"/>
    <xf numFmtId="212" fontId="20" fillId="0" borderId="0"/>
    <xf numFmtId="212" fontId="20" fillId="0" borderId="0"/>
    <xf numFmtId="0" fontId="184" fillId="0" borderId="0"/>
    <xf numFmtId="212" fontId="20"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30"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2"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30" fillId="0" borderId="0"/>
    <xf numFmtId="0" fontId="13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3"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3"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4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6" fillId="0" borderId="0"/>
    <xf numFmtId="0" fontId="24" fillId="0" borderId="0" applyNumberFormat="0" applyProtection="0">
      <alignment horizontal="center" vertical="top"/>
    </xf>
    <xf numFmtId="0" fontId="24" fillId="0" borderId="0"/>
    <xf numFmtId="0" fontId="146" fillId="0" borderId="0"/>
    <xf numFmtId="0" fontId="24" fillId="0" borderId="0"/>
    <xf numFmtId="0" fontId="146" fillId="0" borderId="0"/>
    <xf numFmtId="0" fontId="24" fillId="0" borderId="0"/>
    <xf numFmtId="0" fontId="146" fillId="0" borderId="0"/>
    <xf numFmtId="0" fontId="24" fillId="0" borderId="0" applyNumberFormat="0" applyProtection="0">
      <alignment horizontal="center" vertical="top"/>
    </xf>
    <xf numFmtId="0" fontId="140" fillId="0" borderId="0">
      <alignment vertical="center"/>
    </xf>
    <xf numFmtId="0" fontId="146"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2" fillId="0" borderId="0"/>
    <xf numFmtId="0" fontId="142" fillId="0" borderId="0"/>
    <xf numFmtId="0" fontId="142" fillId="0" borderId="0"/>
    <xf numFmtId="0" fontId="142"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30" fillId="0" borderId="0"/>
    <xf numFmtId="0" fontId="130"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2" fillId="4" borderId="0"/>
    <xf numFmtId="0" fontId="24" fillId="0" borderId="0" applyNumberFormat="0" applyProtection="0">
      <alignment horizontal="center" vertical="top"/>
    </xf>
    <xf numFmtId="0" fontId="24" fillId="0" borderId="0" applyNumberFormat="0" applyProtection="0">
      <alignment horizontal="center" vertical="top"/>
    </xf>
    <xf numFmtId="167" fontId="102" fillId="4" borderId="0"/>
    <xf numFmtId="0" fontId="1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90"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6" fillId="34" borderId="89" applyNumberFormat="0" applyAlignment="0" applyProtection="0"/>
    <xf numFmtId="0" fontId="187" fillId="56" borderId="37" applyNumberFormat="0" applyAlignment="0" applyProtection="0"/>
    <xf numFmtId="0" fontId="186" fillId="92" borderId="89" applyNumberFormat="0" applyAlignment="0" applyProtection="0"/>
    <xf numFmtId="0" fontId="188" fillId="56" borderId="37" applyNumberFormat="0" applyAlignment="0" applyProtection="0"/>
    <xf numFmtId="0" fontId="186" fillId="92" borderId="89" applyNumberFormat="0" applyAlignment="0" applyProtection="0"/>
    <xf numFmtId="0" fontId="186" fillId="34"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8" fillId="56" borderId="37" applyNumberFormat="0" applyAlignment="0" applyProtection="0"/>
    <xf numFmtId="0" fontId="20" fillId="0" borderId="0">
      <alignment horizontal="left" wrapText="1"/>
    </xf>
    <xf numFmtId="206" fontId="189"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40"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4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40"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90" fillId="0" borderId="6" applyNumberFormat="0" applyFill="0" applyBorder="0" applyAlignment="0" applyProtection="0">
      <protection hidden="1"/>
    </xf>
    <xf numFmtId="0" fontId="191" fillId="0" borderId="0" applyNumberFormat="0" applyFill="0" applyBorder="0" applyAlignment="0"/>
    <xf numFmtId="171" fontId="135" fillId="0" borderId="0" applyFill="0" applyBorder="0" applyProtection="0">
      <alignment horizontal="right"/>
    </xf>
    <xf numFmtId="14" fontId="192" fillId="0" borderId="0" applyNumberFormat="0" applyFill="0" applyBorder="0" applyAlignment="0" applyProtection="0">
      <alignment horizontal="left"/>
    </xf>
    <xf numFmtId="0" fontId="20" fillId="0" borderId="0"/>
    <xf numFmtId="0" fontId="20" fillId="0" borderId="0"/>
    <xf numFmtId="4" fontId="55" fillId="105" borderId="3" applyNumberFormat="0" applyProtection="0">
      <alignment horizontal="right" vertical="center" wrapText="1"/>
    </xf>
    <xf numFmtId="4" fontId="55" fillId="105"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6"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7" borderId="89" applyNumberFormat="0" applyProtection="0">
      <alignment horizontal="right" vertical="center"/>
    </xf>
    <xf numFmtId="4" fontId="16" fillId="42"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113"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4"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4"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3" fillId="0" borderId="0"/>
    <xf numFmtId="4" fontId="18" fillId="0" borderId="0" applyNumberFormat="0" applyProtection="0">
      <alignment vertical="center"/>
    </xf>
    <xf numFmtId="4" fontId="45" fillId="118"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4" fillId="119" borderId="0"/>
    <xf numFmtId="49" fontId="195" fillId="119" borderId="0"/>
    <xf numFmtId="49" fontId="196" fillId="119" borderId="91"/>
    <xf numFmtId="49" fontId="196" fillId="119" borderId="0"/>
    <xf numFmtId="0" fontId="194" fillId="37" borderId="91">
      <protection locked="0"/>
    </xf>
    <xf numFmtId="0" fontId="194" fillId="119" borderId="0"/>
    <xf numFmtId="0" fontId="197" fillId="120" borderId="0"/>
    <xf numFmtId="0" fontId="197" fillId="113" borderId="0"/>
    <xf numFmtId="0" fontId="197" fillId="108" borderId="0"/>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0" fontId="20" fillId="0" borderId="0"/>
    <xf numFmtId="0" fontId="20" fillId="0" borderId="0"/>
    <xf numFmtId="0" fontId="199"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30"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200" fillId="121" borderId="0" applyNumberFormat="0">
      <alignment vertical="center"/>
    </xf>
    <xf numFmtId="40" fontId="201" fillId="0" borderId="0" applyBorder="0">
      <alignment horizontal="right"/>
    </xf>
    <xf numFmtId="0" fontId="202" fillId="122" borderId="0" applyNumberFormat="0" applyFill="0" applyBorder="0" applyProtection="0">
      <alignment wrapText="1"/>
    </xf>
    <xf numFmtId="49" fontId="203" fillId="0" borderId="1">
      <alignment vertical="center"/>
    </xf>
    <xf numFmtId="49" fontId="159" fillId="0" borderId="0" applyFont="0" applyFill="0" applyBorder="0" applyAlignment="0" applyProtection="0"/>
    <xf numFmtId="49" fontId="159" fillId="0" borderId="0" applyFont="0" applyFill="0" applyBorder="0" applyAlignment="0" applyProtection="0"/>
    <xf numFmtId="217" fontId="159" fillId="0" borderId="0" applyFont="0" applyFill="0" applyBorder="0" applyAlignment="0" applyProtection="0"/>
    <xf numFmtId="217" fontId="159" fillId="0" borderId="0" applyFont="0" applyFill="0" applyBorder="0" applyAlignment="0" applyProtection="0"/>
    <xf numFmtId="218" fontId="130" fillId="0" borderId="0" applyFont="0" applyFill="0" applyBorder="0" applyAlignment="0" applyProtection="0"/>
    <xf numFmtId="0" fontId="204" fillId="12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4" fillId="123" borderId="0" applyNumberFormat="0" applyBorder="0" applyAlignment="0" applyProtection="0"/>
    <xf numFmtId="0" fontId="140" fillId="124"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6"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4"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4" fillId="0" borderId="40" applyNumberFormat="0" applyFill="0" applyAlignment="0" applyProtection="0"/>
    <xf numFmtId="0" fontId="20" fillId="0" borderId="92" applyNumberFormat="0" applyFont="0" applyBorder="0" applyAlignment="0" applyProtection="0"/>
    <xf numFmtId="7" fontId="207" fillId="124"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8" fillId="0" borderId="85" applyProtection="0"/>
    <xf numFmtId="219" fontId="209" fillId="0" borderId="0" applyFont="0" applyFill="0" applyBorder="0" applyAlignment="0" applyProtection="0"/>
    <xf numFmtId="220" fontId="154" fillId="0" borderId="0" applyFont="0" applyFill="0" applyBorder="0" applyAlignment="0" applyProtection="0"/>
    <xf numFmtId="221" fontId="154" fillId="0" borderId="0" applyFont="0" applyFill="0" applyBorder="0" applyAlignment="0" applyProtection="0"/>
    <xf numFmtId="222" fontId="154"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11" fillId="0" borderId="0" applyFill="0" applyBorder="0" applyAlignment="0" applyProtection="0"/>
    <xf numFmtId="0" fontId="212"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7" fillId="6" borderId="0" applyNumberFormat="0" applyBorder="0" applyAlignment="0" applyProtection="0"/>
    <xf numFmtId="0" fontId="16" fillId="25" borderId="0" applyNumberFormat="0" applyBorder="0" applyAlignment="0" applyProtection="0"/>
    <xf numFmtId="0" fontId="227" fillId="8" borderId="0" applyNumberFormat="0" applyBorder="0" applyAlignment="0" applyProtection="0"/>
    <xf numFmtId="0" fontId="16" fillId="90" borderId="0" applyNumberFormat="0" applyBorder="0" applyAlignment="0" applyProtection="0"/>
    <xf numFmtId="0" fontId="227" fillId="10" borderId="0" applyNumberFormat="0" applyBorder="0" applyAlignment="0" applyProtection="0"/>
    <xf numFmtId="0" fontId="16" fillId="84" borderId="0" applyNumberFormat="0" applyBorder="0" applyAlignment="0" applyProtection="0"/>
    <xf numFmtId="0" fontId="227" fillId="12" borderId="0" applyNumberFormat="0" applyBorder="0" applyAlignment="0" applyProtection="0"/>
    <xf numFmtId="0" fontId="16" fillId="95" borderId="0" applyNumberFormat="0" applyBorder="0" applyAlignment="0" applyProtection="0"/>
    <xf numFmtId="0" fontId="227" fillId="14" borderId="0" applyNumberFormat="0" applyBorder="0" applyAlignment="0" applyProtection="0"/>
    <xf numFmtId="0" fontId="16" fillId="24" borderId="0" applyNumberFormat="0" applyBorder="0" applyAlignment="0" applyProtection="0"/>
    <xf numFmtId="0" fontId="227" fillId="16" borderId="0" applyNumberFormat="0" applyBorder="0" applyAlignment="0" applyProtection="0"/>
    <xf numFmtId="0" fontId="16" fillId="100" borderId="0" applyNumberFormat="0" applyBorder="0" applyAlignment="0" applyProtection="0"/>
    <xf numFmtId="0" fontId="227" fillId="7" borderId="0" applyNumberFormat="0" applyBorder="0" applyAlignment="0" applyProtection="0"/>
    <xf numFmtId="0" fontId="16" fillId="25" borderId="0" applyNumberFormat="0" applyBorder="0" applyAlignment="0" applyProtection="0"/>
    <xf numFmtId="0" fontId="227" fillId="9" borderId="0" applyNumberFormat="0" applyBorder="0" applyAlignment="0" applyProtection="0"/>
    <xf numFmtId="0" fontId="16" fillId="30" borderId="0" applyNumberFormat="0" applyBorder="0" applyAlignment="0" applyProtection="0"/>
    <xf numFmtId="0" fontId="227" fillId="11" borderId="0" applyNumberFormat="0" applyBorder="0" applyAlignment="0" applyProtection="0"/>
    <xf numFmtId="0" fontId="16" fillId="34" borderId="0" applyNumberFormat="0" applyBorder="0" applyAlignment="0" applyProtection="0"/>
    <xf numFmtId="0" fontId="227" fillId="13" borderId="0" applyNumberFormat="0" applyBorder="0" applyAlignment="0" applyProtection="0"/>
    <xf numFmtId="0" fontId="16" fillId="100" borderId="0" applyNumberFormat="0" applyBorder="0" applyAlignment="0" applyProtection="0"/>
    <xf numFmtId="0" fontId="227" fillId="15" borderId="0" applyNumberFormat="0" applyBorder="0" applyAlignment="0" applyProtection="0"/>
    <xf numFmtId="0" fontId="16" fillId="94" borderId="0" applyNumberFormat="0" applyBorder="0" applyAlignment="0" applyProtection="0"/>
    <xf numFmtId="0" fontId="227" fillId="17" borderId="0" applyNumberFormat="0" applyBorder="0" applyAlignment="0" applyProtection="0"/>
    <xf numFmtId="0" fontId="221" fillId="100" borderId="0" applyNumberFormat="0" applyBorder="0" applyAlignment="0" applyProtection="0"/>
    <xf numFmtId="0" fontId="221" fillId="25" borderId="0" applyNumberFormat="0" applyBorder="0" applyAlignment="0" applyProtection="0"/>
    <xf numFmtId="0" fontId="221" fillId="30" borderId="0" applyNumberFormat="0" applyBorder="0" applyAlignment="0" applyProtection="0"/>
    <xf numFmtId="0" fontId="221" fillId="34" borderId="0" applyNumberFormat="0" applyBorder="0" applyAlignment="0" applyProtection="0"/>
    <xf numFmtId="0" fontId="221" fillId="100" borderId="0" applyNumberFormat="0" applyBorder="0" applyAlignment="0" applyProtection="0"/>
    <xf numFmtId="0" fontId="221" fillId="94" borderId="0" applyNumberFormat="0" applyBorder="0" applyAlignment="0" applyProtection="0"/>
    <xf numFmtId="0" fontId="69" fillId="125" borderId="0" applyNumberFormat="0" applyBorder="0" applyAlignment="0" applyProtection="0"/>
    <xf numFmtId="0" fontId="69" fillId="126" borderId="0" applyNumberFormat="0" applyBorder="0" applyAlignment="0" applyProtection="0"/>
    <xf numFmtId="0" fontId="69" fillId="75"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69" fillId="129" borderId="0" applyNumberFormat="0" applyBorder="0" applyAlignment="0" applyProtection="0"/>
    <xf numFmtId="0" fontId="222" fillId="74" borderId="0" applyNumberFormat="0" applyBorder="0" applyAlignment="0" applyProtection="0"/>
    <xf numFmtId="0" fontId="138" fillId="130" borderId="105" applyNumberFormat="0" applyAlignment="0" applyProtection="0"/>
    <xf numFmtId="0" fontId="141" fillId="75" borderId="78" applyNumberFormat="0" applyAlignment="0" applyProtection="0"/>
    <xf numFmtId="0" fontId="223" fillId="0" borderId="0" applyNumberFormat="0" applyFill="0" applyBorder="0" applyAlignment="0" applyProtection="0"/>
    <xf numFmtId="0" fontId="156" fillId="131" borderId="0" applyNumberFormat="0" applyBorder="0" applyAlignment="0" applyProtection="0"/>
    <xf numFmtId="0" fontId="162" fillId="0" borderId="106" applyNumberFormat="0" applyFill="0" applyAlignment="0" applyProtection="0"/>
    <xf numFmtId="0" fontId="165" fillId="0" borderId="21" applyNumberFormat="0" applyFill="0" applyAlignment="0" applyProtection="0"/>
    <xf numFmtId="0" fontId="168" fillId="0" borderId="107" applyNumberFormat="0" applyFill="0" applyAlignment="0" applyProtection="0"/>
    <xf numFmtId="0" fontId="224" fillId="80" borderId="105" applyNumberFormat="0" applyAlignment="0" applyProtection="0"/>
    <xf numFmtId="0" fontId="181" fillId="80" borderId="0" applyNumberFormat="0" applyBorder="0" applyAlignment="0" applyProtection="0"/>
    <xf numFmtId="0" fontId="227" fillId="0" borderId="0"/>
    <xf numFmtId="0" fontId="20" fillId="79" borderId="108" applyNumberFormat="0" applyFont="0" applyAlignment="0" applyProtection="0"/>
    <xf numFmtId="0" fontId="226" fillId="5" borderId="19" applyNumberFormat="0" applyFont="0" applyAlignment="0" applyProtection="0"/>
    <xf numFmtId="0" fontId="186" fillId="130" borderId="109" applyNumberFormat="0" applyAlignment="0" applyProtection="0"/>
    <xf numFmtId="4" fontId="17" fillId="104" borderId="110" applyNumberFormat="0" applyProtection="0">
      <alignment vertical="center"/>
    </xf>
    <xf numFmtId="4" fontId="31" fillId="104" borderId="110" applyNumberFormat="0" applyProtection="0">
      <alignment vertical="center"/>
    </xf>
    <xf numFmtId="4" fontId="17" fillId="104" borderId="110" applyNumberFormat="0" applyProtection="0">
      <alignment horizontal="left" vertical="center" indent="1"/>
    </xf>
    <xf numFmtId="0" fontId="17" fillId="104"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2" borderId="111" applyNumberFormat="0" applyProtection="0">
      <alignment horizontal="left" vertical="center" indent="1"/>
    </xf>
    <xf numFmtId="4" fontId="16" fillId="41" borderId="0" applyNumberFormat="0" applyProtection="0">
      <alignment horizontal="left" vertical="center" indent="1"/>
    </xf>
    <xf numFmtId="4" fontId="34" fillId="100"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100" borderId="110" applyNumberFormat="0" applyProtection="0">
      <alignment horizontal="left" vertical="center" indent="1"/>
    </xf>
    <xf numFmtId="0" fontId="20" fillId="100"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5" borderId="110" applyNumberFormat="0" applyProtection="0">
      <alignment horizontal="left" vertical="center" indent="1"/>
    </xf>
    <xf numFmtId="0" fontId="20" fillId="95"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90" borderId="110" applyNumberFormat="0" applyProtection="0">
      <alignment vertical="center"/>
    </xf>
    <xf numFmtId="4" fontId="36" fillId="90" borderId="110" applyNumberFormat="0" applyProtection="0">
      <alignment vertical="center"/>
    </xf>
    <xf numFmtId="4" fontId="16" fillId="90" borderId="110" applyNumberFormat="0" applyProtection="0">
      <alignment horizontal="left" vertical="center" indent="1"/>
    </xf>
    <xf numFmtId="0" fontId="16" fillId="90"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5" fillId="133"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102" fillId="0" borderId="0"/>
    <xf numFmtId="0" fontId="130" fillId="0" borderId="0"/>
    <xf numFmtId="43" fontId="130" fillId="0" borderId="0" applyFont="0" applyFill="0" applyBorder="0" applyAlignment="0" applyProtection="0"/>
    <xf numFmtId="9" fontId="10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5"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90"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90"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90"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90"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90"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90"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90" borderId="118" applyNumberFormat="0" applyFon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5" borderId="116" applyNumberFormat="0" applyProtection="0">
      <alignment horizontal="right" vertical="center" wrapText="1"/>
    </xf>
    <xf numFmtId="4" fontId="55" fillId="105"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7" borderId="119" applyNumberFormat="0" applyProtection="0">
      <alignment horizontal="right" vertical="center"/>
    </xf>
    <xf numFmtId="4" fontId="16" fillId="42"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4" fontId="16" fillId="113" borderId="119" applyNumberFormat="0" applyProtection="0">
      <alignment horizontal="right" vertical="center"/>
    </xf>
    <xf numFmtId="0" fontId="20" fillId="114" borderId="119" applyNumberFormat="0" applyProtection="0">
      <alignment horizontal="left" vertical="center" indent="1"/>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4"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8" borderId="119" applyNumberFormat="0" applyProtection="0">
      <alignment horizontal="right" vertic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90" borderId="129"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68" fillId="90" borderId="129" applyNumberFormat="0" applyFon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4" fontId="55" fillId="105" borderId="131" applyNumberFormat="0" applyProtection="0">
      <alignment horizontal="right" vertical="center" wrapText="1"/>
    </xf>
    <xf numFmtId="4" fontId="55" fillId="105"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7" borderId="130" applyNumberFormat="0" applyProtection="0">
      <alignment horizontal="right" vertical="center"/>
    </xf>
    <xf numFmtId="4" fontId="16" fillId="42"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4" fontId="16" fillId="113" borderId="130" applyNumberFormat="0" applyProtection="0">
      <alignment horizontal="right" vertical="center"/>
    </xf>
    <xf numFmtId="0" fontId="20" fillId="114" borderId="130" applyNumberFormat="0" applyProtection="0">
      <alignment horizontal="left" vertical="center" indent="1"/>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4"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8" borderId="130" applyNumberFormat="0" applyProtection="0">
      <alignment horizontal="right" vertic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90" borderId="141"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90" borderId="141" applyNumberFormat="0" applyFon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5" borderId="143" applyNumberFormat="0" applyProtection="0">
      <alignment horizontal="right" vertical="center" wrapText="1"/>
    </xf>
    <xf numFmtId="4" fontId="55" fillId="105"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7" borderId="142" applyNumberFormat="0" applyProtection="0">
      <alignment horizontal="right" vertical="center"/>
    </xf>
    <xf numFmtId="4" fontId="16" fillId="42"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4" fontId="16" fillId="113" borderId="142" applyNumberFormat="0" applyProtection="0">
      <alignment horizontal="right" vertical="center"/>
    </xf>
    <xf numFmtId="0" fontId="20" fillId="114" borderId="142" applyNumberFormat="0" applyProtection="0">
      <alignment horizontal="left" vertical="center" indent="1"/>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4"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8" borderId="142" applyNumberFormat="0" applyProtection="0">
      <alignment horizontal="right" vertic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1" fillId="34" borderId="97" applyNumberFormat="0" applyFont="0" applyBorder="0" applyAlignment="0" applyProtection="0">
      <protection hidden="1"/>
    </xf>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90"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90"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90"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90"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90"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90"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90" borderId="166" applyNumberFormat="0" applyFont="0" applyAlignment="0" applyProtection="0"/>
    <xf numFmtId="0" fontId="20" fillId="84" borderId="170" applyNumberFormat="0">
      <protection locked="0"/>
    </xf>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90"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7" borderId="167" applyNumberFormat="0" applyProtection="0">
      <alignment horizontal="right" vertical="center"/>
    </xf>
    <xf numFmtId="4" fontId="16" fillId="42"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4" fontId="16" fillId="113" borderId="167" applyNumberFormat="0" applyProtection="0">
      <alignment horizontal="right" vertical="center"/>
    </xf>
    <xf numFmtId="0" fontId="20" fillId="114" borderId="167" applyNumberFormat="0" applyProtection="0">
      <alignment horizontal="left" vertical="center" indent="1"/>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4"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8"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90" borderId="178"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68" fillId="90" borderId="178" applyNumberFormat="0" applyFon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4" fontId="55" fillId="105" borderId="170" applyNumberFormat="0" applyProtection="0">
      <alignment horizontal="right" vertical="center" wrapText="1"/>
    </xf>
    <xf numFmtId="4" fontId="55" fillId="105"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7" borderId="179" applyNumberFormat="0" applyProtection="0">
      <alignment horizontal="right" vertical="center"/>
    </xf>
    <xf numFmtId="4" fontId="16" fillId="42"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4" fontId="16" fillId="113" borderId="179" applyNumberFormat="0" applyProtection="0">
      <alignment horizontal="right" vertical="center"/>
    </xf>
    <xf numFmtId="0" fontId="20" fillId="114" borderId="179" applyNumberFormat="0" applyProtection="0">
      <alignment horizontal="left" vertical="center" indent="1"/>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4"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8" borderId="179" applyNumberFormat="0" applyProtection="0">
      <alignment horizontal="right" vertic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78" applyNumberFormat="0" applyProtection="0">
      <alignment horizontal="right" vertical="center"/>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20" fillId="38" borderId="278" applyNumberFormat="0" applyProtection="0">
      <alignment horizontal="left" vertical="top" indent="1"/>
    </xf>
    <xf numFmtId="4" fontId="16" fillId="30" borderId="278" applyNumberFormat="0" applyProtection="0">
      <alignment horizontal="right" vertical="center"/>
    </xf>
    <xf numFmtId="4" fontId="16" fillId="36" borderId="278" applyNumberFormat="0" applyProtection="0">
      <alignment horizontal="right" vertical="center"/>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4" fontId="25" fillId="22" borderId="219" applyNumberFormat="0" applyProtection="0">
      <alignment horizontal="left" vertical="center"/>
    </xf>
    <xf numFmtId="4" fontId="16" fillId="31" borderId="218" applyNumberFormat="0" applyProtection="0">
      <alignment horizontal="right" vertical="center"/>
    </xf>
    <xf numFmtId="0" fontId="20" fillId="39" borderId="218" applyNumberFormat="0" applyProtection="0">
      <alignment horizontal="left" vertical="top" inden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4" fontId="30" fillId="18" borderId="219" applyNumberFormat="0" applyProtection="0">
      <alignment horizontal="right" vertical="center" wrapText="1"/>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0" fontId="3" fillId="0" borderId="0"/>
    <xf numFmtId="44" fontId="3" fillId="0" borderId="0" applyFont="0" applyFill="0" applyBorder="0" applyAlignment="0" applyProtection="0"/>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0" fontId="3" fillId="0" borderId="0"/>
    <xf numFmtId="0" fontId="3" fillId="0" borderId="0"/>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25" fillId="22" borderId="162"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4" fillId="0" borderId="162" applyNumberFormat="0" applyProtection="0">
      <alignment horizontal="left" vertical="center" indent="2"/>
    </xf>
    <xf numFmtId="0" fontId="20" fillId="35" borderId="218" applyNumberFormat="0" applyProtection="0">
      <alignment horizontal="left" vertical="top" indent="1"/>
    </xf>
    <xf numFmtId="0" fontId="24" fillId="0" borderId="162" applyNumberFormat="0" applyProtection="0">
      <alignment horizontal="left" vertical="center" indent="2"/>
    </xf>
    <xf numFmtId="0" fontId="20" fillId="38" borderId="218" applyNumberFormat="0" applyProtection="0">
      <alignment horizontal="left" vertical="top" indent="1"/>
    </xf>
    <xf numFmtId="0" fontId="24" fillId="0" borderId="162" applyNumberFormat="0" applyProtection="0">
      <alignment horizontal="left" vertical="center" indent="2"/>
    </xf>
    <xf numFmtId="0" fontId="20" fillId="39" borderId="218" applyNumberFormat="0" applyProtection="0">
      <alignment horizontal="left" vertical="top" indent="1"/>
    </xf>
    <xf numFmtId="0" fontId="24" fillId="0" borderId="162"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162" applyNumberFormat="0">
      <protection locked="0"/>
    </xf>
    <xf numFmtId="0" fontId="3" fillId="0" borderId="0"/>
    <xf numFmtId="0" fontId="3" fillId="0" borderId="0"/>
    <xf numFmtId="4" fontId="25" fillId="22" borderId="219" applyNumberFormat="0" applyProtection="0">
      <alignment horizontal="left" vertical="center"/>
    </xf>
    <xf numFmtId="0" fontId="24" fillId="0" borderId="219" applyNumberFormat="0" applyProtection="0">
      <alignment horizontal="left" vertical="center" indent="2"/>
    </xf>
    <xf numFmtId="4" fontId="30" fillId="18" borderId="219" applyNumberFormat="0" applyProtection="0">
      <alignment horizontal="right" vertical="center" wrapText="1"/>
    </xf>
    <xf numFmtId="4" fontId="16" fillId="31" borderId="218" applyNumberFormat="0" applyProtection="0">
      <alignment horizontal="right" vertical="center"/>
    </xf>
    <xf numFmtId="0" fontId="20" fillId="39" borderId="218" applyNumberFormat="0" applyProtection="0">
      <alignment horizontal="left" vertical="top" indent="1"/>
    </xf>
    <xf numFmtId="0" fontId="20" fillId="84" borderId="219" applyNumberFormat="0">
      <protection locked="0"/>
    </xf>
    <xf numFmtId="4" fontId="25" fillId="22" borderId="219" applyNumberFormat="0" applyProtection="0">
      <alignment horizontal="left" vertical="center"/>
    </xf>
    <xf numFmtId="4" fontId="30" fillId="18" borderId="219" applyNumberFormat="0" applyProtection="0">
      <alignment horizontal="right" vertical="center" wrapTex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16" fillId="34" borderId="219" applyNumberFormat="0" applyProtection="0">
      <alignment horizontal="left" vertical="center" indent="1"/>
    </xf>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0" fontId="25" fillId="44" borderId="219" applyNumberFormat="0" applyProtection="0">
      <alignment horizontal="center" vertical="top" wrapText="1"/>
    </xf>
    <xf numFmtId="0" fontId="25" fillId="43" borderId="219" applyNumberFormat="0" applyProtection="0">
      <alignment horizontal="center" vertical="center" wrapText="1"/>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23" fillId="0" borderId="219" applyNumberFormat="0" applyProtection="0">
      <alignment horizontal="right" vertical="center" wrapText="1"/>
    </xf>
    <xf numFmtId="4" fontId="16" fillId="24" borderId="218" applyNumberFormat="0" applyProtection="0">
      <alignment horizontal="right" vertical="center"/>
    </xf>
    <xf numFmtId="4" fontId="30" fillId="18" borderId="219" applyNumberFormat="0" applyProtection="0">
      <alignment horizontal="right" vertical="center" wrapTex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4" fontId="30" fillId="18" borderId="219" applyNumberFormat="0" applyProtection="0">
      <alignment horizontal="left" vertical="center" indent="1"/>
    </xf>
    <xf numFmtId="4" fontId="17" fillId="33" borderId="219" applyNumberFormat="0" applyProtection="0">
      <alignment horizontal="left" vertical="center" indent="1"/>
    </xf>
    <xf numFmtId="0" fontId="3" fillId="0" borderId="0"/>
    <xf numFmtId="0" fontId="3" fillId="0" borderId="0"/>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0" fontId="3" fillId="0" borderId="0"/>
    <xf numFmtId="0" fontId="3" fillId="0" borderId="0"/>
    <xf numFmtId="4" fontId="23" fillId="0" borderId="21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8" applyNumberFormat="0" applyProtection="0">
      <alignment vertical="center"/>
    </xf>
    <xf numFmtId="4" fontId="30" fillId="18" borderId="219" applyNumberFormat="0" applyProtection="0">
      <alignment horizontal="left" vertical="center" indent="1"/>
    </xf>
    <xf numFmtId="0" fontId="17" fillId="19" borderId="218" applyNumberFormat="0" applyProtection="0">
      <alignment horizontal="left" vertical="top" indent="1"/>
    </xf>
    <xf numFmtId="4" fontId="25" fillId="22" borderId="219"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219" applyNumberFormat="0" applyProtection="0">
      <alignment horizontal="left" vertical="center" indent="1"/>
    </xf>
    <xf numFmtId="4" fontId="16" fillId="34" borderId="219" applyNumberFormat="0" applyProtection="0">
      <alignment horizontal="left" vertical="center" indent="1"/>
    </xf>
    <xf numFmtId="4" fontId="16" fillId="36" borderId="218" applyNumberFormat="0" applyProtection="0">
      <alignment horizontal="right" vertical="center"/>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4" fontId="23" fillId="0" borderId="21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3" fillId="0" borderId="0"/>
    <xf numFmtId="0" fontId="3" fillId="0" borderId="0"/>
    <xf numFmtId="0" fontId="138" fillId="92" borderId="282" applyNumberFormat="0" applyAlignment="0" applyProtection="0"/>
    <xf numFmtId="0" fontId="138" fillId="92" borderId="282" applyNumberFormat="0" applyAlignment="0" applyProtection="0"/>
    <xf numFmtId="0" fontId="3" fillId="0" borderId="0"/>
    <xf numFmtId="0" fontId="138" fillId="92" borderId="282" applyNumberFormat="0" applyAlignment="0" applyProtection="0"/>
    <xf numFmtId="0" fontId="138" fillId="92" borderId="282" applyNumberFormat="0" applyAlignment="0" applyProtection="0"/>
    <xf numFmtId="0" fontId="3" fillId="0" borderId="0"/>
    <xf numFmtId="0" fontId="3" fillId="0" borderId="0"/>
    <xf numFmtId="0" fontId="138" fillId="92" borderId="282" applyNumberFormat="0" applyAlignment="0" applyProtection="0"/>
    <xf numFmtId="0" fontId="3" fillId="0" borderId="0"/>
    <xf numFmtId="0" fontId="3" fillId="0" borderId="0"/>
    <xf numFmtId="0" fontId="3" fillId="0" borderId="0"/>
    <xf numFmtId="0" fontId="3" fillId="0" borderId="0"/>
    <xf numFmtId="0" fontId="136" fillId="34" borderId="282" applyNumberFormat="0" applyAlignment="0" applyProtection="0"/>
    <xf numFmtId="0" fontId="138" fillId="92" borderId="2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8" fillId="92" borderId="282" applyNumberFormat="0" applyAlignment="0" applyProtection="0"/>
    <xf numFmtId="0" fontId="3" fillId="0" borderId="0"/>
    <xf numFmtId="0" fontId="3" fillId="0" borderId="0"/>
    <xf numFmtId="0" fontId="3" fillId="0" borderId="0"/>
    <xf numFmtId="0" fontId="3" fillId="0" borderId="0"/>
    <xf numFmtId="0" fontId="136" fillId="34" borderId="282" applyNumberFormat="0" applyAlignment="0" applyProtection="0"/>
    <xf numFmtId="4" fontId="23" fillId="0" borderId="229" applyNumberFormat="0" applyProtection="0">
      <alignment horizontal="left" vertical="center" indent="1"/>
    </xf>
    <xf numFmtId="4" fontId="23" fillId="0" borderId="229" applyNumberFormat="0" applyProtection="0">
      <alignment horizontal="left" vertical="center"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4" fontId="16" fillId="36" borderId="278" applyNumberFormat="0" applyProtection="0">
      <alignment horizontal="right" vertical="center"/>
    </xf>
    <xf numFmtId="4" fontId="16" fillId="34" borderId="229" applyNumberFormat="0" applyProtection="0">
      <alignment horizontal="left" vertical="center" indent="1"/>
    </xf>
    <xf numFmtId="4" fontId="17" fillId="33" borderId="229" applyNumberFormat="0" applyProtection="0">
      <alignment horizontal="left" vertical="center"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4" fontId="25" fillId="22" borderId="229" applyNumberFormat="0" applyProtection="0">
      <alignment horizontal="left" vertical="center"/>
    </xf>
    <xf numFmtId="0" fontId="17" fillId="19" borderId="278" applyNumberFormat="0" applyProtection="0">
      <alignment horizontal="left" vertical="top" indent="1"/>
    </xf>
    <xf numFmtId="4" fontId="30" fillId="18" borderId="229" applyNumberFormat="0" applyProtection="0">
      <alignment horizontal="left" vertical="center" indent="1"/>
    </xf>
    <xf numFmtId="4" fontId="31" fillId="19" borderId="278" applyNumberFormat="0" applyProtection="0">
      <alignmen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7" fillId="33" borderId="229" applyNumberFormat="0" applyProtection="0">
      <alignment horizontal="left" vertical="center" indent="1"/>
    </xf>
    <xf numFmtId="4" fontId="30" fillId="18" borderId="229"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4" fontId="16" fillId="24" borderId="278" applyNumberFormat="0" applyProtection="0">
      <alignment horizontal="right" vertical="center"/>
    </xf>
    <xf numFmtId="4" fontId="23" fillId="0" borderId="229" applyNumberFormat="0" applyProtection="0">
      <alignment horizontal="right" vertical="center" wrapText="1"/>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4" fontId="16" fillId="32" borderId="278" applyNumberFormat="0" applyProtection="0">
      <alignment horizontal="right" vertical="center"/>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6" borderId="278" applyNumberFormat="0" applyProtection="0">
      <alignment horizontal="right" vertical="center"/>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4" fontId="30" fillId="18" borderId="229" applyNumberFormat="0" applyProtection="0">
      <alignment horizontal="left" vertical="center" indent="1"/>
    </xf>
    <xf numFmtId="4" fontId="16" fillId="34"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25" fillId="22" borderId="229" applyNumberFormat="0" applyProtection="0">
      <alignment horizontal="left" vertical="center"/>
    </xf>
    <xf numFmtId="0" fontId="20" fillId="84" borderId="229" applyNumberFormat="0">
      <protection locked="0"/>
    </xf>
    <xf numFmtId="0" fontId="20" fillId="39" borderId="278" applyNumberFormat="0" applyProtection="0">
      <alignment horizontal="left" vertical="top" indent="1"/>
    </xf>
    <xf numFmtId="4" fontId="16" fillId="31" borderId="278" applyNumberFormat="0" applyProtection="0">
      <alignment horizontal="right" vertical="center"/>
    </xf>
    <xf numFmtId="0" fontId="24" fillId="0" borderId="229" applyNumberFormat="0" applyProtection="0">
      <alignment horizontal="left" vertical="center" indent="2"/>
    </xf>
    <xf numFmtId="4" fontId="25" fillId="22" borderId="229" applyNumberFormat="0" applyProtection="0">
      <alignment horizontal="left" vertical="center"/>
    </xf>
    <xf numFmtId="0" fontId="3" fillId="0" borderId="0"/>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0" fontId="3" fillId="0" borderId="0"/>
    <xf numFmtId="4" fontId="16" fillId="27" borderId="278" applyNumberFormat="0" applyProtection="0">
      <alignment horizontal="right" vertical="center"/>
    </xf>
    <xf numFmtId="0" fontId="3" fillId="0" borderId="0"/>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8" applyNumberFormat="0" applyProtection="0">
      <alignment horizontal="right" vertical="center"/>
    </xf>
    <xf numFmtId="4" fontId="16" fillId="32" borderId="278" applyNumberFormat="0" applyProtection="0">
      <alignment horizontal="right" vertical="center"/>
    </xf>
    <xf numFmtId="0" fontId="3" fillId="0" borderId="0"/>
    <xf numFmtId="0" fontId="3" fillId="0" borderId="0"/>
    <xf numFmtId="0" fontId="3" fillId="0" borderId="0"/>
    <xf numFmtId="4" fontId="16" fillId="36"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8" applyNumberFormat="0" applyProtection="0">
      <alignment horizontal="left" vertical="top" indent="1"/>
    </xf>
    <xf numFmtId="0" fontId="3" fillId="0" borderId="0"/>
    <xf numFmtId="0" fontId="3" fillId="0" borderId="0"/>
    <xf numFmtId="0" fontId="20" fillId="39" borderId="278" applyNumberFormat="0" applyProtection="0">
      <alignment horizontal="left" vertical="top" indent="1"/>
    </xf>
    <xf numFmtId="0" fontId="3" fillId="0" borderId="0"/>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20" fillId="90" borderId="222" applyNumberFormat="0" applyFont="0" applyAlignment="0" applyProtection="0"/>
    <xf numFmtId="0" fontId="20" fillId="90" borderId="221" applyNumberFormat="0" applyFont="0" applyAlignment="0" applyProtection="0"/>
    <xf numFmtId="0" fontId="20" fillId="90" borderId="221" applyNumberFormat="0" applyFont="0" applyAlignment="0" applyProtection="0"/>
    <xf numFmtId="4" fontId="16" fillId="24" borderId="278" applyNumberFormat="0" applyProtection="0">
      <alignment horizontal="right" vertical="center"/>
    </xf>
    <xf numFmtId="0" fontId="20" fillId="90" borderId="221" applyNumberFormat="0" applyFont="0" applyAlignment="0" applyProtection="0"/>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4" fontId="31" fillId="19" borderId="278" applyNumberFormat="0" applyProtection="0">
      <alignment vertical="center"/>
    </xf>
    <xf numFmtId="0" fontId="20" fillId="90" borderId="221" applyNumberFormat="0" applyFont="0" applyAlignment="0" applyProtection="0"/>
    <xf numFmtId="0" fontId="17" fillId="19" borderId="278" applyNumberFormat="0" applyProtection="0">
      <alignment horizontal="left" vertical="top" indent="1"/>
    </xf>
    <xf numFmtId="0" fontId="20" fillId="39" borderId="278" applyNumberFormat="0" applyProtection="0">
      <alignment horizontal="left" vertical="top" indent="1"/>
    </xf>
    <xf numFmtId="4" fontId="16" fillId="31" borderId="278" applyNumberFormat="0" applyProtection="0">
      <alignment horizontal="right" vertical="center"/>
    </xf>
    <xf numFmtId="0" fontId="20" fillId="90" borderId="221"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22" applyNumberFormat="0" applyFon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162" applyNumberFormat="0" applyProtection="0">
      <alignment horizontal="right" vertical="center" wrapText="1"/>
    </xf>
    <xf numFmtId="4" fontId="55" fillId="105" borderId="162" applyNumberFormat="0" applyProtection="0">
      <alignment horizontal="right" vertical="center" wrapText="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9"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7" borderId="223" applyNumberFormat="0" applyProtection="0">
      <alignment horizontal="right" vertical="center"/>
    </xf>
    <xf numFmtId="4" fontId="16" fillId="42"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4" fontId="16" fillId="113" borderId="223" applyNumberFormat="0" applyProtection="0">
      <alignment horizontal="right" vertical="center"/>
    </xf>
    <xf numFmtId="0" fontId="20" fillId="114" borderId="223" applyNumberFormat="0" applyProtection="0">
      <alignment horizontal="left" vertical="center" indent="1"/>
    </xf>
    <xf numFmtId="0" fontId="24" fillId="115"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4" fillId="0" borderId="219" applyNumberFormat="0" applyProtection="0">
      <alignment horizontal="left" vertical="center" indent="2"/>
    </xf>
    <xf numFmtId="0" fontId="20" fillId="49"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4" fillId="115" borderId="219" applyNumberFormat="0" applyProtection="0">
      <alignment horizontal="left" vertical="center" indent="2"/>
    </xf>
    <xf numFmtId="0" fontId="24" fillId="115"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5" fillId="116" borderId="219" applyNumberFormat="0" applyProtection="0">
      <alignment horizontal="left" vertical="center" indent="2"/>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2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117"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7" borderId="219" applyNumberFormat="0" applyProtection="0">
      <alignment horizontal="left" vertical="center" indent="2"/>
    </xf>
    <xf numFmtId="0" fontId="24" fillId="117" borderId="219" applyNumberFormat="0" applyProtection="0">
      <alignment horizontal="left" vertical="center" indent="2"/>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10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3"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3"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14"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4"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4"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84" borderId="219" applyNumberFormat="0">
      <protection locked="0"/>
    </xf>
    <xf numFmtId="0" fontId="20" fillId="84" borderId="219" applyNumberFormat="0">
      <protection locked="0"/>
    </xf>
    <xf numFmtId="0" fontId="20" fillId="84" borderId="219" applyNumberFormat="0">
      <protection locked="0"/>
    </xf>
    <xf numFmtId="0" fontId="20" fillId="84" borderId="219" applyNumberFormat="0">
      <protection locked="0"/>
    </xf>
    <xf numFmtId="4" fontId="16" fillId="40" borderId="223" applyNumberFormat="0" applyProtection="0">
      <alignment vertical="center"/>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9" applyNumberFormat="0" applyProtection="0">
      <alignment horizontal="right" vertical="center" wrapText="1"/>
    </xf>
    <xf numFmtId="4" fontId="23" fillId="0" borderId="219" applyNumberFormat="0" applyProtection="0">
      <alignment horizontal="right" vertical="center" wrapText="1"/>
    </xf>
    <xf numFmtId="4" fontId="24" fillId="0" borderId="219"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3" borderId="219"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4" borderId="229" applyNumberFormat="0" applyProtection="0">
      <alignment horizontal="center" vertical="top" wrapText="1"/>
    </xf>
    <xf numFmtId="0" fontId="16" fillId="40" borderId="278" applyNumberFormat="0" applyProtection="0">
      <alignment horizontal="left" vertical="top" indent="1"/>
    </xf>
    <xf numFmtId="4" fontId="45" fillId="118" borderId="223" applyNumberFormat="0" applyProtection="0">
      <alignment horizontal="right" vertical="center"/>
    </xf>
    <xf numFmtId="4" fontId="36" fillId="40" borderId="278" applyNumberFormat="0" applyProtection="0">
      <alignment vertical="center"/>
    </xf>
    <xf numFmtId="49" fontId="196" fillId="119" borderId="224"/>
    <xf numFmtId="4" fontId="16" fillId="40" borderId="278" applyNumberFormat="0" applyProtection="0">
      <alignment vertical="center"/>
    </xf>
    <xf numFmtId="0" fontId="194" fillId="37" borderId="224">
      <protection locked="0"/>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5" borderId="278" applyNumberFormat="0" applyProtection="0">
      <alignment horizontal="left" vertical="top"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73" fillId="0" borderId="225" applyNumberFormat="0" applyFill="0" applyAlignment="0" applyProtection="0"/>
    <xf numFmtId="0" fontId="73" fillId="0" borderId="225" applyNumberFormat="0" applyFill="0" applyAlignment="0" applyProtection="0"/>
    <xf numFmtId="0" fontId="73" fillId="0" borderId="225" applyNumberFormat="0" applyFill="0" applyAlignment="0" applyProtection="0"/>
    <xf numFmtId="204" fontId="20" fillId="0" borderId="226">
      <protection locked="0"/>
    </xf>
    <xf numFmtId="204" fontId="20" fillId="0" borderId="226">
      <protection locked="0"/>
    </xf>
    <xf numFmtId="0" fontId="73" fillId="0" borderId="225" applyNumberFormat="0" applyFill="0" applyAlignment="0" applyProtection="0"/>
    <xf numFmtId="0" fontId="138" fillId="130" borderId="230" applyNumberFormat="0" applyAlignment="0" applyProtection="0"/>
    <xf numFmtId="0" fontId="224" fillId="80" borderId="230" applyNumberFormat="0" applyAlignment="0" applyProtection="0"/>
    <xf numFmtId="0" fontId="20" fillId="79" borderId="231" applyNumberFormat="0" applyFont="0" applyAlignment="0" applyProtection="0"/>
    <xf numFmtId="0" fontId="186" fillId="130" borderId="232" applyNumberFormat="0" applyAlignment="0" applyProtection="0"/>
    <xf numFmtId="4" fontId="17" fillId="104" borderId="233" applyNumberFormat="0" applyProtection="0">
      <alignment vertical="center"/>
    </xf>
    <xf numFmtId="4" fontId="31" fillId="104" borderId="233" applyNumberFormat="0" applyProtection="0">
      <alignment vertical="center"/>
    </xf>
    <xf numFmtId="4" fontId="17" fillId="104" borderId="233" applyNumberFormat="0" applyProtection="0">
      <alignment horizontal="left" vertical="center" indent="1"/>
    </xf>
    <xf numFmtId="0" fontId="17" fillId="104" borderId="233" applyNumberFormat="0" applyProtection="0">
      <alignment horizontal="left" vertical="top" indent="1"/>
    </xf>
    <xf numFmtId="4" fontId="16" fillId="24"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6" borderId="233" applyNumberFormat="0" applyProtection="0">
      <alignment horizontal="right" vertical="center"/>
    </xf>
    <xf numFmtId="0" fontId="20" fillId="100" borderId="233" applyNumberFormat="0" applyProtection="0">
      <alignment horizontal="left" vertical="center" indent="1"/>
    </xf>
    <xf numFmtId="0" fontId="20" fillId="100" borderId="233" applyNumberFormat="0" applyProtection="0">
      <alignment horizontal="left" vertical="top" indent="1"/>
    </xf>
    <xf numFmtId="0" fontId="20" fillId="36" borderId="233" applyNumberFormat="0" applyProtection="0">
      <alignment horizontal="left" vertical="center" indent="1"/>
    </xf>
    <xf numFmtId="0" fontId="20" fillId="36" borderId="233" applyNumberFormat="0" applyProtection="0">
      <alignment horizontal="left" vertical="top" indent="1"/>
    </xf>
    <xf numFmtId="0" fontId="20" fillId="95" borderId="233" applyNumberFormat="0" applyProtection="0">
      <alignment horizontal="left" vertical="center" indent="1"/>
    </xf>
    <xf numFmtId="0" fontId="20" fillId="95" borderId="233" applyNumberFormat="0" applyProtection="0">
      <alignment horizontal="left" vertical="top" indent="1"/>
    </xf>
    <xf numFmtId="0" fontId="20" fillId="41" borderId="233" applyNumberFormat="0" applyProtection="0">
      <alignment horizontal="left" vertical="center" indent="1"/>
    </xf>
    <xf numFmtId="0" fontId="20" fillId="41" borderId="233" applyNumberFormat="0" applyProtection="0">
      <alignment horizontal="left" vertical="top" indent="1"/>
    </xf>
    <xf numFmtId="0" fontId="20" fillId="84" borderId="229" applyNumberFormat="0">
      <protection locked="0"/>
    </xf>
    <xf numFmtId="4" fontId="16" fillId="90" borderId="233" applyNumberFormat="0" applyProtection="0">
      <alignment vertical="center"/>
    </xf>
    <xf numFmtId="4" fontId="36" fillId="90" borderId="233" applyNumberFormat="0" applyProtection="0">
      <alignment vertical="center"/>
    </xf>
    <xf numFmtId="4" fontId="16" fillId="90" borderId="233" applyNumberFormat="0" applyProtection="0">
      <alignment horizontal="left" vertical="center" indent="1"/>
    </xf>
    <xf numFmtId="0" fontId="16" fillId="90" borderId="233" applyNumberFormat="0" applyProtection="0">
      <alignment horizontal="left" vertical="top" indent="1"/>
    </xf>
    <xf numFmtId="4" fontId="16" fillId="41" borderId="233" applyNumberFormat="0" applyProtection="0">
      <alignment horizontal="right" vertical="center"/>
    </xf>
    <xf numFmtId="4" fontId="36" fillId="41" borderId="233" applyNumberFormat="0" applyProtection="0">
      <alignment horizontal="right" vertical="center"/>
    </xf>
    <xf numFmtId="4" fontId="16" fillId="36" borderId="233" applyNumberFormat="0" applyProtection="0">
      <alignment horizontal="left" vertical="center" indent="1"/>
    </xf>
    <xf numFmtId="0" fontId="16" fillId="36" borderId="233" applyNumberFormat="0" applyProtection="0">
      <alignment horizontal="left" vertical="top" indent="1"/>
    </xf>
    <xf numFmtId="4" fontId="45" fillId="41" borderId="233" applyNumberFormat="0" applyProtection="0">
      <alignment horizontal="right" vertical="center"/>
    </xf>
    <xf numFmtId="0" fontId="73" fillId="0" borderId="234"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9" applyNumberFormat="0" applyProtection="0">
      <alignment horizontal="left" vertical="center" indent="1"/>
    </xf>
    <xf numFmtId="4" fontId="55" fillId="105" borderId="229"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5" applyNumberFormat="0" applyProtection="0">
      <alignment horizontal="left" vertical="top" indent="1"/>
    </xf>
    <xf numFmtId="4" fontId="36" fillId="40" borderId="245" applyNumberFormat="0" applyProtection="0">
      <alignment vertical="center"/>
    </xf>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0" fontId="3" fillId="5" borderId="19" applyNumberFormat="0" applyFont="0" applyAlignment="0" applyProtection="0"/>
    <xf numFmtId="4" fontId="16" fillId="27"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0" fontId="25" fillId="43" borderId="235" applyNumberFormat="0" applyProtection="0">
      <alignment horizontal="center" vertical="center"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23" fillId="0" borderId="22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0" borderId="0"/>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23" fillId="0" borderId="238" applyNumberFormat="0" applyProtection="0">
      <alignment horizontal="left" vertical="center" indent="1"/>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3" borderId="246" applyNumberFormat="0" applyProtection="0">
      <alignment horizontal="center" vertical="center"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3" fillId="0" borderId="0"/>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3" fillId="0" borderId="0"/>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0" fontId="20" fillId="90" borderId="240" applyNumberFormat="0" applyFont="0" applyAlignment="0" applyProtection="0"/>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0" fontId="20" fillId="90" borderId="239" applyNumberFormat="0" applyFont="0" applyAlignment="0" applyProtection="0"/>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20" fillId="90" borderId="239" applyNumberFormat="0" applyFont="0" applyAlignment="0" applyProtection="0"/>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20" fillId="90" borderId="239" applyNumberFormat="0" applyFont="0" applyAlignment="0" applyProtection="0"/>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0" fontId="20" fillId="90" borderId="239" applyNumberFormat="0" applyFont="0" applyAlignment="0" applyProtection="0"/>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20" fillId="90" borderId="239" applyNumberFormat="0" applyFont="0" applyAlignment="0" applyProtection="0"/>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90" borderId="240" applyNumberFormat="0" applyFon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38" applyNumberFormat="0" applyProtection="0">
      <alignment horizontal="right" vertical="center" wrapText="1"/>
    </xf>
    <xf numFmtId="4" fontId="55" fillId="105" borderId="238"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238"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7" borderId="241" applyNumberFormat="0" applyProtection="0">
      <alignment horizontal="right" vertical="center"/>
    </xf>
    <xf numFmtId="4" fontId="16" fillId="42"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4" fontId="16" fillId="113" borderId="241" applyNumberFormat="0" applyProtection="0">
      <alignment horizontal="right" vertical="center"/>
    </xf>
    <xf numFmtId="0" fontId="20" fillId="114" borderId="241" applyNumberFormat="0" applyProtection="0">
      <alignment horizontal="left" vertical="center" indent="1"/>
    </xf>
    <xf numFmtId="0" fontId="24" fillId="115"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4" fillId="0" borderId="238" applyNumberFormat="0" applyProtection="0">
      <alignment horizontal="left" vertical="center" indent="2"/>
    </xf>
    <xf numFmtId="0" fontId="20" fillId="49"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4" fillId="115" borderId="238" applyNumberFormat="0" applyProtection="0">
      <alignment horizontal="left" vertical="center" indent="2"/>
    </xf>
    <xf numFmtId="0" fontId="24" fillId="115"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5" fillId="116" borderId="238"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2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117"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7" borderId="238" applyNumberFormat="0" applyProtection="0">
      <alignment horizontal="left" vertical="center" indent="2"/>
    </xf>
    <xf numFmtId="0" fontId="24" fillId="117" borderId="238"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10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3"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3"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14"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4"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4"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41" applyNumberFormat="0" applyProtection="0">
      <alignment vertical="center"/>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4" fillId="0" borderId="238"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238"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8" borderId="241" applyNumberFormat="0" applyProtection="0">
      <alignment horizontal="right" vertic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204" fontId="20" fillId="0" borderId="243">
      <protection locked="0"/>
    </xf>
    <xf numFmtId="204" fontId="20" fillId="0" borderId="243">
      <protection locked="0"/>
    </xf>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20" fillId="90" borderId="249"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20" fillId="90" borderId="247" applyNumberFormat="0" applyFont="0" applyAlignment="0" applyProtection="0"/>
    <xf numFmtId="0" fontId="68" fillId="90" borderId="249" applyNumberFormat="0" applyFon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4" fontId="55" fillId="105" borderId="246" applyNumberFormat="0" applyProtection="0">
      <alignment horizontal="right" vertical="center" wrapText="1"/>
    </xf>
    <xf numFmtId="4" fontId="55" fillId="105" borderId="246" applyNumberFormat="0" applyProtection="0">
      <alignment horizontal="right" vertical="center" wrapText="1"/>
    </xf>
    <xf numFmtId="4" fontId="16" fillId="0" borderId="250" applyNumberFormat="0" applyProtection="0">
      <alignment vertical="center"/>
    </xf>
    <xf numFmtId="4" fontId="16" fillId="0" borderId="250" applyNumberFormat="0" applyProtection="0">
      <alignment vertical="center"/>
    </xf>
    <xf numFmtId="4" fontId="16" fillId="0" borderId="250" applyNumberFormat="0" applyProtection="0">
      <alignment horizontal="left" vertical="center" indent="1"/>
    </xf>
    <xf numFmtId="4" fontId="16" fillId="19" borderId="250" applyNumberFormat="0" applyProtection="0">
      <alignment horizontal="left" vertical="center" indent="1"/>
    </xf>
    <xf numFmtId="4" fontId="25" fillId="22" borderId="246" applyNumberFormat="0" applyProtection="0">
      <alignment horizontal="left" vertical="center"/>
    </xf>
    <xf numFmtId="0" fontId="20" fillId="0" borderId="250" applyNumberFormat="0" applyProtection="0">
      <alignment horizontal="left" vertical="center" indent="1"/>
    </xf>
    <xf numFmtId="4" fontId="16" fillId="2" borderId="250" applyNumberFormat="0" applyProtection="0">
      <alignment horizontal="right" vertical="center"/>
    </xf>
    <xf numFmtId="4" fontId="16" fillId="107" borderId="250" applyNumberFormat="0" applyProtection="0">
      <alignment horizontal="right" vertical="center"/>
    </xf>
    <xf numFmtId="4" fontId="16" fillId="42" borderId="250" applyNumberFormat="0" applyProtection="0">
      <alignment horizontal="right" vertical="center"/>
    </xf>
    <xf numFmtId="4" fontId="16" fillId="108" borderId="250" applyNumberFormat="0" applyProtection="0">
      <alignment horizontal="right" vertical="center"/>
    </xf>
    <xf numFmtId="4" fontId="16" fillId="109" borderId="250" applyNumberFormat="0" applyProtection="0">
      <alignment horizontal="right" vertical="center"/>
    </xf>
    <xf numFmtId="4" fontId="16" fillId="110" borderId="250" applyNumberFormat="0" applyProtection="0">
      <alignment horizontal="right" vertical="center"/>
    </xf>
    <xf numFmtId="4" fontId="16" fillId="111" borderId="250" applyNumberFormat="0" applyProtection="0">
      <alignment horizontal="right" vertical="center"/>
    </xf>
    <xf numFmtId="4" fontId="16" fillId="112" borderId="250" applyNumberFormat="0" applyProtection="0">
      <alignment horizontal="right" vertical="center"/>
    </xf>
    <xf numFmtId="4" fontId="16" fillId="113" borderId="250" applyNumberFormat="0" applyProtection="0">
      <alignment horizontal="right" vertical="center"/>
    </xf>
    <xf numFmtId="0" fontId="20" fillId="114" borderId="250" applyNumberFormat="0" applyProtection="0">
      <alignment horizontal="left" vertical="center" indent="1"/>
    </xf>
    <xf numFmtId="0" fontId="24" fillId="115"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4" fillId="0" borderId="246" applyNumberFormat="0" applyProtection="0">
      <alignment horizontal="left" vertical="center" indent="2"/>
    </xf>
    <xf numFmtId="0" fontId="20" fillId="49"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4" fillId="115" borderId="246" applyNumberFormat="0" applyProtection="0">
      <alignment horizontal="left" vertical="center" indent="2"/>
    </xf>
    <xf numFmtId="0" fontId="24" fillId="115"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5" fillId="116"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2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117"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7" borderId="246" applyNumberFormat="0" applyProtection="0">
      <alignment horizontal="left" vertical="center" indent="2"/>
    </xf>
    <xf numFmtId="0" fontId="24" fillId="117"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10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3"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3"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14"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4"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4"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0" applyNumberFormat="0" applyProtection="0">
      <alignment vertical="center"/>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16" fillId="40" borderId="250" applyNumberFormat="0" applyProtection="0">
      <alignment horizontal="left" vertical="center"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4" fillId="0" borderId="246" applyNumberFormat="0" applyProtection="0">
      <alignment horizontal="right" vertical="center" wrapText="1"/>
    </xf>
    <xf numFmtId="4" fontId="16" fillId="0" borderId="250" applyNumberFormat="0" applyProtection="0">
      <alignment horizontal="right" vertical="center"/>
    </xf>
    <xf numFmtId="4" fontId="16" fillId="0" borderId="250" applyNumberFormat="0" applyProtection="0">
      <alignment horizontal="right" vertical="center"/>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20" fillId="0" borderId="250" applyNumberFormat="0" applyProtection="0">
      <alignment horizontal="left" vertical="center" indent="1"/>
    </xf>
    <xf numFmtId="0" fontId="20" fillId="0" borderId="250" applyNumberFormat="0" applyProtection="0">
      <alignment horizontal="left" vertical="center" indent="1"/>
    </xf>
    <xf numFmtId="0" fontId="25" fillId="43" borderId="246" applyNumberFormat="0" applyProtection="0">
      <alignment horizontal="center" vertical="center" wrapText="1"/>
    </xf>
    <xf numFmtId="0" fontId="20" fillId="0" borderId="250" applyNumberFormat="0" applyProtection="0">
      <alignment horizontal="left" vertical="center" indent="1"/>
    </xf>
    <xf numFmtId="0" fontId="20" fillId="0" borderId="250" applyNumberFormat="0" applyProtection="0">
      <alignment horizontal="left" vertical="center" indent="1"/>
    </xf>
    <xf numFmtId="4" fontId="45" fillId="118" borderId="250" applyNumberFormat="0" applyProtection="0">
      <alignment horizontal="right" vertic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0" fontId="73" fillId="0" borderId="251" applyNumberFormat="0" applyFill="0" applyAlignment="0" applyProtection="0"/>
    <xf numFmtId="0" fontId="73" fillId="0" borderId="251" applyNumberFormat="0" applyFill="0" applyAlignment="0" applyProtection="0"/>
    <xf numFmtId="0" fontId="73" fillId="0" borderId="251" applyNumberFormat="0" applyFill="0" applyAlignment="0" applyProtection="0"/>
    <xf numFmtId="204" fontId="20" fillId="0" borderId="252">
      <protection locked="0"/>
    </xf>
    <xf numFmtId="204" fontId="20" fillId="0" borderId="252">
      <protection locked="0"/>
    </xf>
    <xf numFmtId="0" fontId="73" fillId="0" borderId="25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46"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23" fillId="0" borderId="24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0" borderId="258"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20" fillId="90" borderId="256"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58" applyNumberFormat="0" applyFon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55" applyNumberFormat="0" applyProtection="0">
      <alignment horizontal="right" vertical="center" wrapText="1"/>
    </xf>
    <xf numFmtId="4" fontId="55" fillId="105" borderId="255"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5"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7" borderId="259" applyNumberFormat="0" applyProtection="0">
      <alignment horizontal="right" vertical="center"/>
    </xf>
    <xf numFmtId="4" fontId="16" fillId="42"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4" fontId="16" fillId="113" borderId="259" applyNumberFormat="0" applyProtection="0">
      <alignment horizontal="right" vertical="center"/>
    </xf>
    <xf numFmtId="0" fontId="20" fillId="114" borderId="259" applyNumberFormat="0" applyProtection="0">
      <alignment horizontal="left" vertical="center" indent="1"/>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0" borderId="255" applyNumberFormat="0" applyProtection="0">
      <alignment horizontal="left" vertical="center" indent="2"/>
    </xf>
    <xf numFmtId="0" fontId="20" fillId="49"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4"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9" applyNumberFormat="0" applyProtection="0">
      <alignment vertical="center"/>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5"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8" borderId="259" applyNumberFormat="0" applyProtection="0">
      <alignment horizontal="right" vertic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20" fillId="39"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0" fontId="25" fillId="43" borderId="269" applyNumberFormat="0" applyProtection="0">
      <alignment horizontal="center" vertical="center" wrapText="1"/>
    </xf>
    <xf numFmtId="4" fontId="30" fillId="18" borderId="255" applyNumberFormat="0" applyProtection="0">
      <alignment horizontal="right" vertical="center" wrapText="1"/>
    </xf>
    <xf numFmtId="4" fontId="30" fillId="18"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23" fillId="0" borderId="255" applyNumberFormat="0" applyProtection="0">
      <alignment horizontal="right" vertical="center" wrapText="1"/>
    </xf>
    <xf numFmtId="4" fontId="23" fillId="0" borderId="269" applyNumberFormat="0" applyProtection="0">
      <alignment horizontal="left" vertical="center" indent="1"/>
    </xf>
    <xf numFmtId="0" fontId="25" fillId="44" borderId="255" applyNumberFormat="0" applyProtection="0">
      <alignment horizontal="center" vertical="top" wrapText="1"/>
    </xf>
    <xf numFmtId="0" fontId="24" fillId="0" borderId="269" applyNumberFormat="0" applyProtection="0">
      <alignment horizontal="left" vertical="center" indent="2"/>
    </xf>
    <xf numFmtId="0" fontId="20" fillId="3" borderId="270" applyNumberFormat="0" applyProtection="0">
      <alignment horizontal="left" vertical="top" indent="1"/>
    </xf>
    <xf numFmtId="0" fontId="3" fillId="0" borderId="0"/>
    <xf numFmtId="44" fontId="3" fillId="0" borderId="0" applyFont="0" applyFill="0" applyBorder="0" applyAlignment="0" applyProtection="0"/>
    <xf numFmtId="0" fontId="25" fillId="44" borderId="269" applyNumberFormat="0" applyProtection="0">
      <alignment horizontal="center" vertical="top" wrapText="1"/>
    </xf>
    <xf numFmtId="4" fontId="23" fillId="0" borderId="255" applyNumberFormat="0" applyProtection="0">
      <alignment horizontal="left" vertical="center" indent="1"/>
    </xf>
    <xf numFmtId="4" fontId="16" fillId="27" borderId="270" applyNumberFormat="0" applyProtection="0">
      <alignment horizontal="right" vertical="center"/>
    </xf>
    <xf numFmtId="4" fontId="16" fillId="24" borderId="270" applyNumberFormat="0" applyProtection="0">
      <alignment horizontal="right" vertical="center"/>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0" fontId="3" fillId="0" borderId="0"/>
    <xf numFmtId="44" fontId="3" fillId="0" borderId="0" applyFont="0" applyFill="0" applyBorder="0" applyAlignment="0" applyProtection="0"/>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0" fontId="3" fillId="0" borderId="0"/>
    <xf numFmtId="0" fontId="3" fillId="0" borderId="0"/>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70" applyNumberFormat="0" applyProtection="0">
      <alignment horizontal="left" vertical="top" indent="1"/>
    </xf>
    <xf numFmtId="0" fontId="20" fillId="84" borderId="269" applyNumberFormat="0">
      <protection locked="0"/>
    </xf>
    <xf numFmtId="0" fontId="3" fillId="0" borderId="0"/>
    <xf numFmtId="0" fontId="3" fillId="0" borderId="0"/>
    <xf numFmtId="0" fontId="16" fillId="40" borderId="270" applyNumberFormat="0" applyProtection="0">
      <alignment horizontal="left" vertical="top" indent="1"/>
    </xf>
    <xf numFmtId="4" fontId="36" fillId="40" borderId="270"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0" fontId="20" fillId="84" borderId="255" applyNumberFormat="0">
      <protection locked="0"/>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0" fontId="3" fillId="0" borderId="0"/>
    <xf numFmtId="0" fontId="3" fillId="0" borderId="0"/>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5" applyNumberFormat="0" applyProtection="0">
      <alignment horizontal="left" vertical="center" indent="1"/>
    </xf>
    <xf numFmtId="4" fontId="23" fillId="0" borderId="25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1" fillId="34" borderId="227" applyNumberFormat="0" applyFont="0" applyBorder="0" applyAlignment="0" applyProtection="0">
      <protection hidden="1"/>
    </xf>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20" fillId="84" borderId="269" applyNumberFormat="0">
      <protection locked="0"/>
    </xf>
    <xf numFmtId="0" fontId="3" fillId="0" borderId="0"/>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3" fillId="0" borderId="0"/>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3" fillId="0" borderId="0"/>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0" fontId="3" fillId="0" borderId="0"/>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3" fillId="0" borderId="0"/>
    <xf numFmtId="4" fontId="16" fillId="31" borderId="270" applyNumberFormat="0" applyProtection="0">
      <alignment horizontal="right" vertical="center"/>
    </xf>
    <xf numFmtId="0" fontId="3" fillId="0" borderId="0"/>
    <xf numFmtId="4" fontId="16" fillId="32" borderId="270" applyNumberFormat="0" applyProtection="0">
      <alignment horizontal="right" vertical="center"/>
    </xf>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0" fontId="3" fillId="0" borderId="0"/>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0" fontId="3" fillId="0" borderId="0"/>
    <xf numFmtId="4" fontId="16" fillId="28" borderId="270" applyNumberFormat="0" applyProtection="0">
      <alignment horizontal="right" vertical="center"/>
    </xf>
    <xf numFmtId="0" fontId="3" fillId="0" borderId="0"/>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70" applyNumberFormat="0" applyProtection="0">
      <alignment horizontal="right" vertical="center"/>
    </xf>
    <xf numFmtId="4" fontId="16" fillId="29" borderId="270" applyNumberFormat="0" applyProtection="0">
      <alignment horizontal="right" vertical="center"/>
    </xf>
    <xf numFmtId="0" fontId="3" fillId="0" borderId="0"/>
    <xf numFmtId="0" fontId="3" fillId="0" borderId="0"/>
    <xf numFmtId="0" fontId="3" fillId="0" borderId="0"/>
    <xf numFmtId="4" fontId="16" fillId="30"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70" applyNumberFormat="0" applyProtection="0">
      <alignment horizontal="right" vertical="center"/>
    </xf>
    <xf numFmtId="0" fontId="3" fillId="0" borderId="0"/>
    <xf numFmtId="0" fontId="3" fillId="0" borderId="0"/>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4" fontId="16" fillId="40" borderId="270" applyNumberFormat="0" applyProtection="0">
      <alignment vertical="center"/>
    </xf>
    <xf numFmtId="0" fontId="3" fillId="0" borderId="0"/>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0" fontId="20" fillId="90" borderId="265" applyNumberFormat="0" applyFont="0" applyAlignment="0" applyProtection="0"/>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0" fontId="20" fillId="90" borderId="264" applyNumberFormat="0" applyFont="0" applyAlignment="0" applyProtection="0"/>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4" fontId="23" fillId="0" borderId="269" applyNumberFormat="0" applyProtection="0">
      <alignment horizontal="left" vertical="center" indent="1"/>
    </xf>
    <xf numFmtId="0" fontId="20" fillId="90" borderId="264" applyNumberFormat="0" applyFont="0" applyAlignment="0" applyProtection="0"/>
    <xf numFmtId="4" fontId="23" fillId="0" borderId="269" applyNumberFormat="0" applyProtection="0">
      <alignment horizontal="left" vertical="center" indent="1"/>
    </xf>
    <xf numFmtId="0" fontId="20" fillId="84" borderId="269" applyNumberFormat="0">
      <protection locked="0"/>
    </xf>
    <xf numFmtId="0" fontId="20" fillId="90" borderId="264" applyNumberFormat="0" applyFont="0" applyAlignment="0" applyProtection="0"/>
    <xf numFmtId="0" fontId="25" fillId="44" borderId="269" applyNumberFormat="0" applyProtection="0">
      <alignment horizontal="center" vertical="top" wrapText="1"/>
    </xf>
    <xf numFmtId="4" fontId="23" fillId="0" borderId="269" applyNumberFormat="0" applyProtection="0">
      <alignment horizontal="right" vertical="center" wrapTex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16" fillId="34" borderId="269" applyNumberFormat="0" applyProtection="0">
      <alignment horizontal="left" vertical="center" indent="1"/>
    </xf>
    <xf numFmtId="0" fontId="20" fillId="90" borderId="264" applyNumberFormat="0" applyFont="0" applyAlignment="0" applyProtection="0"/>
    <xf numFmtId="4" fontId="17" fillId="33" borderId="269" applyNumberFormat="0" applyProtection="0">
      <alignment horizontal="left" vertical="center" indent="1"/>
    </xf>
    <xf numFmtId="4" fontId="25" fillId="22" borderId="269" applyNumberFormat="0" applyProtection="0">
      <alignment horizontal="left" vertical="center"/>
    </xf>
    <xf numFmtId="0" fontId="20" fillId="90" borderId="264" applyNumberFormat="0" applyFont="0" applyAlignment="0" applyProtection="0"/>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9" applyNumberFormat="0" applyProtection="0">
      <alignment horizontal="left" vertical="center" indent="1"/>
    </xf>
    <xf numFmtId="0" fontId="68" fillId="90" borderId="265" applyNumberFormat="0" applyFont="0" applyAlignment="0" applyProtection="0"/>
    <xf numFmtId="0" fontId="20" fillId="84" borderId="269" applyNumberFormat="0">
      <protection locked="0"/>
    </xf>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0" fillId="0" borderId="227" applyNumberFormat="0" applyFill="0" applyBorder="0" applyAlignment="0" applyProtection="0">
      <protection hidden="1"/>
    </xf>
    <xf numFmtId="4" fontId="16" fillId="0" borderId="266" applyNumberFormat="0" applyProtection="0">
      <alignment vertical="center"/>
    </xf>
    <xf numFmtId="4" fontId="16" fillId="0" borderId="266" applyNumberFormat="0" applyProtection="0">
      <alignment vertical="center"/>
    </xf>
    <xf numFmtId="4" fontId="16" fillId="0" borderId="266" applyNumberFormat="0" applyProtection="0">
      <alignment horizontal="left" vertical="center" indent="1"/>
    </xf>
    <xf numFmtId="4" fontId="16" fillId="19" borderId="266" applyNumberFormat="0" applyProtection="0">
      <alignment horizontal="left" vertical="center" indent="1"/>
    </xf>
    <xf numFmtId="4" fontId="25" fillId="22" borderId="255" applyNumberFormat="0" applyProtection="0">
      <alignment horizontal="left" vertical="center"/>
    </xf>
    <xf numFmtId="0" fontId="20" fillId="0" borderId="266" applyNumberFormat="0" applyProtection="0">
      <alignment horizontal="left" vertical="center" indent="1"/>
    </xf>
    <xf numFmtId="4" fontId="16" fillId="2" borderId="266" applyNumberFormat="0" applyProtection="0">
      <alignment horizontal="right" vertical="center"/>
    </xf>
    <xf numFmtId="4" fontId="16" fillId="107" borderId="266" applyNumberFormat="0" applyProtection="0">
      <alignment horizontal="right" vertical="center"/>
    </xf>
    <xf numFmtId="4" fontId="16" fillId="42" borderId="266" applyNumberFormat="0" applyProtection="0">
      <alignment horizontal="right" vertical="center"/>
    </xf>
    <xf numFmtId="4" fontId="16" fillId="108" borderId="266" applyNumberFormat="0" applyProtection="0">
      <alignment horizontal="right" vertical="center"/>
    </xf>
    <xf numFmtId="4" fontId="16" fillId="109" borderId="266" applyNumberFormat="0" applyProtection="0">
      <alignment horizontal="right" vertical="center"/>
    </xf>
    <xf numFmtId="4" fontId="16" fillId="110" borderId="266" applyNumberFormat="0" applyProtection="0">
      <alignment horizontal="right" vertical="center"/>
    </xf>
    <xf numFmtId="4" fontId="16" fillId="111" borderId="266" applyNumberFormat="0" applyProtection="0">
      <alignment horizontal="right" vertical="center"/>
    </xf>
    <xf numFmtId="4" fontId="16" fillId="112" borderId="266" applyNumberFormat="0" applyProtection="0">
      <alignment horizontal="right" vertical="center"/>
    </xf>
    <xf numFmtId="4" fontId="16" fillId="113" borderId="266" applyNumberFormat="0" applyProtection="0">
      <alignment horizontal="right" vertical="center"/>
    </xf>
    <xf numFmtId="0" fontId="20" fillId="114" borderId="266" applyNumberFormat="0" applyProtection="0">
      <alignment horizontal="left" vertical="center" indent="1"/>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0" borderId="255" applyNumberFormat="0" applyProtection="0">
      <alignment horizontal="left" vertical="center" indent="2"/>
    </xf>
    <xf numFmtId="0" fontId="20" fillId="49"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4" fillId="115" borderId="255" applyNumberFormat="0" applyProtection="0">
      <alignment horizontal="left" vertical="center" indent="2"/>
    </xf>
    <xf numFmtId="0" fontId="24" fillId="115"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5" fillId="116"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7" borderId="255" applyNumberFormat="0" applyProtection="0">
      <alignment horizontal="left" vertical="center" indent="2"/>
    </xf>
    <xf numFmtId="0" fontId="24" fillId="117"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3"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4"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4"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66" applyNumberFormat="0" applyProtection="0">
      <alignment vertical="center"/>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16" fillId="40" borderId="266" applyNumberFormat="0" applyProtection="0">
      <alignment horizontal="left" vertical="center" indent="1"/>
    </xf>
    <xf numFmtId="4" fontId="23" fillId="0" borderId="255" applyNumberFormat="0" applyProtection="0">
      <alignment horizontal="right" vertical="center" wrapText="1"/>
    </xf>
    <xf numFmtId="0" fontId="25" fillId="44" borderId="269" applyNumberFormat="0" applyProtection="0">
      <alignment horizontal="center" vertical="top"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66" applyNumberFormat="0" applyProtection="0">
      <alignment horizontal="right" vertical="center"/>
    </xf>
    <xf numFmtId="4" fontId="16" fillId="0" borderId="266" applyNumberFormat="0" applyProtection="0">
      <alignment horizontal="right" vertical="center"/>
    </xf>
    <xf numFmtId="0" fontId="25" fillId="43" borderId="269" applyNumberFormat="0" applyProtection="0">
      <alignment horizontal="center" vertical="center" wrapTex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66" applyNumberFormat="0" applyProtection="0">
      <alignment horizontal="left" vertical="center" indent="1"/>
    </xf>
    <xf numFmtId="0" fontId="20" fillId="0" borderId="266" applyNumberFormat="0" applyProtection="0">
      <alignment horizontal="left" vertical="center" indent="1"/>
    </xf>
    <xf numFmtId="4" fontId="23" fillId="0" borderId="269" applyNumberFormat="0" applyProtection="0">
      <alignment horizontal="right" vertical="center" wrapText="1"/>
    </xf>
    <xf numFmtId="0" fontId="25" fillId="43" borderId="255" applyNumberFormat="0" applyProtection="0">
      <alignment horizontal="center" vertical="center" wrapText="1"/>
    </xf>
    <xf numFmtId="0" fontId="20" fillId="0" borderId="266" applyNumberFormat="0" applyProtection="0">
      <alignment horizontal="left" vertical="center" indent="1"/>
    </xf>
    <xf numFmtId="0" fontId="20" fillId="0" borderId="266"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45" fillId="118" borderId="266" applyNumberFormat="0" applyProtection="0">
      <alignment horizontal="right" vertical="center"/>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17" fillId="33" borderId="269" applyNumberFormat="0" applyProtection="0">
      <alignment horizontal="left" vertical="center" indent="1"/>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4" fontId="25" fillId="22" borderId="269" applyNumberFormat="0" applyProtection="0">
      <alignment horizontal="left" vertical="center"/>
    </xf>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73" fillId="0" borderId="267" applyNumberFormat="0" applyFill="0" applyAlignment="0" applyProtection="0"/>
    <xf numFmtId="0" fontId="73" fillId="0" borderId="267" applyNumberFormat="0" applyFill="0" applyAlignment="0" applyProtection="0"/>
    <xf numFmtId="0" fontId="73" fillId="0" borderId="267" applyNumberFormat="0" applyFill="0" applyAlignment="0" applyProtection="0"/>
    <xf numFmtId="204" fontId="20" fillId="0" borderId="268">
      <protection locked="0"/>
    </xf>
    <xf numFmtId="204" fontId="20" fillId="0" borderId="268">
      <protection locked="0"/>
    </xf>
    <xf numFmtId="0" fontId="73" fillId="0" borderId="267" applyNumberFormat="0" applyFill="0" applyAlignment="0" applyProtection="0"/>
    <xf numFmtId="0" fontId="20" fillId="90" borderId="274"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20" fillId="90" borderId="273" applyNumberFormat="0" applyFont="0" applyAlignment="0" applyProtection="0"/>
    <xf numFmtId="0" fontId="68" fillId="90" borderId="274" applyNumberFormat="0" applyFon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4" fontId="55" fillId="105" borderId="269" applyNumberFormat="0" applyProtection="0">
      <alignment horizontal="right" vertical="center" wrapText="1"/>
    </xf>
    <xf numFmtId="4" fontId="55" fillId="105" borderId="269" applyNumberFormat="0" applyProtection="0">
      <alignment horizontal="right" vertical="center" wrapText="1"/>
    </xf>
    <xf numFmtId="4" fontId="16" fillId="0" borderId="275" applyNumberFormat="0" applyProtection="0">
      <alignment vertical="center"/>
    </xf>
    <xf numFmtId="4" fontId="16" fillId="0" borderId="275" applyNumberFormat="0" applyProtection="0">
      <alignment vertical="center"/>
    </xf>
    <xf numFmtId="4" fontId="16" fillId="0" borderId="275" applyNumberFormat="0" applyProtection="0">
      <alignment horizontal="left" vertical="center" indent="1"/>
    </xf>
    <xf numFmtId="4" fontId="16" fillId="19" borderId="275" applyNumberFormat="0" applyProtection="0">
      <alignment horizontal="left" vertical="center" indent="1"/>
    </xf>
    <xf numFmtId="4" fontId="25" fillId="22" borderId="269" applyNumberFormat="0" applyProtection="0">
      <alignment horizontal="left" vertical="center"/>
    </xf>
    <xf numFmtId="0" fontId="20" fillId="0" borderId="275" applyNumberFormat="0" applyProtection="0">
      <alignment horizontal="left" vertical="center" indent="1"/>
    </xf>
    <xf numFmtId="4" fontId="16" fillId="2" borderId="275" applyNumberFormat="0" applyProtection="0">
      <alignment horizontal="right" vertical="center"/>
    </xf>
    <xf numFmtId="4" fontId="16" fillId="107" borderId="275" applyNumberFormat="0" applyProtection="0">
      <alignment horizontal="right" vertical="center"/>
    </xf>
    <xf numFmtId="4" fontId="16" fillId="42" borderId="275" applyNumberFormat="0" applyProtection="0">
      <alignment horizontal="right" vertical="center"/>
    </xf>
    <xf numFmtId="4" fontId="16" fillId="108" borderId="275" applyNumberFormat="0" applyProtection="0">
      <alignment horizontal="right" vertical="center"/>
    </xf>
    <xf numFmtId="4" fontId="16" fillId="109" borderId="275" applyNumberFormat="0" applyProtection="0">
      <alignment horizontal="right" vertical="center"/>
    </xf>
    <xf numFmtId="4" fontId="16" fillId="110" borderId="275" applyNumberFormat="0" applyProtection="0">
      <alignment horizontal="right" vertical="center"/>
    </xf>
    <xf numFmtId="4" fontId="16" fillId="111" borderId="275" applyNumberFormat="0" applyProtection="0">
      <alignment horizontal="right" vertical="center"/>
    </xf>
    <xf numFmtId="4" fontId="16" fillId="112" borderId="275" applyNumberFormat="0" applyProtection="0">
      <alignment horizontal="right" vertical="center"/>
    </xf>
    <xf numFmtId="4" fontId="16" fillId="113" borderId="275" applyNumberFormat="0" applyProtection="0">
      <alignment horizontal="right" vertical="center"/>
    </xf>
    <xf numFmtId="0" fontId="20" fillId="114" borderId="275" applyNumberFormat="0" applyProtection="0">
      <alignment horizontal="left" vertical="center" indent="1"/>
    </xf>
    <xf numFmtId="0" fontId="24" fillId="115"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4" fillId="0" borderId="269" applyNumberFormat="0" applyProtection="0">
      <alignment horizontal="left" vertical="center" indent="2"/>
    </xf>
    <xf numFmtId="0" fontId="20" fillId="49"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4" fillId="115" borderId="269" applyNumberFormat="0" applyProtection="0">
      <alignment horizontal="left" vertical="center" indent="2"/>
    </xf>
    <xf numFmtId="0" fontId="24" fillId="115"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5" fillId="116" borderId="269" applyNumberFormat="0" applyProtection="0">
      <alignment horizontal="left" vertical="center" indent="2"/>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2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117"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7" borderId="269" applyNumberFormat="0" applyProtection="0">
      <alignment horizontal="left" vertical="center" indent="2"/>
    </xf>
    <xf numFmtId="0" fontId="24" fillId="117" borderId="269" applyNumberFormat="0" applyProtection="0">
      <alignment horizontal="left" vertical="center" indent="2"/>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10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3"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3"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14"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4"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4"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84" borderId="269" applyNumberFormat="0">
      <protection locked="0"/>
    </xf>
    <xf numFmtId="0" fontId="20" fillId="84" borderId="269" applyNumberFormat="0">
      <protection locked="0"/>
    </xf>
    <xf numFmtId="0" fontId="20" fillId="84" borderId="269" applyNumberFormat="0">
      <protection locked="0"/>
    </xf>
    <xf numFmtId="0" fontId="20" fillId="84" borderId="269" applyNumberFormat="0">
      <protection locked="0"/>
    </xf>
    <xf numFmtId="4" fontId="16" fillId="40" borderId="275" applyNumberFormat="0" applyProtection="0">
      <alignment vertical="center"/>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16" fillId="40" borderId="275" applyNumberFormat="0" applyProtection="0">
      <alignment horizontal="left" vertical="center" indent="1"/>
    </xf>
    <xf numFmtId="4" fontId="23" fillId="0" borderId="269" applyNumberFormat="0" applyProtection="0">
      <alignment horizontal="right" vertical="center" wrapText="1"/>
    </xf>
    <xf numFmtId="4" fontId="23" fillId="0" borderId="269" applyNumberFormat="0" applyProtection="0">
      <alignment horizontal="right" vertical="center" wrapText="1"/>
    </xf>
    <xf numFmtId="4" fontId="24" fillId="0" borderId="269" applyNumberFormat="0" applyProtection="0">
      <alignment horizontal="right" vertical="center" wrapText="1"/>
    </xf>
    <xf numFmtId="4" fontId="16" fillId="0" borderId="275" applyNumberFormat="0" applyProtection="0">
      <alignment horizontal="right" vertical="center"/>
    </xf>
    <xf numFmtId="4" fontId="16" fillId="0" borderId="275"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0" borderId="275" applyNumberFormat="0" applyProtection="0">
      <alignment horizontal="left" vertical="center" indent="1"/>
    </xf>
    <xf numFmtId="0" fontId="20" fillId="0" borderId="275" applyNumberFormat="0" applyProtection="0">
      <alignment horizontal="left" vertical="center" indent="1"/>
    </xf>
    <xf numFmtId="0" fontId="25" fillId="43" borderId="269" applyNumberFormat="0" applyProtection="0">
      <alignment horizontal="center" vertical="center" wrapText="1"/>
    </xf>
    <xf numFmtId="0" fontId="20" fillId="0" borderId="275" applyNumberFormat="0" applyProtection="0">
      <alignment horizontal="left" vertical="center" indent="1"/>
    </xf>
    <xf numFmtId="0" fontId="20" fillId="0" borderId="275" applyNumberFormat="0" applyProtection="0">
      <alignment horizontal="left" vertical="center" indent="1"/>
    </xf>
    <xf numFmtId="4" fontId="45" fillId="118" borderId="275" applyNumberFormat="0" applyProtection="0">
      <alignment horizontal="right" vertic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0" fontId="73" fillId="0" borderId="276" applyNumberFormat="0" applyFill="0" applyAlignment="0" applyProtection="0"/>
    <xf numFmtId="0" fontId="73" fillId="0" borderId="276" applyNumberFormat="0" applyFill="0" applyAlignment="0" applyProtection="0"/>
    <xf numFmtId="0" fontId="73" fillId="0" borderId="276" applyNumberFormat="0" applyFill="0" applyAlignment="0" applyProtection="0"/>
    <xf numFmtId="204" fontId="20" fillId="0" borderId="277">
      <protection locked="0"/>
    </xf>
    <xf numFmtId="204" fontId="20" fillId="0" borderId="277">
      <protection locked="0"/>
    </xf>
    <xf numFmtId="0" fontId="73" fillId="0" borderId="276" applyNumberFormat="0" applyFill="0" applyAlignment="0" applyProtection="0"/>
    <xf numFmtId="0" fontId="20" fillId="90" borderId="283"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20" fillId="90" borderId="282" applyNumberFormat="0" applyFont="0" applyAlignment="0" applyProtection="0"/>
    <xf numFmtId="0" fontId="68" fillId="90" borderId="283" applyNumberFormat="0" applyFon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4" fontId="55" fillId="105" borderId="229" applyNumberFormat="0" applyProtection="0">
      <alignment horizontal="right" vertical="center" wrapText="1"/>
    </xf>
    <xf numFmtId="4" fontId="55" fillId="105" borderId="229" applyNumberFormat="0" applyProtection="0">
      <alignment horizontal="right" vertical="center" wrapText="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29"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7" borderId="284" applyNumberFormat="0" applyProtection="0">
      <alignment horizontal="right" vertical="center"/>
    </xf>
    <xf numFmtId="4" fontId="16" fillId="42"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4" fontId="16" fillId="113" borderId="284" applyNumberFormat="0" applyProtection="0">
      <alignment horizontal="right" vertical="center"/>
    </xf>
    <xf numFmtId="0" fontId="20" fillId="114" borderId="284" applyNumberFormat="0" applyProtection="0">
      <alignment horizontal="left" vertical="center" indent="1"/>
    </xf>
    <xf numFmtId="0" fontId="24" fillId="115"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4" fillId="0" borderId="229" applyNumberFormat="0" applyProtection="0">
      <alignment horizontal="left" vertical="center" indent="2"/>
    </xf>
    <xf numFmtId="0" fontId="20" fillId="49"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4" fillId="115" borderId="229" applyNumberFormat="0" applyProtection="0">
      <alignment horizontal="left" vertical="center" indent="2"/>
    </xf>
    <xf numFmtId="0" fontId="24" fillId="115"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5" fillId="116" borderId="229" applyNumberFormat="0" applyProtection="0">
      <alignment horizontal="left" vertical="center" indent="2"/>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2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117"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7" borderId="229" applyNumberFormat="0" applyProtection="0">
      <alignment horizontal="left" vertical="center" indent="2"/>
    </xf>
    <xf numFmtId="0" fontId="24" fillId="117" borderId="229" applyNumberFormat="0" applyProtection="0">
      <alignment horizontal="left" vertical="center" indent="2"/>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10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3"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3"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14"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4"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4"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84" applyNumberFormat="0" applyProtection="0">
      <alignment vertical="center"/>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4" fillId="0" borderId="229"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5" fillId="43" borderId="229"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45" fillId="118" borderId="284" applyNumberFormat="0" applyProtection="0">
      <alignment horizontal="right" vertical="center"/>
    </xf>
    <xf numFmtId="49" fontId="196" fillId="119" borderId="285"/>
    <xf numFmtId="0" fontId="194" fillId="37" borderId="285">
      <protection locked="0"/>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204" fontId="20" fillId="0" borderId="287">
      <protection locked="0"/>
    </xf>
    <xf numFmtId="204" fontId="20" fillId="0" borderId="287">
      <protection locked="0"/>
    </xf>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138" fillId="130" borderId="291" applyNumberFormat="0" applyAlignment="0" applyProtection="0"/>
    <xf numFmtId="0" fontId="224" fillId="80" borderId="291" applyNumberFormat="0" applyAlignment="0" applyProtection="0"/>
    <xf numFmtId="0" fontId="20" fillId="79" borderId="292" applyNumberFormat="0" applyFont="0" applyAlignment="0" applyProtection="0"/>
    <xf numFmtId="0" fontId="186" fillId="130" borderId="293" applyNumberFormat="0" applyAlignment="0" applyProtection="0"/>
    <xf numFmtId="4" fontId="17" fillId="104" borderId="294" applyNumberFormat="0" applyProtection="0">
      <alignment vertical="center"/>
    </xf>
    <xf numFmtId="4" fontId="31" fillId="104" borderId="294" applyNumberFormat="0" applyProtection="0">
      <alignment vertical="center"/>
    </xf>
    <xf numFmtId="4" fontId="17" fillId="104" borderId="294" applyNumberFormat="0" applyProtection="0">
      <alignment horizontal="left" vertical="center" indent="1"/>
    </xf>
    <xf numFmtId="0" fontId="17" fillId="104" borderId="294" applyNumberFormat="0" applyProtection="0">
      <alignment horizontal="left" vertical="top" indent="1"/>
    </xf>
    <xf numFmtId="4" fontId="16" fillId="24"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6" borderId="294" applyNumberFormat="0" applyProtection="0">
      <alignment horizontal="right" vertical="center"/>
    </xf>
    <xf numFmtId="0" fontId="20" fillId="100" borderId="294" applyNumberFormat="0" applyProtection="0">
      <alignment horizontal="left" vertical="center" indent="1"/>
    </xf>
    <xf numFmtId="0" fontId="20" fillId="100" borderId="294" applyNumberFormat="0" applyProtection="0">
      <alignment horizontal="left" vertical="top" indent="1"/>
    </xf>
    <xf numFmtId="0" fontId="20" fillId="36" borderId="294" applyNumberFormat="0" applyProtection="0">
      <alignment horizontal="left" vertical="center" indent="1"/>
    </xf>
    <xf numFmtId="0" fontId="20" fillId="36" borderId="294" applyNumberFormat="0" applyProtection="0">
      <alignment horizontal="left" vertical="top" indent="1"/>
    </xf>
    <xf numFmtId="0" fontId="20" fillId="95" borderId="294" applyNumberFormat="0" applyProtection="0">
      <alignment horizontal="left" vertical="center" indent="1"/>
    </xf>
    <xf numFmtId="0" fontId="20" fillId="95" borderId="294" applyNumberFormat="0" applyProtection="0">
      <alignment horizontal="left" vertical="top" indent="1"/>
    </xf>
    <xf numFmtId="0" fontId="20" fillId="41" borderId="294" applyNumberFormat="0" applyProtection="0">
      <alignment horizontal="left" vertical="center" indent="1"/>
    </xf>
    <xf numFmtId="0" fontId="20" fillId="41" borderId="294" applyNumberFormat="0" applyProtection="0">
      <alignment horizontal="left" vertical="top" indent="1"/>
    </xf>
    <xf numFmtId="0" fontId="20" fillId="84" borderId="290" applyNumberFormat="0">
      <protection locked="0"/>
    </xf>
    <xf numFmtId="4" fontId="16" fillId="90" borderId="294" applyNumberFormat="0" applyProtection="0">
      <alignment vertical="center"/>
    </xf>
    <xf numFmtId="4" fontId="36" fillId="90" borderId="294" applyNumberFormat="0" applyProtection="0">
      <alignment vertical="center"/>
    </xf>
    <xf numFmtId="4" fontId="16" fillId="90" borderId="294" applyNumberFormat="0" applyProtection="0">
      <alignment horizontal="left" vertical="center" indent="1"/>
    </xf>
    <xf numFmtId="0" fontId="16" fillId="90" borderId="294" applyNumberFormat="0" applyProtection="0">
      <alignment horizontal="left" vertical="top" indent="1"/>
    </xf>
    <xf numFmtId="4" fontId="16" fillId="41" borderId="294" applyNumberFormat="0" applyProtection="0">
      <alignment horizontal="right" vertical="center"/>
    </xf>
    <xf numFmtId="4" fontId="36" fillId="41" borderId="294" applyNumberFormat="0" applyProtection="0">
      <alignment horizontal="right" vertical="center"/>
    </xf>
    <xf numFmtId="4" fontId="16" fillId="36" borderId="294" applyNumberFormat="0" applyProtection="0">
      <alignment horizontal="left" vertical="center" indent="1"/>
    </xf>
    <xf numFmtId="0" fontId="16" fillId="36" borderId="294" applyNumberFormat="0" applyProtection="0">
      <alignment horizontal="left" vertical="top" indent="1"/>
    </xf>
    <xf numFmtId="4" fontId="45" fillId="41" borderId="294" applyNumberFormat="0" applyProtection="0">
      <alignment horizontal="right" vertical="center"/>
    </xf>
    <xf numFmtId="0" fontId="73" fillId="0" borderId="295" applyNumberFormat="0" applyFill="0" applyAlignment="0" applyProtection="0"/>
    <xf numFmtId="4" fontId="23" fillId="0" borderId="290" applyNumberFormat="0" applyProtection="0">
      <alignment horizontal="left" vertical="center" indent="1"/>
    </xf>
    <xf numFmtId="4" fontId="55" fillId="105" borderId="290" applyNumberFormat="0" applyProtection="0">
      <alignment horizontal="right" vertical="center" wrapText="1"/>
    </xf>
    <xf numFmtId="0" fontId="16" fillId="40" borderId="306" applyNumberFormat="0" applyProtection="0">
      <alignment horizontal="left" vertical="top" indent="1"/>
    </xf>
    <xf numFmtId="4" fontId="36" fillId="40" borderId="306" applyNumberFormat="0" applyProtection="0">
      <alignment vertical="center"/>
    </xf>
    <xf numFmtId="0" fontId="20" fillId="35" borderId="306" applyNumberFormat="0" applyProtection="0">
      <alignment horizontal="left" vertical="top" indent="1"/>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0" applyNumberFormat="0">
      <protection locked="0"/>
    </xf>
    <xf numFmtId="0" fontId="20" fillId="84" borderId="290" applyNumberFormat="0">
      <protection locked="0"/>
    </xf>
    <xf numFmtId="0" fontId="20" fillId="84" borderId="290" applyNumberFormat="0">
      <protection locked="0"/>
    </xf>
    <xf numFmtId="0" fontId="20" fillId="84" borderId="290"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0" fontId="25" fillId="43" borderId="296" applyNumberFormat="0" applyProtection="0">
      <alignment horizontal="center" vertical="center"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23" fillId="0" borderId="290" applyNumberFormat="0" applyProtection="0">
      <alignment horizontal="left" vertical="center"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23" fillId="0" borderId="299" applyNumberFormat="0" applyProtection="0">
      <alignment horizontal="left" vertical="center" indent="1"/>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3" borderId="307" applyNumberFormat="0" applyProtection="0">
      <alignment horizontal="center" vertical="center"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0" fontId="20" fillId="90" borderId="301" applyNumberFormat="0" applyFont="0" applyAlignment="0" applyProtection="0"/>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0" fontId="20" fillId="90" borderId="300" applyNumberFormat="0" applyFont="0" applyAlignment="0" applyProtection="0"/>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20" fillId="90" borderId="300" applyNumberFormat="0" applyFont="0" applyAlignment="0" applyProtection="0"/>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20" fillId="90" borderId="300" applyNumberFormat="0" applyFont="0" applyAlignment="0" applyProtection="0"/>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0" fontId="20" fillId="90" borderId="300" applyNumberFormat="0" applyFont="0" applyAlignment="0" applyProtection="0"/>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20" fillId="90" borderId="300" applyNumberFormat="0" applyFont="0" applyAlignment="0" applyProtection="0"/>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68" fillId="90" borderId="301" applyNumberFormat="0" applyFon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4" fontId="55" fillId="105" borderId="299" applyNumberFormat="0" applyProtection="0">
      <alignment horizontal="right" vertical="center" wrapText="1"/>
    </xf>
    <xf numFmtId="4" fontId="55" fillId="105" borderId="299" applyNumberFormat="0" applyProtection="0">
      <alignment horizontal="right" vertical="center" wrapText="1"/>
    </xf>
    <xf numFmtId="4" fontId="16" fillId="0" borderId="302" applyNumberFormat="0" applyProtection="0">
      <alignment vertical="center"/>
    </xf>
    <xf numFmtId="4" fontId="16" fillId="0" borderId="302" applyNumberFormat="0" applyProtection="0">
      <alignment vertical="center"/>
    </xf>
    <xf numFmtId="4" fontId="16" fillId="0" borderId="302" applyNumberFormat="0" applyProtection="0">
      <alignment horizontal="left" vertical="center" indent="1"/>
    </xf>
    <xf numFmtId="4" fontId="16" fillId="19" borderId="302" applyNumberFormat="0" applyProtection="0">
      <alignment horizontal="left" vertical="center" indent="1"/>
    </xf>
    <xf numFmtId="4" fontId="25" fillId="22" borderId="299" applyNumberFormat="0" applyProtection="0">
      <alignment horizontal="left" vertical="center"/>
    </xf>
    <xf numFmtId="0" fontId="20" fillId="0" borderId="302" applyNumberFormat="0" applyProtection="0">
      <alignment horizontal="left" vertical="center" indent="1"/>
    </xf>
    <xf numFmtId="4" fontId="16" fillId="2" borderId="302" applyNumberFormat="0" applyProtection="0">
      <alignment horizontal="right" vertical="center"/>
    </xf>
    <xf numFmtId="4" fontId="16" fillId="107" borderId="302" applyNumberFormat="0" applyProtection="0">
      <alignment horizontal="right" vertical="center"/>
    </xf>
    <xf numFmtId="4" fontId="16" fillId="42" borderId="302" applyNumberFormat="0" applyProtection="0">
      <alignment horizontal="right" vertical="center"/>
    </xf>
    <xf numFmtId="4" fontId="16" fillId="108" borderId="302" applyNumberFormat="0" applyProtection="0">
      <alignment horizontal="right" vertical="center"/>
    </xf>
    <xf numFmtId="4" fontId="16" fillId="109" borderId="302" applyNumberFormat="0" applyProtection="0">
      <alignment horizontal="right" vertical="center"/>
    </xf>
    <xf numFmtId="4" fontId="16" fillId="110" borderId="302" applyNumberFormat="0" applyProtection="0">
      <alignment horizontal="right" vertical="center"/>
    </xf>
    <xf numFmtId="4" fontId="16" fillId="111" borderId="302" applyNumberFormat="0" applyProtection="0">
      <alignment horizontal="right" vertical="center"/>
    </xf>
    <xf numFmtId="4" fontId="16" fillId="112" borderId="302" applyNumberFormat="0" applyProtection="0">
      <alignment horizontal="right" vertical="center"/>
    </xf>
    <xf numFmtId="4" fontId="16" fillId="113" borderId="302" applyNumberFormat="0" applyProtection="0">
      <alignment horizontal="right" vertical="center"/>
    </xf>
    <xf numFmtId="0" fontId="20" fillId="114" borderId="302" applyNumberFormat="0" applyProtection="0">
      <alignment horizontal="left" vertical="center" indent="1"/>
    </xf>
    <xf numFmtId="0" fontId="24" fillId="115"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4" fillId="0" borderId="299" applyNumberFormat="0" applyProtection="0">
      <alignment horizontal="left" vertical="center" indent="2"/>
    </xf>
    <xf numFmtId="0" fontId="20" fillId="49"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4" fillId="115" borderId="299" applyNumberFormat="0" applyProtection="0">
      <alignment horizontal="left" vertical="center" indent="2"/>
    </xf>
    <xf numFmtId="0" fontId="24" fillId="115"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5" fillId="116" borderId="299"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2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117"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7" borderId="299" applyNumberFormat="0" applyProtection="0">
      <alignment horizontal="left" vertical="center" indent="2"/>
    </xf>
    <xf numFmtId="0" fontId="24" fillId="117" borderId="299"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10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3"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3"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14"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4"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4"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302" applyNumberFormat="0" applyProtection="0">
      <alignment vertical="center"/>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16" fillId="40" borderId="302" applyNumberFormat="0" applyProtection="0">
      <alignment horizontal="left" vertical="center"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4" fillId="0" borderId="299" applyNumberFormat="0" applyProtection="0">
      <alignment horizontal="right" vertical="center" wrapText="1"/>
    </xf>
    <xf numFmtId="4" fontId="16" fillId="0" borderId="302" applyNumberFormat="0" applyProtection="0">
      <alignment horizontal="right" vertical="center"/>
    </xf>
    <xf numFmtId="4" fontId="16" fillId="0" borderId="302"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0" fillId="0" borderId="302" applyNumberFormat="0" applyProtection="0">
      <alignment horizontal="left" vertical="center" indent="1"/>
    </xf>
    <xf numFmtId="0" fontId="20" fillId="0" borderId="302" applyNumberFormat="0" applyProtection="0">
      <alignment horizontal="left" vertical="center" indent="1"/>
    </xf>
    <xf numFmtId="0" fontId="25" fillId="43" borderId="299" applyNumberFormat="0" applyProtection="0">
      <alignment horizontal="center" vertical="center" wrapText="1"/>
    </xf>
    <xf numFmtId="0" fontId="20" fillId="0" borderId="302" applyNumberFormat="0" applyProtection="0">
      <alignment horizontal="left" vertical="center" indent="1"/>
    </xf>
    <xf numFmtId="0" fontId="20" fillId="0" borderId="302" applyNumberFormat="0" applyProtection="0">
      <alignment horizontal="left" vertical="center" indent="1"/>
    </xf>
    <xf numFmtId="4" fontId="45" fillId="118" borderId="302" applyNumberFormat="0" applyProtection="0">
      <alignment horizontal="right" vertic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204" fontId="20" fillId="0" borderId="304">
      <protection locked="0"/>
    </xf>
    <xf numFmtId="204" fontId="20" fillId="0" borderId="304">
      <protection locked="0"/>
    </xf>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20" fillId="90" borderId="310"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20" fillId="90" borderId="308" applyNumberFormat="0" applyFont="0" applyAlignment="0" applyProtection="0"/>
    <xf numFmtId="0" fontId="68" fillId="90" borderId="310" applyNumberFormat="0" applyFon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4" fontId="55" fillId="105" borderId="307" applyNumberFormat="0" applyProtection="0">
      <alignment horizontal="right" vertical="center" wrapText="1"/>
    </xf>
    <xf numFmtId="4" fontId="55" fillId="105" borderId="307" applyNumberFormat="0" applyProtection="0">
      <alignment horizontal="right" vertical="center" wrapText="1"/>
    </xf>
    <xf numFmtId="4" fontId="16" fillId="0" borderId="311" applyNumberFormat="0" applyProtection="0">
      <alignment vertical="center"/>
    </xf>
    <xf numFmtId="4" fontId="16" fillId="0" borderId="311" applyNumberFormat="0" applyProtection="0">
      <alignment vertical="center"/>
    </xf>
    <xf numFmtId="4" fontId="16" fillId="0" borderId="311" applyNumberFormat="0" applyProtection="0">
      <alignment horizontal="left" vertical="center" indent="1"/>
    </xf>
    <xf numFmtId="4" fontId="16" fillId="19" borderId="311" applyNumberFormat="0" applyProtection="0">
      <alignment horizontal="left" vertical="center" indent="1"/>
    </xf>
    <xf numFmtId="4" fontId="25" fillId="22" borderId="307" applyNumberFormat="0" applyProtection="0">
      <alignment horizontal="left" vertical="center"/>
    </xf>
    <xf numFmtId="0" fontId="20" fillId="0" borderId="311" applyNumberFormat="0" applyProtection="0">
      <alignment horizontal="left" vertical="center" indent="1"/>
    </xf>
    <xf numFmtId="4" fontId="16" fillId="2" borderId="311" applyNumberFormat="0" applyProtection="0">
      <alignment horizontal="right" vertical="center"/>
    </xf>
    <xf numFmtId="4" fontId="16" fillId="107" borderId="311" applyNumberFormat="0" applyProtection="0">
      <alignment horizontal="right" vertical="center"/>
    </xf>
    <xf numFmtId="4" fontId="16" fillId="42" borderId="311" applyNumberFormat="0" applyProtection="0">
      <alignment horizontal="right" vertical="center"/>
    </xf>
    <xf numFmtId="4" fontId="16" fillId="108" borderId="311" applyNumberFormat="0" applyProtection="0">
      <alignment horizontal="right" vertical="center"/>
    </xf>
    <xf numFmtId="4" fontId="16" fillId="109" borderId="311" applyNumberFormat="0" applyProtection="0">
      <alignment horizontal="right" vertical="center"/>
    </xf>
    <xf numFmtId="4" fontId="16" fillId="110" borderId="311" applyNumberFormat="0" applyProtection="0">
      <alignment horizontal="right" vertical="center"/>
    </xf>
    <xf numFmtId="4" fontId="16" fillId="111" borderId="311" applyNumberFormat="0" applyProtection="0">
      <alignment horizontal="right" vertical="center"/>
    </xf>
    <xf numFmtId="4" fontId="16" fillId="112" borderId="311" applyNumberFormat="0" applyProtection="0">
      <alignment horizontal="right" vertical="center"/>
    </xf>
    <xf numFmtId="4" fontId="16" fillId="113" borderId="311" applyNumberFormat="0" applyProtection="0">
      <alignment horizontal="right" vertical="center"/>
    </xf>
    <xf numFmtId="0" fontId="20" fillId="114" borderId="311" applyNumberFormat="0" applyProtection="0">
      <alignment horizontal="left" vertical="center" indent="1"/>
    </xf>
    <xf numFmtId="0" fontId="24" fillId="115"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4" fillId="0" borderId="307" applyNumberFormat="0" applyProtection="0">
      <alignment horizontal="left" vertical="center" indent="2"/>
    </xf>
    <xf numFmtId="0" fontId="20" fillId="49"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4" fillId="115" borderId="307" applyNumberFormat="0" applyProtection="0">
      <alignment horizontal="left" vertical="center" indent="2"/>
    </xf>
    <xf numFmtId="0" fontId="24" fillId="115"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5" fillId="116"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2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117"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7" borderId="307" applyNumberFormat="0" applyProtection="0">
      <alignment horizontal="left" vertical="center" indent="2"/>
    </xf>
    <xf numFmtId="0" fontId="24" fillId="117"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10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3"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3"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14"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4"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4"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1" applyNumberFormat="0" applyProtection="0">
      <alignment vertical="center"/>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16" fillId="40" borderId="311" applyNumberFormat="0" applyProtection="0">
      <alignment horizontal="left" vertical="center"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4" fillId="0" borderId="307" applyNumberFormat="0" applyProtection="0">
      <alignment horizontal="right" vertical="center" wrapText="1"/>
    </xf>
    <xf numFmtId="4" fontId="16" fillId="0" borderId="311" applyNumberFormat="0" applyProtection="0">
      <alignment horizontal="right" vertical="center"/>
    </xf>
    <xf numFmtId="4" fontId="16" fillId="0" borderId="311" applyNumberFormat="0" applyProtection="0">
      <alignment horizontal="right" vertical="center"/>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0" fontId="20" fillId="0" borderId="311" applyNumberFormat="0" applyProtection="0">
      <alignment horizontal="left" vertical="center" indent="1"/>
    </xf>
    <xf numFmtId="0" fontId="20" fillId="0" borderId="311" applyNumberFormat="0" applyProtection="0">
      <alignment horizontal="left" vertical="center" indent="1"/>
    </xf>
    <xf numFmtId="0" fontId="25" fillId="43" borderId="307" applyNumberFormat="0" applyProtection="0">
      <alignment horizontal="center" vertical="center" wrapText="1"/>
    </xf>
    <xf numFmtId="0" fontId="20" fillId="0" borderId="311" applyNumberFormat="0" applyProtection="0">
      <alignment horizontal="left" vertical="center" indent="1"/>
    </xf>
    <xf numFmtId="0" fontId="20" fillId="0" borderId="311" applyNumberFormat="0" applyProtection="0">
      <alignment horizontal="left" vertical="center" indent="1"/>
    </xf>
    <xf numFmtId="4" fontId="45" fillId="118" borderId="311" applyNumberFormat="0" applyProtection="0">
      <alignment horizontal="right" vertic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0" fontId="73" fillId="0" borderId="312" applyNumberFormat="0" applyFill="0" applyAlignment="0" applyProtection="0"/>
    <xf numFmtId="0" fontId="73" fillId="0" borderId="312" applyNumberFormat="0" applyFill="0" applyAlignment="0" applyProtection="0"/>
    <xf numFmtId="0" fontId="73" fillId="0" borderId="312" applyNumberFormat="0" applyFill="0" applyAlignment="0" applyProtection="0"/>
    <xf numFmtId="204" fontId="20" fillId="0" borderId="313">
      <protection locked="0"/>
    </xf>
    <xf numFmtId="204" fontId="20" fillId="0" borderId="313">
      <protection locked="0"/>
    </xf>
    <xf numFmtId="0" fontId="73" fillId="0" borderId="312" applyNumberFormat="0" applyFill="0" applyAlignment="0" applyProtection="0"/>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07"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23" fillId="0" borderId="307" applyNumberFormat="0" applyProtection="0">
      <alignment horizontal="left" vertical="center" inden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20" fillId="90" borderId="319"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20" fillId="90" borderId="317" applyNumberFormat="0" applyFont="0" applyAlignment="0" applyProtection="0"/>
    <xf numFmtId="0" fontId="68" fillId="90" borderId="319" applyNumberFormat="0" applyFon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4" fontId="55" fillId="105" borderId="316" applyNumberFormat="0" applyProtection="0">
      <alignment horizontal="right" vertical="center" wrapText="1"/>
    </xf>
    <xf numFmtId="4" fontId="55" fillId="105" borderId="316" applyNumberFormat="0" applyProtection="0">
      <alignment horizontal="right" vertical="center" wrapText="1"/>
    </xf>
    <xf numFmtId="4" fontId="16" fillId="0" borderId="320" applyNumberFormat="0" applyProtection="0">
      <alignment vertical="center"/>
    </xf>
    <xf numFmtId="4" fontId="16" fillId="0" borderId="320" applyNumberFormat="0" applyProtection="0">
      <alignment vertical="center"/>
    </xf>
    <xf numFmtId="4" fontId="16" fillId="0" borderId="320" applyNumberFormat="0" applyProtection="0">
      <alignment horizontal="left" vertical="center" indent="1"/>
    </xf>
    <xf numFmtId="4" fontId="16" fillId="19" borderId="320" applyNumberFormat="0" applyProtection="0">
      <alignment horizontal="left" vertical="center" indent="1"/>
    </xf>
    <xf numFmtId="4" fontId="25" fillId="22" borderId="316" applyNumberFormat="0" applyProtection="0">
      <alignment horizontal="left" vertical="center"/>
    </xf>
    <xf numFmtId="0" fontId="20" fillId="0" borderId="320" applyNumberFormat="0" applyProtection="0">
      <alignment horizontal="left" vertical="center" indent="1"/>
    </xf>
    <xf numFmtId="4" fontId="16" fillId="2" borderId="320" applyNumberFormat="0" applyProtection="0">
      <alignment horizontal="right" vertical="center"/>
    </xf>
    <xf numFmtId="4" fontId="16" fillId="107" borderId="320" applyNumberFormat="0" applyProtection="0">
      <alignment horizontal="right" vertical="center"/>
    </xf>
    <xf numFmtId="4" fontId="16" fillId="42" borderId="320" applyNumberFormat="0" applyProtection="0">
      <alignment horizontal="right" vertical="center"/>
    </xf>
    <xf numFmtId="4" fontId="16" fillId="108" borderId="320" applyNumberFormat="0" applyProtection="0">
      <alignment horizontal="right" vertical="center"/>
    </xf>
    <xf numFmtId="4" fontId="16" fillId="109" borderId="320" applyNumberFormat="0" applyProtection="0">
      <alignment horizontal="right" vertical="center"/>
    </xf>
    <xf numFmtId="4" fontId="16" fillId="110" borderId="320" applyNumberFormat="0" applyProtection="0">
      <alignment horizontal="right" vertical="center"/>
    </xf>
    <xf numFmtId="4" fontId="16" fillId="111" borderId="320" applyNumberFormat="0" applyProtection="0">
      <alignment horizontal="right" vertical="center"/>
    </xf>
    <xf numFmtId="4" fontId="16" fillId="112" borderId="320" applyNumberFormat="0" applyProtection="0">
      <alignment horizontal="right" vertical="center"/>
    </xf>
    <xf numFmtId="4" fontId="16" fillId="113" borderId="320" applyNumberFormat="0" applyProtection="0">
      <alignment horizontal="right" vertical="center"/>
    </xf>
    <xf numFmtId="0" fontId="20" fillId="114" borderId="320" applyNumberFormat="0" applyProtection="0">
      <alignment horizontal="left" vertical="center" indent="1"/>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0" borderId="316" applyNumberFormat="0" applyProtection="0">
      <alignment horizontal="left" vertical="center" indent="2"/>
    </xf>
    <xf numFmtId="0" fontId="20" fillId="49"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4"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0" applyNumberFormat="0" applyProtection="0">
      <alignment vertical="center"/>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16" fillId="40" borderId="320" applyNumberFormat="0" applyProtection="0">
      <alignment horizontal="left" vertical="center"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0" applyNumberFormat="0" applyProtection="0">
      <alignment horizontal="right" vertical="center"/>
    </xf>
    <xf numFmtId="4" fontId="16" fillId="0" borderId="320"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0" applyNumberFormat="0" applyProtection="0">
      <alignment horizontal="left" vertical="center" indent="1"/>
    </xf>
    <xf numFmtId="0" fontId="20" fillId="0" borderId="320" applyNumberFormat="0" applyProtection="0">
      <alignment horizontal="left" vertical="center" indent="1"/>
    </xf>
    <xf numFmtId="0" fontId="25" fillId="43" borderId="316" applyNumberFormat="0" applyProtection="0">
      <alignment horizontal="center" vertical="center" wrapText="1"/>
    </xf>
    <xf numFmtId="0" fontId="20" fillId="0" borderId="320" applyNumberFormat="0" applyProtection="0">
      <alignment horizontal="left" vertical="center" indent="1"/>
    </xf>
    <xf numFmtId="0" fontId="20" fillId="0" borderId="320" applyNumberFormat="0" applyProtection="0">
      <alignment horizontal="left" vertical="center" indent="1"/>
    </xf>
    <xf numFmtId="4" fontId="45" fillId="118" borderId="320" applyNumberFormat="0" applyProtection="0">
      <alignment horizontal="right" vertic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204" fontId="20" fillId="0" borderId="322">
      <protection locked="0"/>
    </xf>
    <xf numFmtId="204" fontId="20" fillId="0" borderId="322">
      <protection locked="0"/>
    </xf>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20" fillId="39"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0" fontId="25" fillId="43" borderId="330" applyNumberFormat="0" applyProtection="0">
      <alignment horizontal="center" vertical="center" wrapText="1"/>
    </xf>
    <xf numFmtId="4" fontId="30" fillId="18" borderId="316" applyNumberFormat="0" applyProtection="0">
      <alignment horizontal="right" vertical="center" wrapText="1"/>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23" fillId="0" borderId="316" applyNumberFormat="0" applyProtection="0">
      <alignment horizontal="right" vertical="center" wrapText="1"/>
    </xf>
    <xf numFmtId="4" fontId="23" fillId="0" borderId="330" applyNumberFormat="0" applyProtection="0">
      <alignment horizontal="left" vertical="center" indent="1"/>
    </xf>
    <xf numFmtId="0" fontId="25" fillId="44" borderId="316" applyNumberFormat="0" applyProtection="0">
      <alignment horizontal="center" vertical="top" wrapText="1"/>
    </xf>
    <xf numFmtId="0" fontId="24" fillId="0" borderId="330" applyNumberFormat="0" applyProtection="0">
      <alignment horizontal="left" vertical="center" indent="2"/>
    </xf>
    <xf numFmtId="0" fontId="20" fillId="3" borderId="331" applyNumberFormat="0" applyProtection="0">
      <alignment horizontal="left" vertical="top" indent="1"/>
    </xf>
    <xf numFmtId="0" fontId="25" fillId="44" borderId="330" applyNumberFormat="0" applyProtection="0">
      <alignment horizontal="center" vertical="top" wrapText="1"/>
    </xf>
    <xf numFmtId="4" fontId="23" fillId="0" borderId="316" applyNumberFormat="0" applyProtection="0">
      <alignment horizontal="left" vertical="center" indent="1"/>
    </xf>
    <xf numFmtId="4" fontId="16" fillId="27" borderId="331" applyNumberFormat="0" applyProtection="0">
      <alignment horizontal="right" vertical="center"/>
    </xf>
    <xf numFmtId="4" fontId="16" fillId="24" borderId="331" applyNumberFormat="0" applyProtection="0">
      <alignment horizontal="righ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0" fontId="20" fillId="39" borderId="331" applyNumberFormat="0" applyProtection="0">
      <alignment horizontal="left" vertical="top" indent="1"/>
    </xf>
    <xf numFmtId="0" fontId="20" fillId="84" borderId="330" applyNumberFormat="0">
      <protection locked="0"/>
    </xf>
    <xf numFmtId="0" fontId="16" fillId="40" borderId="331" applyNumberFormat="0" applyProtection="0">
      <alignment horizontal="left" vertical="top" indent="1"/>
    </xf>
    <xf numFmtId="4" fontId="36" fillId="40" borderId="331" applyNumberFormat="0" applyProtection="0">
      <alignmen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0" fontId="20" fillId="84" borderId="316" applyNumberFormat="0">
      <protection locked="0"/>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131" fillId="34" borderId="288" applyNumberFormat="0" applyFont="0" applyBorder="0" applyAlignment="0" applyProtection="0">
      <protection hidden="1"/>
    </xf>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0" fontId="20" fillId="84" borderId="330" applyNumberFormat="0">
      <protection locked="0"/>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4" fontId="16" fillId="40" borderId="331" applyNumberFormat="0" applyProtection="0">
      <alignment vertical="center"/>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0" fontId="20" fillId="90" borderId="326" applyNumberFormat="0" applyFont="0" applyAlignment="0" applyProtection="0"/>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0" fontId="20" fillId="90" borderId="325" applyNumberFormat="0" applyFont="0" applyAlignment="0" applyProtection="0"/>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4" fontId="23" fillId="0" borderId="330" applyNumberFormat="0" applyProtection="0">
      <alignment horizontal="left" vertical="center" indent="1"/>
    </xf>
    <xf numFmtId="0" fontId="20" fillId="90" borderId="325" applyNumberFormat="0" applyFont="0" applyAlignment="0" applyProtection="0"/>
    <xf numFmtId="4" fontId="23" fillId="0" borderId="330" applyNumberFormat="0" applyProtection="0">
      <alignment horizontal="left" vertical="center" indent="1"/>
    </xf>
    <xf numFmtId="0" fontId="20" fillId="84" borderId="330" applyNumberFormat="0">
      <protection locked="0"/>
    </xf>
    <xf numFmtId="0" fontId="20" fillId="90" borderId="325" applyNumberFormat="0" applyFont="0" applyAlignment="0" applyProtection="0"/>
    <xf numFmtId="0" fontId="25" fillId="44" borderId="330" applyNumberFormat="0" applyProtection="0">
      <alignment horizontal="center" vertical="top" wrapText="1"/>
    </xf>
    <xf numFmtId="4" fontId="23" fillId="0" borderId="330" applyNumberFormat="0" applyProtection="0">
      <alignment horizontal="right" vertical="center" wrapTex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16" fillId="34" borderId="330" applyNumberFormat="0" applyProtection="0">
      <alignment horizontal="left" vertical="center" indent="1"/>
    </xf>
    <xf numFmtId="0" fontId="20" fillId="90" borderId="325" applyNumberFormat="0" applyFont="0" applyAlignment="0" applyProtection="0"/>
    <xf numFmtId="4" fontId="17" fillId="33" borderId="330" applyNumberFormat="0" applyProtection="0">
      <alignment horizontal="left" vertical="center" indent="1"/>
    </xf>
    <xf numFmtId="4" fontId="25" fillId="22" borderId="330" applyNumberFormat="0" applyProtection="0">
      <alignment horizontal="left" vertical="center"/>
    </xf>
    <xf numFmtId="0" fontId="20" fillId="90" borderId="325" applyNumberFormat="0" applyFont="0" applyAlignment="0" applyProtection="0"/>
    <xf numFmtId="4" fontId="30" fillId="18" borderId="330" applyNumberFormat="0" applyProtection="0">
      <alignment horizontal="left" vertical="center" indent="1"/>
    </xf>
    <xf numFmtId="4" fontId="30" fillId="18" borderId="330" applyNumberFormat="0" applyProtection="0">
      <alignment horizontal="right" vertical="center" wrapText="1"/>
    </xf>
    <xf numFmtId="4" fontId="23" fillId="0" borderId="330" applyNumberFormat="0" applyProtection="0">
      <alignment horizontal="left" vertical="center" indent="1"/>
    </xf>
    <xf numFmtId="0" fontId="68" fillId="90" borderId="326" applyNumberFormat="0" applyFont="0" applyAlignment="0" applyProtection="0"/>
    <xf numFmtId="0" fontId="20" fillId="84" borderId="330" applyNumberFormat="0">
      <protection locked="0"/>
    </xf>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90" fillId="0" borderId="288" applyNumberFormat="0" applyFill="0" applyBorder="0" applyAlignment="0" applyProtection="0">
      <protection hidden="1"/>
    </xf>
    <xf numFmtId="4" fontId="16" fillId="0" borderId="327" applyNumberFormat="0" applyProtection="0">
      <alignment vertical="center"/>
    </xf>
    <xf numFmtId="4" fontId="16" fillId="0" borderId="327" applyNumberFormat="0" applyProtection="0">
      <alignment vertical="center"/>
    </xf>
    <xf numFmtId="4" fontId="16" fillId="0" borderId="327" applyNumberFormat="0" applyProtection="0">
      <alignment horizontal="left" vertical="center" indent="1"/>
    </xf>
    <xf numFmtId="4" fontId="16" fillId="19" borderId="327" applyNumberFormat="0" applyProtection="0">
      <alignment horizontal="left" vertical="center" indent="1"/>
    </xf>
    <xf numFmtId="4" fontId="25" fillId="22" borderId="316" applyNumberFormat="0" applyProtection="0">
      <alignment horizontal="left" vertical="center"/>
    </xf>
    <xf numFmtId="0" fontId="20" fillId="0" borderId="327" applyNumberFormat="0" applyProtection="0">
      <alignment horizontal="left" vertical="center" indent="1"/>
    </xf>
    <xf numFmtId="4" fontId="16" fillId="2" borderId="327" applyNumberFormat="0" applyProtection="0">
      <alignment horizontal="right" vertical="center"/>
    </xf>
    <xf numFmtId="4" fontId="16" fillId="107" borderId="327" applyNumberFormat="0" applyProtection="0">
      <alignment horizontal="right" vertical="center"/>
    </xf>
    <xf numFmtId="4" fontId="16" fillId="42" borderId="327" applyNumberFormat="0" applyProtection="0">
      <alignment horizontal="right" vertical="center"/>
    </xf>
    <xf numFmtId="4" fontId="16" fillId="108" borderId="327" applyNumberFormat="0" applyProtection="0">
      <alignment horizontal="right" vertical="center"/>
    </xf>
    <xf numFmtId="4" fontId="16" fillId="109" borderId="327" applyNumberFormat="0" applyProtection="0">
      <alignment horizontal="right" vertical="center"/>
    </xf>
    <xf numFmtId="4" fontId="16" fillId="110" borderId="327" applyNumberFormat="0" applyProtection="0">
      <alignment horizontal="right" vertical="center"/>
    </xf>
    <xf numFmtId="4" fontId="16" fillId="111" borderId="327" applyNumberFormat="0" applyProtection="0">
      <alignment horizontal="right" vertical="center"/>
    </xf>
    <xf numFmtId="4" fontId="16" fillId="112" borderId="327" applyNumberFormat="0" applyProtection="0">
      <alignment horizontal="right" vertical="center"/>
    </xf>
    <xf numFmtId="4" fontId="16" fillId="113" borderId="327" applyNumberFormat="0" applyProtection="0">
      <alignment horizontal="right" vertical="center"/>
    </xf>
    <xf numFmtId="0" fontId="20" fillId="114" borderId="327" applyNumberFormat="0" applyProtection="0">
      <alignment horizontal="left" vertical="center" indent="1"/>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0" borderId="316" applyNumberFormat="0" applyProtection="0">
      <alignment horizontal="left" vertical="center" indent="2"/>
    </xf>
    <xf numFmtId="0" fontId="20" fillId="49"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4" fillId="115" borderId="316" applyNumberFormat="0" applyProtection="0">
      <alignment horizontal="left" vertical="center" indent="2"/>
    </xf>
    <xf numFmtId="0" fontId="24" fillId="115"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5" fillId="116"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7" borderId="316" applyNumberFormat="0" applyProtection="0">
      <alignment horizontal="left" vertical="center" indent="2"/>
    </xf>
    <xf numFmtId="0" fontId="24" fillId="117"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3"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4"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4"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7" applyNumberFormat="0" applyProtection="0">
      <alignment vertical="center"/>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16" fillId="40" borderId="327" applyNumberFormat="0" applyProtection="0">
      <alignment horizontal="left" vertical="center" indent="1"/>
    </xf>
    <xf numFmtId="4" fontId="23" fillId="0" borderId="316" applyNumberFormat="0" applyProtection="0">
      <alignment horizontal="right" vertical="center" wrapText="1"/>
    </xf>
    <xf numFmtId="0" fontId="25" fillId="44" borderId="330" applyNumberFormat="0" applyProtection="0">
      <alignment horizontal="center" vertical="top"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7" applyNumberFormat="0" applyProtection="0">
      <alignment horizontal="right" vertical="center"/>
    </xf>
    <xf numFmtId="4" fontId="16" fillId="0" borderId="327" applyNumberFormat="0" applyProtection="0">
      <alignment horizontal="right" vertical="center"/>
    </xf>
    <xf numFmtId="0" fontId="25" fillId="43" borderId="330" applyNumberFormat="0" applyProtection="0">
      <alignment horizontal="center" vertical="center" wrapTex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7" applyNumberFormat="0" applyProtection="0">
      <alignment horizontal="left" vertical="center" indent="1"/>
    </xf>
    <xf numFmtId="0" fontId="20" fillId="0" borderId="327" applyNumberFormat="0" applyProtection="0">
      <alignment horizontal="left" vertical="center" indent="1"/>
    </xf>
    <xf numFmtId="4" fontId="23" fillId="0" borderId="330" applyNumberFormat="0" applyProtection="0">
      <alignment horizontal="right" vertical="center" wrapText="1"/>
    </xf>
    <xf numFmtId="0" fontId="25" fillId="43" borderId="316" applyNumberFormat="0" applyProtection="0">
      <alignment horizontal="center" vertical="center" wrapText="1"/>
    </xf>
    <xf numFmtId="0" fontId="20" fillId="0" borderId="327" applyNumberFormat="0" applyProtection="0">
      <alignment horizontal="left" vertical="center" indent="1"/>
    </xf>
    <xf numFmtId="0" fontId="20" fillId="0" borderId="327"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45" fillId="118" borderId="327" applyNumberFormat="0" applyProtection="0">
      <alignment horizontal="right" vertical="center"/>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17" fillId="33" borderId="330" applyNumberFormat="0" applyProtection="0">
      <alignment horizontal="left" vertical="center" indent="1"/>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4" fontId="25" fillId="22" borderId="330" applyNumberFormat="0" applyProtection="0">
      <alignment horizontal="left" vertical="center"/>
    </xf>
    <xf numFmtId="4" fontId="30" fillId="18" borderId="330" applyNumberFormat="0" applyProtection="0">
      <alignment horizontal="left" vertical="center" indent="1"/>
    </xf>
    <xf numFmtId="4" fontId="30" fillId="18" borderId="330" applyNumberFormat="0" applyProtection="0">
      <alignment horizontal="right" vertical="center" wrapText="1"/>
    </xf>
    <xf numFmtId="0" fontId="73" fillId="0" borderId="328" applyNumberFormat="0" applyFill="0" applyAlignment="0" applyProtection="0"/>
    <xf numFmtId="0" fontId="73" fillId="0" borderId="328" applyNumberFormat="0" applyFill="0" applyAlignment="0" applyProtection="0"/>
    <xf numFmtId="0" fontId="73" fillId="0" borderId="328" applyNumberFormat="0" applyFill="0" applyAlignment="0" applyProtection="0"/>
    <xf numFmtId="204" fontId="20" fillId="0" borderId="329">
      <protection locked="0"/>
    </xf>
    <xf numFmtId="204" fontId="20" fillId="0" borderId="329">
      <protection locked="0"/>
    </xf>
    <xf numFmtId="0" fontId="73" fillId="0" borderId="328" applyNumberFormat="0" applyFill="0" applyAlignment="0" applyProtection="0"/>
    <xf numFmtId="0" fontId="20" fillId="90" borderId="335"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20" fillId="90" borderId="334" applyNumberFormat="0" applyFont="0" applyAlignment="0" applyProtection="0"/>
    <xf numFmtId="0" fontId="68" fillId="90" borderId="335" applyNumberFormat="0" applyFon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4" fontId="55" fillId="105" borderId="330" applyNumberFormat="0" applyProtection="0">
      <alignment horizontal="right" vertical="center" wrapText="1"/>
    </xf>
    <xf numFmtId="4" fontId="55" fillId="105" borderId="330" applyNumberFormat="0" applyProtection="0">
      <alignment horizontal="right" vertical="center" wrapText="1"/>
    </xf>
    <xf numFmtId="4" fontId="16" fillId="0" borderId="336" applyNumberFormat="0" applyProtection="0">
      <alignment vertical="center"/>
    </xf>
    <xf numFmtId="4" fontId="16" fillId="0" borderId="336" applyNumberFormat="0" applyProtection="0">
      <alignment vertical="center"/>
    </xf>
    <xf numFmtId="4" fontId="16" fillId="0" borderId="336" applyNumberFormat="0" applyProtection="0">
      <alignment horizontal="left" vertical="center" indent="1"/>
    </xf>
    <xf numFmtId="4" fontId="16" fillId="19" borderId="336" applyNumberFormat="0" applyProtection="0">
      <alignment horizontal="left" vertical="center" indent="1"/>
    </xf>
    <xf numFmtId="4" fontId="25" fillId="22" borderId="330" applyNumberFormat="0" applyProtection="0">
      <alignment horizontal="left" vertical="center"/>
    </xf>
    <xf numFmtId="0" fontId="20" fillId="0" borderId="336" applyNumberFormat="0" applyProtection="0">
      <alignment horizontal="left" vertical="center" indent="1"/>
    </xf>
    <xf numFmtId="4" fontId="16" fillId="2" borderId="336" applyNumberFormat="0" applyProtection="0">
      <alignment horizontal="right" vertical="center"/>
    </xf>
    <xf numFmtId="4" fontId="16" fillId="107" borderId="336" applyNumberFormat="0" applyProtection="0">
      <alignment horizontal="right" vertical="center"/>
    </xf>
    <xf numFmtId="4" fontId="16" fillId="42" borderId="336" applyNumberFormat="0" applyProtection="0">
      <alignment horizontal="right" vertical="center"/>
    </xf>
    <xf numFmtId="4" fontId="16" fillId="108" borderId="336" applyNumberFormat="0" applyProtection="0">
      <alignment horizontal="right" vertical="center"/>
    </xf>
    <xf numFmtId="4" fontId="16" fillId="109" borderId="336" applyNumberFormat="0" applyProtection="0">
      <alignment horizontal="right" vertical="center"/>
    </xf>
    <xf numFmtId="4" fontId="16" fillId="110" borderId="336" applyNumberFormat="0" applyProtection="0">
      <alignment horizontal="right" vertical="center"/>
    </xf>
    <xf numFmtId="4" fontId="16" fillId="111" borderId="336" applyNumberFormat="0" applyProtection="0">
      <alignment horizontal="right" vertical="center"/>
    </xf>
    <xf numFmtId="4" fontId="16" fillId="112" borderId="336" applyNumberFormat="0" applyProtection="0">
      <alignment horizontal="right" vertical="center"/>
    </xf>
    <xf numFmtId="4" fontId="16" fillId="113" borderId="336" applyNumberFormat="0" applyProtection="0">
      <alignment horizontal="right" vertical="center"/>
    </xf>
    <xf numFmtId="0" fontId="20" fillId="114" borderId="336" applyNumberFormat="0" applyProtection="0">
      <alignment horizontal="left" vertical="center" indent="1"/>
    </xf>
    <xf numFmtId="0" fontId="24" fillId="115"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4" fillId="0" borderId="330" applyNumberFormat="0" applyProtection="0">
      <alignment horizontal="left" vertical="center" indent="2"/>
    </xf>
    <xf numFmtId="0" fontId="20" fillId="49"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4" fillId="115" borderId="330" applyNumberFormat="0" applyProtection="0">
      <alignment horizontal="left" vertical="center" indent="2"/>
    </xf>
    <xf numFmtId="0" fontId="24" fillId="115"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5" fillId="116" borderId="330" applyNumberFormat="0" applyProtection="0">
      <alignment horizontal="left" vertical="center" indent="2"/>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2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117"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7" borderId="330" applyNumberFormat="0" applyProtection="0">
      <alignment horizontal="left" vertical="center" indent="2"/>
    </xf>
    <xf numFmtId="0" fontId="24" fillId="117" borderId="330" applyNumberFormat="0" applyProtection="0">
      <alignment horizontal="left" vertical="center" indent="2"/>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10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3"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3"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14"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4"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4"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84" borderId="330" applyNumberFormat="0">
      <protection locked="0"/>
    </xf>
    <xf numFmtId="0" fontId="20" fillId="84" borderId="330" applyNumberFormat="0">
      <protection locked="0"/>
    </xf>
    <xf numFmtId="0" fontId="20" fillId="84" borderId="330" applyNumberFormat="0">
      <protection locked="0"/>
    </xf>
    <xf numFmtId="0" fontId="20" fillId="84" borderId="330" applyNumberFormat="0">
      <protection locked="0"/>
    </xf>
    <xf numFmtId="4" fontId="16" fillId="40" borderId="336" applyNumberFormat="0" applyProtection="0">
      <alignment vertical="center"/>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16" fillId="40" borderId="336" applyNumberFormat="0" applyProtection="0">
      <alignment horizontal="left" vertical="center" indent="1"/>
    </xf>
    <xf numFmtId="4" fontId="23" fillId="0" borderId="330" applyNumberFormat="0" applyProtection="0">
      <alignment horizontal="right" vertical="center" wrapText="1"/>
    </xf>
    <xf numFmtId="4" fontId="23" fillId="0" borderId="330" applyNumberFormat="0" applyProtection="0">
      <alignment horizontal="right" vertical="center" wrapText="1"/>
    </xf>
    <xf numFmtId="4" fontId="24" fillId="0" borderId="330" applyNumberFormat="0" applyProtection="0">
      <alignment horizontal="right" vertical="center" wrapText="1"/>
    </xf>
    <xf numFmtId="4" fontId="16" fillId="0" borderId="336" applyNumberFormat="0" applyProtection="0">
      <alignment horizontal="right" vertical="center"/>
    </xf>
    <xf numFmtId="4" fontId="16" fillId="0" borderId="336"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0" borderId="336" applyNumberFormat="0" applyProtection="0">
      <alignment horizontal="left" vertical="center" indent="1"/>
    </xf>
    <xf numFmtId="0" fontId="20" fillId="0" borderId="336" applyNumberFormat="0" applyProtection="0">
      <alignment horizontal="left" vertical="center" indent="1"/>
    </xf>
    <xf numFmtId="0" fontId="25" fillId="43" borderId="330" applyNumberFormat="0" applyProtection="0">
      <alignment horizontal="center" vertical="center" wrapText="1"/>
    </xf>
    <xf numFmtId="0" fontId="20" fillId="0" borderId="336" applyNumberFormat="0" applyProtection="0">
      <alignment horizontal="left" vertical="center" indent="1"/>
    </xf>
    <xf numFmtId="0" fontId="20" fillId="0" borderId="336" applyNumberFormat="0" applyProtection="0">
      <alignment horizontal="left" vertical="center" indent="1"/>
    </xf>
    <xf numFmtId="4" fontId="45" fillId="118" borderId="336" applyNumberFormat="0" applyProtection="0">
      <alignment horizontal="right" vertic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0" fontId="73" fillId="0" borderId="337" applyNumberFormat="0" applyFill="0" applyAlignment="0" applyProtection="0"/>
    <xf numFmtId="0" fontId="73" fillId="0" borderId="337" applyNumberFormat="0" applyFill="0" applyAlignment="0" applyProtection="0"/>
    <xf numFmtId="0" fontId="73" fillId="0" borderId="337" applyNumberFormat="0" applyFill="0" applyAlignment="0" applyProtection="0"/>
    <xf numFmtId="204" fontId="20" fillId="0" borderId="338">
      <protection locked="0"/>
    </xf>
    <xf numFmtId="204" fontId="20" fillId="0" borderId="338">
      <protection locked="0"/>
    </xf>
    <xf numFmtId="0" fontId="73" fillId="0" borderId="337"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2" fillId="0" borderId="0"/>
    <xf numFmtId="43" fontId="102"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56" applyNumberFormat="0" applyProtection="0">
      <alignment vertical="center"/>
    </xf>
    <xf numFmtId="4" fontId="31" fillId="19" borderId="356" applyNumberFormat="0" applyProtection="0">
      <alignment vertical="center"/>
    </xf>
    <xf numFmtId="4" fontId="31" fillId="19" borderId="356" applyNumberFormat="0" applyProtection="0">
      <alignment vertical="center"/>
    </xf>
    <xf numFmtId="0" fontId="17" fillId="19" borderId="356" applyNumberFormat="0" applyProtection="0">
      <alignment horizontal="left" vertical="top" indent="1"/>
    </xf>
    <xf numFmtId="0" fontId="17" fillId="19" borderId="356" applyNumberFormat="0" applyProtection="0">
      <alignment horizontal="left" vertical="top" indent="1"/>
    </xf>
    <xf numFmtId="0" fontId="17" fillId="19" borderId="356" applyNumberFormat="0" applyProtection="0">
      <alignment horizontal="left" vertical="top" indent="1"/>
    </xf>
    <xf numFmtId="4" fontId="16" fillId="24" borderId="356" applyNumberFormat="0" applyProtection="0">
      <alignment horizontal="right" vertical="center"/>
    </xf>
    <xf numFmtId="4" fontId="16" fillId="24" borderId="356" applyNumberFormat="0" applyProtection="0">
      <alignment horizontal="right" vertical="center"/>
    </xf>
    <xf numFmtId="4" fontId="16" fillId="24" borderId="356" applyNumberFormat="0" applyProtection="0">
      <alignment horizontal="right" vertical="center"/>
    </xf>
    <xf numFmtId="4" fontId="16" fillId="25" borderId="356" applyNumberFormat="0" applyProtection="0">
      <alignment horizontal="right" vertical="center"/>
    </xf>
    <xf numFmtId="4" fontId="16" fillId="25" borderId="356" applyNumberFormat="0" applyProtection="0">
      <alignment horizontal="right" vertical="center"/>
    </xf>
    <xf numFmtId="4" fontId="16" fillId="25" borderId="356" applyNumberFormat="0" applyProtection="0">
      <alignment horizontal="right" vertical="center"/>
    </xf>
    <xf numFmtId="4" fontId="16" fillId="26" borderId="356" applyNumberFormat="0" applyProtection="0">
      <alignment horizontal="right" vertical="center"/>
    </xf>
    <xf numFmtId="4" fontId="16" fillId="26" borderId="356" applyNumberFormat="0" applyProtection="0">
      <alignment horizontal="right" vertical="center"/>
    </xf>
    <xf numFmtId="4" fontId="16" fillId="26" borderId="356" applyNumberFormat="0" applyProtection="0">
      <alignment horizontal="right" vertical="center"/>
    </xf>
    <xf numFmtId="4" fontId="16" fillId="27" borderId="356" applyNumberFormat="0" applyProtection="0">
      <alignment horizontal="right" vertical="center"/>
    </xf>
    <xf numFmtId="4" fontId="16" fillId="27" borderId="356" applyNumberFormat="0" applyProtection="0">
      <alignment horizontal="right" vertical="center"/>
    </xf>
    <xf numFmtId="4" fontId="16" fillId="27" borderId="356" applyNumberFormat="0" applyProtection="0">
      <alignment horizontal="right" vertical="center"/>
    </xf>
    <xf numFmtId="4" fontId="16" fillId="28" borderId="356" applyNumberFormat="0" applyProtection="0">
      <alignment horizontal="right" vertical="center"/>
    </xf>
    <xf numFmtId="4" fontId="16" fillId="28" borderId="356" applyNumberFormat="0" applyProtection="0">
      <alignment horizontal="right" vertical="center"/>
    </xf>
    <xf numFmtId="4" fontId="16" fillId="28" borderId="356" applyNumberFormat="0" applyProtection="0">
      <alignment horizontal="right" vertical="center"/>
    </xf>
    <xf numFmtId="4" fontId="16" fillId="29" borderId="356" applyNumberFormat="0" applyProtection="0">
      <alignment horizontal="right" vertical="center"/>
    </xf>
    <xf numFmtId="4" fontId="16" fillId="29" borderId="356" applyNumberFormat="0" applyProtection="0">
      <alignment horizontal="right" vertical="center"/>
    </xf>
    <xf numFmtId="4" fontId="16" fillId="29" borderId="356" applyNumberFormat="0" applyProtection="0">
      <alignment horizontal="right" vertical="center"/>
    </xf>
    <xf numFmtId="4" fontId="16" fillId="30" borderId="356" applyNumberFormat="0" applyProtection="0">
      <alignment horizontal="right" vertical="center"/>
    </xf>
    <xf numFmtId="4" fontId="16" fillId="30" borderId="356" applyNumberFormat="0" applyProtection="0">
      <alignment horizontal="right" vertical="center"/>
    </xf>
    <xf numFmtId="4" fontId="16" fillId="30" borderId="356" applyNumberFormat="0" applyProtection="0">
      <alignment horizontal="right" vertical="center"/>
    </xf>
    <xf numFmtId="4" fontId="16" fillId="31" borderId="356" applyNumberFormat="0" applyProtection="0">
      <alignment horizontal="right" vertical="center"/>
    </xf>
    <xf numFmtId="4" fontId="16" fillId="31" borderId="356" applyNumberFormat="0" applyProtection="0">
      <alignment horizontal="right" vertical="center"/>
    </xf>
    <xf numFmtId="4" fontId="16" fillId="31" borderId="356" applyNumberFormat="0" applyProtection="0">
      <alignment horizontal="right" vertical="center"/>
    </xf>
    <xf numFmtId="4" fontId="16" fillId="32" borderId="356" applyNumberFormat="0" applyProtection="0">
      <alignment horizontal="right" vertical="center"/>
    </xf>
    <xf numFmtId="4" fontId="16" fillId="32" borderId="356" applyNumberFormat="0" applyProtection="0">
      <alignment horizontal="right" vertical="center"/>
    </xf>
    <xf numFmtId="4" fontId="16" fillId="32" borderId="356" applyNumberFormat="0" applyProtection="0">
      <alignment horizontal="right" vertical="center"/>
    </xf>
    <xf numFmtId="4" fontId="16" fillId="36" borderId="356" applyNumberFormat="0" applyProtection="0">
      <alignment horizontal="right" vertical="center"/>
    </xf>
    <xf numFmtId="4" fontId="16" fillId="36" borderId="356" applyNumberFormat="0" applyProtection="0">
      <alignment horizontal="right" vertical="center"/>
    </xf>
    <xf numFmtId="4" fontId="16" fillId="36" borderId="356" applyNumberFormat="0" applyProtection="0">
      <alignment horizontal="right" vertical="center"/>
    </xf>
    <xf numFmtId="0" fontId="20" fillId="35" borderId="356" applyNumberFormat="0" applyProtection="0">
      <alignment horizontal="left" vertical="top" indent="1"/>
    </xf>
    <xf numFmtId="0" fontId="20" fillId="35" borderId="356" applyNumberFormat="0" applyProtection="0">
      <alignment horizontal="left" vertical="top" indent="1"/>
    </xf>
    <xf numFmtId="0" fontId="20" fillId="35" borderId="356" applyNumberFormat="0" applyProtection="0">
      <alignment horizontal="left" vertical="top" indent="1"/>
    </xf>
    <xf numFmtId="0" fontId="20" fillId="38" borderId="356" applyNumberFormat="0" applyProtection="0">
      <alignment horizontal="left" vertical="top" indent="1"/>
    </xf>
    <xf numFmtId="0" fontId="20" fillId="38" borderId="356" applyNumberFormat="0" applyProtection="0">
      <alignment horizontal="left" vertical="top" indent="1"/>
    </xf>
    <xf numFmtId="0" fontId="20" fillId="38" borderId="356" applyNumberFormat="0" applyProtection="0">
      <alignment horizontal="left" vertical="top" indent="1"/>
    </xf>
    <xf numFmtId="0" fontId="20" fillId="39" borderId="356" applyNumberFormat="0" applyProtection="0">
      <alignment horizontal="left" vertical="top" indent="1"/>
    </xf>
    <xf numFmtId="0" fontId="20" fillId="39" borderId="356" applyNumberFormat="0" applyProtection="0">
      <alignment horizontal="left" vertical="top" indent="1"/>
    </xf>
    <xf numFmtId="0" fontId="20" fillId="39" borderId="356" applyNumberFormat="0" applyProtection="0">
      <alignment horizontal="left" vertical="top" indent="1"/>
    </xf>
    <xf numFmtId="0" fontId="20" fillId="3" borderId="356" applyNumberFormat="0" applyProtection="0">
      <alignment horizontal="left" vertical="top" indent="1"/>
    </xf>
    <xf numFmtId="0" fontId="20" fillId="3" borderId="356" applyNumberFormat="0" applyProtection="0">
      <alignment horizontal="left" vertical="top" indent="1"/>
    </xf>
    <xf numFmtId="0" fontId="20" fillId="3" borderId="356" applyNumberFormat="0" applyProtection="0">
      <alignment horizontal="left" vertical="top" indent="1"/>
    </xf>
    <xf numFmtId="4" fontId="16" fillId="40" borderId="356" applyNumberFormat="0" applyProtection="0">
      <alignment vertical="center"/>
    </xf>
    <xf numFmtId="4" fontId="16" fillId="40" borderId="356" applyNumberFormat="0" applyProtection="0">
      <alignment vertical="center"/>
    </xf>
    <xf numFmtId="4" fontId="16" fillId="40" borderId="356" applyNumberFormat="0" applyProtection="0">
      <alignment vertical="center"/>
    </xf>
    <xf numFmtId="4" fontId="36" fillId="40" borderId="356" applyNumberFormat="0" applyProtection="0">
      <alignment vertical="center"/>
    </xf>
    <xf numFmtId="4" fontId="36" fillId="40" borderId="356" applyNumberFormat="0" applyProtection="0">
      <alignment vertical="center"/>
    </xf>
    <xf numFmtId="4" fontId="36" fillId="40" borderId="356" applyNumberFormat="0" applyProtection="0">
      <alignment vertical="center"/>
    </xf>
    <xf numFmtId="0" fontId="16" fillId="40" borderId="356" applyNumberFormat="0" applyProtection="0">
      <alignment horizontal="left" vertical="top" indent="1"/>
    </xf>
    <xf numFmtId="0" fontId="16" fillId="40" borderId="356" applyNumberFormat="0" applyProtection="0">
      <alignment horizontal="left" vertical="top" indent="1"/>
    </xf>
    <xf numFmtId="0" fontId="16" fillId="40" borderId="356" applyNumberFormat="0" applyProtection="0">
      <alignment horizontal="left" vertical="top" indent="1"/>
    </xf>
    <xf numFmtId="4" fontId="36" fillId="41" borderId="356" applyNumberFormat="0" applyProtection="0">
      <alignment horizontal="right" vertical="center"/>
    </xf>
    <xf numFmtId="4" fontId="36" fillId="41" borderId="356" applyNumberFormat="0" applyProtection="0">
      <alignment horizontal="right" vertical="center"/>
    </xf>
    <xf numFmtId="4" fontId="36" fillId="41" borderId="356" applyNumberFormat="0" applyProtection="0">
      <alignment horizontal="right" vertical="center"/>
    </xf>
    <xf numFmtId="4" fontId="45" fillId="41" borderId="356" applyNumberFormat="0" applyProtection="0">
      <alignment horizontal="right" vertical="center"/>
    </xf>
    <xf numFmtId="4" fontId="45" fillId="41" borderId="356" applyNumberFormat="0" applyProtection="0">
      <alignment horizontal="right" vertical="center"/>
    </xf>
    <xf numFmtId="4" fontId="45" fillId="41" borderId="356"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4" fillId="53" borderId="0" applyNumberFormat="0" applyBorder="0" applyAlignment="0" applyProtection="0"/>
    <xf numFmtId="0" fontId="139" fillId="56" borderId="36" applyNumberFormat="0" applyAlignment="0" applyProtection="0"/>
    <xf numFmtId="0" fontId="95" fillId="57" borderId="39" applyNumberFormat="0" applyAlignment="0" applyProtection="0"/>
    <xf numFmtId="0" fontId="153" fillId="0" borderId="0" applyNumberFormat="0" applyFill="0" applyBorder="0" applyAlignment="0" applyProtection="0"/>
    <xf numFmtId="0" fontId="157" fillId="52" borderId="0" applyNumberFormat="0" applyBorder="0" applyAlignment="0" applyProtection="0"/>
    <xf numFmtId="0" fontId="175" fillId="55" borderId="36" applyNumberFormat="0" applyAlignment="0" applyProtection="0"/>
    <xf numFmtId="0" fontId="179" fillId="0" borderId="38" applyNumberFormat="0" applyFill="0" applyAlignment="0" applyProtection="0"/>
    <xf numFmtId="0" fontId="182" fillId="54" borderId="0" applyNumberFormat="0" applyBorder="0" applyAlignment="0" applyProtection="0"/>
    <xf numFmtId="0" fontId="188" fillId="56" borderId="37" applyNumberFormat="0" applyAlignment="0" applyProtection="0"/>
    <xf numFmtId="0" fontId="104" fillId="0" borderId="40" applyNumberFormat="0" applyFill="0" applyAlignment="0" applyProtection="0"/>
    <xf numFmtId="0" fontId="123" fillId="0" borderId="0" applyNumberFormat="0" applyFill="0" applyBorder="0" applyAlignment="0" applyProtection="0"/>
    <xf numFmtId="0" fontId="24" fillId="0" borderId="0"/>
    <xf numFmtId="4" fontId="55" fillId="105" borderId="330" applyNumberFormat="0" applyProtection="0">
      <alignment horizontal="left" vertical="center" indent="1"/>
    </xf>
    <xf numFmtId="4" fontId="23" fillId="24" borderId="356" applyNumberFormat="0" applyProtection="0">
      <alignment horizontal="right" vertical="center"/>
    </xf>
    <xf numFmtId="4" fontId="23" fillId="27" borderId="356" applyNumberFormat="0" applyProtection="0">
      <alignment horizontal="right" vertical="center"/>
    </xf>
    <xf numFmtId="4" fontId="23" fillId="28" borderId="356" applyNumberFormat="0" applyProtection="0">
      <alignment horizontal="right" vertical="center"/>
    </xf>
    <xf numFmtId="4" fontId="23" fillId="30" borderId="356" applyNumberFormat="0" applyProtection="0">
      <alignment horizontal="right" vertical="center"/>
    </xf>
    <xf numFmtId="4" fontId="17" fillId="0" borderId="330" applyNumberFormat="0" applyProtection="0">
      <alignment horizontal="left" vertical="center" indent="1"/>
    </xf>
    <xf numFmtId="4" fontId="16" fillId="0" borderId="330" applyNumberFormat="0" applyProtection="0">
      <alignment horizontal="left" vertical="center" indent="1"/>
    </xf>
    <xf numFmtId="4" fontId="234" fillId="34" borderId="356" applyNumberFormat="0" applyProtection="0">
      <alignment horizontal="center" vertical="center"/>
    </xf>
    <xf numFmtId="4" fontId="45" fillId="0" borderId="356"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996">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1" fillId="0" borderId="1" xfId="0" applyFont="1" applyFill="1" applyBorder="1" applyAlignment="1">
      <alignment horizontal="center"/>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170" fontId="20" fillId="0" borderId="0" xfId="0" applyNumberFormat="1" applyFont="1" applyFill="1" applyBorder="1"/>
    <xf numFmtId="170" fontId="20" fillId="0" borderId="18" xfId="0" applyNumberFormat="1" applyFont="1" applyFill="1" applyBorder="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0" fontId="52" fillId="0" borderId="1" xfId="3" applyFont="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172" fontId="52" fillId="0" borderId="0" xfId="135" applyNumberFormat="1" applyFont="1" applyBorder="1"/>
    <xf numFmtId="172" fontId="52" fillId="0" borderId="0" xfId="3" applyNumberFormat="1" applyFont="1" applyBorder="1"/>
    <xf numFmtId="172" fontId="52" fillId="0" borderId="0" xfId="3"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52" fillId="0" borderId="1"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6" fontId="60" fillId="0" borderId="0" xfId="0" applyNumberFormat="1" applyFont="1" applyFill="1" applyBorder="1"/>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8" fontId="51" fillId="0" borderId="0" xfId="3" applyNumberFormat="1" applyFont="1" applyFill="1" applyBorder="1"/>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170" fontId="20" fillId="4" borderId="0" xfId="0" applyNumberFormat="1" applyFont="1" applyFill="1" applyBorder="1"/>
    <xf numFmtId="170" fontId="20" fillId="4" borderId="18" xfId="0" applyNumberFormat="1" applyFont="1" applyFill="1" applyBorder="1"/>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51" fillId="0" borderId="1" xfId="3" quotePrefix="1" applyFont="1" applyFill="1" applyBorder="1" applyAlignment="1">
      <alignment horizont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3" fontId="20" fillId="0" borderId="7" xfId="0" applyNumberFormat="1" applyFont="1" applyFill="1" applyBorder="1" applyAlignment="1" applyProtection="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0" fontId="51" fillId="0" borderId="1" xfId="3" applyFont="1" applyFill="1" applyBorder="1" applyAlignment="1">
      <alignment horizontal="center"/>
    </xf>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3" fontId="20" fillId="3" borderId="57" xfId="0" applyNumberFormat="1" applyFont="1" applyFill="1" applyBorder="1" applyAlignment="1">
      <alignment horizontal="right" vertical="center" wrapText="1"/>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5" fontId="60" fillId="0" borderId="0" xfId="789" applyNumberFormat="1" applyFont="1" applyFill="1" applyBorder="1"/>
    <xf numFmtId="0" fontId="121" fillId="0" borderId="0" xfId="0" applyFont="1" applyFill="1" applyBorder="1"/>
    <xf numFmtId="0" fontId="122" fillId="0" borderId="0" xfId="0" applyFont="1" applyFill="1"/>
    <xf numFmtId="5" fontId="24" fillId="0" borderId="0" xfId="789" applyNumberFormat="1" applyFont="1" applyFill="1" applyBorder="1" applyAlignment="1">
      <alignment horizontal="right"/>
    </xf>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1" fillId="0" borderId="1" xfId="0" applyNumberFormat="1" applyFont="1" applyFill="1" applyBorder="1" applyAlignment="1">
      <alignment horizontal="center"/>
    </xf>
    <xf numFmtId="5" fontId="20" fillId="0" borderId="6" xfId="0" applyNumberFormat="1" applyFont="1" applyFill="1" applyBorder="1"/>
    <xf numFmtId="5" fontId="20" fillId="0" borderId="0" xfId="0" applyNumberFormat="1" applyFont="1" applyFill="1" applyBorder="1" applyAlignment="1">
      <alignment horizontal="right"/>
    </xf>
    <xf numFmtId="5" fontId="20" fillId="0" borderId="0" xfId="0" applyNumberFormat="1" applyFont="1" applyFill="1"/>
    <xf numFmtId="5" fontId="20" fillId="0" borderId="0" xfId="0" applyNumberFormat="1" applyFont="1" applyFill="1" applyBorder="1" applyAlignment="1"/>
    <xf numFmtId="5" fontId="20" fillId="4" borderId="0" xfId="0" applyNumberFormat="1" applyFont="1" applyFill="1" applyBorder="1"/>
    <xf numFmtId="5" fontId="20" fillId="0" borderId="16" xfId="0" applyNumberFormat="1" applyFont="1" applyFill="1" applyBorder="1"/>
    <xf numFmtId="5" fontId="20" fillId="0" borderId="18" xfId="0" applyNumberFormat="1" applyFont="1" applyFill="1" applyBorder="1"/>
    <xf numFmtId="5" fontId="20" fillId="4"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3" fillId="0" borderId="0" xfId="0" applyFont="1" applyFill="1" applyAlignment="1">
      <alignment vertical="center"/>
    </xf>
    <xf numFmtId="0" fontId="213"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4" fillId="0" borderId="0" xfId="789" applyNumberFormat="1" applyFont="1" applyFill="1" applyBorder="1" applyAlignment="1">
      <alignment vertical="center"/>
    </xf>
    <xf numFmtId="5" fontId="24" fillId="0" borderId="9" xfId="789" applyNumberFormat="1" applyFont="1" applyFill="1" applyBorder="1"/>
    <xf numFmtId="0" fontId="213" fillId="0" borderId="0" xfId="0" applyFont="1" applyFill="1" applyBorder="1" applyAlignment="1">
      <alignment horizontal="right" vertical="center"/>
    </xf>
    <xf numFmtId="0" fontId="213" fillId="0" borderId="0" xfId="0" applyFont="1" applyFill="1" applyBorder="1" applyAlignment="1">
      <alignment horizontal="center"/>
    </xf>
    <xf numFmtId="5" fontId="213"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51" fillId="0" borderId="8" xfId="3" applyFont="1" applyFill="1" applyBorder="1" applyAlignment="1">
      <alignment horizontal="center"/>
    </xf>
    <xf numFmtId="3" fontId="52" fillId="0" borderId="0" xfId="3" applyNumberFormat="1" applyFont="1" applyFill="1" applyBorder="1"/>
    <xf numFmtId="3" fontId="52" fillId="46" borderId="0" xfId="3" applyNumberFormat="1" applyFont="1" applyFill="1" applyBorder="1"/>
    <xf numFmtId="3" fontId="52" fillId="0" borderId="1" xfId="3" applyNumberFormat="1" applyFont="1" applyFill="1" applyBorder="1"/>
    <xf numFmtId="3" fontId="52" fillId="47" borderId="0" xfId="3" applyNumberFormat="1" applyFont="1" applyFill="1" applyBorder="1" applyAlignment="1">
      <alignment horizontal="center"/>
    </xf>
    <xf numFmtId="3" fontId="51" fillId="0" borderId="0" xfId="3" applyNumberFormat="1" applyFont="1" applyFill="1" applyBorder="1"/>
    <xf numFmtId="0" fontId="20" fillId="0" borderId="97" xfId="0" applyFont="1" applyFill="1" applyBorder="1" applyProtection="1"/>
    <xf numFmtId="3" fontId="20" fillId="0" borderId="98" xfId="0" applyNumberFormat="1" applyFont="1" applyFill="1" applyBorder="1" applyAlignment="1" applyProtection="1"/>
    <xf numFmtId="5" fontId="20" fillId="87"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3" fontId="20" fillId="3" borderId="102" xfId="0" applyNumberFormat="1" applyFont="1" applyFill="1" applyBorder="1" applyAlignment="1">
      <alignment horizontal="right" vertical="center" wrapText="1"/>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165" fontId="90" fillId="0" borderId="9" xfId="0" applyNumberFormat="1" applyFont="1" applyFill="1" applyBorder="1" applyAlignment="1"/>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3" borderId="58" xfId="0" applyNumberFormat="1" applyFont="1" applyFill="1" applyBorder="1" applyAlignment="1">
      <alignment horizontal="right" vertical="center"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3" fontId="20" fillId="0" borderId="7" xfId="0" applyNumberFormat="1" applyFont="1" applyFill="1" applyBorder="1" applyAlignment="1">
      <alignment horizontal="right"/>
    </xf>
    <xf numFmtId="0" fontId="21" fillId="0" borderId="103" xfId="0" applyFont="1" applyFill="1" applyBorder="1" applyProtection="1"/>
    <xf numFmtId="0" fontId="215" fillId="0" borderId="0" xfId="0" applyFont="1" applyFill="1" applyAlignment="1">
      <alignment horizontal="left" vertical="top"/>
    </xf>
    <xf numFmtId="0" fontId="215" fillId="0" borderId="0" xfId="0" applyFont="1" applyFill="1" applyAlignment="1">
      <alignment horizontal="left" vertical="top" wrapText="1"/>
    </xf>
    <xf numFmtId="0" fontId="216" fillId="0" borderId="0" xfId="0" applyFont="1" applyFill="1" applyBorder="1" applyAlignment="1">
      <alignment horizontal="left" vertical="center"/>
    </xf>
    <xf numFmtId="0" fontId="20" fillId="0" borderId="0" xfId="0" applyFont="1" applyFill="1" applyAlignment="1">
      <alignment wrapText="1"/>
    </xf>
    <xf numFmtId="0" fontId="104"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6" fontId="24" fillId="0" borderId="0" xfId="0" applyNumberFormat="1" applyFont="1" applyFill="1" applyBorder="1" applyAlignment="1">
      <alignment horizontal="right"/>
    </xf>
    <xf numFmtId="167" fontId="20" fillId="0" borderId="0" xfId="1" applyNumberFormat="1" applyFont="1" applyFill="1" applyBorder="1"/>
    <xf numFmtId="5" fontId="24" fillId="0" borderId="0" xfId="789" applyNumberFormat="1" applyFont="1" applyFill="1" applyBorder="1"/>
    <xf numFmtId="6" fontId="24" fillId="0" borderId="0" xfId="0" applyNumberFormat="1" applyFont="1" applyFill="1" applyBorder="1" applyAlignment="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8"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5" fontId="24" fillId="0" borderId="148" xfId="789" applyNumberFormat="1" applyFont="1" applyFill="1" applyBorder="1"/>
    <xf numFmtId="0" fontId="21" fillId="0" borderId="147" xfId="0" applyFont="1" applyFill="1" applyBorder="1" applyAlignment="1">
      <alignment horizontal="center"/>
    </xf>
    <xf numFmtId="6" fontId="20" fillId="0" borderId="151" xfId="0" applyNumberFormat="1" applyFont="1" applyFill="1" applyBorder="1"/>
    <xf numFmtId="6" fontId="20" fillId="0" borderId="148" xfId="0" applyNumberFormat="1" applyFont="1" applyFill="1" applyBorder="1" applyAlignment="1">
      <alignment horizontal="right"/>
    </xf>
    <xf numFmtId="5" fontId="21" fillId="0" borderId="148" xfId="0" applyNumberFormat="1" applyFont="1" applyFill="1" applyBorder="1" applyAlignment="1">
      <alignment horizontal="center"/>
    </xf>
    <xf numFmtId="5" fontId="21" fillId="0" borderId="143" xfId="0" applyNumberFormat="1" applyFont="1" applyFill="1" applyBorder="1" applyAlignment="1">
      <alignment horizontal="center" wrapText="1"/>
    </xf>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6" fontId="52" fillId="0" borderId="148" xfId="3" applyNumberFormat="1" applyFont="1" applyFill="1" applyBorder="1"/>
    <xf numFmtId="0" fontId="51" fillId="0" borderId="148" xfId="3" applyFont="1" applyFill="1" applyBorder="1" applyAlignment="1">
      <alignment horizontal="center" wrapText="1"/>
    </xf>
    <xf numFmtId="0" fontId="51" fillId="0" borderId="143" xfId="3" applyFont="1" applyFill="1" applyBorder="1" applyAlignment="1">
      <alignment horizontal="center" wrapText="1"/>
    </xf>
    <xf numFmtId="0" fontId="50" fillId="23" borderId="147" xfId="3" applyFont="1" applyFill="1" applyBorder="1"/>
    <xf numFmtId="172" fontId="51" fillId="23" borderId="148" xfId="3" applyNumberFormat="1"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2" fillId="50" borderId="148" xfId="3" applyNumberFormat="1"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5" fillId="0" borderId="0" xfId="0" quotePrefix="1" applyFont="1" applyFill="1" applyAlignment="1">
      <alignment vertical="top"/>
    </xf>
    <xf numFmtId="0" fontId="215"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0" fontId="21" fillId="0" borderId="9" xfId="0" applyFont="1" applyFill="1" applyBorder="1"/>
    <xf numFmtId="5" fontId="20" fillId="0" borderId="8" xfId="0" applyNumberFormat="1" applyFont="1" applyFill="1" applyBorder="1"/>
    <xf numFmtId="0" fontId="21" fillId="0" borderId="143" xfId="0" applyFont="1" applyFill="1" applyBorder="1" applyAlignment="1">
      <alignment horizontal="center"/>
    </xf>
    <xf numFmtId="0" fontId="21" fillId="0" borderId="6" xfId="0" applyFont="1" applyFill="1" applyBorder="1"/>
    <xf numFmtId="0" fontId="20" fillId="0" borderId="6" xfId="0" applyFont="1" applyFill="1" applyBorder="1" applyAlignment="1">
      <alignment horizontal="left" indent="1"/>
    </xf>
    <xf numFmtId="0" fontId="20" fillId="87"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applyAlignment="1">
      <alignment horizontal="center" wrapText="1"/>
    </xf>
    <xf numFmtId="0" fontId="25" fillId="0" borderId="143" xfId="0" applyFont="1" applyFill="1" applyBorder="1"/>
    <xf numFmtId="0" fontId="25" fillId="0" borderId="143" xfId="0" applyFont="1" applyFill="1" applyBorder="1" applyAlignment="1">
      <alignment horizontal="center"/>
    </xf>
    <xf numFmtId="6" fontId="52" fillId="47" borderId="0" xfId="3" applyNumberFormat="1" applyFont="1" applyFill="1" applyBorder="1" applyAlignment="1">
      <alignment horizontal="center"/>
    </xf>
    <xf numFmtId="0" fontId="21" fillId="0" borderId="149" xfId="0" applyFont="1" applyFill="1" applyBorder="1" applyAlignment="1">
      <alignment horizontal="center" wrapText="1"/>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0" fillId="0" borderId="149" xfId="0" applyFont="1" applyFill="1" applyBorder="1"/>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155" xfId="0" applyFont="1" applyFill="1" applyBorder="1"/>
    <xf numFmtId="49" fontId="25" fillId="0" borderId="148" xfId="0" applyNumberFormat="1" applyFont="1" applyFill="1" applyBorder="1" applyAlignment="1">
      <alignment horizontal="center"/>
    </xf>
    <xf numFmtId="0" fontId="25" fillId="0" borderId="148" xfId="0" quotePrefix="1" applyFont="1" applyFill="1" applyBorder="1" applyAlignment="1">
      <alignment horizontal="center"/>
    </xf>
    <xf numFmtId="0" fontId="25" fillId="0" borderId="148" xfId="0" applyFont="1" applyFill="1" applyBorder="1" applyAlignment="1">
      <alignment horizontal="center"/>
    </xf>
    <xf numFmtId="0" fontId="25" fillId="0" borderId="149" xfId="0" applyFont="1" applyFill="1" applyBorder="1" applyAlignment="1">
      <alignment horizontal="center" wrapText="1"/>
    </xf>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25" fillId="0" borderId="146" xfId="0" applyFont="1" applyFill="1" applyBorder="1"/>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172" fontId="20" fillId="0" borderId="0" xfId="7570" applyNumberFormat="1" applyFont="1" applyBorder="1"/>
    <xf numFmtId="5" fontId="25" fillId="0" borderId="148" xfId="789" applyNumberFormat="1" applyFont="1" applyFill="1" applyBorder="1" applyAlignment="1">
      <alignment horizontal="center"/>
    </xf>
    <xf numFmtId="5" fontId="25" fillId="4" borderId="148" xfId="789" applyNumberFormat="1" applyFont="1" applyFill="1" applyBorder="1" applyAlignment="1">
      <alignment horizontal="center"/>
    </xf>
    <xf numFmtId="5" fontId="25" fillId="0" borderId="149" xfId="789" applyNumberFormat="1" applyFont="1" applyFill="1" applyBorder="1" applyAlignment="1">
      <alignment horizontal="center"/>
    </xf>
    <xf numFmtId="5" fontId="25" fillId="0" borderId="149" xfId="789" applyNumberFormat="1" applyFont="1" applyFill="1" applyBorder="1" applyAlignment="1">
      <alignment horizontal="center" wrapText="1"/>
    </xf>
    <xf numFmtId="5" fontId="20" fillId="0" borderId="0" xfId="789" applyNumberFormat="1" applyFont="1" applyFill="1" applyBorder="1"/>
    <xf numFmtId="5" fontId="24" fillId="0" borderId="153" xfId="789" applyNumberFormat="1" applyFont="1" applyFill="1" applyBorder="1"/>
    <xf numFmtId="0" fontId="25" fillId="0" borderId="14" xfId="0" applyFont="1" applyFill="1" applyBorder="1" applyAlignment="1">
      <alignment wrapText="1"/>
    </xf>
    <xf numFmtId="5" fontId="25" fillId="0" borderId="12" xfId="789" applyNumberFormat="1" applyFont="1" applyFill="1" applyBorder="1"/>
    <xf numFmtId="5" fontId="25" fillId="0" borderId="11"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7" fillId="0" borderId="0" xfId="0" applyFont="1" applyFill="1"/>
    <xf numFmtId="0" fontId="120" fillId="87" borderId="9" xfId="0" applyFont="1" applyFill="1" applyBorder="1" applyAlignment="1" applyProtection="1">
      <alignment vertical="center"/>
    </xf>
    <xf numFmtId="3" fontId="120" fillId="87" borderId="99" xfId="0" applyNumberFormat="1" applyFont="1" applyFill="1" applyBorder="1" applyAlignment="1">
      <alignment horizontal="right" vertical="center" wrapText="1"/>
    </xf>
    <xf numFmtId="0" fontId="25" fillId="0" borderId="193" xfId="0" applyFont="1" applyFill="1" applyBorder="1"/>
    <xf numFmtId="0" fontId="25" fillId="0" borderId="2" xfId="0" applyFont="1" applyFill="1" applyBorder="1"/>
    <xf numFmtId="165" fontId="89" fillId="0" borderId="195" xfId="0" applyNumberFormat="1" applyFont="1" applyFill="1" applyBorder="1"/>
    <xf numFmtId="165" fontId="89" fillId="0" borderId="188" xfId="0" applyNumberFormat="1"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7"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166" fontId="25" fillId="0" borderId="188" xfId="1" applyNumberFormat="1" applyFont="1" applyFill="1" applyBorder="1" applyAlignment="1">
      <alignment horizontal="right" wrapText="1"/>
    </xf>
    <xf numFmtId="0" fontId="24" fillId="0" borderId="7" xfId="0" applyFont="1" applyFill="1" applyBorder="1" applyProtection="1"/>
    <xf numFmtId="175" fontId="20" fillId="87" borderId="206" xfId="0" applyNumberFormat="1" applyFont="1" applyFill="1" applyBorder="1" applyAlignment="1" applyProtection="1">
      <alignment horizontal="right"/>
    </xf>
    <xf numFmtId="175" fontId="20" fillId="87" borderId="5" xfId="0" applyNumberFormat="1" applyFont="1" applyFill="1" applyBorder="1" applyAlignment="1" applyProtection="1">
      <alignment horizontal="right"/>
    </xf>
    <xf numFmtId="175" fontId="21" fillId="87" borderId="6" xfId="0" applyNumberFormat="1" applyFont="1" applyFill="1" applyBorder="1" applyAlignment="1" applyProtection="1">
      <alignment horizontal="left"/>
    </xf>
    <xf numFmtId="3" fontId="20" fillId="0" borderId="206" xfId="0" applyNumberFormat="1" applyFont="1" applyFill="1" applyBorder="1"/>
    <xf numFmtId="3" fontId="20" fillId="0" borderId="206" xfId="0" applyNumberFormat="1" applyFont="1" applyFill="1" applyBorder="1" applyAlignment="1" applyProtection="1"/>
    <xf numFmtId="38" fontId="24" fillId="0" borderId="6" xfId="0" applyNumberFormat="1" applyFont="1" applyFill="1" applyBorder="1"/>
    <xf numFmtId="164" fontId="25" fillId="0" borderId="207" xfId="0" applyNumberFormat="1" applyFont="1" applyFill="1" applyBorder="1" applyAlignment="1"/>
    <xf numFmtId="165" fontId="24" fillId="0" borderId="6" xfId="0" applyNumberFormat="1" applyFont="1" applyFill="1" applyBorder="1"/>
    <xf numFmtId="165" fontId="25" fillId="0" borderId="193" xfId="0" applyNumberFormat="1" applyFont="1" applyFill="1" applyBorder="1"/>
    <xf numFmtId="165" fontId="24" fillId="0" borderId="6" xfId="0" applyNumberFormat="1" applyFont="1" applyFill="1" applyBorder="1" applyAlignment="1"/>
    <xf numFmtId="165" fontId="25" fillId="0" borderId="207" xfId="0" applyNumberFormat="1" applyFont="1" applyFill="1" applyBorder="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3" fontId="21" fillId="0" borderId="102" xfId="0" applyNumberFormat="1" applyFont="1" applyFill="1" applyBorder="1" applyAlignment="1" applyProtection="1">
      <alignment horizontal="center" vertical="center" wrapText="1"/>
    </xf>
    <xf numFmtId="0" fontId="21" fillId="0" borderId="0" xfId="0" applyFont="1" applyFill="1" applyProtection="1"/>
    <xf numFmtId="164" fontId="21" fillId="0" borderId="0" xfId="0" applyNumberFormat="1" applyFont="1" applyFill="1" applyBorder="1" applyProtection="1"/>
    <xf numFmtId="175" fontId="21" fillId="85" borderId="9" xfId="0" applyNumberFormat="1" applyFont="1" applyFill="1" applyBorder="1" applyAlignment="1" applyProtection="1">
      <alignment horizontal="right"/>
    </xf>
    <xf numFmtId="0" fontId="21" fillId="0" borderId="208" xfId="0" applyFont="1" applyFill="1" applyBorder="1" applyProtection="1"/>
    <xf numFmtId="175" fontId="21" fillId="85" borderId="208" xfId="0" applyNumberFormat="1" applyFont="1" applyFill="1" applyBorder="1" applyAlignment="1" applyProtection="1">
      <alignment horizontal="right"/>
    </xf>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9" fillId="46" borderId="6" xfId="3" applyNumberFormat="1" applyFont="1" applyFill="1" applyBorder="1"/>
    <xf numFmtId="0" fontId="24" fillId="0" borderId="10" xfId="0" applyFont="1" applyFill="1" applyBorder="1" applyAlignment="1">
      <alignment horizontal="left" indent="1"/>
    </xf>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3" fillId="0" borderId="6" xfId="0" applyFont="1" applyBorder="1" applyAlignment="1">
      <alignment vertical="center"/>
    </xf>
    <xf numFmtId="0" fontId="143" fillId="0" borderId="6" xfId="0" applyFont="1" applyFill="1" applyBorder="1" applyAlignment="1">
      <alignment horizontal="left" vertical="center" indent="1"/>
    </xf>
    <xf numFmtId="0" fontId="143" fillId="0" borderId="9" xfId="0" applyFont="1" applyFill="1" applyBorder="1" applyAlignment="1">
      <alignment horizontal="left" vertical="center" indent="1"/>
    </xf>
    <xf numFmtId="175" fontId="20" fillId="87" borderId="205" xfId="0" applyNumberFormat="1" applyFont="1" applyFill="1" applyBorder="1" applyAlignment="1" applyProtection="1">
      <alignment horizontal="right"/>
    </xf>
    <xf numFmtId="175" fontId="20" fillId="87" borderId="210"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1" xfId="0" applyFont="1" applyFill="1" applyBorder="1" applyAlignment="1">
      <alignment horizontal="center" vertical="center" wrapText="1"/>
    </xf>
    <xf numFmtId="0" fontId="24" fillId="0" borderId="195" xfId="0" applyFont="1" applyFill="1" applyBorder="1" applyProtection="1"/>
    <xf numFmtId="0" fontId="24" fillId="0" borderId="212"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7" borderId="211"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9" fillId="0" borderId="213"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7"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7" borderId="195" xfId="0" applyNumberFormat="1" applyFont="1" applyFill="1" applyBorder="1" applyAlignment="1" applyProtection="1">
      <alignment horizontal="left"/>
    </xf>
    <xf numFmtId="175" fontId="21" fillId="87" borderId="214"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9" fillId="0" borderId="184" xfId="0" applyNumberFormat="1" applyFont="1" applyFill="1" applyBorder="1" applyAlignment="1">
      <alignment horizontal="center" vertical="center" wrapText="1"/>
    </xf>
    <xf numFmtId="175" fontId="21" fillId="87"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5" xfId="0" applyFont="1" applyFill="1" applyBorder="1"/>
    <xf numFmtId="175" fontId="21" fillId="87" borderId="98" xfId="0" applyNumberFormat="1" applyFont="1" applyFill="1" applyBorder="1" applyAlignment="1" applyProtection="1">
      <alignment horizontal="left"/>
    </xf>
    <xf numFmtId="175" fontId="21" fillId="87"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7" borderId="148" xfId="0" applyNumberFormat="1" applyFont="1" applyFill="1" applyBorder="1" applyAlignment="1" applyProtection="1">
      <alignment horizontal="right"/>
    </xf>
    <xf numFmtId="175" fontId="21" fillId="87" borderId="214" xfId="0" applyNumberFormat="1" applyFont="1" applyFill="1" applyBorder="1" applyAlignment="1" applyProtection="1">
      <alignment horizontal="right"/>
    </xf>
    <xf numFmtId="175" fontId="21" fillId="87"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165" fontId="90" fillId="0" borderId="143" xfId="0" applyNumberFormat="1" applyFont="1" applyFill="1" applyBorder="1"/>
    <xf numFmtId="0" fontId="89" fillId="0" borderId="193" xfId="0" applyFont="1" applyFill="1" applyBorder="1"/>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0" fontId="89" fillId="0" borderId="189" xfId="0" applyFont="1" applyFill="1" applyBorder="1"/>
    <xf numFmtId="166" fontId="24" fillId="0" borderId="143" xfId="0" applyNumberFormat="1" applyFont="1" applyFill="1" applyBorder="1" applyAlignment="1">
      <alignment horizontal="right"/>
    </xf>
    <xf numFmtId="165" fontId="90" fillId="0" borderId="143" xfId="0" applyNumberFormat="1" applyFont="1" applyFill="1" applyBorder="1" applyAlignment="1"/>
    <xf numFmtId="175" fontId="95" fillId="87" borderId="195" xfId="0" applyNumberFormat="1" applyFont="1" applyFill="1" applyBorder="1" applyAlignment="1" applyProtection="1">
      <alignment horizontal="left"/>
    </xf>
    <xf numFmtId="175" fontId="21" fillId="87"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5" xfId="0" applyNumberFormat="1" applyFont="1" applyFill="1" applyBorder="1"/>
    <xf numFmtId="0" fontId="24" fillId="0" borderId="209" xfId="0" applyFont="1" applyFill="1" applyBorder="1"/>
    <xf numFmtId="6" fontId="24" fillId="0" borderId="209" xfId="0" applyNumberFormat="1" applyFont="1" applyFill="1" applyBorder="1"/>
    <xf numFmtId="168" fontId="24" fillId="0" borderId="209"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9" xfId="0" applyFont="1" applyFill="1" applyBorder="1" applyAlignment="1">
      <alignment horizontal="left" wrapText="1" indent="1"/>
    </xf>
    <xf numFmtId="175" fontId="20" fillId="0" borderId="0" xfId="0" applyNumberFormat="1" applyFont="1" applyFill="1" applyBorder="1" applyAlignment="1" applyProtection="1">
      <alignment horizontal="right" vertical="center"/>
    </xf>
    <xf numFmtId="175" fontId="21" fillId="0" borderId="204" xfId="0" applyNumberFormat="1" applyFont="1" applyFill="1" applyBorder="1" applyAlignment="1" applyProtection="1"/>
    <xf numFmtId="165" fontId="25" fillId="0" borderId="196" xfId="0" applyNumberFormat="1" applyFont="1" applyFill="1" applyBorder="1"/>
    <xf numFmtId="165" fontId="25" fillId="0" borderId="207" xfId="0" applyNumberFormat="1" applyFont="1" applyFill="1" applyBorder="1" applyAlignment="1">
      <alignment horizontal="right"/>
    </xf>
    <xf numFmtId="166" fontId="21" fillId="87" borderId="148" xfId="0" applyNumberFormat="1" applyFont="1" applyFill="1" applyBorder="1" applyAlignment="1" applyProtection="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88" xfId="0" applyNumberFormat="1" applyFont="1" applyFill="1" applyBorder="1" applyAlignment="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0" fontId="25" fillId="0" borderId="195" xfId="0" applyFont="1" applyFill="1" applyBorder="1"/>
    <xf numFmtId="165" fontId="24" fillId="0" borderId="143" xfId="0" applyNumberFormat="1" applyFont="1" applyFill="1" applyBorder="1"/>
    <xf numFmtId="165" fontId="24" fillId="0" borderId="143" xfId="0" applyNumberFormat="1" applyFont="1" applyFill="1" applyBorder="1" applyAlignment="1"/>
    <xf numFmtId="166" fontId="25" fillId="0" borderId="198" xfId="0" applyNumberFormat="1" applyFont="1" applyFill="1" applyBorder="1" applyAlignment="1">
      <alignment vertical="center"/>
    </xf>
    <xf numFmtId="166" fontId="25" fillId="0" borderId="200" xfId="0" applyNumberFormat="1" applyFont="1" applyFill="1" applyBorder="1" applyAlignment="1">
      <alignment horizontal="right" vertical="center"/>
    </xf>
    <xf numFmtId="6" fontId="24" fillId="0" borderId="164" xfId="0" applyNumberFormat="1" applyFont="1" applyFill="1" applyBorder="1"/>
    <xf numFmtId="0" fontId="215" fillId="0" borderId="0" xfId="0" applyFont="1" applyFill="1" applyAlignment="1">
      <alignment vertical="top" wrapText="1"/>
    </xf>
    <xf numFmtId="0" fontId="20" fillId="0" borderId="0" xfId="0" applyFont="1" applyFill="1" applyAlignment="1">
      <alignment wrapText="1"/>
    </xf>
    <xf numFmtId="3" fontId="20" fillId="0" borderId="7" xfId="0" applyNumberFormat="1" applyFont="1" applyFill="1" applyBorder="1"/>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4" fillId="0" borderId="9" xfId="1" applyNumberFormat="1" applyFont="1" applyFill="1" applyBorder="1" applyAlignment="1">
      <alignment horizontal="right"/>
    </xf>
    <xf numFmtId="165" fontId="25" fillId="0" borderId="188" xfId="0" applyNumberFormat="1" applyFont="1" applyFill="1" applyBorder="1" applyAlignment="1">
      <alignment horizontal="right"/>
    </xf>
    <xf numFmtId="165" fontId="25" fillId="0" borderId="194"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165" fontId="25" fillId="0" borderId="202" xfId="0" applyNumberFormat="1" applyFont="1" applyFill="1" applyBorder="1" applyAlignment="1">
      <alignment vertical="center"/>
    </xf>
    <xf numFmtId="166" fontId="25" fillId="0" borderId="203" xfId="0" applyNumberFormat="1" applyFont="1" applyFill="1" applyBorder="1" applyAlignment="1">
      <alignment horizontal="right" vertical="center"/>
    </xf>
    <xf numFmtId="166" fontId="25" fillId="0" borderId="215" xfId="0" applyNumberFormat="1" applyFont="1" applyFill="1" applyBorder="1" applyAlignment="1">
      <alignment horizontal="right" vertical="center"/>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0" fontId="20" fillId="0" borderId="29" xfId="0" applyFont="1" applyFill="1" applyBorder="1" applyProtection="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3" fontId="20" fillId="3" borderId="99" xfId="0" applyNumberFormat="1" applyFont="1" applyFill="1" applyBorder="1" applyAlignment="1">
      <alignment horizontal="right" vertical="center" wrapText="1"/>
    </xf>
    <xf numFmtId="3" fontId="92" fillId="3" borderId="209" xfId="0" applyNumberFormat="1" applyFont="1" applyFill="1" applyBorder="1" applyAlignment="1">
      <alignment horizontal="right" vertical="center" wrapText="1"/>
    </xf>
    <xf numFmtId="3" fontId="92" fillId="3" borderId="162" xfId="0" applyNumberFormat="1" applyFont="1" applyFill="1" applyBorder="1" applyAlignment="1">
      <alignment vertical="center" wrapText="1"/>
    </xf>
    <xf numFmtId="3" fontId="92" fillId="3" borderId="162" xfId="0" applyNumberFormat="1" applyFont="1" applyFill="1" applyBorder="1" applyAlignment="1">
      <alignment horizontal="right" vertical="center" wrapText="1"/>
    </xf>
    <xf numFmtId="0" fontId="20" fillId="0" borderId="162" xfId="0" applyFont="1" applyFill="1" applyBorder="1" applyAlignment="1">
      <alignment vertical="top" wrapText="1"/>
    </xf>
    <xf numFmtId="2" fontId="92" fillId="45" borderId="102" xfId="7637" applyNumberFormat="1" applyFont="1" applyFill="1" applyBorder="1" applyAlignment="1">
      <alignment horizontal="right" vertical="center"/>
    </xf>
    <xf numFmtId="0" fontId="20" fillId="0" borderId="162" xfId="0" applyFont="1" applyFill="1" applyBorder="1" applyAlignment="1">
      <alignment vertical="center" wrapText="1"/>
    </xf>
    <xf numFmtId="2" fontId="92" fillId="2" borderId="162" xfId="0" applyNumberFormat="1" applyFont="1" applyFill="1" applyBorder="1" applyAlignment="1">
      <alignment horizontal="right"/>
    </xf>
    <xf numFmtId="2" fontId="92" fillId="45" borderId="162" xfId="0" applyNumberFormat="1" applyFont="1" applyFill="1" applyBorder="1" applyAlignment="1">
      <alignment horizontal="right" vertical="center"/>
    </xf>
    <xf numFmtId="2" fontId="92" fillId="2" borderId="162" xfId="0" applyNumberFormat="1" applyFont="1" applyFill="1" applyBorder="1" applyAlignment="1">
      <alignment horizontal="right" vertical="center"/>
    </xf>
    <xf numFmtId="0" fontId="228" fillId="0" borderId="0" xfId="0" applyFont="1" applyFill="1" applyAlignment="1">
      <alignment vertical="center"/>
    </xf>
    <xf numFmtId="3" fontId="92" fillId="3" borderId="162" xfId="0" applyNumberFormat="1" applyFont="1" applyFill="1" applyBorder="1" applyAlignment="1">
      <alignment wrapText="1"/>
    </xf>
    <xf numFmtId="3" fontId="92" fillId="3" borderId="9" xfId="0" applyNumberFormat="1" applyFont="1" applyFill="1" applyBorder="1" applyAlignment="1">
      <alignment wrapText="1"/>
    </xf>
    <xf numFmtId="3" fontId="92" fillId="3" borderId="9" xfId="0" applyNumberFormat="1" applyFont="1" applyFill="1" applyBorder="1" applyAlignment="1">
      <alignment vertical="center" wrapText="1"/>
    </xf>
    <xf numFmtId="3" fontId="92" fillId="3" borderId="209" xfId="0" applyNumberFormat="1" applyFont="1" applyFill="1" applyBorder="1" applyAlignment="1">
      <alignment vertical="center" wrapText="1"/>
    </xf>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66" fontId="92" fillId="2" borderId="162" xfId="0" applyNumberFormat="1" applyFont="1" applyFill="1" applyBorder="1" applyAlignment="1">
      <alignment horizontal="right" vertical="center"/>
    </xf>
    <xf numFmtId="1" fontId="20" fillId="0" borderId="5" xfId="0" applyNumberFormat="1" applyFont="1" applyFill="1" applyBorder="1" applyAlignment="1" applyProtection="1"/>
    <xf numFmtId="3" fontId="21" fillId="0" borderId="203" xfId="0" applyNumberFormat="1" applyFont="1" applyFill="1" applyBorder="1" applyAlignment="1" applyProtection="1">
      <alignment horizontal="right"/>
    </xf>
    <xf numFmtId="175" fontId="21" fillId="0" borderId="26" xfId="0" applyNumberFormat="1" applyFont="1" applyFill="1" applyBorder="1" applyAlignment="1" applyProtection="1">
      <alignment horizontal="right"/>
    </xf>
    <xf numFmtId="175" fontId="21" fillId="0" borderId="27" xfId="0" applyNumberFormat="1" applyFont="1" applyFill="1" applyBorder="1" applyAlignment="1" applyProtection="1">
      <alignment horizontal="right"/>
    </xf>
    <xf numFmtId="175" fontId="20" fillId="0" borderId="26" xfId="0" applyNumberFormat="1" applyFont="1" applyFill="1" applyBorder="1" applyAlignment="1" applyProtection="1">
      <alignment horizontal="right"/>
    </xf>
    <xf numFmtId="175" fontId="20"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75" fontId="20" fillId="0" borderId="9"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4" fillId="0" borderId="339" xfId="0" applyFont="1" applyFill="1" applyBorder="1" applyProtection="1"/>
    <xf numFmtId="166" fontId="24" fillId="0" borderId="341" xfId="1" applyNumberFormat="1" applyFont="1" applyFill="1" applyBorder="1" applyAlignment="1">
      <alignment horizontal="right"/>
    </xf>
    <xf numFmtId="166" fontId="24" fillId="0" borderId="316" xfId="0" quotePrefix="1" applyNumberFormat="1" applyFont="1" applyFill="1" applyBorder="1" applyAlignment="1">
      <alignment horizontal="right"/>
    </xf>
    <xf numFmtId="166" fontId="25" fillId="0" borderId="316" xfId="0" quotePrefix="1" applyNumberFormat="1" applyFont="1" applyFill="1" applyBorder="1" applyAlignment="1">
      <alignment horizontal="right"/>
    </xf>
    <xf numFmtId="165" fontId="25" fillId="0" borderId="340" xfId="0" applyNumberFormat="1" applyFont="1" applyFill="1" applyBorder="1"/>
    <xf numFmtId="0" fontId="20" fillId="0" borderId="0" xfId="0" applyFont="1" applyFill="1"/>
    <xf numFmtId="6" fontId="52" fillId="47" borderId="0" xfId="3" applyNumberFormat="1" applyFont="1" applyFill="1" applyBorder="1" applyAlignment="1">
      <alignment horizontal="center"/>
    </xf>
    <xf numFmtId="15" fontId="123" fillId="0" borderId="0" xfId="137" applyNumberFormat="1" applyFont="1"/>
    <xf numFmtId="15" fontId="123" fillId="48" borderId="0" xfId="3" applyNumberFormat="1" applyFont="1" applyFill="1" applyBorder="1"/>
    <xf numFmtId="15" fontId="123" fillId="0" borderId="0" xfId="0" applyNumberFormat="1" applyFont="1" applyFill="1"/>
    <xf numFmtId="15" fontId="123" fillId="0" borderId="0" xfId="789" applyNumberFormat="1" applyFont="1" applyFill="1" applyBorder="1"/>
    <xf numFmtId="15" fontId="123" fillId="0" borderId="24" xfId="0" applyNumberFormat="1" applyFont="1" applyFill="1" applyBorder="1" applyAlignment="1">
      <alignment horizontal="center"/>
    </xf>
    <xf numFmtId="15" fontId="123" fillId="0" borderId="0" xfId="0" applyNumberFormat="1" applyFont="1" applyFill="1" applyAlignment="1">
      <alignment horizontal="right"/>
    </xf>
    <xf numFmtId="0" fontId="18" fillId="0" borderId="0" xfId="137" applyFont="1" applyFill="1" applyAlignment="1">
      <alignment horizontal="left" vertical="center"/>
    </xf>
    <xf numFmtId="5" fontId="18" fillId="0" borderId="18" xfId="0" applyNumberFormat="1" applyFont="1" applyFill="1" applyBorder="1"/>
    <xf numFmtId="5" fontId="18" fillId="0" borderId="0" xfId="789" applyNumberFormat="1" applyFont="1" applyFill="1" applyBorder="1"/>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42" xfId="0" applyFont="1" applyFill="1" applyBorder="1"/>
    <xf numFmtId="175" fontId="21" fillId="87" borderId="205" xfId="0" applyNumberFormat="1" applyFont="1" applyFill="1" applyBorder="1" applyAlignment="1" applyProtection="1">
      <alignment horizontal="right"/>
    </xf>
    <xf numFmtId="166" fontId="24" fillId="0" borderId="344" xfId="1" applyNumberFormat="1" applyFont="1" applyFill="1" applyBorder="1" applyAlignment="1">
      <alignment horizontal="right"/>
    </xf>
    <xf numFmtId="165" fontId="24" fillId="0" borderId="345" xfId="1" applyNumberFormat="1" applyFont="1" applyFill="1" applyBorder="1" applyAlignment="1">
      <alignment horizontal="right"/>
    </xf>
    <xf numFmtId="166" fontId="25" fillId="0" borderId="155" xfId="0" applyNumberFormat="1" applyFont="1" applyFill="1" applyBorder="1"/>
    <xf numFmtId="0" fontId="25" fillId="0" borderId="156" xfId="0" applyFont="1" applyFill="1" applyBorder="1" applyAlignment="1">
      <alignment horizontal="center" vertical="center" wrapText="1"/>
    </xf>
    <xf numFmtId="175" fontId="21" fillId="87" borderId="347" xfId="0" applyNumberFormat="1" applyFont="1" applyFill="1" applyBorder="1" applyAlignment="1" applyProtection="1">
      <alignment horizontal="left"/>
    </xf>
    <xf numFmtId="166" fontId="25" fillId="0" borderId="343" xfId="0" applyNumberFormat="1" applyFont="1" applyFill="1" applyBorder="1" applyAlignment="1">
      <alignment horizontal="right" vertical="center" wrapText="1"/>
    </xf>
    <xf numFmtId="175" fontId="21" fillId="87" borderId="339" xfId="0" applyNumberFormat="1" applyFont="1" applyFill="1" applyBorder="1" applyAlignment="1" applyProtection="1">
      <alignment horizontal="left"/>
    </xf>
    <xf numFmtId="175" fontId="21" fillId="87" borderId="348" xfId="0" applyNumberFormat="1" applyFont="1" applyFill="1" applyBorder="1" applyAlignment="1" applyProtection="1">
      <alignment horizontal="left"/>
    </xf>
    <xf numFmtId="166" fontId="24" fillId="0" borderId="330" xfId="0" applyNumberFormat="1" applyFont="1" applyFill="1" applyBorder="1" applyAlignment="1">
      <alignment horizontal="right" vertical="center" wrapText="1"/>
    </xf>
    <xf numFmtId="166" fontId="25" fillId="0" borderId="340" xfId="0" applyNumberFormat="1" applyFont="1" applyFill="1" applyBorder="1" applyAlignment="1">
      <alignment horizontal="right" vertical="center" wrapText="1"/>
    </xf>
    <xf numFmtId="175" fontId="21" fillId="87" borderId="347" xfId="0" applyNumberFormat="1" applyFont="1" applyFill="1" applyBorder="1" applyAlignment="1" applyProtection="1">
      <alignment horizontal="right"/>
    </xf>
    <xf numFmtId="175" fontId="21" fillId="87" borderId="348" xfId="0" applyNumberFormat="1" applyFont="1" applyFill="1" applyBorder="1" applyAlignment="1" applyProtection="1">
      <alignment horizontal="right"/>
    </xf>
    <xf numFmtId="165" fontId="24" fillId="0" borderId="330" xfId="0" applyNumberFormat="1" applyFont="1" applyFill="1" applyBorder="1"/>
    <xf numFmtId="165" fontId="25" fillId="0" borderId="330" xfId="0" applyNumberFormat="1" applyFont="1" applyFill="1" applyBorder="1"/>
    <xf numFmtId="165" fontId="24" fillId="0" borderId="330" xfId="1" applyNumberFormat="1" applyFont="1" applyFill="1" applyBorder="1" applyAlignment="1">
      <alignment horizontal="right"/>
    </xf>
    <xf numFmtId="166" fontId="25" fillId="0" borderId="186" xfId="0" applyNumberFormat="1" applyFont="1" applyFill="1" applyBorder="1"/>
    <xf numFmtId="165" fontId="25" fillId="0" borderId="343" xfId="0" applyNumberFormat="1" applyFont="1" applyFill="1" applyBorder="1" applyAlignment="1">
      <alignment horizontal="right"/>
    </xf>
    <xf numFmtId="166" fontId="24" fillId="0" borderId="345" xfId="0" applyNumberFormat="1" applyFont="1" applyFill="1" applyBorder="1" applyAlignment="1">
      <alignment horizontal="right" vertical="center" wrapText="1"/>
    </xf>
    <xf numFmtId="165" fontId="25" fillId="0" borderId="346" xfId="0" applyNumberFormat="1" applyFont="1" applyFill="1" applyBorder="1"/>
    <xf numFmtId="166" fontId="25" fillId="0" borderId="349" xfId="0" applyNumberFormat="1" applyFont="1" applyFill="1" applyBorder="1"/>
    <xf numFmtId="166" fontId="25" fillId="0" borderId="155" xfId="0" applyNumberFormat="1" applyFont="1" applyFill="1" applyBorder="1" applyAlignment="1">
      <alignment horizontal="right"/>
    </xf>
    <xf numFmtId="166" fontId="25" fillId="0" borderId="350" xfId="0" applyNumberFormat="1" applyFont="1" applyFill="1" applyBorder="1" applyAlignment="1">
      <alignment horizontal="right" wrapText="1"/>
    </xf>
    <xf numFmtId="166" fontId="25" fillId="0" borderId="351" xfId="0" applyNumberFormat="1" applyFont="1" applyFill="1" applyBorder="1"/>
    <xf numFmtId="166" fontId="24" fillId="0" borderId="349" xfId="0" applyNumberFormat="1" applyFont="1" applyFill="1" applyBorder="1" applyAlignment="1">
      <alignment horizontal="right" wrapText="1"/>
    </xf>
    <xf numFmtId="166" fontId="25" fillId="0" borderId="351" xfId="0" applyNumberFormat="1" applyFont="1" applyFill="1" applyBorder="1" applyAlignment="1">
      <alignment horizontal="right" wrapText="1"/>
    </xf>
    <xf numFmtId="175" fontId="95" fillId="87" borderId="348" xfId="0" applyNumberFormat="1" applyFont="1" applyFill="1" applyBorder="1" applyAlignment="1" applyProtection="1">
      <alignment horizontal="right"/>
    </xf>
    <xf numFmtId="1" fontId="20" fillId="0" borderId="0" xfId="0" applyNumberFormat="1" applyFont="1" applyFill="1" applyBorder="1" applyAlignment="1" applyProtection="1">
      <alignment horizontal="right"/>
    </xf>
    <xf numFmtId="1" fontId="20" fillId="0" borderId="0" xfId="0" applyNumberFormat="1" applyFont="1" applyFill="1" applyBorder="1" applyAlignment="1">
      <alignment horizontal="right" wrapText="1"/>
    </xf>
    <xf numFmtId="1" fontId="20" fillId="0" borderId="1" xfId="0" applyNumberFormat="1" applyFont="1" applyFill="1" applyBorder="1" applyAlignment="1">
      <alignment horizontal="right" wrapText="1"/>
    </xf>
    <xf numFmtId="165" fontId="25" fillId="0" borderId="340" xfId="0" applyNumberFormat="1" applyFont="1" applyFill="1" applyBorder="1" applyAlignment="1">
      <alignment horizontal="right"/>
    </xf>
    <xf numFmtId="165" fontId="24" fillId="0" borderId="340" xfId="0" applyNumberFormat="1" applyFont="1" applyFill="1" applyBorder="1" applyAlignment="1">
      <alignment horizontal="right"/>
    </xf>
    <xf numFmtId="165" fontId="24" fillId="0" borderId="346" xfId="0" applyNumberFormat="1" applyFont="1" applyFill="1" applyBorder="1" applyAlignment="1">
      <alignment horizontal="right"/>
    </xf>
    <xf numFmtId="165" fontId="24" fillId="0" borderId="9" xfId="0" applyNumberFormat="1" applyFont="1" applyFill="1" applyBorder="1" applyAlignment="1">
      <alignment horizontal="right"/>
    </xf>
    <xf numFmtId="165" fontId="24" fillId="0" borderId="143" xfId="0" applyNumberFormat="1" applyFont="1" applyFill="1" applyBorder="1" applyAlignment="1">
      <alignment horizontal="right"/>
    </xf>
    <xf numFmtId="165" fontId="24" fillId="0" borderId="201" xfId="0" applyNumberFormat="1" applyFont="1" applyFill="1" applyBorder="1" applyAlignment="1">
      <alignment horizontal="right"/>
    </xf>
    <xf numFmtId="165" fontId="25" fillId="0" borderId="24" xfId="0" applyNumberFormat="1" applyFont="1" applyFill="1" applyBorder="1" applyAlignment="1">
      <alignment horizontal="right"/>
    </xf>
    <xf numFmtId="165" fontId="25" fillId="0" borderId="195" xfId="0" applyNumberFormat="1" applyFont="1" applyFill="1" applyBorder="1"/>
    <xf numFmtId="166" fontId="24" fillId="0" borderId="349" xfId="0" applyNumberFormat="1" applyFont="1" applyFill="1" applyBorder="1"/>
    <xf numFmtId="166" fontId="24" fillId="0" borderId="350" xfId="0" applyNumberFormat="1" applyFont="1" applyFill="1" applyBorder="1" applyAlignment="1">
      <alignment horizontal="right" wrapText="1"/>
    </xf>
    <xf numFmtId="0" fontId="232" fillId="0" borderId="353" xfId="0" applyFont="1" applyBorder="1" applyAlignment="1">
      <alignment vertical="center"/>
    </xf>
    <xf numFmtId="0" fontId="232"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4" fillId="0" borderId="0" xfId="0" applyFont="1"/>
    <xf numFmtId="0" fontId="0" fillId="0" borderId="0" xfId="0" applyBorder="1"/>
    <xf numFmtId="0" fontId="232" fillId="0" borderId="0" xfId="0" applyFont="1" applyBorder="1" applyAlignment="1">
      <alignment vertical="center"/>
    </xf>
    <xf numFmtId="0" fontId="232" fillId="0" borderId="354" xfId="0" applyFont="1" applyBorder="1" applyAlignment="1">
      <alignment vertical="center"/>
    </xf>
    <xf numFmtId="0" fontId="232" fillId="0" borderId="0" xfId="0" applyFont="1" applyFill="1" applyBorder="1" applyAlignment="1">
      <alignment vertical="center"/>
    </xf>
    <xf numFmtId="3" fontId="20" fillId="0" borderId="1" xfId="0" applyNumberFormat="1" applyFont="1" applyFill="1" applyBorder="1"/>
    <xf numFmtId="3" fontId="20" fillId="0" borderId="8" xfId="0" applyNumberFormat="1" applyFont="1" applyFill="1" applyBorder="1" applyAlignment="1" applyProtection="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5" xfId="0" applyFont="1" applyFill="1" applyBorder="1" applyAlignment="1" applyProtection="1"/>
    <xf numFmtId="0" fontId="21" fillId="0" borderId="330" xfId="0" applyFont="1" applyFill="1" applyBorder="1" applyAlignment="1" applyProtection="1">
      <alignment horizontal="center" vertical="center" wrapText="1"/>
    </xf>
    <xf numFmtId="175" fontId="21" fillId="87" borderId="352" xfId="0" applyNumberFormat="1" applyFont="1" applyFill="1" applyBorder="1" applyAlignment="1" applyProtection="1">
      <alignment horizontal="right"/>
    </xf>
    <xf numFmtId="175" fontId="20" fillId="0" borderId="288" xfId="0" applyNumberFormat="1" applyFont="1" applyFill="1" applyBorder="1" applyAlignment="1" applyProtection="1">
      <alignment horizontal="right"/>
    </xf>
    <xf numFmtId="3" fontId="20" fillId="0" borderId="288" xfId="0" applyNumberFormat="1" applyFont="1" applyFill="1" applyBorder="1" applyAlignment="1">
      <alignment horizontal="right" vertical="center" wrapText="1"/>
    </xf>
    <xf numFmtId="3" fontId="20" fillId="0" borderId="288" xfId="0" applyNumberFormat="1" applyFont="1" applyFill="1" applyBorder="1" applyAlignment="1">
      <alignment horizontal="right" vertical="top" wrapText="1"/>
    </xf>
    <xf numFmtId="175" fontId="20" fillId="87" borderId="345" xfId="0" applyNumberFormat="1" applyFont="1" applyFill="1" applyBorder="1" applyAlignment="1" applyProtection="1">
      <alignment horizontal="right"/>
    </xf>
    <xf numFmtId="3" fontId="20" fillId="0" borderId="288" xfId="0" applyNumberFormat="1" applyFont="1" applyFill="1" applyBorder="1" applyAlignment="1">
      <alignment horizontal="right" vertical="top"/>
    </xf>
    <xf numFmtId="175" fontId="20" fillId="85" borderId="288" xfId="0" applyNumberFormat="1" applyFont="1" applyFill="1" applyBorder="1" applyAlignment="1" applyProtection="1">
      <alignment horizontal="right"/>
    </xf>
    <xf numFmtId="0" fontId="20" fillId="0" borderId="5" xfId="0" applyFont="1" applyFill="1" applyBorder="1" applyProtection="1"/>
    <xf numFmtId="175" fontId="20" fillId="85" borderId="352" xfId="0" applyNumberFormat="1" applyFont="1" applyFill="1" applyBorder="1" applyAlignment="1" applyProtection="1">
      <alignment horizontal="right"/>
    </xf>
    <xf numFmtId="0" fontId="24" fillId="0" borderId="49" xfId="0" applyFont="1" applyFill="1" applyBorder="1" applyAlignment="1">
      <alignment horizontal="center" vertical="center" wrapText="1"/>
    </xf>
    <xf numFmtId="165" fontId="24" fillId="0" borderId="316" xfId="1" applyNumberFormat="1" applyFont="1" applyFill="1" applyBorder="1" applyAlignment="1">
      <alignment horizontal="right"/>
    </xf>
    <xf numFmtId="166" fontId="24" fillId="0" borderId="16" xfId="0" applyNumberFormat="1" applyFont="1" applyFill="1" applyBorder="1" applyAlignment="1">
      <alignment horizontal="right" wrapText="1"/>
    </xf>
    <xf numFmtId="165" fontId="25" fillId="0" borderId="24" xfId="0" applyNumberFormat="1" applyFont="1" applyFill="1" applyBorder="1"/>
    <xf numFmtId="165" fontId="25" fillId="0" borderId="192" xfId="0" applyNumberFormat="1" applyFont="1" applyFill="1" applyBorder="1" applyAlignment="1">
      <alignment horizontal="right"/>
    </xf>
    <xf numFmtId="166" fontId="25" fillId="0" borderId="192" xfId="0" applyNumberFormat="1" applyFont="1" applyFill="1" applyBorder="1" applyAlignment="1">
      <alignment horizontal="right"/>
    </xf>
    <xf numFmtId="165" fontId="25" fillId="0" borderId="143" xfId="0" applyNumberFormat="1" applyFont="1" applyFill="1" applyBorder="1" applyAlignment="1">
      <alignment vertical="center"/>
    </xf>
    <xf numFmtId="165" fontId="25" fillId="0" borderId="196" xfId="0" applyNumberFormat="1" applyFont="1" applyFill="1" applyBorder="1" applyAlignment="1">
      <alignment vertical="center"/>
    </xf>
    <xf numFmtId="175" fontId="95" fillId="87"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3"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6"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6" fontId="24" fillId="0" borderId="162" xfId="0" quotePrefix="1" applyNumberFormat="1" applyFont="1" applyFill="1" applyBorder="1" applyAlignment="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7" borderId="148" xfId="0" applyNumberFormat="1" applyFont="1" applyFill="1" applyBorder="1" applyAlignment="1" applyProtection="1">
      <alignment horizontal="right"/>
    </xf>
    <xf numFmtId="175" fontId="95" fillId="87" borderId="214"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8" xfId="0" applyFont="1" applyFill="1" applyBorder="1" applyAlignment="1">
      <alignment horizontal="left" indent="1"/>
    </xf>
    <xf numFmtId="6" fontId="24" fillId="0" borderId="288"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5" fontId="24" fillId="0" borderId="162"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5" fontId="24" fillId="4" borderId="162" xfId="1" applyNumberFormat="1" applyFont="1" applyFill="1" applyBorder="1" applyAlignment="1">
      <alignment horizontal="right"/>
    </xf>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3"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4" xfId="0" applyNumberFormat="1" applyFont="1" applyFill="1" applyBorder="1" applyAlignment="1" applyProtection="1">
      <alignment horizontal="right"/>
    </xf>
    <xf numFmtId="176" fontId="98" fillId="0" borderId="330"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3" fillId="0" borderId="0" xfId="0" applyFont="1" applyFill="1"/>
    <xf numFmtId="14" fontId="20" fillId="0" borderId="0" xfId="0" applyNumberFormat="1" applyFont="1" applyFill="1"/>
    <xf numFmtId="2" fontId="20" fillId="45" borderId="57" xfId="0" applyNumberFormat="1" applyFont="1" applyFill="1" applyBorder="1" applyAlignment="1">
      <alignment horizontal="right"/>
    </xf>
    <xf numFmtId="2" fontId="20" fillId="45" borderId="57" xfId="0" applyNumberFormat="1" applyFont="1" applyFill="1" applyBorder="1" applyAlignment="1">
      <alignment horizontal="right" vertical="center"/>
    </xf>
    <xf numFmtId="0" fontId="23" fillId="0" borderId="330"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52"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172" fontId="52" fillId="0" borderId="0" xfId="3" applyNumberFormat="1" applyFont="1" applyFill="1" applyBorder="1"/>
    <xf numFmtId="6" fontId="20" fillId="0" borderId="288" xfId="0" applyNumberFormat="1" applyFont="1" applyFill="1" applyBorder="1"/>
    <xf numFmtId="0" fontId="25" fillId="0" borderId="307" xfId="0" applyFont="1" applyFill="1" applyBorder="1" applyAlignment="1">
      <alignment wrapText="1"/>
    </xf>
    <xf numFmtId="6" fontId="24" fillId="0" borderId="307" xfId="0" applyNumberFormat="1" applyFont="1" applyFill="1" applyBorder="1"/>
    <xf numFmtId="0" fontId="25" fillId="0" borderId="345"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5" xfId="0" applyNumberFormat="1" applyFont="1" applyFill="1" applyBorder="1"/>
    <xf numFmtId="6" fontId="20" fillId="0" borderId="192" xfId="0" applyNumberFormat="1" applyFont="1" applyFill="1" applyBorder="1" applyAlignment="1">
      <alignment horizontal="right"/>
    </xf>
    <xf numFmtId="0" fontId="21" fillId="0" borderId="343" xfId="0" applyFont="1" applyFill="1" applyBorder="1"/>
    <xf numFmtId="0" fontId="20" fillId="0" borderId="307" xfId="0" applyFont="1" applyFill="1" applyBorder="1"/>
    <xf numFmtId="1" fontId="22" fillId="0" borderId="0" xfId="0" applyNumberFormat="1" applyFont="1" applyFill="1" applyBorder="1" applyAlignment="1">
      <alignment horizontal="left" vertical="center"/>
    </xf>
    <xf numFmtId="0" fontId="235"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6"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166" fontId="98" fillId="0" borderId="330" xfId="0" applyNumberFormat="1" applyFont="1" applyFill="1" applyBorder="1" applyAlignment="1">
      <alignment horizontal="left" vertical="center"/>
    </xf>
    <xf numFmtId="0" fontId="100" fillId="0" borderId="330" xfId="0" applyNumberFormat="1" applyFont="1" applyFill="1" applyBorder="1" applyAlignment="1">
      <alignment horizontal="left" vertical="center" wrapText="1"/>
    </xf>
    <xf numFmtId="174" fontId="98" fillId="0" borderId="330" xfId="0" applyNumberFormat="1" applyFont="1" applyFill="1" applyBorder="1" applyAlignment="1">
      <alignment horizontal="left" vertical="center" wrapText="1"/>
    </xf>
    <xf numFmtId="3" fontId="98" fillId="0" borderId="330" xfId="2535" applyNumberFormat="1" applyFont="1" applyFill="1" applyBorder="1" applyAlignment="1">
      <alignment horizontal="left" vertical="center" wrapText="1"/>
    </xf>
    <xf numFmtId="0" fontId="98" fillId="0" borderId="330" xfId="0" applyFont="1" applyFill="1" applyBorder="1" applyAlignment="1">
      <alignment horizontal="left" vertical="center" wrapText="1"/>
    </xf>
    <xf numFmtId="0" fontId="98" fillId="0" borderId="330" xfId="0" applyFont="1" applyFill="1" applyBorder="1" applyAlignment="1">
      <alignment horizontal="left" vertical="center"/>
    </xf>
    <xf numFmtId="0" fontId="100" fillId="0" borderId="330" xfId="0" applyNumberFormat="1" applyFont="1" applyFill="1" applyBorder="1" applyAlignment="1">
      <alignment horizontal="left" vertical="center"/>
    </xf>
    <xf numFmtId="169" fontId="100" fillId="0" borderId="330" xfId="0" applyNumberFormat="1" applyFont="1" applyFill="1" applyBorder="1" applyAlignment="1">
      <alignment horizontal="right" vertical="center" wrapText="1"/>
    </xf>
    <xf numFmtId="166" fontId="100" fillId="0" borderId="330" xfId="0" applyNumberFormat="1" applyFont="1" applyFill="1" applyBorder="1" applyAlignment="1">
      <alignment horizontal="left" vertical="center"/>
    </xf>
    <xf numFmtId="3" fontId="98" fillId="0" borderId="330" xfId="134" applyNumberFormat="1" applyFont="1" applyFill="1" applyBorder="1" applyAlignment="1">
      <alignment horizontal="left" vertical="center" wrapText="1"/>
    </xf>
    <xf numFmtId="0" fontId="100" fillId="0" borderId="330" xfId="0" applyFont="1" applyFill="1" applyBorder="1" applyAlignment="1">
      <alignment horizontal="left" vertical="center" wrapText="1"/>
    </xf>
    <xf numFmtId="0" fontId="100" fillId="0" borderId="330" xfId="0" applyFont="1" applyFill="1" applyBorder="1" applyAlignment="1">
      <alignment horizontal="right" vertical="center" wrapText="1"/>
    </xf>
    <xf numFmtId="0" fontId="100" fillId="0" borderId="330" xfId="0" applyFont="1" applyFill="1" applyBorder="1" applyAlignment="1">
      <alignment vertical="center"/>
    </xf>
    <xf numFmtId="16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wrapText="1"/>
    </xf>
    <xf numFmtId="174" fontId="98" fillId="0" borderId="6" xfId="0" applyNumberFormat="1" applyFont="1" applyFill="1" applyBorder="1" applyAlignment="1">
      <alignment horizontal="left" vertical="center" wrapText="1"/>
    </xf>
    <xf numFmtId="3" fontId="98" fillId="0" borderId="6" xfId="2535" applyNumberFormat="1" applyFont="1" applyFill="1" applyBorder="1" applyAlignment="1">
      <alignment horizontal="left" vertical="center" wrapText="1"/>
    </xf>
    <xf numFmtId="0" fontId="98" fillId="0" borderId="6" xfId="0" applyFont="1" applyFill="1" applyBorder="1" applyAlignment="1">
      <alignment horizontal="left" vertical="center" wrapText="1"/>
    </xf>
    <xf numFmtId="0" fontId="98" fillId="0" borderId="6" xfId="0" applyFont="1" applyFill="1" applyBorder="1" applyAlignment="1">
      <alignment horizontal="left" vertical="center"/>
    </xf>
    <xf numFmtId="17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xf>
    <xf numFmtId="169" fontId="100" fillId="0" borderId="6" xfId="0" applyNumberFormat="1" applyFont="1" applyFill="1" applyBorder="1" applyAlignment="1">
      <alignment horizontal="right" vertical="center" wrapText="1"/>
    </xf>
    <xf numFmtId="0" fontId="100" fillId="0" borderId="330" xfId="0" applyFont="1" applyFill="1" applyBorder="1" applyAlignment="1">
      <alignment horizontal="left" vertical="center"/>
    </xf>
    <xf numFmtId="0" fontId="0" fillId="86" borderId="355" xfId="0" applyFill="1" applyBorder="1" applyAlignment="1">
      <alignment vertical="center"/>
    </xf>
    <xf numFmtId="0" fontId="0" fillId="86" borderId="347" xfId="0" applyFill="1" applyBorder="1" applyAlignment="1">
      <alignment vertical="center"/>
    </xf>
    <xf numFmtId="0" fontId="99" fillId="86" borderId="343" xfId="0" applyFont="1" applyFill="1" applyBorder="1" applyAlignment="1">
      <alignment vertical="center"/>
    </xf>
    <xf numFmtId="2" fontId="100" fillId="0" borderId="330" xfId="0" applyNumberFormat="1" applyFont="1" applyFill="1" applyBorder="1" applyAlignment="1">
      <alignment horizontal="left" vertical="center" wrapText="1"/>
    </xf>
    <xf numFmtId="2" fontId="100" fillId="0" borderId="330" xfId="0" applyNumberFormat="1" applyFont="1" applyFill="1" applyBorder="1" applyAlignment="1">
      <alignment horizontal="right" vertical="center" wrapText="1"/>
    </xf>
    <xf numFmtId="2" fontId="100" fillId="0" borderId="330" xfId="0" applyNumberFormat="1" applyFont="1" applyFill="1" applyBorder="1" applyAlignment="1">
      <alignment vertical="center" wrapText="1"/>
    </xf>
    <xf numFmtId="2" fontId="98" fillId="0" borderId="330" xfId="0" applyNumberFormat="1" applyFont="1" applyFill="1" applyBorder="1" applyAlignment="1">
      <alignment horizontal="left" vertical="center"/>
    </xf>
    <xf numFmtId="2" fontId="100" fillId="0" borderId="330" xfId="134" applyNumberFormat="1" applyFont="1" applyFill="1" applyBorder="1" applyAlignment="1">
      <alignment horizontal="left" vertical="center" wrapText="1"/>
    </xf>
    <xf numFmtId="2" fontId="100" fillId="0" borderId="330" xfId="0" applyNumberFormat="1" applyFont="1" applyFill="1" applyBorder="1" applyAlignment="1">
      <alignment horizontal="left" vertical="center"/>
    </xf>
    <xf numFmtId="0" fontId="99" fillId="86" borderId="357" xfId="0" applyFont="1" applyFill="1" applyBorder="1" applyAlignment="1">
      <alignment vertical="center"/>
    </xf>
    <xf numFmtId="0" fontId="99" fillId="0" borderId="345" xfId="0" applyFont="1" applyFill="1" applyBorder="1" applyAlignment="1">
      <alignment horizontal="center" vertical="center" wrapText="1"/>
    </xf>
    <xf numFmtId="1" fontId="99" fillId="0" borderId="345" xfId="0" applyNumberFormat="1" applyFont="1" applyFill="1" applyBorder="1" applyAlignment="1">
      <alignment horizontal="center" vertical="center" wrapText="1"/>
    </xf>
    <xf numFmtId="174" fontId="99" fillId="0" borderId="345" xfId="0" applyNumberFormat="1" applyFont="1" applyFill="1" applyBorder="1" applyAlignment="1">
      <alignment horizontal="center" vertical="center" wrapText="1"/>
    </xf>
    <xf numFmtId="3" fontId="99" fillId="0" borderId="345" xfId="0" applyNumberFormat="1" applyFont="1" applyFill="1" applyBorder="1" applyAlignment="1">
      <alignment horizontal="center" vertical="center" wrapText="1"/>
    </xf>
    <xf numFmtId="0" fontId="99" fillId="0" borderId="345" xfId="0" applyFont="1" applyFill="1" applyBorder="1" applyAlignment="1">
      <alignment horizontal="center" vertical="center"/>
    </xf>
    <xf numFmtId="169" fontId="99" fillId="0" borderId="345" xfId="0" applyNumberFormat="1" applyFont="1" applyFill="1" applyBorder="1" applyAlignment="1">
      <alignment horizontal="center" vertical="center" wrapText="1"/>
    </xf>
    <xf numFmtId="169" fontId="99" fillId="0" borderId="345" xfId="0" applyNumberFormat="1" applyFont="1" applyFill="1" applyBorder="1" applyAlignment="1">
      <alignment horizontal="left" vertical="center" wrapText="1"/>
    </xf>
    <xf numFmtId="0" fontId="99" fillId="0" borderId="330" xfId="0" applyFont="1" applyFill="1" applyBorder="1" applyAlignment="1">
      <alignment horizontal="center" vertical="center"/>
    </xf>
    <xf numFmtId="6" fontId="52" fillId="47" borderId="0" xfId="3" applyNumberFormat="1" applyFont="1" applyFill="1" applyBorder="1" applyAlignment="1">
      <alignment horizontal="center"/>
    </xf>
    <xf numFmtId="0" fontId="20" fillId="0" borderId="0" xfId="0" applyFont="1" applyFill="1"/>
    <xf numFmtId="0" fontId="215" fillId="0" borderId="0" xfId="0" quotePrefix="1" applyFont="1" applyFill="1" applyAlignment="1">
      <alignment vertical="top"/>
    </xf>
    <xf numFmtId="0" fontId="218" fillId="0" borderId="0" xfId="0" applyFont="1" applyBorder="1" applyAlignment="1">
      <alignment vertical="center" wrapText="1"/>
    </xf>
    <xf numFmtId="0" fontId="20" fillId="0" borderId="0" xfId="0" applyFont="1" applyFill="1"/>
    <xf numFmtId="0" fontId="218" fillId="0" borderId="0" xfId="0" applyFont="1" applyBorder="1" applyAlignment="1">
      <alignment vertical="center" wrapText="1"/>
    </xf>
    <xf numFmtId="6" fontId="24" fillId="0" borderId="358" xfId="0" applyNumberFormat="1" applyFont="1" applyFill="1" applyBorder="1"/>
    <xf numFmtId="6" fontId="20" fillId="87" borderId="0" xfId="0" applyNumberFormat="1" applyFont="1" applyFill="1" applyBorder="1"/>
    <xf numFmtId="0" fontId="21" fillId="0" borderId="358" xfId="0" applyFont="1" applyFill="1" applyBorder="1"/>
    <xf numFmtId="0" fontId="21" fillId="0" borderId="1" xfId="0" applyFont="1" applyFill="1" applyBorder="1"/>
    <xf numFmtId="0" fontId="21" fillId="0" borderId="206" xfId="0" applyFont="1" applyFill="1" applyBorder="1"/>
    <xf numFmtId="0" fontId="20" fillId="0" borderId="206" xfId="0" applyFont="1" applyFill="1" applyBorder="1" applyAlignment="1">
      <alignment horizontal="left" wrapText="1" indent="1"/>
    </xf>
    <xf numFmtId="0" fontId="20" fillId="0" borderId="206" xfId="0" applyFont="1" applyFill="1" applyBorder="1"/>
    <xf numFmtId="0" fontId="20" fillId="0" borderId="359" xfId="0" applyFont="1" applyFill="1" applyBorder="1"/>
    <xf numFmtId="6" fontId="20" fillId="0" borderId="358" xfId="0" applyNumberFormat="1" applyFont="1" applyFill="1" applyBorder="1" applyAlignment="1">
      <alignment horizontal="right"/>
    </xf>
    <xf numFmtId="0" fontId="21" fillId="0" borderId="360" xfId="0" applyFont="1" applyFill="1" applyBorder="1"/>
    <xf numFmtId="0" fontId="20" fillId="0" borderId="206" xfId="0" applyFont="1" applyFill="1" applyBorder="1" applyAlignment="1">
      <alignment horizontal="left" indent="1"/>
    </xf>
    <xf numFmtId="0" fontId="20" fillId="87" borderId="206"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172" fontId="20" fillId="0" borderId="24" xfId="789" applyNumberFormat="1" applyFont="1" applyFill="1" applyBorder="1"/>
    <xf numFmtId="0" fontId="21" fillId="0" borderId="147" xfId="0" applyFont="1" applyFill="1" applyBorder="1" applyAlignment="1">
      <alignment horizontal="center" wrapText="1"/>
    </xf>
    <xf numFmtId="6" fontId="20" fillId="0" borderId="330" xfId="789" applyNumberFormat="1" applyFont="1" applyFill="1" applyBorder="1"/>
    <xf numFmtId="6" fontId="24" fillId="0" borderId="359" xfId="0" applyNumberFormat="1" applyFont="1" applyFill="1" applyBorder="1"/>
    <xf numFmtId="6" fontId="24" fillId="0" borderId="352" xfId="0" applyNumberFormat="1" applyFont="1" applyFill="1" applyBorder="1"/>
    <xf numFmtId="6" fontId="24" fillId="0" borderId="330" xfId="0" applyNumberFormat="1" applyFont="1" applyFill="1" applyBorder="1"/>
    <xf numFmtId="0" fontId="25" fillId="0" borderId="330" xfId="0" applyFont="1" applyFill="1" applyBorder="1" applyAlignment="1">
      <alignment horizontal="center" wrapText="1"/>
    </xf>
    <xf numFmtId="6" fontId="24" fillId="0" borderId="193" xfId="0" applyNumberFormat="1" applyFont="1" applyFill="1" applyBorder="1"/>
    <xf numFmtId="6" fontId="24" fillId="0" borderId="360" xfId="0" applyNumberFormat="1" applyFont="1" applyFill="1" applyBorder="1"/>
    <xf numFmtId="6" fontId="24" fillId="0" borderId="206" xfId="0" applyNumberFormat="1" applyFont="1" applyFill="1" applyBorder="1"/>
    <xf numFmtId="6" fontId="24" fillId="0" borderId="343" xfId="0" applyNumberFormat="1" applyFont="1" applyFill="1" applyBorder="1"/>
    <xf numFmtId="168" fontId="24" fillId="0" borderId="360" xfId="7569" applyNumberFormat="1" applyFont="1" applyFill="1" applyBorder="1"/>
    <xf numFmtId="168" fontId="24" fillId="0" borderId="330" xfId="7569" applyNumberFormat="1" applyFont="1" applyFill="1" applyBorder="1"/>
    <xf numFmtId="0" fontId="50" fillId="0" borderId="330" xfId="3" applyFont="1" applyFill="1" applyBorder="1" applyAlignment="1">
      <alignment wrapText="1"/>
    </xf>
    <xf numFmtId="172" fontId="52" fillId="0" borderId="6" xfId="135" applyNumberFormat="1" applyFont="1" applyFill="1" applyBorder="1"/>
    <xf numFmtId="172" fontId="51" fillId="23" borderId="330" xfId="3"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172" fontId="237" fillId="0" borderId="6" xfId="135" applyNumberFormat="1" applyFont="1" applyFill="1" applyBorder="1"/>
    <xf numFmtId="0" fontId="52" fillId="0" borderId="6" xfId="3" applyFont="1" applyFill="1" applyBorder="1"/>
    <xf numFmtId="172" fontId="52" fillId="0" borderId="360" xfId="135" applyNumberFormat="1" applyFont="1" applyFill="1" applyBorder="1"/>
    <xf numFmtId="44" fontId="52" fillId="23" borderId="330" xfId="3" applyNumberFormat="1" applyFont="1" applyFill="1" applyBorder="1"/>
    <xf numFmtId="0" fontId="51" fillId="0" borderId="330" xfId="3" applyFont="1" applyFill="1" applyBorder="1" applyAlignment="1">
      <alignment horizontal="center" wrapText="1"/>
    </xf>
    <xf numFmtId="44" fontId="52" fillId="50" borderId="330" xfId="3" applyNumberFormat="1" applyFont="1" applyFill="1" applyBorder="1"/>
    <xf numFmtId="172" fontId="52" fillId="0" borderId="360"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58" xfId="3" applyNumberFormat="1" applyFont="1" applyFill="1" applyBorder="1"/>
    <xf numFmtId="172" fontId="50" fillId="0" borderId="9" xfId="3" applyNumberFormat="1" applyFont="1" applyFill="1" applyBorder="1"/>
    <xf numFmtId="172" fontId="52" fillId="23" borderId="330" xfId="3" applyNumberFormat="1" applyFont="1" applyFill="1" applyBorder="1"/>
    <xf numFmtId="175" fontId="21" fillId="87" borderId="358" xfId="0" applyNumberFormat="1" applyFont="1" applyFill="1" applyBorder="1" applyAlignment="1" applyProtection="1">
      <alignment horizontal="left"/>
    </xf>
    <xf numFmtId="166" fontId="24" fillId="0" borderId="359" xfId="1" applyNumberFormat="1" applyFont="1" applyFill="1" applyBorder="1" applyAlignment="1">
      <alignment horizontal="right"/>
    </xf>
    <xf numFmtId="166" fontId="24" fillId="0" borderId="362" xfId="1" applyNumberFormat="1" applyFont="1" applyFill="1" applyBorder="1" applyAlignment="1">
      <alignment horizontal="right"/>
    </xf>
    <xf numFmtId="166" fontId="24" fillId="0" borderId="361" xfId="1" applyNumberFormat="1" applyFont="1" applyFill="1" applyBorder="1" applyAlignment="1">
      <alignment horizontal="right"/>
    </xf>
    <xf numFmtId="166" fontId="21" fillId="87" borderId="358" xfId="0" applyNumberFormat="1" applyFont="1" applyFill="1" applyBorder="1" applyAlignment="1" applyProtection="1">
      <alignment horizontal="right"/>
    </xf>
    <xf numFmtId="166" fontId="21" fillId="87" borderId="358" xfId="0" applyNumberFormat="1" applyFont="1" applyFill="1" applyBorder="1" applyAlignment="1" applyProtection="1">
      <alignment horizontal="left"/>
    </xf>
    <xf numFmtId="166" fontId="95" fillId="87" borderId="348" xfId="0" applyNumberFormat="1" applyFont="1" applyFill="1" applyBorder="1" applyAlignment="1" applyProtection="1">
      <alignment horizontal="right"/>
    </xf>
    <xf numFmtId="166" fontId="24" fillId="0" borderId="330" xfId="0" quotePrefix="1" applyNumberFormat="1" applyFont="1" applyFill="1" applyBorder="1" applyAlignment="1">
      <alignment horizontal="right"/>
    </xf>
    <xf numFmtId="166" fontId="25" fillId="0" borderId="330" xfId="0" quotePrefix="1" applyNumberFormat="1" applyFont="1" applyFill="1" applyBorder="1" applyAlignment="1">
      <alignment horizontal="right"/>
    </xf>
    <xf numFmtId="5" fontId="20" fillId="87" borderId="0" xfId="0" applyNumberFormat="1" applyFont="1" applyFill="1" applyBorder="1" applyAlignment="1">
      <alignment horizontal="center"/>
    </xf>
    <xf numFmtId="5" fontId="95" fillId="0" borderId="148" xfId="0" applyNumberFormat="1" applyFont="1" applyFill="1" applyBorder="1" applyAlignment="1">
      <alignment horizontal="right"/>
    </xf>
    <xf numFmtId="5" fontId="21" fillId="0" borderId="330" xfId="0" applyNumberFormat="1" applyFont="1" applyFill="1" applyBorder="1"/>
    <xf numFmtId="5" fontId="20" fillId="87" borderId="6" xfId="0" applyNumberFormat="1" applyFont="1" applyFill="1" applyBorder="1" applyAlignment="1">
      <alignment horizontal="center"/>
    </xf>
    <xf numFmtId="0" fontId="60" fillId="0" borderId="0" xfId="0" applyFont="1" applyFill="1" applyAlignment="1">
      <alignment horizontal="right" wrapText="1"/>
    </xf>
    <xf numFmtId="0" fontId="231"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5" fillId="0" borderId="0" xfId="0" applyNumberFormat="1" applyFont="1" applyFill="1" applyBorder="1" applyAlignment="1" applyProtection="1">
      <alignment wrapText="1" shrinkToFit="1"/>
    </xf>
    <xf numFmtId="0" fontId="215" fillId="0" borderId="0" xfId="0" applyFont="1" applyFill="1" applyBorder="1" applyAlignment="1" applyProtection="1">
      <alignment wrapText="1"/>
    </xf>
    <xf numFmtId="0" fontId="215" fillId="0" borderId="0" xfId="0" applyNumberFormat="1" applyFont="1" applyFill="1" applyBorder="1" applyAlignment="1" applyProtection="1">
      <alignment horizontal="left" wrapText="1" shrinkToFit="1"/>
    </xf>
    <xf numFmtId="0" fontId="217" fillId="0" borderId="0" xfId="0" applyNumberFormat="1" applyFont="1" applyFill="1" applyBorder="1" applyAlignment="1" applyProtection="1">
      <alignment horizontal="left" wrapText="1" shrinkToFit="1"/>
    </xf>
    <xf numFmtId="0" fontId="219" fillId="0" borderId="0" xfId="0" applyNumberFormat="1" applyFont="1" applyFill="1" applyBorder="1" applyAlignment="1" applyProtection="1">
      <alignment horizontal="left" wrapText="1" shrinkToFi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6" fillId="0" borderId="0" xfId="0" applyNumberFormat="1" applyFont="1" applyFill="1" applyBorder="1" applyAlignment="1" applyProtection="1">
      <alignmen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19" fillId="0" borderId="182" xfId="0" applyNumberFormat="1" applyFont="1" applyFill="1" applyBorder="1" applyAlignment="1">
      <alignment horizontal="left"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0" fillId="0" borderId="9" xfId="0" applyFont="1" applyFill="1" applyBorder="1" applyAlignment="1">
      <alignment horizontal="center" vertical="center" wrapText="1"/>
    </xf>
    <xf numFmtId="0" fontId="20" fillId="0" borderId="209"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5" fillId="0" borderId="361" xfId="0" applyFont="1" applyFill="1" applyBorder="1" applyAlignment="1">
      <alignment horizontal="center"/>
    </xf>
    <xf numFmtId="0" fontId="220" fillId="0" borderId="0" xfId="0" applyNumberFormat="1" applyFont="1" applyFill="1" applyBorder="1" applyAlignment="1" applyProtection="1">
      <alignment horizontal="left" wrapText="1" shrinkToFit="1"/>
    </xf>
    <xf numFmtId="0" fontId="219" fillId="0" borderId="0" xfId="0" applyFont="1" applyFill="1" applyAlignment="1"/>
    <xf numFmtId="0" fontId="20" fillId="0" borderId="0" xfId="0" applyFont="1" applyFill="1"/>
    <xf numFmtId="0" fontId="26" fillId="0" borderId="0" xfId="0" quotePrefix="1" applyFont="1" applyFill="1" applyAlignment="1">
      <alignment wrapText="1"/>
    </xf>
    <xf numFmtId="0" fontId="215" fillId="0" borderId="0" xfId="0" quotePrefix="1" applyFont="1" applyFill="1" applyAlignment="1">
      <alignment wrapText="1"/>
    </xf>
    <xf numFmtId="0" fontId="215" fillId="0" borderId="0" xfId="0" applyFont="1" applyFill="1" applyAlignment="1">
      <alignment wrapText="1"/>
    </xf>
    <xf numFmtId="0" fontId="215" fillId="0" borderId="0" xfId="0" quotePrefix="1" applyFont="1" applyFill="1" applyAlignment="1"/>
    <xf numFmtId="0" fontId="215" fillId="0" borderId="0" xfId="0" applyFont="1" applyAlignment="1"/>
    <xf numFmtId="0" fontId="219" fillId="0" borderId="0" xfId="0" quotePrefix="1" applyFont="1" applyFill="1" applyAlignment="1">
      <alignment wrapText="1"/>
    </xf>
    <xf numFmtId="0" fontId="219" fillId="0" borderId="0" xfId="0" applyFont="1" applyFill="1" applyAlignment="1">
      <alignment wrapText="1"/>
    </xf>
    <xf numFmtId="0" fontId="24" fillId="0" borderId="0" xfId="0" quotePrefix="1" applyFont="1" applyFill="1" applyAlignment="1">
      <alignment wrapText="1"/>
    </xf>
    <xf numFmtId="0" fontId="215" fillId="0" borderId="0" xfId="0" quotePrefix="1" applyFont="1" applyFill="1" applyAlignment="1">
      <alignment vertical="top"/>
    </xf>
    <xf numFmtId="0" fontId="0" fillId="0" borderId="0" xfId="0" applyAlignment="1"/>
    <xf numFmtId="0" fontId="219" fillId="0" borderId="0" xfId="0" quotePrefix="1" applyFont="1" applyFill="1" applyAlignment="1">
      <alignment horizontal="left" vertical="center" wrapText="1"/>
    </xf>
    <xf numFmtId="0" fontId="215" fillId="0" borderId="0" xfId="0" quotePrefix="1" applyFont="1" applyFill="1" applyAlignment="1">
      <alignment vertical="top" wrapText="1"/>
    </xf>
    <xf numFmtId="0" fontId="217" fillId="0" borderId="0" xfId="0" applyFont="1" applyFill="1" applyAlignment="1">
      <alignment vertical="top" wrapText="1"/>
    </xf>
    <xf numFmtId="37" fontId="24" fillId="0" borderId="0" xfId="0" quotePrefix="1" applyNumberFormat="1" applyFont="1" applyFill="1" applyAlignment="1">
      <alignment wrapText="1"/>
    </xf>
    <xf numFmtId="0" fontId="215" fillId="0" borderId="0" xfId="0" applyFont="1" applyFill="1" applyBorder="1" applyAlignment="1" applyProtection="1">
      <alignment vertical="top" wrapText="1"/>
    </xf>
    <xf numFmtId="0" fontId="218" fillId="0" borderId="0" xfId="0" applyFont="1" applyAlignment="1">
      <alignment vertical="top" wrapText="1"/>
    </xf>
    <xf numFmtId="0" fontId="216" fillId="0" borderId="0" xfId="0" applyNumberFormat="1" applyFont="1" applyFill="1" applyBorder="1" applyAlignment="1" applyProtection="1">
      <alignment vertical="top" wrapText="1" shrinkToFit="1"/>
    </xf>
    <xf numFmtId="0" fontId="215" fillId="0" borderId="0" xfId="0" applyNumberFormat="1" applyFont="1" applyFill="1" applyBorder="1" applyAlignment="1" applyProtection="1">
      <alignment vertical="center" wrapText="1" shrinkToFit="1"/>
    </xf>
    <xf numFmtId="0" fontId="217" fillId="0" borderId="0" xfId="0" applyNumberFormat="1" applyFont="1" applyFill="1" applyBorder="1" applyAlignment="1" applyProtection="1">
      <alignment vertical="center" wrapText="1" shrinkToFit="1"/>
    </xf>
    <xf numFmtId="0" fontId="215" fillId="0" borderId="0" xfId="0" applyFont="1" applyFill="1" applyBorder="1" applyAlignment="1">
      <alignment wrapText="1"/>
    </xf>
    <xf numFmtId="0" fontId="217" fillId="0" borderId="0" xfId="0" applyFont="1" applyFill="1" applyBorder="1" applyAlignment="1">
      <alignment wrapText="1"/>
    </xf>
    <xf numFmtId="0" fontId="216" fillId="0" borderId="0" xfId="0" applyFont="1" applyFill="1" applyBorder="1" applyAlignment="1">
      <alignment horizontal="left" vertical="center" wrapText="1"/>
    </xf>
    <xf numFmtId="0" fontId="218"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60" xfId="3" applyFont="1" applyFill="1" applyBorder="1" applyAlignment="1">
      <alignment horizontal="center" vertical="center" wrapText="1"/>
    </xf>
    <xf numFmtId="0" fontId="51" fillId="0" borderId="357"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xf numFmtId="6" fontId="20" fillId="87" borderId="6" xfId="0" applyNumberFormat="1" applyFont="1" applyFill="1" applyBorder="1" applyAlignment="1">
      <alignment horizontal="center"/>
    </xf>
    <xf numFmtId="6" fontId="20" fillId="87" borderId="288" xfId="0" applyNumberFormat="1" applyFont="1" applyFill="1" applyBorder="1" applyAlignment="1">
      <alignment horizontal="center"/>
    </xf>
    <xf numFmtId="6" fontId="20" fillId="87" borderId="0" xfId="0" applyNumberFormat="1" applyFont="1" applyFill="1" applyBorder="1" applyAlignment="1">
      <alignment horizontal="center"/>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99"/>
      <color rgb="FFFFFF00"/>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33</xdr:row>
      <xdr:rowOff>0</xdr:rowOff>
    </xdr:from>
    <xdr:to>
      <xdr:col>5</xdr:col>
      <xdr:colOff>273504</xdr:colOff>
      <xdr:row>36</xdr:row>
      <xdr:rowOff>83005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553075"/>
          <a:ext cx="2245179" cy="56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view="pageLayout" topLeftCell="A2" zoomScale="90" zoomScaleNormal="85" zoomScalePageLayoutView="90" workbookViewId="0">
      <selection activeCell="K36" sqref="K36"/>
    </sheetView>
  </sheetViews>
  <sheetFormatPr defaultColWidth="9.42578125" defaultRowHeight="12.75"/>
  <cols>
    <col min="1" max="10" width="9.42578125" style="578"/>
    <col min="11" max="11" width="33.5703125" style="578" customWidth="1"/>
    <col min="12" max="16384" width="9.42578125" style="578"/>
  </cols>
  <sheetData>
    <row r="1" spans="1:11">
      <c r="A1" s="596"/>
      <c r="B1" s="596"/>
      <c r="C1" s="596"/>
      <c r="D1" s="596"/>
      <c r="E1" s="596"/>
      <c r="F1" s="596"/>
      <c r="G1" s="596"/>
      <c r="H1" s="596"/>
      <c r="I1" s="596"/>
      <c r="J1" s="596"/>
      <c r="K1" s="596"/>
    </row>
    <row r="2" spans="1:11">
      <c r="A2" s="100"/>
      <c r="B2" s="100"/>
      <c r="C2" s="100"/>
      <c r="D2" s="100"/>
      <c r="E2" s="100"/>
      <c r="F2" s="100"/>
      <c r="G2" s="100"/>
      <c r="H2" s="100"/>
      <c r="I2" s="100"/>
      <c r="J2" s="100"/>
      <c r="K2" s="100"/>
    </row>
    <row r="3" spans="1:11" s="100" customFormat="1"/>
    <row r="4" spans="1:11" s="591" customFormat="1" ht="15">
      <c r="A4" s="593"/>
      <c r="B4" s="594"/>
      <c r="C4" s="594"/>
      <c r="D4" s="594"/>
      <c r="E4" s="594"/>
      <c r="F4" s="594"/>
      <c r="G4" s="594"/>
      <c r="H4" s="594"/>
      <c r="I4" s="594"/>
      <c r="J4" s="594"/>
      <c r="K4" s="594"/>
    </row>
    <row r="5" spans="1:11" s="100" customFormat="1" ht="14.25">
      <c r="A5" s="592"/>
      <c r="B5" s="592"/>
      <c r="C5" s="592"/>
      <c r="D5" s="592"/>
      <c r="E5" s="592"/>
      <c r="F5" s="592"/>
      <c r="G5" s="592"/>
      <c r="H5" s="592"/>
      <c r="I5" s="592"/>
      <c r="J5" s="592"/>
      <c r="K5" s="592"/>
    </row>
    <row r="6" spans="1:11" s="100" customFormat="1"/>
    <row r="7" spans="1:11">
      <c r="A7" s="100"/>
      <c r="B7" s="100"/>
      <c r="C7" s="100"/>
      <c r="D7" s="100"/>
      <c r="E7" s="100"/>
      <c r="F7" s="100"/>
      <c r="G7" s="100"/>
      <c r="H7" s="100"/>
      <c r="I7" s="100"/>
      <c r="J7" s="100"/>
      <c r="K7" s="100"/>
    </row>
    <row r="8" spans="1:11">
      <c r="A8" s="100"/>
      <c r="B8" s="100"/>
      <c r="C8" s="100"/>
      <c r="D8" s="100"/>
      <c r="E8" s="100"/>
      <c r="F8" s="100"/>
      <c r="G8" s="100"/>
      <c r="H8" s="100"/>
      <c r="I8" s="100"/>
      <c r="J8" s="100"/>
      <c r="K8" s="100"/>
    </row>
    <row r="9" spans="1:11" ht="18">
      <c r="A9" s="100"/>
      <c r="B9" s="100"/>
      <c r="C9" s="100"/>
      <c r="D9" s="100"/>
      <c r="E9" s="100"/>
      <c r="F9" s="100"/>
      <c r="G9" s="100"/>
      <c r="H9" s="100"/>
      <c r="I9" s="100"/>
      <c r="J9" s="100"/>
      <c r="K9" s="54"/>
    </row>
    <row r="10" spans="1:11">
      <c r="A10" s="100"/>
      <c r="B10" s="100"/>
      <c r="C10" s="100"/>
      <c r="D10" s="100"/>
      <c r="E10" s="100"/>
      <c r="F10" s="100"/>
      <c r="G10" s="100"/>
      <c r="H10" s="100"/>
      <c r="I10" s="100"/>
      <c r="J10" s="100"/>
      <c r="K10" s="100"/>
    </row>
    <row r="11" spans="1:11">
      <c r="A11" s="100"/>
      <c r="B11" s="100"/>
      <c r="C11" s="100"/>
      <c r="D11" s="100"/>
      <c r="E11" s="100"/>
      <c r="F11" s="100"/>
      <c r="G11" s="100"/>
      <c r="H11" s="100"/>
      <c r="I11" s="100"/>
      <c r="J11" s="100"/>
      <c r="K11" s="100"/>
    </row>
    <row r="12" spans="1:11">
      <c r="A12" s="100"/>
      <c r="B12" s="100"/>
      <c r="C12" s="100"/>
      <c r="D12" s="100"/>
      <c r="E12" s="100"/>
      <c r="F12" s="100"/>
      <c r="G12" s="100"/>
      <c r="H12" s="100"/>
      <c r="I12" s="100"/>
      <c r="J12" s="100"/>
      <c r="K12" s="100"/>
    </row>
    <row r="13" spans="1:11" s="100" customFormat="1"/>
    <row r="14" spans="1:11" s="100" customFormat="1"/>
    <row r="15" spans="1:11" s="100" customFormat="1"/>
    <row r="18" spans="1:11" ht="18">
      <c r="A18" s="912" t="s">
        <v>0</v>
      </c>
      <c r="B18" s="913"/>
      <c r="C18" s="913"/>
      <c r="D18" s="913"/>
      <c r="E18" s="913"/>
      <c r="F18" s="913"/>
      <c r="G18" s="913"/>
      <c r="H18" s="913"/>
      <c r="I18" s="913"/>
      <c r="J18" s="913"/>
      <c r="K18" s="913"/>
    </row>
    <row r="19" spans="1:11" ht="18">
      <c r="A19" s="912" t="s">
        <v>345</v>
      </c>
      <c r="B19" s="914"/>
      <c r="C19" s="914"/>
      <c r="D19" s="914"/>
      <c r="E19" s="914"/>
      <c r="F19" s="914"/>
      <c r="G19" s="914"/>
      <c r="H19" s="914"/>
      <c r="I19" s="914"/>
      <c r="J19" s="914"/>
      <c r="K19" s="914"/>
    </row>
    <row r="32" spans="1:11">
      <c r="A32" s="100"/>
      <c r="B32" s="100"/>
      <c r="C32" s="100"/>
      <c r="D32" s="100"/>
      <c r="E32" s="100"/>
      <c r="F32" s="100"/>
      <c r="G32" s="100"/>
      <c r="H32" s="100"/>
      <c r="I32" s="100"/>
      <c r="J32" s="100"/>
      <c r="K32" s="100"/>
    </row>
    <row r="33" spans="1:11">
      <c r="A33" s="100"/>
      <c r="B33" s="100"/>
      <c r="C33" s="100"/>
      <c r="D33" s="100"/>
      <c r="E33" s="100"/>
      <c r="F33" s="100"/>
      <c r="G33" s="100"/>
      <c r="H33" s="100"/>
      <c r="I33" s="100"/>
      <c r="J33" s="100"/>
      <c r="K33" s="100"/>
    </row>
    <row r="34" spans="1:11">
      <c r="K34" s="578" t="s">
        <v>2</v>
      </c>
    </row>
    <row r="35" spans="1:11" ht="15">
      <c r="K35" s="751">
        <v>43517</v>
      </c>
    </row>
    <row r="36" spans="1:11" ht="15">
      <c r="K36" s="595" t="s">
        <v>376</v>
      </c>
    </row>
    <row r="37" spans="1:11" ht="15">
      <c r="K37" s="595"/>
    </row>
    <row r="38" spans="1:11">
      <c r="A38" s="17"/>
      <c r="B38" s="17"/>
      <c r="C38" s="17"/>
      <c r="D38" s="17"/>
      <c r="E38" s="17"/>
      <c r="F38" s="17"/>
      <c r="G38" s="17"/>
      <c r="H38" s="17"/>
      <c r="I38" s="17"/>
      <c r="J38" s="17"/>
      <c r="K38" s="590"/>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
  <sheetViews>
    <sheetView tabSelected="1" view="pageLayout" topLeftCell="A2" zoomScale="85" zoomScaleNormal="100" zoomScalePageLayoutView="85" workbookViewId="0">
      <selection activeCell="E11" sqref="E11"/>
    </sheetView>
  </sheetViews>
  <sheetFormatPr defaultColWidth="9.42578125" defaultRowHeight="12.75"/>
  <cols>
    <col min="1" max="1" width="39.5703125" style="99" customWidth="1"/>
    <col min="2" max="2" width="14" style="838" customWidth="1"/>
    <col min="3" max="6" width="12.42578125" style="99" customWidth="1"/>
    <col min="7" max="7" width="12.42578125" style="99" bestFit="1" customWidth="1"/>
    <col min="8" max="8" width="12.5703125" style="99" customWidth="1"/>
    <col min="9" max="9" width="12" style="99" customWidth="1"/>
    <col min="10" max="10" width="12.42578125" style="99" bestFit="1" customWidth="1"/>
    <col min="11" max="12" width="11.42578125" style="99" customWidth="1"/>
    <col min="13" max="14" width="12.42578125" style="99" customWidth="1"/>
    <col min="15" max="15" width="12.42578125" style="838" customWidth="1"/>
    <col min="16" max="16" width="13.140625" style="99" customWidth="1"/>
    <col min="17" max="16384" width="9.42578125" style="99"/>
  </cols>
  <sheetData>
    <row r="1" spans="1:17" s="170" customFormat="1" ht="18">
      <c r="A1" s="169"/>
      <c r="B1" s="169"/>
    </row>
    <row r="2" spans="1:17" s="100" customFormat="1"/>
    <row r="3" spans="1:17">
      <c r="A3" s="284" t="s">
        <v>114</v>
      </c>
      <c r="B3" s="842"/>
      <c r="C3" s="310"/>
      <c r="D3" s="310"/>
      <c r="E3" s="310"/>
      <c r="F3" s="310"/>
      <c r="G3" s="310"/>
      <c r="H3" s="310"/>
      <c r="I3" s="310"/>
      <c r="J3" s="310"/>
      <c r="K3" s="310"/>
      <c r="L3" s="310"/>
      <c r="M3" s="310"/>
      <c r="N3" s="311"/>
      <c r="O3" s="847"/>
      <c r="P3" s="780"/>
    </row>
    <row r="4" spans="1:17">
      <c r="A4" s="287"/>
      <c r="B4" s="843"/>
      <c r="C4" s="17"/>
      <c r="D4" s="17"/>
      <c r="E4" s="17"/>
      <c r="F4" s="17"/>
      <c r="G4" s="17"/>
      <c r="H4" s="17"/>
      <c r="I4" s="17"/>
      <c r="J4" s="17"/>
      <c r="K4" s="17"/>
      <c r="L4" s="17"/>
      <c r="M4" s="17"/>
      <c r="N4" s="105"/>
      <c r="O4" s="105"/>
      <c r="P4" s="105"/>
    </row>
    <row r="5" spans="1:17" ht="43.5" customHeight="1">
      <c r="A5" s="312" t="s">
        <v>53</v>
      </c>
      <c r="B5" s="857" t="s">
        <v>362</v>
      </c>
      <c r="C5" s="255" t="s">
        <v>5</v>
      </c>
      <c r="D5" s="14" t="s">
        <v>6</v>
      </c>
      <c r="E5" s="14" t="s">
        <v>7</v>
      </c>
      <c r="F5" s="14" t="s">
        <v>8</v>
      </c>
      <c r="G5" s="14" t="s">
        <v>9</v>
      </c>
      <c r="H5" s="14" t="s">
        <v>10</v>
      </c>
      <c r="I5" s="14" t="s">
        <v>26</v>
      </c>
      <c r="J5" s="14" t="s">
        <v>27</v>
      </c>
      <c r="K5" s="14" t="s">
        <v>28</v>
      </c>
      <c r="L5" s="14" t="s">
        <v>29</v>
      </c>
      <c r="M5" s="14" t="s">
        <v>30</v>
      </c>
      <c r="N5" s="313" t="s">
        <v>31</v>
      </c>
      <c r="O5" s="305" t="s">
        <v>188</v>
      </c>
      <c r="P5" s="305" t="s">
        <v>361</v>
      </c>
    </row>
    <row r="6" spans="1:17" ht="19.5" customHeight="1">
      <c r="A6" s="844" t="s">
        <v>115</v>
      </c>
      <c r="B6" s="849"/>
      <c r="C6" s="98"/>
      <c r="D6" s="98"/>
      <c r="E6" s="98"/>
      <c r="F6" s="98"/>
      <c r="G6" s="98"/>
      <c r="H6" s="98"/>
      <c r="I6" s="98"/>
      <c r="J6" s="98"/>
      <c r="K6" s="98"/>
      <c r="L6" s="98"/>
      <c r="M6" s="98"/>
      <c r="N6" s="765"/>
      <c r="O6" s="256"/>
      <c r="P6" s="256"/>
    </row>
    <row r="7" spans="1:17" ht="15.6" customHeight="1">
      <c r="A7" s="850" t="s">
        <v>116</v>
      </c>
      <c r="B7" s="855">
        <v>0</v>
      </c>
      <c r="C7" s="98">
        <v>0</v>
      </c>
      <c r="D7" s="98"/>
      <c r="E7" s="98"/>
      <c r="F7" s="98"/>
      <c r="G7" s="98"/>
      <c r="H7" s="98"/>
      <c r="I7" s="98"/>
      <c r="J7" s="98"/>
      <c r="K7" s="98"/>
      <c r="L7" s="98"/>
      <c r="M7" s="98"/>
      <c r="N7" s="98"/>
      <c r="O7" s="770">
        <f>SUM(C7:N7)</f>
        <v>0</v>
      </c>
      <c r="P7" s="770">
        <f>+O7+B7</f>
        <v>0</v>
      </c>
    </row>
    <row r="8" spans="1:17" ht="15.6" customHeight="1">
      <c r="A8" s="850" t="s">
        <v>227</v>
      </c>
      <c r="B8" s="855">
        <v>26647119.34</v>
      </c>
      <c r="C8" s="98">
        <v>1773680.27</v>
      </c>
      <c r="D8" s="98"/>
      <c r="E8" s="234"/>
      <c r="F8" s="98"/>
      <c r="G8" s="234"/>
      <c r="H8" s="98"/>
      <c r="I8" s="98"/>
      <c r="J8" s="98"/>
      <c r="K8" s="98"/>
      <c r="L8" s="98"/>
      <c r="M8" s="98"/>
      <c r="N8" s="98"/>
      <c r="O8" s="770">
        <f t="shared" ref="O8:O13" si="0">SUM(C8:N8)</f>
        <v>1773680.27</v>
      </c>
      <c r="P8" s="770">
        <f t="shared" ref="P8:P13" si="1">+O8+B8</f>
        <v>28420799.609999999</v>
      </c>
    </row>
    <row r="9" spans="1:17" ht="15.6" customHeight="1">
      <c r="A9" s="850" t="s">
        <v>228</v>
      </c>
      <c r="B9" s="855">
        <v>1612847.36</v>
      </c>
      <c r="C9" s="98">
        <v>4361.2200000000021</v>
      </c>
      <c r="D9" s="98"/>
      <c r="E9" s="98"/>
      <c r="F9" s="98"/>
      <c r="G9" s="98"/>
      <c r="H9" s="98"/>
      <c r="I9" s="98"/>
      <c r="J9" s="98"/>
      <c r="K9" s="98"/>
      <c r="L9" s="98"/>
      <c r="M9" s="98"/>
      <c r="N9" s="98"/>
      <c r="O9" s="770">
        <f t="shared" si="0"/>
        <v>4361.2200000000021</v>
      </c>
      <c r="P9" s="770">
        <f t="shared" si="1"/>
        <v>1617208.58</v>
      </c>
    </row>
    <row r="10" spans="1:17" s="835" customFormat="1" ht="15.6" customHeight="1">
      <c r="A10" s="851" t="s">
        <v>358</v>
      </c>
      <c r="B10" s="993" t="s">
        <v>377</v>
      </c>
      <c r="C10" s="995" t="s">
        <v>377</v>
      </c>
      <c r="D10" s="841"/>
      <c r="E10" s="841"/>
      <c r="F10" s="841"/>
      <c r="G10" s="841"/>
      <c r="H10" s="841"/>
      <c r="I10" s="841"/>
      <c r="J10" s="841"/>
      <c r="K10" s="841"/>
      <c r="L10" s="841"/>
      <c r="M10" s="841"/>
      <c r="N10" s="841"/>
      <c r="O10" s="994" t="s">
        <v>377</v>
      </c>
      <c r="P10" s="994" t="s">
        <v>377</v>
      </c>
    </row>
    <row r="11" spans="1:17" ht="15.6" customHeight="1">
      <c r="A11" s="845" t="s">
        <v>117</v>
      </c>
      <c r="B11" s="855">
        <v>213682.59</v>
      </c>
      <c r="C11" s="98">
        <v>12167.809999999998</v>
      </c>
      <c r="D11" s="234"/>
      <c r="E11" s="234"/>
      <c r="F11" s="98"/>
      <c r="G11" s="98"/>
      <c r="H11" s="98"/>
      <c r="I11" s="98"/>
      <c r="J11" s="98"/>
      <c r="K11" s="98"/>
      <c r="L11" s="98"/>
      <c r="M11" s="98"/>
      <c r="N11" s="98"/>
      <c r="O11" s="770">
        <f t="shared" si="0"/>
        <v>12167.809999999998</v>
      </c>
      <c r="P11" s="770">
        <f t="shared" si="1"/>
        <v>225850.4</v>
      </c>
    </row>
    <row r="12" spans="1:17" ht="14.25">
      <c r="A12" s="845" t="s">
        <v>189</v>
      </c>
      <c r="B12" s="855">
        <v>265350</v>
      </c>
      <c r="C12" s="98">
        <v>1100</v>
      </c>
      <c r="D12" s="98"/>
      <c r="E12" s="98"/>
      <c r="F12" s="98"/>
      <c r="G12" s="98"/>
      <c r="H12" s="98"/>
      <c r="I12" s="98"/>
      <c r="J12" s="98"/>
      <c r="K12" s="98"/>
      <c r="L12" s="98"/>
      <c r="M12" s="98"/>
      <c r="N12" s="98"/>
      <c r="O12" s="770">
        <f t="shared" si="0"/>
        <v>1100</v>
      </c>
      <c r="P12" s="770">
        <f t="shared" si="1"/>
        <v>266450</v>
      </c>
      <c r="Q12" s="18"/>
    </row>
    <row r="13" spans="1:17" ht="15.6" customHeight="1">
      <c r="A13" s="845" t="s">
        <v>75</v>
      </c>
      <c r="B13" s="855">
        <v>91720.34</v>
      </c>
      <c r="C13" s="98">
        <v>15465.070000000002</v>
      </c>
      <c r="D13" s="98"/>
      <c r="E13" s="234"/>
      <c r="F13" s="98"/>
      <c r="G13" s="98"/>
      <c r="H13" s="98"/>
      <c r="I13" s="98"/>
      <c r="J13" s="98"/>
      <c r="K13" s="98"/>
      <c r="L13" s="98"/>
      <c r="M13" s="98"/>
      <c r="N13" s="98"/>
      <c r="O13" s="770">
        <f t="shared" si="0"/>
        <v>15465.070000000002</v>
      </c>
      <c r="P13" s="770">
        <f t="shared" si="1"/>
        <v>107185.41</v>
      </c>
    </row>
    <row r="14" spans="1:17">
      <c r="A14" s="779" t="s">
        <v>119</v>
      </c>
      <c r="B14" s="858">
        <f>SUM(B7:B13)</f>
        <v>28830719.629999999</v>
      </c>
      <c r="C14" s="848">
        <f t="shared" ref="C14:P14" si="2">SUM(C7:C13)</f>
        <v>1806774.37</v>
      </c>
      <c r="D14" s="257"/>
      <c r="E14" s="257"/>
      <c r="F14" s="257"/>
      <c r="G14" s="257"/>
      <c r="H14" s="257"/>
      <c r="I14" s="257"/>
      <c r="J14" s="257"/>
      <c r="K14" s="257"/>
      <c r="L14" s="257"/>
      <c r="M14" s="257"/>
      <c r="N14" s="306"/>
      <c r="O14" s="306">
        <f t="shared" ref="O14" si="3">SUM(O7:O13)</f>
        <v>1806774.37</v>
      </c>
      <c r="P14" s="306">
        <f t="shared" si="2"/>
        <v>30637493.999999996</v>
      </c>
    </row>
    <row r="15" spans="1:17" ht="12.6" hidden="1" customHeight="1">
      <c r="A15" s="846"/>
      <c r="B15" s="852"/>
      <c r="C15" s="19"/>
      <c r="D15" s="19"/>
      <c r="E15" s="19"/>
      <c r="F15" s="19"/>
      <c r="G15" s="19"/>
      <c r="H15" s="77"/>
      <c r="I15" s="19"/>
      <c r="J15" s="19"/>
      <c r="K15" s="19"/>
      <c r="L15" s="19"/>
      <c r="M15" s="19"/>
      <c r="N15" s="309"/>
      <c r="O15" s="307"/>
      <c r="P15" s="307"/>
    </row>
    <row r="16" spans="1:17" ht="13.5" thickBot="1">
      <c r="A16" s="314"/>
      <c r="B16" s="853"/>
      <c r="C16" s="20"/>
      <c r="D16" s="20"/>
      <c r="E16" s="20"/>
      <c r="F16" s="20"/>
      <c r="G16" s="20"/>
      <c r="H16" s="78"/>
      <c r="I16" s="20"/>
      <c r="J16" s="20"/>
      <c r="K16" s="20"/>
      <c r="L16" s="20"/>
      <c r="M16" s="20"/>
      <c r="N16" s="308"/>
      <c r="O16" s="308"/>
      <c r="P16" s="308"/>
    </row>
    <row r="17" spans="1:16" ht="9" customHeight="1" thickBot="1">
      <c r="A17" s="844"/>
      <c r="B17" s="854"/>
      <c r="C17" s="19"/>
      <c r="D17" s="19"/>
      <c r="E17" s="19"/>
      <c r="F17" s="19"/>
      <c r="G17" s="19"/>
      <c r="H17" s="77"/>
      <c r="I17" s="19"/>
      <c r="J17" s="19"/>
      <c r="K17" s="19"/>
      <c r="L17" s="19"/>
      <c r="M17" s="19"/>
      <c r="N17" s="309"/>
      <c r="O17" s="309"/>
      <c r="P17" s="309"/>
    </row>
    <row r="18" spans="1:16" ht="20.25" customHeight="1" thickBot="1">
      <c r="A18" s="776" t="s">
        <v>360</v>
      </c>
      <c r="B18" s="856">
        <v>646137.59999999998</v>
      </c>
      <c r="C18" s="777">
        <v>185994</v>
      </c>
      <c r="D18" s="777"/>
      <c r="E18" s="777"/>
      <c r="F18" s="777"/>
      <c r="G18" s="777"/>
      <c r="H18" s="777"/>
      <c r="I18" s="777"/>
      <c r="J18" s="777"/>
      <c r="K18" s="777"/>
      <c r="L18" s="777"/>
      <c r="M18" s="777"/>
      <c r="N18" s="766"/>
      <c r="O18" s="778">
        <f>SUM(C18:N18)</f>
        <v>185994</v>
      </c>
      <c r="P18" s="778">
        <f>SUM(C18:N18)+B18</f>
        <v>832131.6</v>
      </c>
    </row>
    <row r="19" spans="1:16" ht="10.5" customHeight="1">
      <c r="A19" s="223"/>
      <c r="B19" s="223"/>
      <c r="C19" s="241"/>
      <c r="D19" s="241"/>
      <c r="E19" s="241"/>
      <c r="F19" s="241"/>
      <c r="G19" s="241"/>
      <c r="H19" s="241"/>
      <c r="I19" s="241"/>
      <c r="J19" s="241"/>
      <c r="K19" s="241"/>
      <c r="L19" s="241"/>
      <c r="M19" s="241"/>
      <c r="N19" s="241"/>
      <c r="O19" s="839"/>
      <c r="P19" s="241"/>
    </row>
    <row r="20" spans="1:16" s="1" customFormat="1" ht="19.350000000000001" customHeight="1">
      <c r="A20" s="972" t="s">
        <v>341</v>
      </c>
      <c r="B20" s="972"/>
      <c r="C20" s="973"/>
      <c r="D20" s="973"/>
      <c r="E20" s="973"/>
      <c r="F20" s="973"/>
      <c r="G20" s="973"/>
      <c r="H20" s="973"/>
      <c r="I20" s="973"/>
      <c r="J20" s="973"/>
      <c r="K20" s="973"/>
      <c r="L20" s="973"/>
      <c r="M20" s="973"/>
      <c r="N20" s="973"/>
      <c r="O20" s="973"/>
      <c r="P20" s="973"/>
    </row>
    <row r="21" spans="1:16" ht="19.350000000000001" customHeight="1">
      <c r="A21" s="225" t="s">
        <v>196</v>
      </c>
      <c r="B21" s="225"/>
      <c r="C21" s="837"/>
      <c r="D21" s="837"/>
      <c r="E21" s="837"/>
      <c r="F21" s="837"/>
      <c r="G21" s="837"/>
      <c r="H21" s="837"/>
      <c r="I21" s="837"/>
      <c r="J21" s="837"/>
      <c r="K21" s="837"/>
      <c r="L21" s="837"/>
      <c r="M21" s="837"/>
      <c r="N21" s="837"/>
      <c r="O21" s="839"/>
      <c r="P21" s="837"/>
    </row>
    <row r="22" spans="1:16" ht="15" customHeight="1">
      <c r="A22" s="225" t="s">
        <v>359</v>
      </c>
      <c r="B22" s="225"/>
      <c r="C22" s="224"/>
      <c r="D22" s="224"/>
      <c r="E22" s="224"/>
      <c r="F22" s="224"/>
      <c r="G22" s="224"/>
      <c r="H22" s="224"/>
      <c r="I22" s="224"/>
      <c r="J22" s="224"/>
      <c r="K22" s="224"/>
      <c r="L22" s="224"/>
      <c r="M22" s="224"/>
      <c r="N22" s="224"/>
      <c r="O22" s="224"/>
      <c r="P22" s="224"/>
    </row>
    <row r="23" spans="1:16" ht="15" customHeight="1"/>
    <row r="24" spans="1:16" ht="17.25" customHeight="1">
      <c r="A24" s="158"/>
      <c r="B24" s="158"/>
      <c r="D24" s="113"/>
    </row>
    <row r="25" spans="1:16">
      <c r="D25" s="113"/>
    </row>
    <row r="26" spans="1:16">
      <c r="D26" s="113"/>
    </row>
    <row r="32" spans="1:16">
      <c r="L32" s="578"/>
    </row>
    <row r="33" spans="12:12">
      <c r="L33" s="578"/>
    </row>
    <row r="34" spans="12:12">
      <c r="L34" s="578"/>
    </row>
    <row r="35" spans="12:12">
      <c r="L35" s="578"/>
    </row>
    <row r="36" spans="12:12">
      <c r="L36" s="754"/>
    </row>
    <row r="37" spans="12:12">
      <c r="L37" s="578"/>
    </row>
    <row r="38" spans="12:12">
      <c r="L38" s="578"/>
    </row>
    <row r="39" spans="12:12">
      <c r="L39" s="578"/>
    </row>
    <row r="40" spans="12:12">
      <c r="L40" s="578"/>
    </row>
  </sheetData>
  <mergeCells count="1">
    <mergeCell ref="A20:P20"/>
  </mergeCells>
  <pageMargins left="0.7" right="0.7" top="1.0785416666666667" bottom="0.75" header="0.3" footer="0.3"/>
  <pageSetup scale="55" orientation="landscape" r:id="rId1"/>
  <headerFooter>
    <oddHeader>&amp;C&amp;"Arial,Bold"&amp;K000000Table I-5a
Pacific Gas and Electric Company
2018-22 Demand Response Programs Incentives
January 2019</oddHeader>
    <oddFooter>&amp;L&amp;F&amp;C9a of 11&amp;R&amp;A</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D1" zoomScale="85" zoomScaleNormal="100" zoomScalePageLayoutView="85" workbookViewId="0">
      <selection activeCell="N21" sqref="N21"/>
    </sheetView>
  </sheetViews>
  <sheetFormatPr defaultColWidth="9.42578125" defaultRowHeight="12.75"/>
  <cols>
    <col min="1" max="1" width="40.85546875" style="99" customWidth="1"/>
    <col min="2" max="2" width="16.28515625" style="151" customWidth="1"/>
    <col min="3" max="4" width="12.42578125" style="151" customWidth="1"/>
    <col min="5" max="5" width="12.7109375" style="151" customWidth="1"/>
    <col min="6" max="6" width="12.42578125" style="151" customWidth="1"/>
    <col min="7" max="7" width="12.5703125" style="151" customWidth="1"/>
    <col min="8" max="8" width="11.5703125" style="151" bestFit="1" customWidth="1"/>
    <col min="9" max="9" width="12.42578125" style="151" bestFit="1" customWidth="1"/>
    <col min="10" max="10" width="11.85546875" style="151" customWidth="1"/>
    <col min="11" max="11" width="12.28515625" style="151" customWidth="1"/>
    <col min="12" max="13" width="12.42578125" style="151" customWidth="1"/>
    <col min="14" max="14" width="16.42578125" style="151" customWidth="1"/>
    <col min="15" max="15" width="9.42578125" style="752"/>
    <col min="16" max="16384" width="9.42578125" style="99"/>
  </cols>
  <sheetData>
    <row r="1" spans="1:15" s="170" customFormat="1" ht="18">
      <c r="B1" s="171"/>
      <c r="C1" s="171"/>
      <c r="D1" s="171"/>
      <c r="E1" s="171"/>
      <c r="F1" s="171"/>
      <c r="G1" s="171"/>
      <c r="H1" s="171"/>
      <c r="I1" s="171"/>
      <c r="J1" s="171"/>
      <c r="K1" s="171"/>
      <c r="L1" s="171"/>
      <c r="M1" s="171"/>
      <c r="N1" s="171"/>
    </row>
    <row r="2" spans="1:15" s="100" customFormat="1">
      <c r="B2" s="145"/>
      <c r="C2" s="145"/>
      <c r="D2" s="145"/>
      <c r="E2" s="145"/>
      <c r="F2" s="145"/>
      <c r="G2" s="145"/>
      <c r="H2" s="145"/>
      <c r="I2" s="145"/>
      <c r="J2" s="145"/>
      <c r="K2" s="145"/>
      <c r="L2" s="145"/>
      <c r="M2" s="145"/>
      <c r="N2" s="145"/>
    </row>
    <row r="3" spans="1:15">
      <c r="A3" s="284" t="s">
        <v>114</v>
      </c>
      <c r="B3" s="285"/>
      <c r="C3" s="285"/>
      <c r="D3" s="285"/>
      <c r="E3" s="285"/>
      <c r="F3" s="285"/>
      <c r="G3" s="285"/>
      <c r="H3" s="285"/>
      <c r="I3" s="285"/>
      <c r="J3" s="285"/>
      <c r="K3" s="285"/>
      <c r="L3" s="285"/>
      <c r="M3" s="285"/>
      <c r="N3" s="286"/>
    </row>
    <row r="4" spans="1:15">
      <c r="A4" s="287"/>
      <c r="B4" s="147"/>
      <c r="C4" s="147"/>
      <c r="D4" s="147"/>
      <c r="E4" s="147"/>
      <c r="F4" s="147"/>
      <c r="G4" s="147"/>
      <c r="H4" s="147"/>
      <c r="I4" s="147"/>
      <c r="J4" s="147"/>
      <c r="K4" s="147"/>
      <c r="L4" s="147"/>
      <c r="M4" s="147"/>
      <c r="N4" s="288"/>
      <c r="O4" s="753"/>
    </row>
    <row r="5" spans="1:15" ht="53.25" customHeight="1">
      <c r="A5" s="289" t="s">
        <v>180</v>
      </c>
      <c r="B5" s="258" t="s">
        <v>5</v>
      </c>
      <c r="C5" s="148" t="s">
        <v>6</v>
      </c>
      <c r="D5" s="148" t="s">
        <v>7</v>
      </c>
      <c r="E5" s="148" t="s">
        <v>8</v>
      </c>
      <c r="F5" s="148" t="s">
        <v>9</v>
      </c>
      <c r="G5" s="148" t="s">
        <v>10</v>
      </c>
      <c r="H5" s="148" t="s">
        <v>26</v>
      </c>
      <c r="I5" s="148" t="s">
        <v>27</v>
      </c>
      <c r="J5" s="148" t="s">
        <v>28</v>
      </c>
      <c r="K5" s="148" t="s">
        <v>29</v>
      </c>
      <c r="L5" s="148" t="s">
        <v>30</v>
      </c>
      <c r="M5" s="148" t="s">
        <v>31</v>
      </c>
      <c r="N5" s="259" t="s">
        <v>357</v>
      </c>
    </row>
    <row r="6" spans="1:15" ht="19.5" customHeight="1">
      <c r="A6" s="290" t="s">
        <v>115</v>
      </c>
      <c r="B6" s="145"/>
      <c r="C6" s="145"/>
      <c r="D6" s="145"/>
      <c r="E6" s="145"/>
      <c r="F6" s="145"/>
      <c r="G6" s="145"/>
      <c r="H6" s="145"/>
      <c r="I6" s="145"/>
      <c r="J6" s="145"/>
      <c r="K6" s="145"/>
      <c r="L6" s="145"/>
      <c r="M6" s="260"/>
      <c r="N6" s="260"/>
    </row>
    <row r="7" spans="1:15" ht="15.6" customHeight="1">
      <c r="A7" s="291" t="s">
        <v>116</v>
      </c>
      <c r="B7" s="145">
        <v>0</v>
      </c>
      <c r="C7" s="145"/>
      <c r="D7" s="145"/>
      <c r="E7" s="145"/>
      <c r="F7" s="145"/>
      <c r="G7" s="145"/>
      <c r="H7" s="145"/>
      <c r="I7" s="145"/>
      <c r="J7" s="150"/>
      <c r="K7" s="145"/>
      <c r="L7" s="145"/>
      <c r="M7" s="145"/>
      <c r="N7" s="149">
        <f>SUM(B7:M7)</f>
        <v>0</v>
      </c>
    </row>
    <row r="8" spans="1:15" ht="15.6" customHeight="1">
      <c r="A8" s="291" t="s">
        <v>56</v>
      </c>
      <c r="B8" s="145">
        <v>0</v>
      </c>
      <c r="C8" s="145"/>
      <c r="D8" s="145"/>
      <c r="E8" s="145"/>
      <c r="F8" s="145"/>
      <c r="G8" s="145"/>
      <c r="H8" s="145"/>
      <c r="I8" s="145"/>
      <c r="J8" s="150"/>
      <c r="K8" s="145"/>
      <c r="L8" s="145"/>
      <c r="M8" s="145"/>
      <c r="N8" s="149">
        <f t="shared" ref="N8:N9" si="0">SUM(B8:M8)</f>
        <v>0</v>
      </c>
    </row>
    <row r="9" spans="1:15" ht="15.6" customHeight="1">
      <c r="A9" s="291" t="s">
        <v>62</v>
      </c>
      <c r="B9" s="145">
        <v>0</v>
      </c>
      <c r="C9" s="145"/>
      <c r="D9" s="145"/>
      <c r="E9" s="145"/>
      <c r="F9" s="145"/>
      <c r="G9" s="145"/>
      <c r="H9" s="145"/>
      <c r="I9" s="145"/>
      <c r="J9" s="150"/>
      <c r="K9" s="145"/>
      <c r="L9" s="145"/>
      <c r="M9" s="145"/>
      <c r="N9" s="149">
        <f t="shared" si="0"/>
        <v>0</v>
      </c>
    </row>
    <row r="10" spans="1:15" ht="15.6" customHeight="1">
      <c r="A10" s="292" t="s">
        <v>192</v>
      </c>
      <c r="B10" s="908" t="s">
        <v>377</v>
      </c>
      <c r="C10" s="183"/>
      <c r="D10" s="183"/>
      <c r="E10" s="183"/>
      <c r="F10" s="183"/>
      <c r="G10" s="183"/>
      <c r="H10" s="183"/>
      <c r="I10" s="183"/>
      <c r="J10" s="183"/>
      <c r="K10" s="183"/>
      <c r="L10" s="183"/>
      <c r="M10" s="183"/>
      <c r="N10" s="911" t="s">
        <v>377</v>
      </c>
    </row>
    <row r="11" spans="1:15" ht="15.6" customHeight="1">
      <c r="A11" s="292" t="s">
        <v>193</v>
      </c>
      <c r="B11" s="908" t="s">
        <v>377</v>
      </c>
      <c r="C11" s="183"/>
      <c r="D11" s="183"/>
      <c r="E11" s="183"/>
      <c r="F11" s="183"/>
      <c r="G11" s="183"/>
      <c r="H11" s="183"/>
      <c r="I11" s="183"/>
      <c r="J11" s="183"/>
      <c r="K11" s="183"/>
      <c r="L11" s="183"/>
      <c r="M11" s="183"/>
      <c r="N11" s="911" t="s">
        <v>377</v>
      </c>
    </row>
    <row r="12" spans="1:15" ht="15.6" customHeight="1">
      <c r="A12" s="292" t="s">
        <v>226</v>
      </c>
      <c r="B12" s="908" t="s">
        <v>377</v>
      </c>
      <c r="C12" s="183"/>
      <c r="D12" s="183"/>
      <c r="E12" s="183"/>
      <c r="F12" s="183"/>
      <c r="G12" s="183"/>
      <c r="H12" s="183"/>
      <c r="I12" s="183"/>
      <c r="J12" s="183"/>
      <c r="K12" s="183"/>
      <c r="L12" s="183"/>
      <c r="M12" s="183"/>
      <c r="N12" s="911" t="s">
        <v>377</v>
      </c>
    </row>
    <row r="13" spans="1:15" ht="15.6" customHeight="1">
      <c r="A13" s="291" t="s">
        <v>117</v>
      </c>
      <c r="B13" s="145">
        <v>0</v>
      </c>
      <c r="C13" s="145"/>
      <c r="D13" s="145"/>
      <c r="E13" s="145"/>
      <c r="F13" s="145"/>
      <c r="G13" s="145"/>
      <c r="H13" s="145"/>
      <c r="I13" s="145"/>
      <c r="J13" s="145"/>
      <c r="K13" s="145"/>
      <c r="L13" s="145"/>
      <c r="M13" s="145"/>
      <c r="N13" s="149">
        <f>SUM(B13:M13)</f>
        <v>0</v>
      </c>
    </row>
    <row r="14" spans="1:15" s="71" customFormat="1" ht="15" customHeight="1">
      <c r="A14" s="291" t="s">
        <v>168</v>
      </c>
      <c r="B14" s="145">
        <v>0</v>
      </c>
      <c r="C14" s="145"/>
      <c r="D14" s="145"/>
      <c r="E14" s="145"/>
      <c r="F14" s="145"/>
      <c r="G14" s="145"/>
      <c r="H14" s="145"/>
      <c r="I14" s="145"/>
      <c r="J14" s="152"/>
      <c r="K14" s="152"/>
      <c r="L14" s="152"/>
      <c r="M14" s="152"/>
      <c r="N14" s="149">
        <f t="shared" ref="N14:N17" si="1">SUM(B14:M14)</f>
        <v>0</v>
      </c>
    </row>
    <row r="15" spans="1:15" s="71" customFormat="1">
      <c r="A15" s="291" t="s">
        <v>75</v>
      </c>
      <c r="B15" s="145">
        <v>0</v>
      </c>
      <c r="C15" s="145"/>
      <c r="D15" s="145"/>
      <c r="E15" s="145"/>
      <c r="F15" s="145"/>
      <c r="G15" s="145"/>
      <c r="H15" s="145"/>
      <c r="I15" s="145"/>
      <c r="J15" s="152"/>
      <c r="K15" s="152"/>
      <c r="L15" s="152"/>
      <c r="M15" s="152"/>
      <c r="N15" s="149">
        <f t="shared" si="1"/>
        <v>0</v>
      </c>
    </row>
    <row r="16" spans="1:15" ht="14.25">
      <c r="A16" s="293" t="s">
        <v>118</v>
      </c>
      <c r="B16" s="145">
        <v>1550</v>
      </c>
      <c r="C16" s="145"/>
      <c r="D16" s="145"/>
      <c r="E16" s="145"/>
      <c r="F16" s="145"/>
      <c r="G16" s="145"/>
      <c r="H16" s="145"/>
      <c r="I16" s="145"/>
      <c r="J16" s="145"/>
      <c r="K16" s="145"/>
      <c r="L16" s="145"/>
      <c r="M16" s="145"/>
      <c r="N16" s="149">
        <f t="shared" si="1"/>
        <v>1550</v>
      </c>
    </row>
    <row r="17" spans="1:15" s="72" customFormat="1">
      <c r="A17" s="284" t="s">
        <v>119</v>
      </c>
      <c r="B17" s="261">
        <f t="shared" ref="B17:M17" si="2">SUM(B7:B16)</f>
        <v>1550</v>
      </c>
      <c r="C17" s="909">
        <f t="shared" si="2"/>
        <v>0</v>
      </c>
      <c r="D17" s="909">
        <f t="shared" si="2"/>
        <v>0</v>
      </c>
      <c r="E17" s="909">
        <f t="shared" si="2"/>
        <v>0</v>
      </c>
      <c r="F17" s="909">
        <f t="shared" si="2"/>
        <v>0</v>
      </c>
      <c r="G17" s="909">
        <f t="shared" si="2"/>
        <v>0</v>
      </c>
      <c r="H17" s="909">
        <f t="shared" si="2"/>
        <v>0</v>
      </c>
      <c r="I17" s="909">
        <f t="shared" si="2"/>
        <v>0</v>
      </c>
      <c r="J17" s="909">
        <f t="shared" si="2"/>
        <v>0</v>
      </c>
      <c r="K17" s="909">
        <f t="shared" si="2"/>
        <v>0</v>
      </c>
      <c r="L17" s="909">
        <f t="shared" si="2"/>
        <v>0</v>
      </c>
      <c r="M17" s="909">
        <f t="shared" si="2"/>
        <v>0</v>
      </c>
      <c r="N17" s="910">
        <f t="shared" si="1"/>
        <v>1550</v>
      </c>
    </row>
    <row r="18" spans="1:15" ht="12.6" hidden="1" customHeight="1">
      <c r="A18" s="294"/>
      <c r="B18" s="145"/>
      <c r="C18" s="145"/>
      <c r="D18" s="145"/>
      <c r="E18" s="145"/>
      <c r="F18" s="145"/>
      <c r="G18" s="153"/>
      <c r="H18" s="145"/>
      <c r="I18" s="145"/>
      <c r="J18" s="145"/>
      <c r="K18" s="145"/>
      <c r="L18" s="145"/>
      <c r="M18" s="145"/>
      <c r="N18" s="262"/>
    </row>
    <row r="19" spans="1:15" ht="18.75" thickBot="1">
      <c r="A19" s="295"/>
      <c r="B19" s="155"/>
      <c r="C19" s="155"/>
      <c r="D19" s="155"/>
      <c r="E19" s="155"/>
      <c r="F19" s="155"/>
      <c r="G19" s="156"/>
      <c r="H19" s="155"/>
      <c r="I19" s="155"/>
      <c r="J19" s="155"/>
      <c r="K19" s="587"/>
      <c r="L19" s="155"/>
      <c r="M19" s="155"/>
      <c r="N19" s="154"/>
    </row>
    <row r="20" spans="1:15" ht="9" customHeight="1" thickBot="1">
      <c r="A20" s="290"/>
      <c r="B20" s="145"/>
      <c r="C20" s="145"/>
      <c r="D20" s="145"/>
      <c r="E20" s="145"/>
      <c r="F20" s="145"/>
      <c r="G20" s="153"/>
      <c r="H20" s="145"/>
      <c r="I20" s="145"/>
      <c r="J20" s="145"/>
      <c r="K20" s="145"/>
      <c r="L20" s="145"/>
      <c r="M20" s="145"/>
      <c r="N20" s="149"/>
    </row>
    <row r="21" spans="1:15" ht="20.25" customHeight="1">
      <c r="A21" s="296" t="s">
        <v>181</v>
      </c>
      <c r="B21" s="146">
        <v>0</v>
      </c>
      <c r="C21" s="146"/>
      <c r="D21" s="146"/>
      <c r="E21" s="146"/>
      <c r="F21" s="146"/>
      <c r="G21" s="146"/>
      <c r="H21" s="146"/>
      <c r="I21" s="146"/>
      <c r="J21" s="146"/>
      <c r="K21" s="146"/>
      <c r="L21" s="146"/>
      <c r="M21" s="146"/>
      <c r="N21" s="297">
        <f>SUM(B21:M21)</f>
        <v>0</v>
      </c>
    </row>
    <row r="22" spans="1:15" ht="13.5" customHeight="1"/>
    <row r="23" spans="1:15" s="1" customFormat="1" ht="15.4" customHeight="1">
      <c r="A23" s="974" t="s">
        <v>374</v>
      </c>
      <c r="B23" s="975"/>
      <c r="C23" s="975"/>
      <c r="D23" s="975"/>
      <c r="E23" s="975"/>
      <c r="F23" s="975"/>
      <c r="G23" s="975"/>
      <c r="H23" s="975"/>
      <c r="I23" s="975"/>
      <c r="J23" s="975"/>
      <c r="K23" s="975"/>
      <c r="L23" s="975"/>
      <c r="M23" s="975"/>
      <c r="N23" s="975"/>
      <c r="O23" s="572"/>
    </row>
    <row r="24" spans="1:15" ht="15.4" customHeight="1">
      <c r="A24" s="974" t="s">
        <v>196</v>
      </c>
      <c r="B24" s="975"/>
      <c r="C24" s="975"/>
      <c r="D24" s="975"/>
      <c r="E24" s="975"/>
      <c r="F24" s="975"/>
      <c r="G24" s="975"/>
      <c r="H24" s="975"/>
      <c r="I24" s="975"/>
      <c r="J24" s="975"/>
      <c r="K24" s="975"/>
      <c r="L24" s="975"/>
      <c r="M24" s="975"/>
      <c r="N24" s="975"/>
    </row>
    <row r="25" spans="1:15" ht="15">
      <c r="A25" s="974"/>
      <c r="B25" s="975"/>
      <c r="C25" s="975"/>
      <c r="D25" s="975"/>
      <c r="E25" s="975"/>
      <c r="F25" s="975"/>
      <c r="G25" s="975"/>
      <c r="H25" s="975"/>
      <c r="I25" s="975"/>
      <c r="J25" s="975"/>
      <c r="K25" s="975"/>
      <c r="L25" s="975"/>
      <c r="M25" s="975"/>
      <c r="N25" s="975"/>
    </row>
    <row r="26" spans="1:15">
      <c r="H26" s="157"/>
    </row>
    <row r="29" spans="1:15">
      <c r="C29" s="157"/>
    </row>
    <row r="30" spans="1:15">
      <c r="C30" s="157"/>
    </row>
    <row r="31" spans="1:15">
      <c r="C31" s="157"/>
    </row>
    <row r="32" spans="1:15">
      <c r="C32" s="157"/>
    </row>
    <row r="35" spans="11:11">
      <c r="K35" s="754"/>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January 2019</oddHeader>
    <oddFooter>&amp;L&amp;F&amp;C9b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view="pageLayout" zoomScale="70" zoomScaleNormal="85" zoomScalePageLayoutView="70" workbookViewId="0">
      <selection activeCell="O49" sqref="O49"/>
    </sheetView>
  </sheetViews>
  <sheetFormatPr defaultColWidth="5.42578125" defaultRowHeight="12.75" outlineLevelRow="1"/>
  <cols>
    <col min="1" max="1" width="65.42578125" style="28" bestFit="1" customWidth="1"/>
    <col min="2" max="2" width="18.28515625" style="28" customWidth="1"/>
    <col min="3" max="3" width="12.42578125" style="27" bestFit="1" customWidth="1"/>
    <col min="4" max="4" width="14.42578125" style="28" customWidth="1"/>
    <col min="5" max="6" width="13.42578125" style="28" customWidth="1"/>
    <col min="7" max="9" width="10.42578125" style="28" customWidth="1"/>
    <col min="10" max="10" width="11.5703125" style="28" customWidth="1"/>
    <col min="11" max="11" width="11.7109375" style="28" customWidth="1"/>
    <col min="12" max="12" width="11.42578125" style="28" customWidth="1"/>
    <col min="13" max="13" width="10.28515625" style="27" customWidth="1"/>
    <col min="14" max="14" width="10.5703125" style="28" bestFit="1" customWidth="1"/>
    <col min="15" max="15" width="11.5703125" style="108" customWidth="1"/>
    <col min="16" max="16" width="15.140625" style="108" customWidth="1"/>
    <col min="17" max="17" width="14.42578125" style="108" customWidth="1"/>
    <col min="18" max="18" width="14.5703125" style="108" customWidth="1"/>
    <col min="19" max="257" width="5.42578125" style="108"/>
    <col min="258" max="258" width="65.42578125" style="108" bestFit="1" customWidth="1"/>
    <col min="259" max="259" width="12.42578125" style="108" customWidth="1"/>
    <col min="260" max="260" width="11.5703125" style="108" bestFit="1" customWidth="1"/>
    <col min="261" max="261" width="12.5703125" style="108" bestFit="1" customWidth="1"/>
    <col min="262" max="262" width="13.42578125" style="108" bestFit="1" customWidth="1"/>
    <col min="263" max="263" width="13.5703125" style="108" customWidth="1"/>
    <col min="264" max="264" width="13.42578125" style="108" customWidth="1"/>
    <col min="265" max="265" width="13.42578125" style="108" bestFit="1" customWidth="1"/>
    <col min="266" max="266" width="14.5703125" style="108" customWidth="1"/>
    <col min="267" max="270" width="8.5703125" style="108" customWidth="1"/>
    <col min="271" max="271" width="16" style="108" customWidth="1"/>
    <col min="272" max="272" width="0" style="108" hidden="1" customWidth="1"/>
    <col min="273" max="273" width="15.42578125" style="108" customWidth="1"/>
    <col min="274" max="274" width="14.42578125" style="108" customWidth="1"/>
    <col min="275" max="513" width="5.42578125" style="108"/>
    <col min="514" max="514" width="65.42578125" style="108" bestFit="1" customWidth="1"/>
    <col min="515" max="515" width="12.42578125" style="108" customWidth="1"/>
    <col min="516" max="516" width="11.5703125" style="108" bestFit="1" customWidth="1"/>
    <col min="517" max="517" width="12.5703125" style="108" bestFit="1" customWidth="1"/>
    <col min="518" max="518" width="13.42578125" style="108" bestFit="1" customWidth="1"/>
    <col min="519" max="519" width="13.5703125" style="108" customWidth="1"/>
    <col min="520" max="520" width="13.42578125" style="108" customWidth="1"/>
    <col min="521" max="521" width="13.42578125" style="108" bestFit="1" customWidth="1"/>
    <col min="522" max="522" width="14.5703125" style="108" customWidth="1"/>
    <col min="523" max="526" width="8.5703125" style="108" customWidth="1"/>
    <col min="527" max="527" width="16" style="108" customWidth="1"/>
    <col min="528" max="528" width="0" style="108" hidden="1" customWidth="1"/>
    <col min="529" max="529" width="15.42578125" style="108" customWidth="1"/>
    <col min="530" max="530" width="14.42578125" style="108" customWidth="1"/>
    <col min="531" max="769" width="5.42578125" style="108"/>
    <col min="770" max="770" width="65.42578125" style="108" bestFit="1" customWidth="1"/>
    <col min="771" max="771" width="12.42578125" style="108" customWidth="1"/>
    <col min="772" max="772" width="11.5703125" style="108" bestFit="1" customWidth="1"/>
    <col min="773" max="773" width="12.5703125" style="108" bestFit="1" customWidth="1"/>
    <col min="774" max="774" width="13.42578125" style="108" bestFit="1" customWidth="1"/>
    <col min="775" max="775" width="13.5703125" style="108" customWidth="1"/>
    <col min="776" max="776" width="13.42578125" style="108" customWidth="1"/>
    <col min="777" max="777" width="13.42578125" style="108" bestFit="1" customWidth="1"/>
    <col min="778" max="778" width="14.5703125" style="108" customWidth="1"/>
    <col min="779" max="782" width="8.5703125" style="108" customWidth="1"/>
    <col min="783" max="783" width="16" style="108" customWidth="1"/>
    <col min="784" max="784" width="0" style="108" hidden="1" customWidth="1"/>
    <col min="785" max="785" width="15.42578125" style="108" customWidth="1"/>
    <col min="786" max="786" width="14.42578125" style="108" customWidth="1"/>
    <col min="787" max="1025" width="5.42578125" style="108"/>
    <col min="1026" max="1026" width="65.42578125" style="108" bestFit="1" customWidth="1"/>
    <col min="1027" max="1027" width="12.42578125" style="108" customWidth="1"/>
    <col min="1028" max="1028" width="11.5703125" style="108" bestFit="1" customWidth="1"/>
    <col min="1029" max="1029" width="12.5703125" style="108" bestFit="1" customWidth="1"/>
    <col min="1030" max="1030" width="13.42578125" style="108" bestFit="1" customWidth="1"/>
    <col min="1031" max="1031" width="13.5703125" style="108" customWidth="1"/>
    <col min="1032" max="1032" width="13.42578125" style="108" customWidth="1"/>
    <col min="1033" max="1033" width="13.42578125" style="108" bestFit="1" customWidth="1"/>
    <col min="1034" max="1034" width="14.5703125" style="108" customWidth="1"/>
    <col min="1035" max="1038" width="8.5703125" style="108" customWidth="1"/>
    <col min="1039" max="1039" width="16" style="108" customWidth="1"/>
    <col min="1040" max="1040" width="0" style="108" hidden="1" customWidth="1"/>
    <col min="1041" max="1041" width="15.42578125" style="108" customWidth="1"/>
    <col min="1042" max="1042" width="14.42578125" style="108" customWidth="1"/>
    <col min="1043" max="1281" width="5.42578125" style="108"/>
    <col min="1282" max="1282" width="65.42578125" style="108" bestFit="1" customWidth="1"/>
    <col min="1283" max="1283" width="12.42578125" style="108" customWidth="1"/>
    <col min="1284" max="1284" width="11.5703125" style="108" bestFit="1" customWidth="1"/>
    <col min="1285" max="1285" width="12.5703125" style="108" bestFit="1" customWidth="1"/>
    <col min="1286" max="1286" width="13.42578125" style="108" bestFit="1" customWidth="1"/>
    <col min="1287" max="1287" width="13.5703125" style="108" customWidth="1"/>
    <col min="1288" max="1288" width="13.42578125" style="108" customWidth="1"/>
    <col min="1289" max="1289" width="13.42578125" style="108" bestFit="1" customWidth="1"/>
    <col min="1290" max="1290" width="14.5703125" style="108" customWidth="1"/>
    <col min="1291" max="1294" width="8.5703125" style="108" customWidth="1"/>
    <col min="1295" max="1295" width="16" style="108" customWidth="1"/>
    <col min="1296" max="1296" width="0" style="108" hidden="1" customWidth="1"/>
    <col min="1297" max="1297" width="15.42578125" style="108" customWidth="1"/>
    <col min="1298" max="1298" width="14.42578125" style="108" customWidth="1"/>
    <col min="1299" max="1537" width="5.42578125" style="108"/>
    <col min="1538" max="1538" width="65.42578125" style="108" bestFit="1" customWidth="1"/>
    <col min="1539" max="1539" width="12.42578125" style="108" customWidth="1"/>
    <col min="1540" max="1540" width="11.5703125" style="108" bestFit="1" customWidth="1"/>
    <col min="1541" max="1541" width="12.5703125" style="108" bestFit="1" customWidth="1"/>
    <col min="1542" max="1542" width="13.42578125" style="108" bestFit="1" customWidth="1"/>
    <col min="1543" max="1543" width="13.5703125" style="108" customWidth="1"/>
    <col min="1544" max="1544" width="13.42578125" style="108" customWidth="1"/>
    <col min="1545" max="1545" width="13.42578125" style="108" bestFit="1" customWidth="1"/>
    <col min="1546" max="1546" width="14.5703125" style="108" customWidth="1"/>
    <col min="1547" max="1550" width="8.5703125" style="108" customWidth="1"/>
    <col min="1551" max="1551" width="16" style="108" customWidth="1"/>
    <col min="1552" max="1552" width="0" style="108" hidden="1" customWidth="1"/>
    <col min="1553" max="1553" width="15.42578125" style="108" customWidth="1"/>
    <col min="1554" max="1554" width="14.42578125" style="108" customWidth="1"/>
    <col min="1555" max="1793" width="5.42578125" style="108"/>
    <col min="1794" max="1794" width="65.42578125" style="108" bestFit="1" customWidth="1"/>
    <col min="1795" max="1795" width="12.42578125" style="108" customWidth="1"/>
    <col min="1796" max="1796" width="11.5703125" style="108" bestFit="1" customWidth="1"/>
    <col min="1797" max="1797" width="12.5703125" style="108" bestFit="1" customWidth="1"/>
    <col min="1798" max="1798" width="13.42578125" style="108" bestFit="1" customWidth="1"/>
    <col min="1799" max="1799" width="13.5703125" style="108" customWidth="1"/>
    <col min="1800" max="1800" width="13.42578125" style="108" customWidth="1"/>
    <col min="1801" max="1801" width="13.42578125" style="108" bestFit="1" customWidth="1"/>
    <col min="1802" max="1802" width="14.5703125" style="108" customWidth="1"/>
    <col min="1803" max="1806" width="8.5703125" style="108" customWidth="1"/>
    <col min="1807" max="1807" width="16" style="108" customWidth="1"/>
    <col min="1808" max="1808" width="0" style="108" hidden="1" customWidth="1"/>
    <col min="1809" max="1809" width="15.42578125" style="108" customWidth="1"/>
    <col min="1810" max="1810" width="14.42578125" style="108" customWidth="1"/>
    <col min="1811" max="2049" width="5.42578125" style="108"/>
    <col min="2050" max="2050" width="65.42578125" style="108" bestFit="1" customWidth="1"/>
    <col min="2051" max="2051" width="12.42578125" style="108" customWidth="1"/>
    <col min="2052" max="2052" width="11.5703125" style="108" bestFit="1" customWidth="1"/>
    <col min="2053" max="2053" width="12.5703125" style="108" bestFit="1" customWidth="1"/>
    <col min="2054" max="2054" width="13.42578125" style="108" bestFit="1" customWidth="1"/>
    <col min="2055" max="2055" width="13.5703125" style="108" customWidth="1"/>
    <col min="2056" max="2056" width="13.42578125" style="108" customWidth="1"/>
    <col min="2057" max="2057" width="13.42578125" style="108" bestFit="1" customWidth="1"/>
    <col min="2058" max="2058" width="14.5703125" style="108" customWidth="1"/>
    <col min="2059" max="2062" width="8.5703125" style="108" customWidth="1"/>
    <col min="2063" max="2063" width="16" style="108" customWidth="1"/>
    <col min="2064" max="2064" width="0" style="108" hidden="1" customWidth="1"/>
    <col min="2065" max="2065" width="15.42578125" style="108" customWidth="1"/>
    <col min="2066" max="2066" width="14.42578125" style="108" customWidth="1"/>
    <col min="2067" max="2305" width="5.42578125" style="108"/>
    <col min="2306" max="2306" width="65.42578125" style="108" bestFit="1" customWidth="1"/>
    <col min="2307" max="2307" width="12.42578125" style="108" customWidth="1"/>
    <col min="2308" max="2308" width="11.5703125" style="108" bestFit="1" customWidth="1"/>
    <col min="2309" max="2309" width="12.5703125" style="108" bestFit="1" customWidth="1"/>
    <col min="2310" max="2310" width="13.42578125" style="108" bestFit="1" customWidth="1"/>
    <col min="2311" max="2311" width="13.5703125" style="108" customWidth="1"/>
    <col min="2312" max="2312" width="13.42578125" style="108" customWidth="1"/>
    <col min="2313" max="2313" width="13.42578125" style="108" bestFit="1" customWidth="1"/>
    <col min="2314" max="2314" width="14.5703125" style="108" customWidth="1"/>
    <col min="2315" max="2318" width="8.5703125" style="108" customWidth="1"/>
    <col min="2319" max="2319" width="16" style="108" customWidth="1"/>
    <col min="2320" max="2320" width="0" style="108" hidden="1" customWidth="1"/>
    <col min="2321" max="2321" width="15.42578125" style="108" customWidth="1"/>
    <col min="2322" max="2322" width="14.42578125" style="108" customWidth="1"/>
    <col min="2323" max="2561" width="5.42578125" style="108"/>
    <col min="2562" max="2562" width="65.42578125" style="108" bestFit="1" customWidth="1"/>
    <col min="2563" max="2563" width="12.42578125" style="108" customWidth="1"/>
    <col min="2564" max="2564" width="11.5703125" style="108" bestFit="1" customWidth="1"/>
    <col min="2565" max="2565" width="12.5703125" style="108" bestFit="1" customWidth="1"/>
    <col min="2566" max="2566" width="13.42578125" style="108" bestFit="1" customWidth="1"/>
    <col min="2567" max="2567" width="13.5703125" style="108" customWidth="1"/>
    <col min="2568" max="2568" width="13.42578125" style="108" customWidth="1"/>
    <col min="2569" max="2569" width="13.42578125" style="108" bestFit="1" customWidth="1"/>
    <col min="2570" max="2570" width="14.5703125" style="108" customWidth="1"/>
    <col min="2571" max="2574" width="8.5703125" style="108" customWidth="1"/>
    <col min="2575" max="2575" width="16" style="108" customWidth="1"/>
    <col min="2576" max="2576" width="0" style="108" hidden="1" customWidth="1"/>
    <col min="2577" max="2577" width="15.42578125" style="108" customWidth="1"/>
    <col min="2578" max="2578" width="14.42578125" style="108" customWidth="1"/>
    <col min="2579" max="2817" width="5.42578125" style="108"/>
    <col min="2818" max="2818" width="65.42578125" style="108" bestFit="1" customWidth="1"/>
    <col min="2819" max="2819" width="12.42578125" style="108" customWidth="1"/>
    <col min="2820" max="2820" width="11.5703125" style="108" bestFit="1" customWidth="1"/>
    <col min="2821" max="2821" width="12.5703125" style="108" bestFit="1" customWidth="1"/>
    <col min="2822" max="2822" width="13.42578125" style="108" bestFit="1" customWidth="1"/>
    <col min="2823" max="2823" width="13.5703125" style="108" customWidth="1"/>
    <col min="2824" max="2824" width="13.42578125" style="108" customWidth="1"/>
    <col min="2825" max="2825" width="13.42578125" style="108" bestFit="1" customWidth="1"/>
    <col min="2826" max="2826" width="14.5703125" style="108" customWidth="1"/>
    <col min="2827" max="2830" width="8.5703125" style="108" customWidth="1"/>
    <col min="2831" max="2831" width="16" style="108" customWidth="1"/>
    <col min="2832" max="2832" width="0" style="108" hidden="1" customWidth="1"/>
    <col min="2833" max="2833" width="15.42578125" style="108" customWidth="1"/>
    <col min="2834" max="2834" width="14.42578125" style="108" customWidth="1"/>
    <col min="2835" max="3073" width="5.42578125" style="108"/>
    <col min="3074" max="3074" width="65.42578125" style="108" bestFit="1" customWidth="1"/>
    <col min="3075" max="3075" width="12.42578125" style="108" customWidth="1"/>
    <col min="3076" max="3076" width="11.5703125" style="108" bestFit="1" customWidth="1"/>
    <col min="3077" max="3077" width="12.5703125" style="108" bestFit="1" customWidth="1"/>
    <col min="3078" max="3078" width="13.42578125" style="108" bestFit="1" customWidth="1"/>
    <col min="3079" max="3079" width="13.5703125" style="108" customWidth="1"/>
    <col min="3080" max="3080" width="13.42578125" style="108" customWidth="1"/>
    <col min="3081" max="3081" width="13.42578125" style="108" bestFit="1" customWidth="1"/>
    <col min="3082" max="3082" width="14.5703125" style="108" customWidth="1"/>
    <col min="3083" max="3086" width="8.5703125" style="108" customWidth="1"/>
    <col min="3087" max="3087" width="16" style="108" customWidth="1"/>
    <col min="3088" max="3088" width="0" style="108" hidden="1" customWidth="1"/>
    <col min="3089" max="3089" width="15.42578125" style="108" customWidth="1"/>
    <col min="3090" max="3090" width="14.42578125" style="108" customWidth="1"/>
    <col min="3091" max="3329" width="5.42578125" style="108"/>
    <col min="3330" max="3330" width="65.42578125" style="108" bestFit="1" customWidth="1"/>
    <col min="3331" max="3331" width="12.42578125" style="108" customWidth="1"/>
    <col min="3332" max="3332" width="11.5703125" style="108" bestFit="1" customWidth="1"/>
    <col min="3333" max="3333" width="12.5703125" style="108" bestFit="1" customWidth="1"/>
    <col min="3334" max="3334" width="13.42578125" style="108" bestFit="1" customWidth="1"/>
    <col min="3335" max="3335" width="13.5703125" style="108" customWidth="1"/>
    <col min="3336" max="3336" width="13.42578125" style="108" customWidth="1"/>
    <col min="3337" max="3337" width="13.42578125" style="108" bestFit="1" customWidth="1"/>
    <col min="3338" max="3338" width="14.5703125" style="108" customWidth="1"/>
    <col min="3339" max="3342" width="8.5703125" style="108" customWidth="1"/>
    <col min="3343" max="3343" width="16" style="108" customWidth="1"/>
    <col min="3344" max="3344" width="0" style="108" hidden="1" customWidth="1"/>
    <col min="3345" max="3345" width="15.42578125" style="108" customWidth="1"/>
    <col min="3346" max="3346" width="14.42578125" style="108" customWidth="1"/>
    <col min="3347" max="3585" width="5.42578125" style="108"/>
    <col min="3586" max="3586" width="65.42578125" style="108" bestFit="1" customWidth="1"/>
    <col min="3587" max="3587" width="12.42578125" style="108" customWidth="1"/>
    <col min="3588" max="3588" width="11.5703125" style="108" bestFit="1" customWidth="1"/>
    <col min="3589" max="3589" width="12.5703125" style="108" bestFit="1" customWidth="1"/>
    <col min="3590" max="3590" width="13.42578125" style="108" bestFit="1" customWidth="1"/>
    <col min="3591" max="3591" width="13.5703125" style="108" customWidth="1"/>
    <col min="3592" max="3592" width="13.42578125" style="108" customWidth="1"/>
    <col min="3593" max="3593" width="13.42578125" style="108" bestFit="1" customWidth="1"/>
    <col min="3594" max="3594" width="14.5703125" style="108" customWidth="1"/>
    <col min="3595" max="3598" width="8.5703125" style="108" customWidth="1"/>
    <col min="3599" max="3599" width="16" style="108" customWidth="1"/>
    <col min="3600" max="3600" width="0" style="108" hidden="1" customWidth="1"/>
    <col min="3601" max="3601" width="15.42578125" style="108" customWidth="1"/>
    <col min="3602" max="3602" width="14.42578125" style="108" customWidth="1"/>
    <col min="3603" max="3841" width="5.42578125" style="108"/>
    <col min="3842" max="3842" width="65.42578125" style="108" bestFit="1" customWidth="1"/>
    <col min="3843" max="3843" width="12.42578125" style="108" customWidth="1"/>
    <col min="3844" max="3844" width="11.5703125" style="108" bestFit="1" customWidth="1"/>
    <col min="3845" max="3845" width="12.5703125" style="108" bestFit="1" customWidth="1"/>
    <col min="3846" max="3846" width="13.42578125" style="108" bestFit="1" customWidth="1"/>
    <col min="3847" max="3847" width="13.5703125" style="108" customWidth="1"/>
    <col min="3848" max="3848" width="13.42578125" style="108" customWidth="1"/>
    <col min="3849" max="3849" width="13.42578125" style="108" bestFit="1" customWidth="1"/>
    <col min="3850" max="3850" width="14.5703125" style="108" customWidth="1"/>
    <col min="3851" max="3854" width="8.5703125" style="108" customWidth="1"/>
    <col min="3855" max="3855" width="16" style="108" customWidth="1"/>
    <col min="3856" max="3856" width="0" style="108" hidden="1" customWidth="1"/>
    <col min="3857" max="3857" width="15.42578125" style="108" customWidth="1"/>
    <col min="3858" max="3858" width="14.42578125" style="108" customWidth="1"/>
    <col min="3859" max="4097" width="5.42578125" style="108"/>
    <col min="4098" max="4098" width="65.42578125" style="108" bestFit="1" customWidth="1"/>
    <col min="4099" max="4099" width="12.42578125" style="108" customWidth="1"/>
    <col min="4100" max="4100" width="11.5703125" style="108" bestFit="1" customWidth="1"/>
    <col min="4101" max="4101" width="12.5703125" style="108" bestFit="1" customWidth="1"/>
    <col min="4102" max="4102" width="13.42578125" style="108" bestFit="1" customWidth="1"/>
    <col min="4103" max="4103" width="13.5703125" style="108" customWidth="1"/>
    <col min="4104" max="4104" width="13.42578125" style="108" customWidth="1"/>
    <col min="4105" max="4105" width="13.42578125" style="108" bestFit="1" customWidth="1"/>
    <col min="4106" max="4106" width="14.5703125" style="108" customWidth="1"/>
    <col min="4107" max="4110" width="8.5703125" style="108" customWidth="1"/>
    <col min="4111" max="4111" width="16" style="108" customWidth="1"/>
    <col min="4112" max="4112" width="0" style="108" hidden="1" customWidth="1"/>
    <col min="4113" max="4113" width="15.42578125" style="108" customWidth="1"/>
    <col min="4114" max="4114" width="14.42578125" style="108" customWidth="1"/>
    <col min="4115" max="4353" width="5.42578125" style="108"/>
    <col min="4354" max="4354" width="65.42578125" style="108" bestFit="1" customWidth="1"/>
    <col min="4355" max="4355" width="12.42578125" style="108" customWidth="1"/>
    <col min="4356" max="4356" width="11.5703125" style="108" bestFit="1" customWidth="1"/>
    <col min="4357" max="4357" width="12.5703125" style="108" bestFit="1" customWidth="1"/>
    <col min="4358" max="4358" width="13.42578125" style="108" bestFit="1" customWidth="1"/>
    <col min="4359" max="4359" width="13.5703125" style="108" customWidth="1"/>
    <col min="4360" max="4360" width="13.42578125" style="108" customWidth="1"/>
    <col min="4361" max="4361" width="13.42578125" style="108" bestFit="1" customWidth="1"/>
    <col min="4362" max="4362" width="14.5703125" style="108" customWidth="1"/>
    <col min="4363" max="4366" width="8.5703125" style="108" customWidth="1"/>
    <col min="4367" max="4367" width="16" style="108" customWidth="1"/>
    <col min="4368" max="4368" width="0" style="108" hidden="1" customWidth="1"/>
    <col min="4369" max="4369" width="15.42578125" style="108" customWidth="1"/>
    <col min="4370" max="4370" width="14.42578125" style="108" customWidth="1"/>
    <col min="4371" max="4609" width="5.42578125" style="108"/>
    <col min="4610" max="4610" width="65.42578125" style="108" bestFit="1" customWidth="1"/>
    <col min="4611" max="4611" width="12.42578125" style="108" customWidth="1"/>
    <col min="4612" max="4612" width="11.5703125" style="108" bestFit="1" customWidth="1"/>
    <col min="4613" max="4613" width="12.5703125" style="108" bestFit="1" customWidth="1"/>
    <col min="4614" max="4614" width="13.42578125" style="108" bestFit="1" customWidth="1"/>
    <col min="4615" max="4615" width="13.5703125" style="108" customWidth="1"/>
    <col min="4616" max="4616" width="13.42578125" style="108" customWidth="1"/>
    <col min="4617" max="4617" width="13.42578125" style="108" bestFit="1" customWidth="1"/>
    <col min="4618" max="4618" width="14.5703125" style="108" customWidth="1"/>
    <col min="4619" max="4622" width="8.5703125" style="108" customWidth="1"/>
    <col min="4623" max="4623" width="16" style="108" customWidth="1"/>
    <col min="4624" max="4624" width="0" style="108" hidden="1" customWidth="1"/>
    <col min="4625" max="4625" width="15.42578125" style="108" customWidth="1"/>
    <col min="4626" max="4626" width="14.42578125" style="108" customWidth="1"/>
    <col min="4627" max="4865" width="5.42578125" style="108"/>
    <col min="4866" max="4866" width="65.42578125" style="108" bestFit="1" customWidth="1"/>
    <col min="4867" max="4867" width="12.42578125" style="108" customWidth="1"/>
    <col min="4868" max="4868" width="11.5703125" style="108" bestFit="1" customWidth="1"/>
    <col min="4869" max="4869" width="12.5703125" style="108" bestFit="1" customWidth="1"/>
    <col min="4870" max="4870" width="13.42578125" style="108" bestFit="1" customWidth="1"/>
    <col min="4871" max="4871" width="13.5703125" style="108" customWidth="1"/>
    <col min="4872" max="4872" width="13.42578125" style="108" customWidth="1"/>
    <col min="4873" max="4873" width="13.42578125" style="108" bestFit="1" customWidth="1"/>
    <col min="4874" max="4874" width="14.5703125" style="108" customWidth="1"/>
    <col min="4875" max="4878" width="8.5703125" style="108" customWidth="1"/>
    <col min="4879" max="4879" width="16" style="108" customWidth="1"/>
    <col min="4880" max="4880" width="0" style="108" hidden="1" customWidth="1"/>
    <col min="4881" max="4881" width="15.42578125" style="108" customWidth="1"/>
    <col min="4882" max="4882" width="14.42578125" style="108" customWidth="1"/>
    <col min="4883" max="5121" width="5.42578125" style="108"/>
    <col min="5122" max="5122" width="65.42578125" style="108" bestFit="1" customWidth="1"/>
    <col min="5123" max="5123" width="12.42578125" style="108" customWidth="1"/>
    <col min="5124" max="5124" width="11.5703125" style="108" bestFit="1" customWidth="1"/>
    <col min="5125" max="5125" width="12.5703125" style="108" bestFit="1" customWidth="1"/>
    <col min="5126" max="5126" width="13.42578125" style="108" bestFit="1" customWidth="1"/>
    <col min="5127" max="5127" width="13.5703125" style="108" customWidth="1"/>
    <col min="5128" max="5128" width="13.42578125" style="108" customWidth="1"/>
    <col min="5129" max="5129" width="13.42578125" style="108" bestFit="1" customWidth="1"/>
    <col min="5130" max="5130" width="14.5703125" style="108" customWidth="1"/>
    <col min="5131" max="5134" width="8.5703125" style="108" customWidth="1"/>
    <col min="5135" max="5135" width="16" style="108" customWidth="1"/>
    <col min="5136" max="5136" width="0" style="108" hidden="1" customWidth="1"/>
    <col min="5137" max="5137" width="15.42578125" style="108" customWidth="1"/>
    <col min="5138" max="5138" width="14.42578125" style="108" customWidth="1"/>
    <col min="5139" max="5377" width="5.42578125" style="108"/>
    <col min="5378" max="5378" width="65.42578125" style="108" bestFit="1" customWidth="1"/>
    <col min="5379" max="5379" width="12.42578125" style="108" customWidth="1"/>
    <col min="5380" max="5380" width="11.5703125" style="108" bestFit="1" customWidth="1"/>
    <col min="5381" max="5381" width="12.5703125" style="108" bestFit="1" customWidth="1"/>
    <col min="5382" max="5382" width="13.42578125" style="108" bestFit="1" customWidth="1"/>
    <col min="5383" max="5383" width="13.5703125" style="108" customWidth="1"/>
    <col min="5384" max="5384" width="13.42578125" style="108" customWidth="1"/>
    <col min="5385" max="5385" width="13.42578125" style="108" bestFit="1" customWidth="1"/>
    <col min="5386" max="5386" width="14.5703125" style="108" customWidth="1"/>
    <col min="5387" max="5390" width="8.5703125" style="108" customWidth="1"/>
    <col min="5391" max="5391" width="16" style="108" customWidth="1"/>
    <col min="5392" max="5392" width="0" style="108" hidden="1" customWidth="1"/>
    <col min="5393" max="5393" width="15.42578125" style="108" customWidth="1"/>
    <col min="5394" max="5394" width="14.42578125" style="108" customWidth="1"/>
    <col min="5395" max="5633" width="5.42578125" style="108"/>
    <col min="5634" max="5634" width="65.42578125" style="108" bestFit="1" customWidth="1"/>
    <col min="5635" max="5635" width="12.42578125" style="108" customWidth="1"/>
    <col min="5636" max="5636" width="11.5703125" style="108" bestFit="1" customWidth="1"/>
    <col min="5637" max="5637" width="12.5703125" style="108" bestFit="1" customWidth="1"/>
    <col min="5638" max="5638" width="13.42578125" style="108" bestFit="1" customWidth="1"/>
    <col min="5639" max="5639" width="13.5703125" style="108" customWidth="1"/>
    <col min="5640" max="5640" width="13.42578125" style="108" customWidth="1"/>
    <col min="5641" max="5641" width="13.42578125" style="108" bestFit="1" customWidth="1"/>
    <col min="5642" max="5642" width="14.5703125" style="108" customWidth="1"/>
    <col min="5643" max="5646" width="8.5703125" style="108" customWidth="1"/>
    <col min="5647" max="5647" width="16" style="108" customWidth="1"/>
    <col min="5648" max="5648" width="0" style="108" hidden="1" customWidth="1"/>
    <col min="5649" max="5649" width="15.42578125" style="108" customWidth="1"/>
    <col min="5650" max="5650" width="14.42578125" style="108" customWidth="1"/>
    <col min="5651" max="5889" width="5.42578125" style="108"/>
    <col min="5890" max="5890" width="65.42578125" style="108" bestFit="1" customWidth="1"/>
    <col min="5891" max="5891" width="12.42578125" style="108" customWidth="1"/>
    <col min="5892" max="5892" width="11.5703125" style="108" bestFit="1" customWidth="1"/>
    <col min="5893" max="5893" width="12.5703125" style="108" bestFit="1" customWidth="1"/>
    <col min="5894" max="5894" width="13.42578125" style="108" bestFit="1" customWidth="1"/>
    <col min="5895" max="5895" width="13.5703125" style="108" customWidth="1"/>
    <col min="5896" max="5896" width="13.42578125" style="108" customWidth="1"/>
    <col min="5897" max="5897" width="13.42578125" style="108" bestFit="1" customWidth="1"/>
    <col min="5898" max="5898" width="14.5703125" style="108" customWidth="1"/>
    <col min="5899" max="5902" width="8.5703125" style="108" customWidth="1"/>
    <col min="5903" max="5903" width="16" style="108" customWidth="1"/>
    <col min="5904" max="5904" width="0" style="108" hidden="1" customWidth="1"/>
    <col min="5905" max="5905" width="15.42578125" style="108" customWidth="1"/>
    <col min="5906" max="5906" width="14.42578125" style="108" customWidth="1"/>
    <col min="5907" max="6145" width="5.42578125" style="108"/>
    <col min="6146" max="6146" width="65.42578125" style="108" bestFit="1" customWidth="1"/>
    <col min="6147" max="6147" width="12.42578125" style="108" customWidth="1"/>
    <col min="6148" max="6148" width="11.5703125" style="108" bestFit="1" customWidth="1"/>
    <col min="6149" max="6149" width="12.5703125" style="108" bestFit="1" customWidth="1"/>
    <col min="6150" max="6150" width="13.42578125" style="108" bestFit="1" customWidth="1"/>
    <col min="6151" max="6151" width="13.5703125" style="108" customWidth="1"/>
    <col min="6152" max="6152" width="13.42578125" style="108" customWidth="1"/>
    <col min="6153" max="6153" width="13.42578125" style="108" bestFit="1" customWidth="1"/>
    <col min="6154" max="6154" width="14.5703125" style="108" customWidth="1"/>
    <col min="6155" max="6158" width="8.5703125" style="108" customWidth="1"/>
    <col min="6159" max="6159" width="16" style="108" customWidth="1"/>
    <col min="6160" max="6160" width="0" style="108" hidden="1" customWidth="1"/>
    <col min="6161" max="6161" width="15.42578125" style="108" customWidth="1"/>
    <col min="6162" max="6162" width="14.42578125" style="108" customWidth="1"/>
    <col min="6163" max="6401" width="5.42578125" style="108"/>
    <col min="6402" max="6402" width="65.42578125" style="108" bestFit="1" customWidth="1"/>
    <col min="6403" max="6403" width="12.42578125" style="108" customWidth="1"/>
    <col min="6404" max="6404" width="11.5703125" style="108" bestFit="1" customWidth="1"/>
    <col min="6405" max="6405" width="12.5703125" style="108" bestFit="1" customWidth="1"/>
    <col min="6406" max="6406" width="13.42578125" style="108" bestFit="1" customWidth="1"/>
    <col min="6407" max="6407" width="13.5703125" style="108" customWidth="1"/>
    <col min="6408" max="6408" width="13.42578125" style="108" customWidth="1"/>
    <col min="6409" max="6409" width="13.42578125" style="108" bestFit="1" customWidth="1"/>
    <col min="6410" max="6410" width="14.5703125" style="108" customWidth="1"/>
    <col min="6411" max="6414" width="8.5703125" style="108" customWidth="1"/>
    <col min="6415" max="6415" width="16" style="108" customWidth="1"/>
    <col min="6416" max="6416" width="0" style="108" hidden="1" customWidth="1"/>
    <col min="6417" max="6417" width="15.42578125" style="108" customWidth="1"/>
    <col min="6418" max="6418" width="14.42578125" style="108" customWidth="1"/>
    <col min="6419" max="6657" width="5.42578125" style="108"/>
    <col min="6658" max="6658" width="65.42578125" style="108" bestFit="1" customWidth="1"/>
    <col min="6659" max="6659" width="12.42578125" style="108" customWidth="1"/>
    <col min="6660" max="6660" width="11.5703125" style="108" bestFit="1" customWidth="1"/>
    <col min="6661" max="6661" width="12.5703125" style="108" bestFit="1" customWidth="1"/>
    <col min="6662" max="6662" width="13.42578125" style="108" bestFit="1" customWidth="1"/>
    <col min="6663" max="6663" width="13.5703125" style="108" customWidth="1"/>
    <col min="6664" max="6664" width="13.42578125" style="108" customWidth="1"/>
    <col min="6665" max="6665" width="13.42578125" style="108" bestFit="1" customWidth="1"/>
    <col min="6666" max="6666" width="14.5703125" style="108" customWidth="1"/>
    <col min="6667" max="6670" width="8.5703125" style="108" customWidth="1"/>
    <col min="6671" max="6671" width="16" style="108" customWidth="1"/>
    <col min="6672" max="6672" width="0" style="108" hidden="1" customWidth="1"/>
    <col min="6673" max="6673" width="15.42578125" style="108" customWidth="1"/>
    <col min="6674" max="6674" width="14.42578125" style="108" customWidth="1"/>
    <col min="6675" max="6913" width="5.42578125" style="108"/>
    <col min="6914" max="6914" width="65.42578125" style="108" bestFit="1" customWidth="1"/>
    <col min="6915" max="6915" width="12.42578125" style="108" customWidth="1"/>
    <col min="6916" max="6916" width="11.5703125" style="108" bestFit="1" customWidth="1"/>
    <col min="6917" max="6917" width="12.5703125" style="108" bestFit="1" customWidth="1"/>
    <col min="6918" max="6918" width="13.42578125" style="108" bestFit="1" customWidth="1"/>
    <col min="6919" max="6919" width="13.5703125" style="108" customWidth="1"/>
    <col min="6920" max="6920" width="13.42578125" style="108" customWidth="1"/>
    <col min="6921" max="6921" width="13.42578125" style="108" bestFit="1" customWidth="1"/>
    <col min="6922" max="6922" width="14.5703125" style="108" customWidth="1"/>
    <col min="6923" max="6926" width="8.5703125" style="108" customWidth="1"/>
    <col min="6927" max="6927" width="16" style="108" customWidth="1"/>
    <col min="6928" max="6928" width="0" style="108" hidden="1" customWidth="1"/>
    <col min="6929" max="6929" width="15.42578125" style="108" customWidth="1"/>
    <col min="6930" max="6930" width="14.42578125" style="108" customWidth="1"/>
    <col min="6931" max="7169" width="5.42578125" style="108"/>
    <col min="7170" max="7170" width="65.42578125" style="108" bestFit="1" customWidth="1"/>
    <col min="7171" max="7171" width="12.42578125" style="108" customWidth="1"/>
    <col min="7172" max="7172" width="11.5703125" style="108" bestFit="1" customWidth="1"/>
    <col min="7173" max="7173" width="12.5703125" style="108" bestFit="1" customWidth="1"/>
    <col min="7174" max="7174" width="13.42578125" style="108" bestFit="1" customWidth="1"/>
    <col min="7175" max="7175" width="13.5703125" style="108" customWidth="1"/>
    <col min="7176" max="7176" width="13.42578125" style="108" customWidth="1"/>
    <col min="7177" max="7177" width="13.42578125" style="108" bestFit="1" customWidth="1"/>
    <col min="7178" max="7178" width="14.5703125" style="108" customWidth="1"/>
    <col min="7179" max="7182" width="8.5703125" style="108" customWidth="1"/>
    <col min="7183" max="7183" width="16" style="108" customWidth="1"/>
    <col min="7184" max="7184" width="0" style="108" hidden="1" customWidth="1"/>
    <col min="7185" max="7185" width="15.42578125" style="108" customWidth="1"/>
    <col min="7186" max="7186" width="14.42578125" style="108" customWidth="1"/>
    <col min="7187" max="7425" width="5.42578125" style="108"/>
    <col min="7426" max="7426" width="65.42578125" style="108" bestFit="1" customWidth="1"/>
    <col min="7427" max="7427" width="12.42578125" style="108" customWidth="1"/>
    <col min="7428" max="7428" width="11.5703125" style="108" bestFit="1" customWidth="1"/>
    <col min="7429" max="7429" width="12.5703125" style="108" bestFit="1" customWidth="1"/>
    <col min="7430" max="7430" width="13.42578125" style="108" bestFit="1" customWidth="1"/>
    <col min="7431" max="7431" width="13.5703125" style="108" customWidth="1"/>
    <col min="7432" max="7432" width="13.42578125" style="108" customWidth="1"/>
    <col min="7433" max="7433" width="13.42578125" style="108" bestFit="1" customWidth="1"/>
    <col min="7434" max="7434" width="14.5703125" style="108" customWidth="1"/>
    <col min="7435" max="7438" width="8.5703125" style="108" customWidth="1"/>
    <col min="7439" max="7439" width="16" style="108" customWidth="1"/>
    <col min="7440" max="7440" width="0" style="108" hidden="1" customWidth="1"/>
    <col min="7441" max="7441" width="15.42578125" style="108" customWidth="1"/>
    <col min="7442" max="7442" width="14.42578125" style="108" customWidth="1"/>
    <col min="7443" max="7681" width="5.42578125" style="108"/>
    <col min="7682" max="7682" width="65.42578125" style="108" bestFit="1" customWidth="1"/>
    <col min="7683" max="7683" width="12.42578125" style="108" customWidth="1"/>
    <col min="7684" max="7684" width="11.5703125" style="108" bestFit="1" customWidth="1"/>
    <col min="7685" max="7685" width="12.5703125" style="108" bestFit="1" customWidth="1"/>
    <col min="7686" max="7686" width="13.42578125" style="108" bestFit="1" customWidth="1"/>
    <col min="7687" max="7687" width="13.5703125" style="108" customWidth="1"/>
    <col min="7688" max="7688" width="13.42578125" style="108" customWidth="1"/>
    <col min="7689" max="7689" width="13.42578125" style="108" bestFit="1" customWidth="1"/>
    <col min="7690" max="7690" width="14.5703125" style="108" customWidth="1"/>
    <col min="7691" max="7694" width="8.5703125" style="108" customWidth="1"/>
    <col min="7695" max="7695" width="16" style="108" customWidth="1"/>
    <col min="7696" max="7696" width="0" style="108" hidden="1" customWidth="1"/>
    <col min="7697" max="7697" width="15.42578125" style="108" customWidth="1"/>
    <col min="7698" max="7698" width="14.42578125" style="108" customWidth="1"/>
    <col min="7699" max="7937" width="5.42578125" style="108"/>
    <col min="7938" max="7938" width="65.42578125" style="108" bestFit="1" customWidth="1"/>
    <col min="7939" max="7939" width="12.42578125" style="108" customWidth="1"/>
    <col min="7940" max="7940" width="11.5703125" style="108" bestFit="1" customWidth="1"/>
    <col min="7941" max="7941" width="12.5703125" style="108" bestFit="1" customWidth="1"/>
    <col min="7942" max="7942" width="13.42578125" style="108" bestFit="1" customWidth="1"/>
    <col min="7943" max="7943" width="13.5703125" style="108" customWidth="1"/>
    <col min="7944" max="7944" width="13.42578125" style="108" customWidth="1"/>
    <col min="7945" max="7945" width="13.42578125" style="108" bestFit="1" customWidth="1"/>
    <col min="7946" max="7946" width="14.5703125" style="108" customWidth="1"/>
    <col min="7947" max="7950" width="8.5703125" style="108" customWidth="1"/>
    <col min="7951" max="7951" width="16" style="108" customWidth="1"/>
    <col min="7952" max="7952" width="0" style="108" hidden="1" customWidth="1"/>
    <col min="7953" max="7953" width="15.42578125" style="108" customWidth="1"/>
    <col min="7954" max="7954" width="14.42578125" style="108" customWidth="1"/>
    <col min="7955" max="8193" width="5.42578125" style="108"/>
    <col min="8194" max="8194" width="65.42578125" style="108" bestFit="1" customWidth="1"/>
    <col min="8195" max="8195" width="12.42578125" style="108" customWidth="1"/>
    <col min="8196" max="8196" width="11.5703125" style="108" bestFit="1" customWidth="1"/>
    <col min="8197" max="8197" width="12.5703125" style="108" bestFit="1" customWidth="1"/>
    <col min="8198" max="8198" width="13.42578125" style="108" bestFit="1" customWidth="1"/>
    <col min="8199" max="8199" width="13.5703125" style="108" customWidth="1"/>
    <col min="8200" max="8200" width="13.42578125" style="108" customWidth="1"/>
    <col min="8201" max="8201" width="13.42578125" style="108" bestFit="1" customWidth="1"/>
    <col min="8202" max="8202" width="14.5703125" style="108" customWidth="1"/>
    <col min="8203" max="8206" width="8.5703125" style="108" customWidth="1"/>
    <col min="8207" max="8207" width="16" style="108" customWidth="1"/>
    <col min="8208" max="8208" width="0" style="108" hidden="1" customWidth="1"/>
    <col min="8209" max="8209" width="15.42578125" style="108" customWidth="1"/>
    <col min="8210" max="8210" width="14.42578125" style="108" customWidth="1"/>
    <col min="8211" max="8449" width="5.42578125" style="108"/>
    <col min="8450" max="8450" width="65.42578125" style="108" bestFit="1" customWidth="1"/>
    <col min="8451" max="8451" width="12.42578125" style="108" customWidth="1"/>
    <col min="8452" max="8452" width="11.5703125" style="108" bestFit="1" customWidth="1"/>
    <col min="8453" max="8453" width="12.5703125" style="108" bestFit="1" customWidth="1"/>
    <col min="8454" max="8454" width="13.42578125" style="108" bestFit="1" customWidth="1"/>
    <col min="8455" max="8455" width="13.5703125" style="108" customWidth="1"/>
    <col min="8456" max="8456" width="13.42578125" style="108" customWidth="1"/>
    <col min="8457" max="8457" width="13.42578125" style="108" bestFit="1" customWidth="1"/>
    <col min="8458" max="8458" width="14.5703125" style="108" customWidth="1"/>
    <col min="8459" max="8462" width="8.5703125" style="108" customWidth="1"/>
    <col min="8463" max="8463" width="16" style="108" customWidth="1"/>
    <col min="8464" max="8464" width="0" style="108" hidden="1" customWidth="1"/>
    <col min="8465" max="8465" width="15.42578125" style="108" customWidth="1"/>
    <col min="8466" max="8466" width="14.42578125" style="108" customWidth="1"/>
    <col min="8467" max="8705" width="5.42578125" style="108"/>
    <col min="8706" max="8706" width="65.42578125" style="108" bestFit="1" customWidth="1"/>
    <col min="8707" max="8707" width="12.42578125" style="108" customWidth="1"/>
    <col min="8708" max="8708" width="11.5703125" style="108" bestFit="1" customWidth="1"/>
    <col min="8709" max="8709" width="12.5703125" style="108" bestFit="1" customWidth="1"/>
    <col min="8710" max="8710" width="13.42578125" style="108" bestFit="1" customWidth="1"/>
    <col min="8711" max="8711" width="13.5703125" style="108" customWidth="1"/>
    <col min="8712" max="8712" width="13.42578125" style="108" customWidth="1"/>
    <col min="8713" max="8713" width="13.42578125" style="108" bestFit="1" customWidth="1"/>
    <col min="8714" max="8714" width="14.5703125" style="108" customWidth="1"/>
    <col min="8715" max="8718" width="8.5703125" style="108" customWidth="1"/>
    <col min="8719" max="8719" width="16" style="108" customWidth="1"/>
    <col min="8720" max="8720" width="0" style="108" hidden="1" customWidth="1"/>
    <col min="8721" max="8721" width="15.42578125" style="108" customWidth="1"/>
    <col min="8722" max="8722" width="14.42578125" style="108" customWidth="1"/>
    <col min="8723" max="8961" width="5.42578125" style="108"/>
    <col min="8962" max="8962" width="65.42578125" style="108" bestFit="1" customWidth="1"/>
    <col min="8963" max="8963" width="12.42578125" style="108" customWidth="1"/>
    <col min="8964" max="8964" width="11.5703125" style="108" bestFit="1" customWidth="1"/>
    <col min="8965" max="8965" width="12.5703125" style="108" bestFit="1" customWidth="1"/>
    <col min="8966" max="8966" width="13.42578125" style="108" bestFit="1" customWidth="1"/>
    <col min="8967" max="8967" width="13.5703125" style="108" customWidth="1"/>
    <col min="8968" max="8968" width="13.42578125" style="108" customWidth="1"/>
    <col min="8969" max="8969" width="13.42578125" style="108" bestFit="1" customWidth="1"/>
    <col min="8970" max="8970" width="14.5703125" style="108" customWidth="1"/>
    <col min="8971" max="8974" width="8.5703125" style="108" customWidth="1"/>
    <col min="8975" max="8975" width="16" style="108" customWidth="1"/>
    <col min="8976" max="8976" width="0" style="108" hidden="1" customWidth="1"/>
    <col min="8977" max="8977" width="15.42578125" style="108" customWidth="1"/>
    <col min="8978" max="8978" width="14.42578125" style="108" customWidth="1"/>
    <col min="8979" max="9217" width="5.42578125" style="108"/>
    <col min="9218" max="9218" width="65.42578125" style="108" bestFit="1" customWidth="1"/>
    <col min="9219" max="9219" width="12.42578125" style="108" customWidth="1"/>
    <col min="9220" max="9220" width="11.5703125" style="108" bestFit="1" customWidth="1"/>
    <col min="9221" max="9221" width="12.5703125" style="108" bestFit="1" customWidth="1"/>
    <col min="9222" max="9222" width="13.42578125" style="108" bestFit="1" customWidth="1"/>
    <col min="9223" max="9223" width="13.5703125" style="108" customWidth="1"/>
    <col min="9224" max="9224" width="13.42578125" style="108" customWidth="1"/>
    <col min="9225" max="9225" width="13.42578125" style="108" bestFit="1" customWidth="1"/>
    <col min="9226" max="9226" width="14.5703125" style="108" customWidth="1"/>
    <col min="9227" max="9230" width="8.5703125" style="108" customWidth="1"/>
    <col min="9231" max="9231" width="16" style="108" customWidth="1"/>
    <col min="9232" max="9232" width="0" style="108" hidden="1" customWidth="1"/>
    <col min="9233" max="9233" width="15.42578125" style="108" customWidth="1"/>
    <col min="9234" max="9234" width="14.42578125" style="108" customWidth="1"/>
    <col min="9235" max="9473" width="5.42578125" style="108"/>
    <col min="9474" max="9474" width="65.42578125" style="108" bestFit="1" customWidth="1"/>
    <col min="9475" max="9475" width="12.42578125" style="108" customWidth="1"/>
    <col min="9476" max="9476" width="11.5703125" style="108" bestFit="1" customWidth="1"/>
    <col min="9477" max="9477" width="12.5703125" style="108" bestFit="1" customWidth="1"/>
    <col min="9478" max="9478" width="13.42578125" style="108" bestFit="1" customWidth="1"/>
    <col min="9479" max="9479" width="13.5703125" style="108" customWidth="1"/>
    <col min="9480" max="9480" width="13.42578125" style="108" customWidth="1"/>
    <col min="9481" max="9481" width="13.42578125" style="108" bestFit="1" customWidth="1"/>
    <col min="9482" max="9482" width="14.5703125" style="108" customWidth="1"/>
    <col min="9483" max="9486" width="8.5703125" style="108" customWidth="1"/>
    <col min="9487" max="9487" width="16" style="108" customWidth="1"/>
    <col min="9488" max="9488" width="0" style="108" hidden="1" customWidth="1"/>
    <col min="9489" max="9489" width="15.42578125" style="108" customWidth="1"/>
    <col min="9490" max="9490" width="14.42578125" style="108" customWidth="1"/>
    <col min="9491" max="9729" width="5.42578125" style="108"/>
    <col min="9730" max="9730" width="65.42578125" style="108" bestFit="1" customWidth="1"/>
    <col min="9731" max="9731" width="12.42578125" style="108" customWidth="1"/>
    <col min="9732" max="9732" width="11.5703125" style="108" bestFit="1" customWidth="1"/>
    <col min="9733" max="9733" width="12.5703125" style="108" bestFit="1" customWidth="1"/>
    <col min="9734" max="9734" width="13.42578125" style="108" bestFit="1" customWidth="1"/>
    <col min="9735" max="9735" width="13.5703125" style="108" customWidth="1"/>
    <col min="9736" max="9736" width="13.42578125" style="108" customWidth="1"/>
    <col min="9737" max="9737" width="13.42578125" style="108" bestFit="1" customWidth="1"/>
    <col min="9738" max="9738" width="14.5703125" style="108" customWidth="1"/>
    <col min="9739" max="9742" width="8.5703125" style="108" customWidth="1"/>
    <col min="9743" max="9743" width="16" style="108" customWidth="1"/>
    <col min="9744" max="9744" width="0" style="108" hidden="1" customWidth="1"/>
    <col min="9745" max="9745" width="15.42578125" style="108" customWidth="1"/>
    <col min="9746" max="9746" width="14.42578125" style="108" customWidth="1"/>
    <col min="9747" max="9985" width="5.42578125" style="108"/>
    <col min="9986" max="9986" width="65.42578125" style="108" bestFit="1" customWidth="1"/>
    <col min="9987" max="9987" width="12.42578125" style="108" customWidth="1"/>
    <col min="9988" max="9988" width="11.5703125" style="108" bestFit="1" customWidth="1"/>
    <col min="9989" max="9989" width="12.5703125" style="108" bestFit="1" customWidth="1"/>
    <col min="9990" max="9990" width="13.42578125" style="108" bestFit="1" customWidth="1"/>
    <col min="9991" max="9991" width="13.5703125" style="108" customWidth="1"/>
    <col min="9992" max="9992" width="13.42578125" style="108" customWidth="1"/>
    <col min="9993" max="9993" width="13.42578125" style="108" bestFit="1" customWidth="1"/>
    <col min="9994" max="9994" width="14.5703125" style="108" customWidth="1"/>
    <col min="9995" max="9998" width="8.5703125" style="108" customWidth="1"/>
    <col min="9999" max="9999" width="16" style="108" customWidth="1"/>
    <col min="10000" max="10000" width="0" style="108" hidden="1" customWidth="1"/>
    <col min="10001" max="10001" width="15.42578125" style="108" customWidth="1"/>
    <col min="10002" max="10002" width="14.42578125" style="108" customWidth="1"/>
    <col min="10003" max="10241" width="5.42578125" style="108"/>
    <col min="10242" max="10242" width="65.42578125" style="108" bestFit="1" customWidth="1"/>
    <col min="10243" max="10243" width="12.42578125" style="108" customWidth="1"/>
    <col min="10244" max="10244" width="11.5703125" style="108" bestFit="1" customWidth="1"/>
    <col min="10245" max="10245" width="12.5703125" style="108" bestFit="1" customWidth="1"/>
    <col min="10246" max="10246" width="13.42578125" style="108" bestFit="1" customWidth="1"/>
    <col min="10247" max="10247" width="13.5703125" style="108" customWidth="1"/>
    <col min="10248" max="10248" width="13.42578125" style="108" customWidth="1"/>
    <col min="10249" max="10249" width="13.42578125" style="108" bestFit="1" customWidth="1"/>
    <col min="10250" max="10250" width="14.5703125" style="108" customWidth="1"/>
    <col min="10251" max="10254" width="8.5703125" style="108" customWidth="1"/>
    <col min="10255" max="10255" width="16" style="108" customWidth="1"/>
    <col min="10256" max="10256" width="0" style="108" hidden="1" customWidth="1"/>
    <col min="10257" max="10257" width="15.42578125" style="108" customWidth="1"/>
    <col min="10258" max="10258" width="14.42578125" style="108" customWidth="1"/>
    <col min="10259" max="10497" width="5.42578125" style="108"/>
    <col min="10498" max="10498" width="65.42578125" style="108" bestFit="1" customWidth="1"/>
    <col min="10499" max="10499" width="12.42578125" style="108" customWidth="1"/>
    <col min="10500" max="10500" width="11.5703125" style="108" bestFit="1" customWidth="1"/>
    <col min="10501" max="10501" width="12.5703125" style="108" bestFit="1" customWidth="1"/>
    <col min="10502" max="10502" width="13.42578125" style="108" bestFit="1" customWidth="1"/>
    <col min="10503" max="10503" width="13.5703125" style="108" customWidth="1"/>
    <col min="10504" max="10504" width="13.42578125" style="108" customWidth="1"/>
    <col min="10505" max="10505" width="13.42578125" style="108" bestFit="1" customWidth="1"/>
    <col min="10506" max="10506" width="14.5703125" style="108" customWidth="1"/>
    <col min="10507" max="10510" width="8.5703125" style="108" customWidth="1"/>
    <col min="10511" max="10511" width="16" style="108" customWidth="1"/>
    <col min="10512" max="10512" width="0" style="108" hidden="1" customWidth="1"/>
    <col min="10513" max="10513" width="15.42578125" style="108" customWidth="1"/>
    <col min="10514" max="10514" width="14.42578125" style="108" customWidth="1"/>
    <col min="10515" max="10753" width="5.42578125" style="108"/>
    <col min="10754" max="10754" width="65.42578125" style="108" bestFit="1" customWidth="1"/>
    <col min="10755" max="10755" width="12.42578125" style="108" customWidth="1"/>
    <col min="10756" max="10756" width="11.5703125" style="108" bestFit="1" customWidth="1"/>
    <col min="10757" max="10757" width="12.5703125" style="108" bestFit="1" customWidth="1"/>
    <col min="10758" max="10758" width="13.42578125" style="108" bestFit="1" customWidth="1"/>
    <col min="10759" max="10759" width="13.5703125" style="108" customWidth="1"/>
    <col min="10760" max="10760" width="13.42578125" style="108" customWidth="1"/>
    <col min="10761" max="10761" width="13.42578125" style="108" bestFit="1" customWidth="1"/>
    <col min="10762" max="10762" width="14.5703125" style="108" customWidth="1"/>
    <col min="10763" max="10766" width="8.5703125" style="108" customWidth="1"/>
    <col min="10767" max="10767" width="16" style="108" customWidth="1"/>
    <col min="10768" max="10768" width="0" style="108" hidden="1" customWidth="1"/>
    <col min="10769" max="10769" width="15.42578125" style="108" customWidth="1"/>
    <col min="10770" max="10770" width="14.42578125" style="108" customWidth="1"/>
    <col min="10771" max="11009" width="5.42578125" style="108"/>
    <col min="11010" max="11010" width="65.42578125" style="108" bestFit="1" customWidth="1"/>
    <col min="11011" max="11011" width="12.42578125" style="108" customWidth="1"/>
    <col min="11012" max="11012" width="11.5703125" style="108" bestFit="1" customWidth="1"/>
    <col min="11013" max="11013" width="12.5703125" style="108" bestFit="1" customWidth="1"/>
    <col min="11014" max="11014" width="13.42578125" style="108" bestFit="1" customWidth="1"/>
    <col min="11015" max="11015" width="13.5703125" style="108" customWidth="1"/>
    <col min="11016" max="11016" width="13.42578125" style="108" customWidth="1"/>
    <col min="11017" max="11017" width="13.42578125" style="108" bestFit="1" customWidth="1"/>
    <col min="11018" max="11018" width="14.5703125" style="108" customWidth="1"/>
    <col min="11019" max="11022" width="8.5703125" style="108" customWidth="1"/>
    <col min="11023" max="11023" width="16" style="108" customWidth="1"/>
    <col min="11024" max="11024" width="0" style="108" hidden="1" customWidth="1"/>
    <col min="11025" max="11025" width="15.42578125" style="108" customWidth="1"/>
    <col min="11026" max="11026" width="14.42578125" style="108" customWidth="1"/>
    <col min="11027" max="11265" width="5.42578125" style="108"/>
    <col min="11266" max="11266" width="65.42578125" style="108" bestFit="1" customWidth="1"/>
    <col min="11267" max="11267" width="12.42578125" style="108" customWidth="1"/>
    <col min="11268" max="11268" width="11.5703125" style="108" bestFit="1" customWidth="1"/>
    <col min="11269" max="11269" width="12.5703125" style="108" bestFit="1" customWidth="1"/>
    <col min="11270" max="11270" width="13.42578125" style="108" bestFit="1" customWidth="1"/>
    <col min="11271" max="11271" width="13.5703125" style="108" customWidth="1"/>
    <col min="11272" max="11272" width="13.42578125" style="108" customWidth="1"/>
    <col min="11273" max="11273" width="13.42578125" style="108" bestFit="1" customWidth="1"/>
    <col min="11274" max="11274" width="14.5703125" style="108" customWidth="1"/>
    <col min="11275" max="11278" width="8.5703125" style="108" customWidth="1"/>
    <col min="11279" max="11279" width="16" style="108" customWidth="1"/>
    <col min="11280" max="11280" width="0" style="108" hidden="1" customWidth="1"/>
    <col min="11281" max="11281" width="15.42578125" style="108" customWidth="1"/>
    <col min="11282" max="11282" width="14.42578125" style="108" customWidth="1"/>
    <col min="11283" max="11521" width="5.42578125" style="108"/>
    <col min="11522" max="11522" width="65.42578125" style="108" bestFit="1" customWidth="1"/>
    <col min="11523" max="11523" width="12.42578125" style="108" customWidth="1"/>
    <col min="11524" max="11524" width="11.5703125" style="108" bestFit="1" customWidth="1"/>
    <col min="11525" max="11525" width="12.5703125" style="108" bestFit="1" customWidth="1"/>
    <col min="11526" max="11526" width="13.42578125" style="108" bestFit="1" customWidth="1"/>
    <col min="11527" max="11527" width="13.5703125" style="108" customWidth="1"/>
    <col min="11528" max="11528" width="13.42578125" style="108" customWidth="1"/>
    <col min="11529" max="11529" width="13.42578125" style="108" bestFit="1" customWidth="1"/>
    <col min="11530" max="11530" width="14.5703125" style="108" customWidth="1"/>
    <col min="11531" max="11534" width="8.5703125" style="108" customWidth="1"/>
    <col min="11535" max="11535" width="16" style="108" customWidth="1"/>
    <col min="11536" max="11536" width="0" style="108" hidden="1" customWidth="1"/>
    <col min="11537" max="11537" width="15.42578125" style="108" customWidth="1"/>
    <col min="11538" max="11538" width="14.42578125" style="108" customWidth="1"/>
    <col min="11539" max="11777" width="5.42578125" style="108"/>
    <col min="11778" max="11778" width="65.42578125" style="108" bestFit="1" customWidth="1"/>
    <col min="11779" max="11779" width="12.42578125" style="108" customWidth="1"/>
    <col min="11780" max="11780" width="11.5703125" style="108" bestFit="1" customWidth="1"/>
    <col min="11781" max="11781" width="12.5703125" style="108" bestFit="1" customWidth="1"/>
    <col min="11782" max="11782" width="13.42578125" style="108" bestFit="1" customWidth="1"/>
    <col min="11783" max="11783" width="13.5703125" style="108" customWidth="1"/>
    <col min="11784" max="11784" width="13.42578125" style="108" customWidth="1"/>
    <col min="11785" max="11785" width="13.42578125" style="108" bestFit="1" customWidth="1"/>
    <col min="11786" max="11786" width="14.5703125" style="108" customWidth="1"/>
    <col min="11787" max="11790" width="8.5703125" style="108" customWidth="1"/>
    <col min="11791" max="11791" width="16" style="108" customWidth="1"/>
    <col min="11792" max="11792" width="0" style="108" hidden="1" customWidth="1"/>
    <col min="11793" max="11793" width="15.42578125" style="108" customWidth="1"/>
    <col min="11794" max="11794" width="14.42578125" style="108" customWidth="1"/>
    <col min="11795" max="12033" width="5.42578125" style="108"/>
    <col min="12034" max="12034" width="65.42578125" style="108" bestFit="1" customWidth="1"/>
    <col min="12035" max="12035" width="12.42578125" style="108" customWidth="1"/>
    <col min="12036" max="12036" width="11.5703125" style="108" bestFit="1" customWidth="1"/>
    <col min="12037" max="12037" width="12.5703125" style="108" bestFit="1" customWidth="1"/>
    <col min="12038" max="12038" width="13.42578125" style="108" bestFit="1" customWidth="1"/>
    <col min="12039" max="12039" width="13.5703125" style="108" customWidth="1"/>
    <col min="12040" max="12040" width="13.42578125" style="108" customWidth="1"/>
    <col min="12041" max="12041" width="13.42578125" style="108" bestFit="1" customWidth="1"/>
    <col min="12042" max="12042" width="14.5703125" style="108" customWidth="1"/>
    <col min="12043" max="12046" width="8.5703125" style="108" customWidth="1"/>
    <col min="12047" max="12047" width="16" style="108" customWidth="1"/>
    <col min="12048" max="12048" width="0" style="108" hidden="1" customWidth="1"/>
    <col min="12049" max="12049" width="15.42578125" style="108" customWidth="1"/>
    <col min="12050" max="12050" width="14.42578125" style="108" customWidth="1"/>
    <col min="12051" max="12289" width="5.42578125" style="108"/>
    <col min="12290" max="12290" width="65.42578125" style="108" bestFit="1" customWidth="1"/>
    <col min="12291" max="12291" width="12.42578125" style="108" customWidth="1"/>
    <col min="12292" max="12292" width="11.5703125" style="108" bestFit="1" customWidth="1"/>
    <col min="12293" max="12293" width="12.5703125" style="108" bestFit="1" customWidth="1"/>
    <col min="12294" max="12294" width="13.42578125" style="108" bestFit="1" customWidth="1"/>
    <col min="12295" max="12295" width="13.5703125" style="108" customWidth="1"/>
    <col min="12296" max="12296" width="13.42578125" style="108" customWidth="1"/>
    <col min="12297" max="12297" width="13.42578125" style="108" bestFit="1" customWidth="1"/>
    <col min="12298" max="12298" width="14.5703125" style="108" customWidth="1"/>
    <col min="12299" max="12302" width="8.5703125" style="108" customWidth="1"/>
    <col min="12303" max="12303" width="16" style="108" customWidth="1"/>
    <col min="12304" max="12304" width="0" style="108" hidden="1" customWidth="1"/>
    <col min="12305" max="12305" width="15.42578125" style="108" customWidth="1"/>
    <col min="12306" max="12306" width="14.42578125" style="108" customWidth="1"/>
    <col min="12307" max="12545" width="5.42578125" style="108"/>
    <col min="12546" max="12546" width="65.42578125" style="108" bestFit="1" customWidth="1"/>
    <col min="12547" max="12547" width="12.42578125" style="108" customWidth="1"/>
    <col min="12548" max="12548" width="11.5703125" style="108" bestFit="1" customWidth="1"/>
    <col min="12549" max="12549" width="12.5703125" style="108" bestFit="1" customWidth="1"/>
    <col min="12550" max="12550" width="13.42578125" style="108" bestFit="1" customWidth="1"/>
    <col min="12551" max="12551" width="13.5703125" style="108" customWidth="1"/>
    <col min="12552" max="12552" width="13.42578125" style="108" customWidth="1"/>
    <col min="12553" max="12553" width="13.42578125" style="108" bestFit="1" customWidth="1"/>
    <col min="12554" max="12554" width="14.5703125" style="108" customWidth="1"/>
    <col min="12555" max="12558" width="8.5703125" style="108" customWidth="1"/>
    <col min="12559" max="12559" width="16" style="108" customWidth="1"/>
    <col min="12560" max="12560" width="0" style="108" hidden="1" customWidth="1"/>
    <col min="12561" max="12561" width="15.42578125" style="108" customWidth="1"/>
    <col min="12562" max="12562" width="14.42578125" style="108" customWidth="1"/>
    <col min="12563" max="12801" width="5.42578125" style="108"/>
    <col min="12802" max="12802" width="65.42578125" style="108" bestFit="1" customWidth="1"/>
    <col min="12803" max="12803" width="12.42578125" style="108" customWidth="1"/>
    <col min="12804" max="12804" width="11.5703125" style="108" bestFit="1" customWidth="1"/>
    <col min="12805" max="12805" width="12.5703125" style="108" bestFit="1" customWidth="1"/>
    <col min="12806" max="12806" width="13.42578125" style="108" bestFit="1" customWidth="1"/>
    <col min="12807" max="12807" width="13.5703125" style="108" customWidth="1"/>
    <col min="12808" max="12808" width="13.42578125" style="108" customWidth="1"/>
    <col min="12809" max="12809" width="13.42578125" style="108" bestFit="1" customWidth="1"/>
    <col min="12810" max="12810" width="14.5703125" style="108" customWidth="1"/>
    <col min="12811" max="12814" width="8.5703125" style="108" customWidth="1"/>
    <col min="12815" max="12815" width="16" style="108" customWidth="1"/>
    <col min="12816" max="12816" width="0" style="108" hidden="1" customWidth="1"/>
    <col min="12817" max="12817" width="15.42578125" style="108" customWidth="1"/>
    <col min="12818" max="12818" width="14.42578125" style="108" customWidth="1"/>
    <col min="12819" max="13057" width="5.42578125" style="108"/>
    <col min="13058" max="13058" width="65.42578125" style="108" bestFit="1" customWidth="1"/>
    <col min="13059" max="13059" width="12.42578125" style="108" customWidth="1"/>
    <col min="13060" max="13060" width="11.5703125" style="108" bestFit="1" customWidth="1"/>
    <col min="13061" max="13061" width="12.5703125" style="108" bestFit="1" customWidth="1"/>
    <col min="13062" max="13062" width="13.42578125" style="108" bestFit="1" customWidth="1"/>
    <col min="13063" max="13063" width="13.5703125" style="108" customWidth="1"/>
    <col min="13064" max="13064" width="13.42578125" style="108" customWidth="1"/>
    <col min="13065" max="13065" width="13.42578125" style="108" bestFit="1" customWidth="1"/>
    <col min="13066" max="13066" width="14.5703125" style="108" customWidth="1"/>
    <col min="13067" max="13070" width="8.5703125" style="108" customWidth="1"/>
    <col min="13071" max="13071" width="16" style="108" customWidth="1"/>
    <col min="13072" max="13072" width="0" style="108" hidden="1" customWidth="1"/>
    <col min="13073" max="13073" width="15.42578125" style="108" customWidth="1"/>
    <col min="13074" max="13074" width="14.42578125" style="108" customWidth="1"/>
    <col min="13075" max="13313" width="5.42578125" style="108"/>
    <col min="13314" max="13314" width="65.42578125" style="108" bestFit="1" customWidth="1"/>
    <col min="13315" max="13315" width="12.42578125" style="108" customWidth="1"/>
    <col min="13316" max="13316" width="11.5703125" style="108" bestFit="1" customWidth="1"/>
    <col min="13317" max="13317" width="12.5703125" style="108" bestFit="1" customWidth="1"/>
    <col min="13318" max="13318" width="13.42578125" style="108" bestFit="1" customWidth="1"/>
    <col min="13319" max="13319" width="13.5703125" style="108" customWidth="1"/>
    <col min="13320" max="13320" width="13.42578125" style="108" customWidth="1"/>
    <col min="13321" max="13321" width="13.42578125" style="108" bestFit="1" customWidth="1"/>
    <col min="13322" max="13322" width="14.5703125" style="108" customWidth="1"/>
    <col min="13323" max="13326" width="8.5703125" style="108" customWidth="1"/>
    <col min="13327" max="13327" width="16" style="108" customWidth="1"/>
    <col min="13328" max="13328" width="0" style="108" hidden="1" customWidth="1"/>
    <col min="13329" max="13329" width="15.42578125" style="108" customWidth="1"/>
    <col min="13330" max="13330" width="14.42578125" style="108" customWidth="1"/>
    <col min="13331" max="13569" width="5.42578125" style="108"/>
    <col min="13570" max="13570" width="65.42578125" style="108" bestFit="1" customWidth="1"/>
    <col min="13571" max="13571" width="12.42578125" style="108" customWidth="1"/>
    <col min="13572" max="13572" width="11.5703125" style="108" bestFit="1" customWidth="1"/>
    <col min="13573" max="13573" width="12.5703125" style="108" bestFit="1" customWidth="1"/>
    <col min="13574" max="13574" width="13.42578125" style="108" bestFit="1" customWidth="1"/>
    <col min="13575" max="13575" width="13.5703125" style="108" customWidth="1"/>
    <col min="13576" max="13576" width="13.42578125" style="108" customWidth="1"/>
    <col min="13577" max="13577" width="13.42578125" style="108" bestFit="1" customWidth="1"/>
    <col min="13578" max="13578" width="14.5703125" style="108" customWidth="1"/>
    <col min="13579" max="13582" width="8.5703125" style="108" customWidth="1"/>
    <col min="13583" max="13583" width="16" style="108" customWidth="1"/>
    <col min="13584" max="13584" width="0" style="108" hidden="1" customWidth="1"/>
    <col min="13585" max="13585" width="15.42578125" style="108" customWidth="1"/>
    <col min="13586" max="13586" width="14.42578125" style="108" customWidth="1"/>
    <col min="13587" max="13825" width="5.42578125" style="108"/>
    <col min="13826" max="13826" width="65.42578125" style="108" bestFit="1" customWidth="1"/>
    <col min="13827" max="13827" width="12.42578125" style="108" customWidth="1"/>
    <col min="13828" max="13828" width="11.5703125" style="108" bestFit="1" customWidth="1"/>
    <col min="13829" max="13829" width="12.5703125" style="108" bestFit="1" customWidth="1"/>
    <col min="13830" max="13830" width="13.42578125" style="108" bestFit="1" customWidth="1"/>
    <col min="13831" max="13831" width="13.5703125" style="108" customWidth="1"/>
    <col min="13832" max="13832" width="13.42578125" style="108" customWidth="1"/>
    <col min="13833" max="13833" width="13.42578125" style="108" bestFit="1" customWidth="1"/>
    <col min="13834" max="13834" width="14.5703125" style="108" customWidth="1"/>
    <col min="13835" max="13838" width="8.5703125" style="108" customWidth="1"/>
    <col min="13839" max="13839" width="16" style="108" customWidth="1"/>
    <col min="13840" max="13840" width="0" style="108" hidden="1" customWidth="1"/>
    <col min="13841" max="13841" width="15.42578125" style="108" customWidth="1"/>
    <col min="13842" max="13842" width="14.42578125" style="108" customWidth="1"/>
    <col min="13843" max="14081" width="5.42578125" style="108"/>
    <col min="14082" max="14082" width="65.42578125" style="108" bestFit="1" customWidth="1"/>
    <col min="14083" max="14083" width="12.42578125" style="108" customWidth="1"/>
    <col min="14084" max="14084" width="11.5703125" style="108" bestFit="1" customWidth="1"/>
    <col min="14085" max="14085" width="12.5703125" style="108" bestFit="1" customWidth="1"/>
    <col min="14086" max="14086" width="13.42578125" style="108" bestFit="1" customWidth="1"/>
    <col min="14087" max="14087" width="13.5703125" style="108" customWidth="1"/>
    <col min="14088" max="14088" width="13.42578125" style="108" customWidth="1"/>
    <col min="14089" max="14089" width="13.42578125" style="108" bestFit="1" customWidth="1"/>
    <col min="14090" max="14090" width="14.5703125" style="108" customWidth="1"/>
    <col min="14091" max="14094" width="8.5703125" style="108" customWidth="1"/>
    <col min="14095" max="14095" width="16" style="108" customWidth="1"/>
    <col min="14096" max="14096" width="0" style="108" hidden="1" customWidth="1"/>
    <col min="14097" max="14097" width="15.42578125" style="108" customWidth="1"/>
    <col min="14098" max="14098" width="14.42578125" style="108" customWidth="1"/>
    <col min="14099" max="14337" width="5.42578125" style="108"/>
    <col min="14338" max="14338" width="65.42578125" style="108" bestFit="1" customWidth="1"/>
    <col min="14339" max="14339" width="12.42578125" style="108" customWidth="1"/>
    <col min="14340" max="14340" width="11.5703125" style="108" bestFit="1" customWidth="1"/>
    <col min="14341" max="14341" width="12.5703125" style="108" bestFit="1" customWidth="1"/>
    <col min="14342" max="14342" width="13.42578125" style="108" bestFit="1" customWidth="1"/>
    <col min="14343" max="14343" width="13.5703125" style="108" customWidth="1"/>
    <col min="14344" max="14344" width="13.42578125" style="108" customWidth="1"/>
    <col min="14345" max="14345" width="13.42578125" style="108" bestFit="1" customWidth="1"/>
    <col min="14346" max="14346" width="14.5703125" style="108" customWidth="1"/>
    <col min="14347" max="14350" width="8.5703125" style="108" customWidth="1"/>
    <col min="14351" max="14351" width="16" style="108" customWidth="1"/>
    <col min="14352" max="14352" width="0" style="108" hidden="1" customWidth="1"/>
    <col min="14353" max="14353" width="15.42578125" style="108" customWidth="1"/>
    <col min="14354" max="14354" width="14.42578125" style="108" customWidth="1"/>
    <col min="14355" max="14593" width="5.42578125" style="108"/>
    <col min="14594" max="14594" width="65.42578125" style="108" bestFit="1" customWidth="1"/>
    <col min="14595" max="14595" width="12.42578125" style="108" customWidth="1"/>
    <col min="14596" max="14596" width="11.5703125" style="108" bestFit="1" customWidth="1"/>
    <col min="14597" max="14597" width="12.5703125" style="108" bestFit="1" customWidth="1"/>
    <col min="14598" max="14598" width="13.42578125" style="108" bestFit="1" customWidth="1"/>
    <col min="14599" max="14599" width="13.5703125" style="108" customWidth="1"/>
    <col min="14600" max="14600" width="13.42578125" style="108" customWidth="1"/>
    <col min="14601" max="14601" width="13.42578125" style="108" bestFit="1" customWidth="1"/>
    <col min="14602" max="14602" width="14.5703125" style="108" customWidth="1"/>
    <col min="14603" max="14606" width="8.5703125" style="108" customWidth="1"/>
    <col min="14607" max="14607" width="16" style="108" customWidth="1"/>
    <col min="14608" max="14608" width="0" style="108" hidden="1" customWidth="1"/>
    <col min="14609" max="14609" width="15.42578125" style="108" customWidth="1"/>
    <col min="14610" max="14610" width="14.42578125" style="108" customWidth="1"/>
    <col min="14611" max="14849" width="5.42578125" style="108"/>
    <col min="14850" max="14850" width="65.42578125" style="108" bestFit="1" customWidth="1"/>
    <col min="14851" max="14851" width="12.42578125" style="108" customWidth="1"/>
    <col min="14852" max="14852" width="11.5703125" style="108" bestFit="1" customWidth="1"/>
    <col min="14853" max="14853" width="12.5703125" style="108" bestFit="1" customWidth="1"/>
    <col min="14854" max="14854" width="13.42578125" style="108" bestFit="1" customWidth="1"/>
    <col min="14855" max="14855" width="13.5703125" style="108" customWidth="1"/>
    <col min="14856" max="14856" width="13.42578125" style="108" customWidth="1"/>
    <col min="14857" max="14857" width="13.42578125" style="108" bestFit="1" customWidth="1"/>
    <col min="14858" max="14858" width="14.5703125" style="108" customWidth="1"/>
    <col min="14859" max="14862" width="8.5703125" style="108" customWidth="1"/>
    <col min="14863" max="14863" width="16" style="108" customWidth="1"/>
    <col min="14864" max="14864" width="0" style="108" hidden="1" customWidth="1"/>
    <col min="14865" max="14865" width="15.42578125" style="108" customWidth="1"/>
    <col min="14866" max="14866" width="14.42578125" style="108" customWidth="1"/>
    <col min="14867" max="15105" width="5.42578125" style="108"/>
    <col min="15106" max="15106" width="65.42578125" style="108" bestFit="1" customWidth="1"/>
    <col min="15107" max="15107" width="12.42578125" style="108" customWidth="1"/>
    <col min="15108" max="15108" width="11.5703125" style="108" bestFit="1" customWidth="1"/>
    <col min="15109" max="15109" width="12.5703125" style="108" bestFit="1" customWidth="1"/>
    <col min="15110" max="15110" width="13.42578125" style="108" bestFit="1" customWidth="1"/>
    <col min="15111" max="15111" width="13.5703125" style="108" customWidth="1"/>
    <col min="15112" max="15112" width="13.42578125" style="108" customWidth="1"/>
    <col min="15113" max="15113" width="13.42578125" style="108" bestFit="1" customWidth="1"/>
    <col min="15114" max="15114" width="14.5703125" style="108" customWidth="1"/>
    <col min="15115" max="15118" width="8.5703125" style="108" customWidth="1"/>
    <col min="15119" max="15119" width="16" style="108" customWidth="1"/>
    <col min="15120" max="15120" width="0" style="108" hidden="1" customWidth="1"/>
    <col min="15121" max="15121" width="15.42578125" style="108" customWidth="1"/>
    <col min="15122" max="15122" width="14.42578125" style="108" customWidth="1"/>
    <col min="15123" max="15361" width="5.42578125" style="108"/>
    <col min="15362" max="15362" width="65.42578125" style="108" bestFit="1" customWidth="1"/>
    <col min="15363" max="15363" width="12.42578125" style="108" customWidth="1"/>
    <col min="15364" max="15364" width="11.5703125" style="108" bestFit="1" customWidth="1"/>
    <col min="15365" max="15365" width="12.5703125" style="108" bestFit="1" customWidth="1"/>
    <col min="15366" max="15366" width="13.42578125" style="108" bestFit="1" customWidth="1"/>
    <col min="15367" max="15367" width="13.5703125" style="108" customWidth="1"/>
    <col min="15368" max="15368" width="13.42578125" style="108" customWidth="1"/>
    <col min="15369" max="15369" width="13.42578125" style="108" bestFit="1" customWidth="1"/>
    <col min="15370" max="15370" width="14.5703125" style="108" customWidth="1"/>
    <col min="15371" max="15374" width="8.5703125" style="108" customWidth="1"/>
    <col min="15375" max="15375" width="16" style="108" customWidth="1"/>
    <col min="15376" max="15376" width="0" style="108" hidden="1" customWidth="1"/>
    <col min="15377" max="15377" width="15.42578125" style="108" customWidth="1"/>
    <col min="15378" max="15378" width="14.42578125" style="108" customWidth="1"/>
    <col min="15379" max="15617" width="5.42578125" style="108"/>
    <col min="15618" max="15618" width="65.42578125" style="108" bestFit="1" customWidth="1"/>
    <col min="15619" max="15619" width="12.42578125" style="108" customWidth="1"/>
    <col min="15620" max="15620" width="11.5703125" style="108" bestFit="1" customWidth="1"/>
    <col min="15621" max="15621" width="12.5703125" style="108" bestFit="1" customWidth="1"/>
    <col min="15622" max="15622" width="13.42578125" style="108" bestFit="1" customWidth="1"/>
    <col min="15623" max="15623" width="13.5703125" style="108" customWidth="1"/>
    <col min="15624" max="15624" width="13.42578125" style="108" customWidth="1"/>
    <col min="15625" max="15625" width="13.42578125" style="108" bestFit="1" customWidth="1"/>
    <col min="15626" max="15626" width="14.5703125" style="108" customWidth="1"/>
    <col min="15627" max="15630" width="8.5703125" style="108" customWidth="1"/>
    <col min="15631" max="15631" width="16" style="108" customWidth="1"/>
    <col min="15632" max="15632" width="0" style="108" hidden="1" customWidth="1"/>
    <col min="15633" max="15633" width="15.42578125" style="108" customWidth="1"/>
    <col min="15634" max="15634" width="14.42578125" style="108" customWidth="1"/>
    <col min="15635" max="15873" width="5.42578125" style="108"/>
    <col min="15874" max="15874" width="65.42578125" style="108" bestFit="1" customWidth="1"/>
    <col min="15875" max="15875" width="12.42578125" style="108" customWidth="1"/>
    <col min="15876" max="15876" width="11.5703125" style="108" bestFit="1" customWidth="1"/>
    <col min="15877" max="15877" width="12.5703125" style="108" bestFit="1" customWidth="1"/>
    <col min="15878" max="15878" width="13.42578125" style="108" bestFit="1" customWidth="1"/>
    <col min="15879" max="15879" width="13.5703125" style="108" customWidth="1"/>
    <col min="15880" max="15880" width="13.42578125" style="108" customWidth="1"/>
    <col min="15881" max="15881" width="13.42578125" style="108" bestFit="1" customWidth="1"/>
    <col min="15882" max="15882" width="14.5703125" style="108" customWidth="1"/>
    <col min="15883" max="15886" width="8.5703125" style="108" customWidth="1"/>
    <col min="15887" max="15887" width="16" style="108" customWidth="1"/>
    <col min="15888" max="15888" width="0" style="108" hidden="1" customWidth="1"/>
    <col min="15889" max="15889" width="15.42578125" style="108" customWidth="1"/>
    <col min="15890" max="15890" width="14.42578125" style="108" customWidth="1"/>
    <col min="15891" max="16129" width="5.42578125" style="108"/>
    <col min="16130" max="16130" width="65.42578125" style="108" bestFit="1" customWidth="1"/>
    <col min="16131" max="16131" width="12.42578125" style="108" customWidth="1"/>
    <col min="16132" max="16132" width="11.5703125" style="108" bestFit="1" customWidth="1"/>
    <col min="16133" max="16133" width="12.5703125" style="108" bestFit="1" customWidth="1"/>
    <col min="16134" max="16134" width="13.42578125" style="108" bestFit="1" customWidth="1"/>
    <col min="16135" max="16135" width="13.5703125" style="108" customWidth="1"/>
    <col min="16136" max="16136" width="13.42578125" style="108" customWidth="1"/>
    <col min="16137" max="16137" width="13.42578125" style="108" bestFit="1" customWidth="1"/>
    <col min="16138" max="16138" width="14.5703125" style="108" customWidth="1"/>
    <col min="16139" max="16142" width="8.5703125" style="108" customWidth="1"/>
    <col min="16143" max="16143" width="16" style="108" customWidth="1"/>
    <col min="16144" max="16144" width="0" style="108" hidden="1" customWidth="1"/>
    <col min="16145" max="16145" width="15.42578125" style="108" customWidth="1"/>
    <col min="16146" max="16146" width="14.42578125" style="108" customWidth="1"/>
    <col min="16147" max="16384" width="5.42578125" style="108"/>
  </cols>
  <sheetData>
    <row r="1" spans="1:18" s="26" customFormat="1" ht="18" customHeight="1">
      <c r="A1" s="263" t="s">
        <v>120</v>
      </c>
      <c r="B1" s="989" t="s">
        <v>366</v>
      </c>
      <c r="C1" s="977" t="s">
        <v>223</v>
      </c>
      <c r="D1" s="978"/>
      <c r="E1" s="978"/>
      <c r="F1" s="978"/>
      <c r="G1" s="978"/>
      <c r="H1" s="978"/>
      <c r="I1" s="978"/>
      <c r="J1" s="978"/>
      <c r="K1" s="978"/>
      <c r="L1" s="978"/>
      <c r="M1" s="978"/>
      <c r="N1" s="979"/>
      <c r="O1" s="980" t="s">
        <v>364</v>
      </c>
      <c r="P1" s="990" t="s">
        <v>367</v>
      </c>
      <c r="Q1" s="982" t="s">
        <v>368</v>
      </c>
      <c r="R1" s="982" t="s">
        <v>224</v>
      </c>
    </row>
    <row r="2" spans="1:18" s="26" customFormat="1" ht="51" customHeight="1">
      <c r="A2" s="49"/>
      <c r="B2" s="983"/>
      <c r="C2" s="111" t="s">
        <v>5</v>
      </c>
      <c r="D2" s="111" t="s">
        <v>6</v>
      </c>
      <c r="E2" s="111" t="s">
        <v>7</v>
      </c>
      <c r="F2" s="111" t="s">
        <v>8</v>
      </c>
      <c r="G2" s="111" t="s">
        <v>9</v>
      </c>
      <c r="H2" s="111" t="s">
        <v>10</v>
      </c>
      <c r="I2" s="88" t="s">
        <v>26</v>
      </c>
      <c r="J2" s="111" t="s">
        <v>27</v>
      </c>
      <c r="K2" s="111" t="s">
        <v>28</v>
      </c>
      <c r="L2" s="111" t="s">
        <v>29</v>
      </c>
      <c r="M2" s="111" t="s">
        <v>30</v>
      </c>
      <c r="N2" s="175" t="s">
        <v>31</v>
      </c>
      <c r="O2" s="981"/>
      <c r="P2" s="981" t="s">
        <v>367</v>
      </c>
      <c r="Q2" s="983"/>
      <c r="R2" s="983"/>
    </row>
    <row r="3" spans="1:18" s="27" customFormat="1" ht="15.75">
      <c r="A3" s="264" t="s">
        <v>121</v>
      </c>
      <c r="B3" s="869"/>
      <c r="C3" s="265"/>
      <c r="D3" s="266"/>
      <c r="E3" s="266"/>
      <c r="F3" s="266"/>
      <c r="G3" s="266"/>
      <c r="H3" s="266"/>
      <c r="I3" s="266"/>
      <c r="J3" s="266"/>
      <c r="K3" s="266"/>
      <c r="L3" s="266"/>
      <c r="M3" s="266"/>
      <c r="N3" s="266"/>
      <c r="O3" s="267"/>
      <c r="P3" s="885"/>
      <c r="Q3" s="268"/>
      <c r="R3" s="268"/>
    </row>
    <row r="4" spans="1:18" s="26" customFormat="1">
      <c r="A4" s="332" t="s">
        <v>122</v>
      </c>
      <c r="B4" s="883">
        <v>0</v>
      </c>
      <c r="C4" s="37">
        <v>0</v>
      </c>
      <c r="D4" s="37">
        <v>0</v>
      </c>
      <c r="E4" s="37">
        <v>0</v>
      </c>
      <c r="F4" s="37">
        <v>0</v>
      </c>
      <c r="G4" s="37">
        <v>0</v>
      </c>
      <c r="H4" s="37">
        <v>0</v>
      </c>
      <c r="I4" s="37">
        <v>0</v>
      </c>
      <c r="J4" s="37">
        <v>0</v>
      </c>
      <c r="K4" s="37">
        <v>0</v>
      </c>
      <c r="L4" s="37">
        <v>0</v>
      </c>
      <c r="M4" s="37">
        <v>0</v>
      </c>
      <c r="N4" s="37">
        <v>0</v>
      </c>
      <c r="O4" s="37">
        <f>SUM(C4:N4)</f>
        <v>0</v>
      </c>
      <c r="P4" s="876">
        <f>+B4+O4</f>
        <v>0</v>
      </c>
      <c r="Q4" s="110"/>
      <c r="R4" s="110"/>
    </row>
    <row r="5" spans="1:18" s="26" customFormat="1">
      <c r="A5" s="332" t="s">
        <v>123</v>
      </c>
      <c r="B5" s="870">
        <v>0</v>
      </c>
      <c r="C5" s="37">
        <v>0</v>
      </c>
      <c r="D5" s="37">
        <v>0</v>
      </c>
      <c r="E5" s="37">
        <v>0</v>
      </c>
      <c r="F5" s="37">
        <v>0</v>
      </c>
      <c r="G5" s="37">
        <v>0</v>
      </c>
      <c r="H5" s="37">
        <v>0</v>
      </c>
      <c r="I5" s="37">
        <v>0</v>
      </c>
      <c r="J5" s="37">
        <v>0</v>
      </c>
      <c r="K5" s="37">
        <v>0</v>
      </c>
      <c r="L5" s="37">
        <v>0</v>
      </c>
      <c r="M5" s="37">
        <v>0</v>
      </c>
      <c r="N5" s="37">
        <v>0</v>
      </c>
      <c r="O5" s="33">
        <f>SUM(C5:N5)</f>
        <v>0</v>
      </c>
      <c r="P5" s="870">
        <f>+B5+O5</f>
        <v>0</v>
      </c>
      <c r="Q5" s="110"/>
      <c r="R5" s="110"/>
    </row>
    <row r="6" spans="1:18" s="26" customFormat="1" ht="15.75">
      <c r="A6" s="269" t="s">
        <v>124</v>
      </c>
      <c r="B6" s="871">
        <v>0</v>
      </c>
      <c r="C6" s="270">
        <f t="shared" ref="C6:O6" si="0">SUM(C4:C5)</f>
        <v>0</v>
      </c>
      <c r="D6" s="270">
        <f t="shared" ref="D6:E6" si="1">SUM(D4:D5)</f>
        <v>0</v>
      </c>
      <c r="E6" s="270">
        <f t="shared" si="1"/>
        <v>0</v>
      </c>
      <c r="F6" s="270">
        <f t="shared" si="0"/>
        <v>0</v>
      </c>
      <c r="G6" s="270">
        <f t="shared" si="0"/>
        <v>0</v>
      </c>
      <c r="H6" s="270">
        <f t="shared" si="0"/>
        <v>0</v>
      </c>
      <c r="I6" s="270">
        <f t="shared" si="0"/>
        <v>0</v>
      </c>
      <c r="J6" s="270">
        <f t="shared" si="0"/>
        <v>0</v>
      </c>
      <c r="K6" s="270">
        <f t="shared" si="0"/>
        <v>0</v>
      </c>
      <c r="L6" s="270">
        <f t="shared" si="0"/>
        <v>0</v>
      </c>
      <c r="M6" s="270">
        <f t="shared" si="0"/>
        <v>0</v>
      </c>
      <c r="N6" s="270">
        <f t="shared" si="0"/>
        <v>0</v>
      </c>
      <c r="O6" s="270">
        <f t="shared" si="0"/>
        <v>0</v>
      </c>
      <c r="P6" s="871">
        <f>+B6+O6</f>
        <v>0</v>
      </c>
      <c r="Q6" s="271"/>
      <c r="R6" s="271"/>
    </row>
    <row r="7" spans="1:18" s="26" customFormat="1" ht="8.25" customHeight="1">
      <c r="A7" s="333"/>
      <c r="B7" s="889"/>
      <c r="C7" s="272"/>
      <c r="D7" s="28"/>
      <c r="E7" s="28"/>
      <c r="F7" s="28"/>
      <c r="G7" s="28"/>
      <c r="H7" s="28"/>
      <c r="I7" s="28"/>
      <c r="J7" s="28"/>
      <c r="K7" s="28"/>
      <c r="L7" s="28"/>
      <c r="M7" s="28"/>
      <c r="N7" s="28"/>
      <c r="O7" s="176"/>
      <c r="P7" s="872"/>
      <c r="Q7" s="110"/>
      <c r="R7" s="110"/>
    </row>
    <row r="8" spans="1:18" s="26" customFormat="1" ht="18">
      <c r="A8" s="334" t="s">
        <v>125</v>
      </c>
      <c r="B8" s="889"/>
      <c r="C8" s="50"/>
      <c r="D8" s="28"/>
      <c r="E8" s="28"/>
      <c r="F8" s="28"/>
      <c r="G8" s="28"/>
      <c r="H8" s="28"/>
      <c r="I8" s="28"/>
      <c r="J8" s="28"/>
      <c r="K8" s="28"/>
      <c r="L8" s="28"/>
      <c r="M8" s="27"/>
      <c r="N8" s="27"/>
      <c r="O8" s="176"/>
      <c r="P8" s="872"/>
      <c r="Q8" s="110"/>
      <c r="R8" s="110"/>
    </row>
    <row r="9" spans="1:18" s="26" customFormat="1">
      <c r="A9" s="94" t="s">
        <v>225</v>
      </c>
      <c r="B9" s="890"/>
      <c r="C9" s="29"/>
      <c r="D9" s="29"/>
      <c r="E9" s="29"/>
      <c r="F9" s="29"/>
      <c r="G9" s="29"/>
      <c r="H9" s="29"/>
      <c r="I9" s="29"/>
      <c r="J9" s="29"/>
      <c r="K9" s="29"/>
      <c r="L9" s="29"/>
      <c r="M9" s="29"/>
      <c r="N9" s="29"/>
      <c r="O9" s="177"/>
      <c r="P9" s="873"/>
      <c r="Q9" s="417">
        <v>2650000</v>
      </c>
      <c r="R9" s="417">
        <v>13570000</v>
      </c>
    </row>
    <row r="10" spans="1:18" s="26" customFormat="1">
      <c r="A10" s="335"/>
      <c r="B10" s="889"/>
      <c r="C10" s="272"/>
      <c r="D10" s="27"/>
      <c r="E10" s="27"/>
      <c r="F10" s="27"/>
      <c r="G10" s="27"/>
      <c r="H10" s="27"/>
      <c r="I10" s="27"/>
      <c r="J10" s="27"/>
      <c r="K10" s="27"/>
      <c r="L10" s="27"/>
      <c r="M10" s="27"/>
      <c r="N10" s="27"/>
      <c r="O10" s="176"/>
      <c r="P10" s="872"/>
      <c r="Q10" s="110"/>
      <c r="R10" s="110"/>
    </row>
    <row r="11" spans="1:18" s="26" customFormat="1" ht="25.5">
      <c r="A11" s="38" t="s">
        <v>191</v>
      </c>
      <c r="B11" s="888"/>
      <c r="C11" s="50"/>
      <c r="D11" s="30"/>
      <c r="E11" s="30"/>
      <c r="F11" s="30"/>
      <c r="G11" s="30"/>
      <c r="H11" s="30"/>
      <c r="I11" s="30"/>
      <c r="J11" s="30"/>
      <c r="K11" s="30"/>
      <c r="L11" s="30"/>
      <c r="M11" s="41"/>
      <c r="N11" s="41"/>
      <c r="O11" s="178"/>
      <c r="P11" s="874"/>
      <c r="Q11" s="112"/>
      <c r="R11" s="112"/>
    </row>
    <row r="12" spans="1:18" s="26" customFormat="1">
      <c r="A12" s="332" t="s">
        <v>126</v>
      </c>
      <c r="B12" s="891" t="s">
        <v>13</v>
      </c>
      <c r="C12" s="304" t="s">
        <v>13</v>
      </c>
      <c r="D12" s="834" t="s">
        <v>13</v>
      </c>
      <c r="E12" s="834" t="s">
        <v>13</v>
      </c>
      <c r="F12" s="304" t="s">
        <v>13</v>
      </c>
      <c r="G12" s="304" t="s">
        <v>13</v>
      </c>
      <c r="H12" s="304" t="s">
        <v>13</v>
      </c>
      <c r="I12" s="304" t="s">
        <v>13</v>
      </c>
      <c r="J12" s="304" t="s">
        <v>13</v>
      </c>
      <c r="K12" s="304" t="s">
        <v>13</v>
      </c>
      <c r="L12" s="304" t="s">
        <v>13</v>
      </c>
      <c r="M12" s="304" t="s">
        <v>13</v>
      </c>
      <c r="N12" s="304" t="s">
        <v>13</v>
      </c>
      <c r="O12" s="179" t="s">
        <v>13</v>
      </c>
      <c r="P12" s="875"/>
      <c r="Q12" s="271"/>
      <c r="R12" s="271"/>
    </row>
    <row r="13" spans="1:18" s="26" customFormat="1">
      <c r="A13" s="332" t="s">
        <v>127</v>
      </c>
      <c r="B13" s="870">
        <v>0</v>
      </c>
      <c r="C13" s="37"/>
      <c r="D13" s="33"/>
      <c r="E13" s="33"/>
      <c r="F13" s="33"/>
      <c r="G13" s="33"/>
      <c r="H13" s="33"/>
      <c r="I13" s="33"/>
      <c r="J13" s="33"/>
      <c r="K13" s="37"/>
      <c r="L13" s="37"/>
      <c r="M13" s="37"/>
      <c r="N13" s="37"/>
      <c r="O13" s="37">
        <f t="shared" ref="O13" si="2">SUM(C13:N13)</f>
        <v>0</v>
      </c>
      <c r="P13" s="876">
        <f>+B13+O13</f>
        <v>0</v>
      </c>
      <c r="Q13" s="984" t="s">
        <v>2</v>
      </c>
      <c r="R13" s="984" t="s">
        <v>2</v>
      </c>
    </row>
    <row r="14" spans="1:18" s="26" customFormat="1">
      <c r="A14" s="336" t="s">
        <v>128</v>
      </c>
      <c r="B14" s="891" t="s">
        <v>13</v>
      </c>
      <c r="C14" s="304" t="s">
        <v>13</v>
      </c>
      <c r="D14" s="834" t="s">
        <v>13</v>
      </c>
      <c r="E14" s="834" t="s">
        <v>13</v>
      </c>
      <c r="F14" s="304" t="s">
        <v>13</v>
      </c>
      <c r="G14" s="304" t="s">
        <v>13</v>
      </c>
      <c r="H14" s="304" t="s">
        <v>13</v>
      </c>
      <c r="I14" s="304" t="s">
        <v>13</v>
      </c>
      <c r="J14" s="304" t="s">
        <v>13</v>
      </c>
      <c r="K14" s="304" t="s">
        <v>13</v>
      </c>
      <c r="L14" s="304" t="s">
        <v>13</v>
      </c>
      <c r="M14" s="304" t="s">
        <v>13</v>
      </c>
      <c r="N14" s="304" t="s">
        <v>13</v>
      </c>
      <c r="O14" s="179" t="s">
        <v>13</v>
      </c>
      <c r="P14" s="875"/>
      <c r="Q14" s="985"/>
      <c r="R14" s="985"/>
    </row>
    <row r="15" spans="1:18" s="26" customFormat="1">
      <c r="A15" s="336" t="s">
        <v>129</v>
      </c>
      <c r="B15" s="870">
        <v>0</v>
      </c>
      <c r="C15" s="33"/>
      <c r="D15" s="33"/>
      <c r="E15" s="33"/>
      <c r="F15" s="33"/>
      <c r="G15" s="33"/>
      <c r="H15" s="33"/>
      <c r="I15" s="33"/>
      <c r="J15" s="33"/>
      <c r="K15" s="33"/>
      <c r="L15" s="33"/>
      <c r="M15" s="33"/>
      <c r="N15" s="33"/>
      <c r="O15" s="33">
        <f>SUM(C15:N15)</f>
        <v>0</v>
      </c>
      <c r="P15" s="870">
        <f>+B15+O15</f>
        <v>0</v>
      </c>
      <c r="Q15" s="985"/>
      <c r="R15" s="985"/>
    </row>
    <row r="16" spans="1:18" s="26" customFormat="1">
      <c r="A16" s="336" t="s">
        <v>130</v>
      </c>
      <c r="B16" s="891" t="s">
        <v>13</v>
      </c>
      <c r="C16" s="304" t="s">
        <v>13</v>
      </c>
      <c r="D16" s="834" t="s">
        <v>13</v>
      </c>
      <c r="E16" s="834" t="s">
        <v>13</v>
      </c>
      <c r="F16" s="304" t="s">
        <v>13</v>
      </c>
      <c r="G16" s="304" t="s">
        <v>13</v>
      </c>
      <c r="H16" s="304" t="s">
        <v>13</v>
      </c>
      <c r="I16" s="304" t="s">
        <v>13</v>
      </c>
      <c r="J16" s="304" t="s">
        <v>13</v>
      </c>
      <c r="K16" s="304" t="s">
        <v>13</v>
      </c>
      <c r="L16" s="304" t="s">
        <v>13</v>
      </c>
      <c r="M16" s="304" t="s">
        <v>13</v>
      </c>
      <c r="N16" s="304" t="s">
        <v>13</v>
      </c>
      <c r="O16" s="179" t="s">
        <v>13</v>
      </c>
      <c r="P16" s="875"/>
      <c r="Q16" s="985"/>
      <c r="R16" s="985"/>
    </row>
    <row r="17" spans="1:18" s="26" customFormat="1">
      <c r="A17" s="336" t="s">
        <v>101</v>
      </c>
      <c r="B17" s="870">
        <v>0</v>
      </c>
      <c r="C17" s="33"/>
      <c r="D17" s="33"/>
      <c r="E17" s="33"/>
      <c r="F17" s="33"/>
      <c r="G17" s="33"/>
      <c r="H17" s="33"/>
      <c r="I17" s="33"/>
      <c r="J17" s="33"/>
      <c r="K17" s="33"/>
      <c r="L17" s="33"/>
      <c r="M17" s="33"/>
      <c r="N17" s="33"/>
      <c r="O17" s="33">
        <f>SUM(C17:N17)</f>
        <v>0</v>
      </c>
      <c r="P17" s="877">
        <f>+B17+O17</f>
        <v>0</v>
      </c>
      <c r="Q17" s="985"/>
      <c r="R17" s="985"/>
    </row>
    <row r="18" spans="1:18" s="26" customFormat="1">
      <c r="A18" s="336" t="s">
        <v>131</v>
      </c>
      <c r="B18" s="891" t="s">
        <v>13</v>
      </c>
      <c r="C18" s="304" t="s">
        <v>13</v>
      </c>
      <c r="D18" s="834" t="s">
        <v>13</v>
      </c>
      <c r="E18" s="834" t="s">
        <v>13</v>
      </c>
      <c r="F18" s="304" t="s">
        <v>13</v>
      </c>
      <c r="G18" s="304" t="s">
        <v>13</v>
      </c>
      <c r="H18" s="304" t="s">
        <v>13</v>
      </c>
      <c r="I18" s="304" t="s">
        <v>13</v>
      </c>
      <c r="J18" s="304" t="s">
        <v>13</v>
      </c>
      <c r="K18" s="304" t="s">
        <v>13</v>
      </c>
      <c r="L18" s="304" t="s">
        <v>13</v>
      </c>
      <c r="M18" s="304" t="s">
        <v>13</v>
      </c>
      <c r="N18" s="304" t="s">
        <v>13</v>
      </c>
      <c r="O18" s="179" t="s">
        <v>13</v>
      </c>
      <c r="P18" s="878"/>
      <c r="Q18" s="985"/>
      <c r="R18" s="985"/>
    </row>
    <row r="19" spans="1:18" s="26" customFormat="1">
      <c r="A19" s="336" t="s">
        <v>342</v>
      </c>
      <c r="B19" s="891" t="s">
        <v>13</v>
      </c>
      <c r="C19" s="304" t="s">
        <v>13</v>
      </c>
      <c r="D19" s="834" t="s">
        <v>13</v>
      </c>
      <c r="E19" s="834" t="s">
        <v>13</v>
      </c>
      <c r="F19" s="304" t="s">
        <v>13</v>
      </c>
      <c r="G19" s="304" t="s">
        <v>13</v>
      </c>
      <c r="H19" s="304" t="s">
        <v>13</v>
      </c>
      <c r="I19" s="304" t="s">
        <v>13</v>
      </c>
      <c r="J19" s="304" t="s">
        <v>13</v>
      </c>
      <c r="K19" s="304" t="s">
        <v>13</v>
      </c>
      <c r="L19" s="579" t="s">
        <v>13</v>
      </c>
      <c r="M19" s="304" t="s">
        <v>13</v>
      </c>
      <c r="N19" s="304" t="s">
        <v>13</v>
      </c>
      <c r="O19" s="179" t="s">
        <v>13</v>
      </c>
      <c r="P19" s="878"/>
      <c r="Q19" s="985"/>
      <c r="R19" s="985"/>
    </row>
    <row r="20" spans="1:18" s="26" customFormat="1">
      <c r="A20" s="336" t="s">
        <v>132</v>
      </c>
      <c r="B20" s="870">
        <v>132684.74400000001</v>
      </c>
      <c r="C20" s="33">
        <v>6816</v>
      </c>
      <c r="D20" s="33"/>
      <c r="E20" s="33"/>
      <c r="F20" s="33"/>
      <c r="G20" s="33"/>
      <c r="H20" s="33"/>
      <c r="I20" s="33"/>
      <c r="J20" s="33"/>
      <c r="K20" s="33"/>
      <c r="L20" s="33"/>
      <c r="M20" s="33"/>
      <c r="N20" s="33"/>
      <c r="O20" s="33">
        <f t="shared" ref="O20" si="3">SUM(C20:N20)</f>
        <v>6816</v>
      </c>
      <c r="P20" s="877">
        <f>+B20+O20</f>
        <v>139500.74400000001</v>
      </c>
      <c r="Q20" s="985"/>
      <c r="R20" s="985"/>
    </row>
    <row r="21" spans="1:18" s="51" customFormat="1">
      <c r="A21" s="332" t="s">
        <v>133</v>
      </c>
      <c r="B21" s="891" t="s">
        <v>13</v>
      </c>
      <c r="C21" s="304" t="s">
        <v>13</v>
      </c>
      <c r="D21" s="304"/>
      <c r="E21" s="304"/>
      <c r="F21" s="304" t="s">
        <v>13</v>
      </c>
      <c r="G21" s="304" t="s">
        <v>13</v>
      </c>
      <c r="H21" s="304" t="s">
        <v>13</v>
      </c>
      <c r="I21" s="304" t="s">
        <v>13</v>
      </c>
      <c r="J21" s="304" t="s">
        <v>13</v>
      </c>
      <c r="K21" s="304" t="s">
        <v>13</v>
      </c>
      <c r="L21" s="304" t="s">
        <v>13</v>
      </c>
      <c r="M21" s="304" t="s">
        <v>13</v>
      </c>
      <c r="N21" s="304" t="s">
        <v>13</v>
      </c>
      <c r="O21" s="179" t="s">
        <v>13</v>
      </c>
      <c r="P21" s="878"/>
      <c r="Q21" s="985"/>
      <c r="R21" s="985"/>
    </row>
    <row r="22" spans="1:18" s="26" customFormat="1">
      <c r="A22" s="332" t="s">
        <v>134</v>
      </c>
      <c r="B22" s="870">
        <v>199027.12599999996</v>
      </c>
      <c r="C22" s="33">
        <v>10225</v>
      </c>
      <c r="D22" s="33"/>
      <c r="E22" s="33"/>
      <c r="F22" s="33"/>
      <c r="G22" s="33"/>
      <c r="H22" s="33"/>
      <c r="I22" s="33"/>
      <c r="J22" s="33"/>
      <c r="K22" s="33"/>
      <c r="L22" s="33"/>
      <c r="M22" s="33"/>
      <c r="N22" s="33"/>
      <c r="O22" s="33">
        <f>SUM(C22:N22)</f>
        <v>10225</v>
      </c>
      <c r="P22" s="877">
        <f>+B22+O22</f>
        <v>209252.12599999996</v>
      </c>
      <c r="Q22" s="985"/>
      <c r="R22" s="985"/>
    </row>
    <row r="23" spans="1:18" s="27" customFormat="1">
      <c r="A23" s="337"/>
      <c r="B23" s="892"/>
      <c r="C23" s="231"/>
      <c r="D23" s="231"/>
      <c r="E23" s="231"/>
      <c r="F23" s="231"/>
      <c r="G23" s="231"/>
      <c r="H23" s="231"/>
      <c r="I23" s="109"/>
      <c r="J23" s="109"/>
      <c r="K23" s="69"/>
      <c r="L23" s="109"/>
      <c r="M23" s="109"/>
      <c r="N23" s="109"/>
      <c r="O23" s="180"/>
      <c r="P23" s="879"/>
      <c r="Q23" s="985"/>
      <c r="R23" s="985"/>
    </row>
    <row r="24" spans="1:18" s="26" customFormat="1">
      <c r="A24" s="337" t="s">
        <v>135</v>
      </c>
      <c r="B24" s="889"/>
      <c r="C24" s="106"/>
      <c r="D24" s="106"/>
      <c r="E24" s="106"/>
      <c r="F24" s="106"/>
      <c r="G24" s="106"/>
      <c r="H24" s="106"/>
      <c r="I24" s="106"/>
      <c r="J24" s="106"/>
      <c r="K24" s="106"/>
      <c r="L24" s="106"/>
      <c r="M24" s="106"/>
      <c r="N24" s="106"/>
      <c r="O24" s="176"/>
      <c r="P24" s="872"/>
      <c r="Q24" s="985"/>
      <c r="R24" s="985"/>
    </row>
    <row r="25" spans="1:18" s="26" customFormat="1">
      <c r="A25" s="38" t="s">
        <v>113</v>
      </c>
      <c r="B25" s="893">
        <v>1752947.27</v>
      </c>
      <c r="C25" s="82">
        <f t="shared" ref="C25" si="4">SUM(C26:C30)</f>
        <v>10753</v>
      </c>
      <c r="D25" s="82"/>
      <c r="E25" s="82"/>
      <c r="F25" s="82"/>
      <c r="G25" s="82"/>
      <c r="H25" s="82"/>
      <c r="I25" s="82"/>
      <c r="J25" s="82"/>
      <c r="K25" s="82"/>
      <c r="L25" s="82"/>
      <c r="M25" s="82"/>
      <c r="N25" s="82"/>
      <c r="O25" s="82">
        <f>SUM(C25:N25)</f>
        <v>10753</v>
      </c>
      <c r="P25" s="880">
        <f t="shared" ref="P25:P30" si="5">+B25+O25</f>
        <v>1763700.27</v>
      </c>
      <c r="Q25" s="985"/>
      <c r="R25" s="985"/>
    </row>
    <row r="26" spans="1:18" s="26" customFormat="1">
      <c r="A26" s="332" t="s">
        <v>136</v>
      </c>
      <c r="B26" s="881">
        <v>0</v>
      </c>
      <c r="C26" s="33"/>
      <c r="D26" s="33"/>
      <c r="E26" s="33"/>
      <c r="F26" s="33"/>
      <c r="G26" s="33"/>
      <c r="H26" s="33"/>
      <c r="I26" s="33"/>
      <c r="J26" s="33"/>
      <c r="K26" s="33"/>
      <c r="L26" s="36"/>
      <c r="M26" s="36"/>
      <c r="N26" s="36"/>
      <c r="O26" s="33">
        <f t="shared" ref="O26:O30" si="6">SUM(C26:N26)</f>
        <v>0</v>
      </c>
      <c r="P26" s="881">
        <f t="shared" si="5"/>
        <v>0</v>
      </c>
      <c r="Q26" s="985"/>
      <c r="R26" s="985"/>
    </row>
    <row r="27" spans="1:18" s="26" customFormat="1">
      <c r="A27" s="332" t="s">
        <v>137</v>
      </c>
      <c r="B27" s="881">
        <v>1598611.08</v>
      </c>
      <c r="C27" s="33">
        <v>787</v>
      </c>
      <c r="D27" s="33"/>
      <c r="E27" s="33"/>
      <c r="F27" s="33"/>
      <c r="G27" s="33"/>
      <c r="H27" s="33"/>
      <c r="I27" s="33"/>
      <c r="J27" s="33"/>
      <c r="K27" s="33"/>
      <c r="L27" s="36"/>
      <c r="M27" s="36"/>
      <c r="N27" s="769"/>
      <c r="O27" s="33">
        <f t="shared" si="6"/>
        <v>787</v>
      </c>
      <c r="P27" s="881">
        <f t="shared" si="5"/>
        <v>1599398.08</v>
      </c>
      <c r="Q27" s="985"/>
      <c r="R27" s="985"/>
    </row>
    <row r="28" spans="1:18" s="26" customFormat="1">
      <c r="A28" s="332" t="s">
        <v>138</v>
      </c>
      <c r="B28" s="881">
        <v>137890.43</v>
      </c>
      <c r="C28" s="33">
        <v>9966</v>
      </c>
      <c r="D28" s="34"/>
      <c r="E28" s="34"/>
      <c r="F28" s="34"/>
      <c r="G28" s="34"/>
      <c r="H28" s="34"/>
      <c r="I28" s="34"/>
      <c r="J28" s="34"/>
      <c r="K28" s="34"/>
      <c r="L28" s="35"/>
      <c r="M28" s="36"/>
      <c r="N28" s="769"/>
      <c r="O28" s="33">
        <f t="shared" si="6"/>
        <v>9966</v>
      </c>
      <c r="P28" s="881">
        <f t="shared" si="5"/>
        <v>147856.43</v>
      </c>
      <c r="Q28" s="985"/>
      <c r="R28" s="985"/>
    </row>
    <row r="29" spans="1:18" s="26" customFormat="1">
      <c r="A29" s="332" t="s">
        <v>139</v>
      </c>
      <c r="B29" s="881">
        <v>0</v>
      </c>
      <c r="C29" s="33">
        <v>0</v>
      </c>
      <c r="D29" s="34"/>
      <c r="E29" s="34"/>
      <c r="F29" s="34"/>
      <c r="G29" s="34"/>
      <c r="H29" s="34"/>
      <c r="I29" s="34"/>
      <c r="J29" s="34"/>
      <c r="K29" s="34"/>
      <c r="L29" s="34"/>
      <c r="M29" s="36"/>
      <c r="N29" s="769"/>
      <c r="O29" s="33">
        <f t="shared" si="6"/>
        <v>0</v>
      </c>
      <c r="P29" s="881">
        <f t="shared" si="5"/>
        <v>0</v>
      </c>
      <c r="Q29" s="985"/>
      <c r="R29" s="985"/>
    </row>
    <row r="30" spans="1:18" s="26" customFormat="1">
      <c r="A30" s="332" t="s">
        <v>140</v>
      </c>
      <c r="B30" s="881">
        <v>16445.759999999998</v>
      </c>
      <c r="C30" s="33">
        <v>0</v>
      </c>
      <c r="D30" s="34"/>
      <c r="E30" s="34"/>
      <c r="F30" s="34"/>
      <c r="G30" s="34"/>
      <c r="H30" s="34"/>
      <c r="I30" s="34"/>
      <c r="J30" s="34"/>
      <c r="K30" s="34"/>
      <c r="L30" s="35"/>
      <c r="M30" s="36"/>
      <c r="N30" s="769"/>
      <c r="O30" s="33">
        <f t="shared" si="6"/>
        <v>0</v>
      </c>
      <c r="P30" s="881">
        <f t="shared" si="5"/>
        <v>16445.759999999998</v>
      </c>
      <c r="Q30" s="985"/>
      <c r="R30" s="985"/>
    </row>
    <row r="31" spans="1:18" s="26" customFormat="1" hidden="1" outlineLevel="1">
      <c r="A31" s="338" t="s">
        <v>141</v>
      </c>
      <c r="B31" s="894"/>
      <c r="C31" s="986" t="s">
        <v>13</v>
      </c>
      <c r="D31" s="986"/>
      <c r="E31" s="986"/>
      <c r="F31" s="986"/>
      <c r="G31" s="986"/>
      <c r="H31" s="986"/>
      <c r="I31" s="986"/>
      <c r="J31" s="986"/>
      <c r="K31" s="986"/>
      <c r="L31" s="986"/>
      <c r="M31" s="986"/>
      <c r="N31" s="986"/>
      <c r="O31" s="986"/>
      <c r="P31" s="986"/>
      <c r="Q31" s="986"/>
      <c r="R31" s="987"/>
    </row>
    <row r="32" spans="1:18" s="26" customFormat="1" hidden="1" outlineLevel="1">
      <c r="A32" s="332" t="s">
        <v>136</v>
      </c>
      <c r="B32" s="895"/>
      <c r="C32" s="48"/>
      <c r="D32" s="107"/>
      <c r="E32" s="107"/>
      <c r="F32" s="107"/>
      <c r="G32" s="107"/>
      <c r="H32" s="107"/>
      <c r="I32" s="107"/>
      <c r="J32" s="107"/>
      <c r="K32" s="107"/>
      <c r="L32" s="107"/>
      <c r="M32" s="107"/>
      <c r="N32" s="107"/>
      <c r="O32" s="107"/>
      <c r="P32" s="107"/>
      <c r="Q32" s="39"/>
      <c r="R32" s="39"/>
    </row>
    <row r="33" spans="1:18" s="26" customFormat="1" hidden="1" outlineLevel="1">
      <c r="A33" s="332" t="s">
        <v>137</v>
      </c>
      <c r="B33" s="895"/>
      <c r="C33" s="48"/>
      <c r="D33" s="107"/>
      <c r="E33" s="107"/>
      <c r="F33" s="107"/>
      <c r="G33" s="107"/>
      <c r="H33" s="107"/>
      <c r="I33" s="107"/>
      <c r="J33" s="107"/>
      <c r="K33" s="107"/>
      <c r="L33" s="107"/>
      <c r="M33" s="107"/>
      <c r="N33" s="107"/>
      <c r="O33" s="107"/>
      <c r="P33" s="107"/>
      <c r="Q33" s="39"/>
      <c r="R33" s="39"/>
    </row>
    <row r="34" spans="1:18" s="26" customFormat="1" hidden="1" outlineLevel="1">
      <c r="A34" s="332" t="s">
        <v>142</v>
      </c>
      <c r="B34" s="895"/>
      <c r="C34" s="48"/>
      <c r="D34" s="107"/>
      <c r="E34" s="107"/>
      <c r="F34" s="107"/>
      <c r="G34" s="107"/>
      <c r="H34" s="107"/>
      <c r="I34" s="107"/>
      <c r="J34" s="107"/>
      <c r="K34" s="107"/>
      <c r="L34" s="107"/>
      <c r="M34" s="107"/>
      <c r="N34" s="107"/>
      <c r="O34" s="107"/>
      <c r="P34" s="107"/>
      <c r="Q34" s="39"/>
      <c r="R34" s="39"/>
    </row>
    <row r="35" spans="1:18" s="26" customFormat="1" hidden="1" outlineLevel="1">
      <c r="A35" s="332" t="s">
        <v>139</v>
      </c>
      <c r="B35" s="895"/>
      <c r="C35" s="48"/>
      <c r="D35" s="107"/>
      <c r="E35" s="107"/>
      <c r="F35" s="107"/>
      <c r="G35" s="107"/>
      <c r="H35" s="107"/>
      <c r="I35" s="107"/>
      <c r="J35" s="107"/>
      <c r="K35" s="107"/>
      <c r="L35" s="581"/>
      <c r="M35" s="107"/>
      <c r="N35" s="107"/>
      <c r="O35" s="107"/>
      <c r="P35" s="107"/>
      <c r="Q35" s="39"/>
      <c r="R35" s="39"/>
    </row>
    <row r="36" spans="1:18" s="26" customFormat="1" hidden="1" outlineLevel="1">
      <c r="A36" s="332" t="s">
        <v>140</v>
      </c>
      <c r="B36" s="895"/>
      <c r="C36" s="48"/>
      <c r="D36" s="107"/>
      <c r="E36" s="107"/>
      <c r="F36" s="107"/>
      <c r="G36" s="107"/>
      <c r="H36" s="107"/>
      <c r="I36" s="107"/>
      <c r="J36" s="107"/>
      <c r="K36" s="107"/>
      <c r="M36" s="107"/>
      <c r="N36" s="107"/>
      <c r="O36" s="107"/>
      <c r="P36" s="107"/>
      <c r="Q36" s="39"/>
      <c r="R36" s="39"/>
    </row>
    <row r="37" spans="1:18" s="26" customFormat="1" hidden="1" outlineLevel="1">
      <c r="A37" s="338" t="s">
        <v>143</v>
      </c>
      <c r="B37" s="894"/>
      <c r="C37" s="986" t="s">
        <v>13</v>
      </c>
      <c r="D37" s="986"/>
      <c r="E37" s="986"/>
      <c r="F37" s="986"/>
      <c r="G37" s="986"/>
      <c r="H37" s="986"/>
      <c r="I37" s="986"/>
      <c r="J37" s="986"/>
      <c r="K37" s="986"/>
      <c r="L37" s="988"/>
      <c r="M37" s="986"/>
      <c r="N37" s="986"/>
      <c r="O37" s="986"/>
      <c r="P37" s="986"/>
      <c r="Q37" s="986"/>
      <c r="R37" s="987"/>
    </row>
    <row r="38" spans="1:18" s="26" customFormat="1" hidden="1" outlineLevel="1">
      <c r="A38" s="332" t="s">
        <v>136</v>
      </c>
      <c r="B38" s="895"/>
      <c r="C38" s="48"/>
      <c r="D38" s="107"/>
      <c r="E38" s="107"/>
      <c r="F38" s="107"/>
      <c r="G38" s="107"/>
      <c r="H38" s="107"/>
      <c r="I38" s="107"/>
      <c r="J38" s="107"/>
      <c r="K38" s="107"/>
      <c r="L38" s="530" t="s">
        <v>266</v>
      </c>
      <c r="M38" s="107"/>
      <c r="N38" s="107"/>
      <c r="O38" s="107"/>
      <c r="P38" s="107"/>
      <c r="Q38" s="39"/>
      <c r="R38" s="39"/>
    </row>
    <row r="39" spans="1:18" s="26" customFormat="1" hidden="1" outlineLevel="1">
      <c r="A39" s="332" t="s">
        <v>137</v>
      </c>
      <c r="B39" s="895"/>
      <c r="C39" s="48"/>
      <c r="D39" s="107"/>
      <c r="E39" s="107"/>
      <c r="F39" s="107"/>
      <c r="G39" s="107"/>
      <c r="H39" s="107"/>
      <c r="I39" s="107"/>
      <c r="J39" s="107"/>
      <c r="K39" s="107"/>
      <c r="L39" s="107"/>
      <c r="M39" s="107"/>
      <c r="N39" s="107"/>
      <c r="O39" s="107"/>
      <c r="P39" s="107"/>
      <c r="Q39" s="39"/>
      <c r="R39" s="39"/>
    </row>
    <row r="40" spans="1:18" s="26" customFormat="1" hidden="1" outlineLevel="1">
      <c r="A40" s="332" t="s">
        <v>142</v>
      </c>
      <c r="B40" s="895"/>
      <c r="C40" s="48"/>
      <c r="D40" s="107"/>
      <c r="E40" s="107"/>
      <c r="F40" s="107"/>
      <c r="G40" s="107"/>
      <c r="H40" s="107"/>
      <c r="I40" s="107"/>
      <c r="J40" s="107"/>
      <c r="K40" s="107"/>
      <c r="L40" s="106"/>
      <c r="M40" s="107"/>
      <c r="N40" s="107"/>
      <c r="O40" s="107"/>
      <c r="P40" s="107"/>
      <c r="Q40" s="39"/>
      <c r="R40" s="39"/>
    </row>
    <row r="41" spans="1:18" s="26" customFormat="1" hidden="1" outlineLevel="1">
      <c r="A41" s="332" t="s">
        <v>139</v>
      </c>
      <c r="B41" s="895"/>
      <c r="C41" s="48"/>
      <c r="D41" s="107"/>
      <c r="E41" s="107"/>
      <c r="F41" s="107"/>
      <c r="G41" s="107"/>
      <c r="H41" s="107"/>
      <c r="I41" s="107"/>
      <c r="J41" s="107"/>
      <c r="K41" s="107"/>
      <c r="L41" s="107"/>
      <c r="M41" s="107"/>
      <c r="N41" s="107"/>
      <c r="O41" s="107"/>
      <c r="P41" s="107"/>
      <c r="Q41" s="39"/>
      <c r="R41" s="39"/>
    </row>
    <row r="42" spans="1:18" s="26" customFormat="1" hidden="1" outlineLevel="1">
      <c r="A42" s="332" t="s">
        <v>140</v>
      </c>
      <c r="B42" s="895"/>
      <c r="C42" s="48"/>
      <c r="D42" s="107"/>
      <c r="E42" s="107"/>
      <c r="F42" s="107"/>
      <c r="G42" s="107"/>
      <c r="H42" s="107"/>
      <c r="I42" s="107"/>
      <c r="J42" s="107"/>
      <c r="K42" s="107"/>
      <c r="L42" s="107"/>
      <c r="M42" s="107"/>
      <c r="N42" s="107"/>
      <c r="O42" s="107"/>
      <c r="P42" s="107"/>
      <c r="Q42" s="39"/>
      <c r="R42" s="39"/>
    </row>
    <row r="43" spans="1:18" s="27" customFormat="1" ht="15.75" collapsed="1">
      <c r="A43" s="273" t="s">
        <v>144</v>
      </c>
      <c r="B43" s="896">
        <f t="shared" ref="B43" si="7">B22+B15+B17+B20+B25</f>
        <v>2084659.1400000001</v>
      </c>
      <c r="C43" s="274">
        <f>C22+C15+C17+C20+C25</f>
        <v>27794</v>
      </c>
      <c r="D43" s="274">
        <f t="shared" ref="D43:P43" si="8">D22+D15+D17+D20+D25</f>
        <v>0</v>
      </c>
      <c r="E43" s="274">
        <f t="shared" si="8"/>
        <v>0</v>
      </c>
      <c r="F43" s="274">
        <f t="shared" si="8"/>
        <v>0</v>
      </c>
      <c r="G43" s="274">
        <f t="shared" si="8"/>
        <v>0</v>
      </c>
      <c r="H43" s="274">
        <f t="shared" si="8"/>
        <v>0</v>
      </c>
      <c r="I43" s="274">
        <f t="shared" si="8"/>
        <v>0</v>
      </c>
      <c r="J43" s="274">
        <f t="shared" si="8"/>
        <v>0</v>
      </c>
      <c r="K43" s="274">
        <f t="shared" si="8"/>
        <v>0</v>
      </c>
      <c r="L43" s="274">
        <f t="shared" si="8"/>
        <v>0</v>
      </c>
      <c r="M43" s="274">
        <f t="shared" si="8"/>
        <v>0</v>
      </c>
      <c r="N43" s="274">
        <f t="shared" si="8"/>
        <v>0</v>
      </c>
      <c r="O43" s="274">
        <f t="shared" si="8"/>
        <v>27794</v>
      </c>
      <c r="P43" s="886">
        <f t="shared" si="8"/>
        <v>2112453.14</v>
      </c>
      <c r="Q43" s="275">
        <v>2650000</v>
      </c>
      <c r="R43" s="275">
        <v>13570000</v>
      </c>
    </row>
    <row r="44" spans="1:18" ht="7.5" customHeight="1">
      <c r="A44" s="339"/>
      <c r="B44" s="889"/>
      <c r="C44" s="106"/>
      <c r="D44" s="106"/>
      <c r="E44" s="106"/>
      <c r="F44" s="106"/>
      <c r="G44" s="106"/>
      <c r="H44" s="106"/>
      <c r="I44" s="106"/>
      <c r="J44" s="106"/>
      <c r="K44" s="106"/>
      <c r="L44" s="106"/>
      <c r="M44" s="106"/>
      <c r="N44" s="106"/>
      <c r="O44" s="106"/>
      <c r="P44" s="887"/>
      <c r="Q44" s="276"/>
      <c r="R44" s="276"/>
    </row>
    <row r="45" spans="1:18" ht="15.75">
      <c r="A45" s="40" t="s">
        <v>145</v>
      </c>
      <c r="B45" s="897"/>
      <c r="C45" s="31"/>
      <c r="D45" s="31"/>
      <c r="E45" s="31"/>
      <c r="F45" s="31"/>
      <c r="G45" s="31"/>
      <c r="H45" s="31"/>
      <c r="I45" s="31"/>
      <c r="J45" s="31"/>
      <c r="K45" s="31"/>
      <c r="L45" s="31"/>
      <c r="M45" s="31"/>
      <c r="N45" s="31"/>
      <c r="O45" s="31"/>
      <c r="P45" s="888"/>
      <c r="Q45" s="110"/>
      <c r="R45" s="110"/>
    </row>
    <row r="46" spans="1:18">
      <c r="A46" s="336" t="s">
        <v>136</v>
      </c>
      <c r="B46" s="883"/>
      <c r="C46" s="33"/>
      <c r="D46" s="33"/>
      <c r="E46" s="33"/>
      <c r="F46" s="33"/>
      <c r="G46" s="33"/>
      <c r="H46" s="33"/>
      <c r="I46" s="33"/>
      <c r="J46" s="33"/>
      <c r="K46" s="33"/>
      <c r="L46" s="33"/>
      <c r="M46" s="36"/>
      <c r="N46" s="36"/>
      <c r="O46" s="33">
        <f t="shared" ref="O46:O50" si="9">SUM(C46:N46)</f>
        <v>0</v>
      </c>
      <c r="P46" s="870">
        <f>+B46+O46</f>
        <v>0</v>
      </c>
      <c r="Q46" s="110"/>
      <c r="R46" s="110"/>
    </row>
    <row r="47" spans="1:18">
      <c r="A47" s="332" t="s">
        <v>137</v>
      </c>
      <c r="B47" s="870">
        <v>1716183.1799999997</v>
      </c>
      <c r="C47" s="33">
        <v>839</v>
      </c>
      <c r="D47" s="33"/>
      <c r="E47" s="33"/>
      <c r="F47" s="340"/>
      <c r="G47" s="33"/>
      <c r="H47" s="33"/>
      <c r="I47" s="33"/>
      <c r="J47" s="36"/>
      <c r="K47" s="36"/>
      <c r="L47" s="36"/>
      <c r="M47" s="36"/>
      <c r="N47" s="768"/>
      <c r="O47" s="33">
        <f t="shared" si="9"/>
        <v>839</v>
      </c>
      <c r="P47" s="870">
        <f>+B47+O47</f>
        <v>1717022.1799999997</v>
      </c>
      <c r="Q47" s="110"/>
      <c r="R47" s="110"/>
    </row>
    <row r="48" spans="1:18" s="26" customFormat="1">
      <c r="A48" s="332" t="s">
        <v>142</v>
      </c>
      <c r="B48" s="870">
        <v>339335.09</v>
      </c>
      <c r="C48" s="767">
        <v>25600.5</v>
      </c>
      <c r="D48" s="34"/>
      <c r="E48" s="34"/>
      <c r="F48" s="340"/>
      <c r="G48" s="34"/>
      <c r="H48" s="34"/>
      <c r="I48" s="34"/>
      <c r="J48" s="35"/>
      <c r="K48" s="35"/>
      <c r="L48" s="35"/>
      <c r="M48" s="36"/>
      <c r="N48" s="768"/>
      <c r="O48" s="33">
        <f t="shared" si="9"/>
        <v>25600.5</v>
      </c>
      <c r="P48" s="870">
        <f>+B48+O48</f>
        <v>364935.59</v>
      </c>
      <c r="Q48" s="83"/>
      <c r="R48" s="83"/>
    </row>
    <row r="49" spans="1:18" s="26" customFormat="1">
      <c r="A49" s="332" t="s">
        <v>139</v>
      </c>
      <c r="B49" s="870">
        <v>0</v>
      </c>
      <c r="C49" s="33">
        <v>0</v>
      </c>
      <c r="D49" s="34"/>
      <c r="E49" s="34"/>
      <c r="F49" s="340"/>
      <c r="G49" s="34"/>
      <c r="H49" s="34"/>
      <c r="I49" s="34"/>
      <c r="J49" s="34"/>
      <c r="K49" s="34"/>
      <c r="L49" s="34"/>
      <c r="M49" s="34"/>
      <c r="N49" s="767"/>
      <c r="O49" s="33">
        <f t="shared" si="9"/>
        <v>0</v>
      </c>
      <c r="P49" s="870">
        <f>+B49+O49</f>
        <v>0</v>
      </c>
      <c r="Q49" s="83"/>
      <c r="R49" s="83"/>
    </row>
    <row r="50" spans="1:18" s="26" customFormat="1">
      <c r="A50" s="332" t="s">
        <v>140</v>
      </c>
      <c r="B50" s="870">
        <v>29140.87</v>
      </c>
      <c r="C50" s="33">
        <v>1354.5</v>
      </c>
      <c r="D50" s="34"/>
      <c r="E50" s="34"/>
      <c r="F50" s="340"/>
      <c r="G50" s="34"/>
      <c r="H50" s="34"/>
      <c r="I50" s="34"/>
      <c r="J50" s="35"/>
      <c r="K50" s="35"/>
      <c r="L50" s="35"/>
      <c r="M50" s="36"/>
      <c r="N50" s="768"/>
      <c r="O50" s="33">
        <f t="shared" si="9"/>
        <v>1354.5</v>
      </c>
      <c r="P50" s="870">
        <f>+B50+O50</f>
        <v>30495.37</v>
      </c>
      <c r="Q50" s="83"/>
      <c r="R50" s="83"/>
    </row>
    <row r="51" spans="1:18" s="26" customFormat="1" ht="15.75">
      <c r="A51" s="269" t="s">
        <v>146</v>
      </c>
      <c r="B51" s="898">
        <f>SUM(B46:B50)</f>
        <v>2084659.14</v>
      </c>
      <c r="C51" s="277">
        <f>SUM(C46:C50)</f>
        <v>27794</v>
      </c>
      <c r="D51" s="277">
        <f t="shared" ref="D51:N51" si="10">SUM(D46:D50)</f>
        <v>0</v>
      </c>
      <c r="E51" s="277">
        <f t="shared" si="10"/>
        <v>0</v>
      </c>
      <c r="F51" s="277">
        <f t="shared" si="10"/>
        <v>0</v>
      </c>
      <c r="G51" s="277">
        <f t="shared" si="10"/>
        <v>0</v>
      </c>
      <c r="H51" s="277">
        <f t="shared" si="10"/>
        <v>0</v>
      </c>
      <c r="I51" s="277">
        <f t="shared" si="10"/>
        <v>0</v>
      </c>
      <c r="J51" s="277">
        <f t="shared" si="10"/>
        <v>0</v>
      </c>
      <c r="K51" s="277">
        <f t="shared" si="10"/>
        <v>0</v>
      </c>
      <c r="L51" s="277">
        <f t="shared" si="10"/>
        <v>0</v>
      </c>
      <c r="M51" s="277">
        <f t="shared" si="10"/>
        <v>0</v>
      </c>
      <c r="N51" s="277">
        <f t="shared" si="10"/>
        <v>0</v>
      </c>
      <c r="O51" s="277">
        <f>SUM(O46:O50)</f>
        <v>27794</v>
      </c>
      <c r="P51" s="884">
        <f>SUM(P46:P50)</f>
        <v>2112453.1399999997</v>
      </c>
      <c r="Q51" s="275">
        <v>2650000</v>
      </c>
      <c r="R51" s="275">
        <v>13570000</v>
      </c>
    </row>
    <row r="52" spans="1:18" ht="10.35" customHeight="1">
      <c r="A52" s="278"/>
      <c r="B52" s="889"/>
      <c r="C52" s="279"/>
      <c r="D52" s="279"/>
      <c r="E52" s="279"/>
      <c r="F52" s="279"/>
      <c r="G52" s="279"/>
      <c r="H52" s="279"/>
      <c r="I52" s="279"/>
      <c r="J52" s="279"/>
      <c r="K52" s="279"/>
      <c r="L52" s="279"/>
      <c r="M52" s="279"/>
      <c r="N52" s="279"/>
      <c r="O52" s="27"/>
      <c r="P52" s="882"/>
      <c r="Q52" s="280"/>
      <c r="R52" s="280"/>
    </row>
    <row r="53" spans="1:18" ht="15.75">
      <c r="A53" s="40" t="s">
        <v>169</v>
      </c>
      <c r="B53" s="888"/>
      <c r="C53" s="31"/>
      <c r="D53" s="31"/>
      <c r="E53" s="31"/>
      <c r="F53" s="31"/>
      <c r="G53" s="31"/>
      <c r="H53" s="31"/>
      <c r="I53" s="31"/>
      <c r="J53" s="31"/>
      <c r="K53" s="31"/>
      <c r="L53" s="31"/>
      <c r="M53" s="31"/>
      <c r="N53" s="31"/>
      <c r="O53" s="31"/>
      <c r="P53" s="112"/>
      <c r="Q53" s="110"/>
      <c r="R53" s="110"/>
    </row>
    <row r="54" spans="1:18" s="26" customFormat="1">
      <c r="A54" s="332" t="s">
        <v>147</v>
      </c>
      <c r="B54" s="870">
        <v>49756.783999999992</v>
      </c>
      <c r="C54" s="769">
        <v>2556</v>
      </c>
      <c r="D54" s="36"/>
      <c r="E54" s="36"/>
      <c r="F54" s="36"/>
      <c r="G54" s="36"/>
      <c r="H54" s="36"/>
      <c r="I54" s="36"/>
      <c r="J54" s="36"/>
      <c r="K54" s="36"/>
      <c r="L54" s="36"/>
      <c r="M54" s="36"/>
      <c r="N54" s="36"/>
      <c r="O54" s="33">
        <f t="shared" ref="O54:O57" si="11">SUM(C54:N54)</f>
        <v>2556</v>
      </c>
      <c r="P54" s="870">
        <f>+B54+O54</f>
        <v>52312.783999999992</v>
      </c>
      <c r="Q54" s="110"/>
      <c r="R54" s="110"/>
    </row>
    <row r="55" spans="1:18" s="26" customFormat="1">
      <c r="A55" s="336" t="s">
        <v>148</v>
      </c>
      <c r="B55" s="870">
        <v>281955.08600000001</v>
      </c>
      <c r="C55" s="769">
        <v>14485</v>
      </c>
      <c r="D55" s="36"/>
      <c r="E55" s="36"/>
      <c r="F55" s="36"/>
      <c r="G55" s="36"/>
      <c r="H55" s="36"/>
      <c r="I55" s="36"/>
      <c r="J55" s="36"/>
      <c r="K55" s="36"/>
      <c r="L55" s="36"/>
      <c r="M55" s="36"/>
      <c r="N55" s="36"/>
      <c r="O55" s="33">
        <f t="shared" si="11"/>
        <v>14485</v>
      </c>
      <c r="P55" s="870">
        <f>+B55+O55</f>
        <v>296440.08600000001</v>
      </c>
      <c r="Q55" s="110"/>
      <c r="R55" s="110"/>
    </row>
    <row r="56" spans="1:18" s="26" customFormat="1" ht="14.25" customHeight="1">
      <c r="A56" s="332" t="s">
        <v>149</v>
      </c>
      <c r="B56" s="870">
        <v>0</v>
      </c>
      <c r="C56" s="769" t="s">
        <v>370</v>
      </c>
      <c r="D56" s="36"/>
      <c r="E56" s="36"/>
      <c r="F56" s="36"/>
      <c r="G56" s="36"/>
      <c r="H56" s="36"/>
      <c r="I56" s="36"/>
      <c r="J56" s="36"/>
      <c r="K56" s="36"/>
      <c r="L56" s="36"/>
      <c r="M56" s="36"/>
      <c r="N56" s="36"/>
      <c r="O56" s="33">
        <f t="shared" si="11"/>
        <v>0</v>
      </c>
      <c r="P56" s="870">
        <f>+B56+O56</f>
        <v>0</v>
      </c>
      <c r="Q56" s="110"/>
      <c r="R56" s="110"/>
    </row>
    <row r="57" spans="1:18" s="26" customFormat="1">
      <c r="A57" s="332" t="s">
        <v>150</v>
      </c>
      <c r="B57" s="870">
        <v>1752947.27</v>
      </c>
      <c r="C57" s="769">
        <v>10753</v>
      </c>
      <c r="D57" s="36"/>
      <c r="E57" s="36"/>
      <c r="F57" s="36"/>
      <c r="G57" s="36"/>
      <c r="H57" s="36"/>
      <c r="I57" s="36"/>
      <c r="J57" s="36"/>
      <c r="K57" s="36"/>
      <c r="L57" s="36"/>
      <c r="M57" s="36"/>
      <c r="N57" s="36"/>
      <c r="O57" s="33">
        <f t="shared" si="11"/>
        <v>10753</v>
      </c>
      <c r="P57" s="870">
        <f>+B57+O57</f>
        <v>1763700.27</v>
      </c>
      <c r="Q57" s="83"/>
      <c r="R57" s="83"/>
    </row>
    <row r="58" spans="1:18" s="26" customFormat="1" ht="15.75">
      <c r="A58" s="269" t="s">
        <v>151</v>
      </c>
      <c r="B58" s="898">
        <f>SUM(B54:B57)</f>
        <v>2084659.1400000001</v>
      </c>
      <c r="C58" s="277">
        <f>SUM(C54:C57)</f>
        <v>27794</v>
      </c>
      <c r="D58" s="277">
        <f t="shared" ref="D58:N58" si="12">SUM(D54:D57)</f>
        <v>0</v>
      </c>
      <c r="E58" s="277">
        <f t="shared" si="12"/>
        <v>0</v>
      </c>
      <c r="F58" s="277">
        <f t="shared" si="12"/>
        <v>0</v>
      </c>
      <c r="G58" s="277">
        <f t="shared" si="12"/>
        <v>0</v>
      </c>
      <c r="H58" s="277">
        <f t="shared" si="12"/>
        <v>0</v>
      </c>
      <c r="I58" s="277">
        <f t="shared" si="12"/>
        <v>0</v>
      </c>
      <c r="J58" s="277">
        <f t="shared" si="12"/>
        <v>0</v>
      </c>
      <c r="K58" s="277">
        <f t="shared" si="12"/>
        <v>0</v>
      </c>
      <c r="L58" s="277">
        <f t="shared" si="12"/>
        <v>0</v>
      </c>
      <c r="M58" s="277">
        <f t="shared" si="12"/>
        <v>0</v>
      </c>
      <c r="N58" s="277">
        <f t="shared" si="12"/>
        <v>0</v>
      </c>
      <c r="O58" s="277">
        <f>SUM(O54:O57)</f>
        <v>27794</v>
      </c>
      <c r="P58" s="884">
        <f>SUM(P54:P57)</f>
        <v>2112453.14</v>
      </c>
      <c r="Q58" s="275">
        <v>2650000</v>
      </c>
      <c r="R58" s="275">
        <v>13570000</v>
      </c>
    </row>
    <row r="59" spans="1:18">
      <c r="A59" s="32" t="s">
        <v>2</v>
      </c>
      <c r="B59" s="32"/>
      <c r="C59" s="109"/>
      <c r="D59" s="109"/>
      <c r="E59" s="109"/>
      <c r="F59" s="109"/>
      <c r="G59" s="109"/>
      <c r="H59" s="109"/>
      <c r="I59" s="109"/>
      <c r="J59" s="109"/>
      <c r="K59" s="109"/>
      <c r="L59" s="109"/>
      <c r="M59" s="109"/>
      <c r="N59" s="109"/>
      <c r="O59" s="109"/>
      <c r="P59" s="109"/>
      <c r="Q59" s="109"/>
      <c r="R59" s="109"/>
    </row>
    <row r="60" spans="1:18" ht="60" customHeight="1">
      <c r="A60" s="976" t="s">
        <v>152</v>
      </c>
      <c r="B60" s="976"/>
      <c r="C60" s="927"/>
      <c r="D60" s="927"/>
      <c r="E60" s="927"/>
      <c r="F60" s="927"/>
      <c r="G60" s="927"/>
      <c r="H60" s="927"/>
      <c r="I60" s="927"/>
      <c r="J60" s="927"/>
      <c r="K60" s="927"/>
      <c r="L60" s="927"/>
      <c r="M60" s="927"/>
      <c r="N60" s="927"/>
      <c r="O60" s="976"/>
      <c r="P60" s="976"/>
      <c r="Q60" s="976"/>
      <c r="R60" s="927"/>
    </row>
  </sheetData>
  <mergeCells count="12">
    <mergeCell ref="A60:N60"/>
    <mergeCell ref="O60:R60"/>
    <mergeCell ref="C1:N1"/>
    <mergeCell ref="O1:O2"/>
    <mergeCell ref="R1:R2"/>
    <mergeCell ref="R13:R30"/>
    <mergeCell ref="C31:R31"/>
    <mergeCell ref="C37:R37"/>
    <mergeCell ref="Q1:Q2"/>
    <mergeCell ref="Q13:Q30"/>
    <mergeCell ref="B1:B2"/>
    <mergeCell ref="P1:P2"/>
  </mergeCells>
  <pageMargins left="0.7" right="0.7" top="0.99537037037037035" bottom="0.75" header="0.3" footer="0.3"/>
  <pageSetup scale="44" orientation="landscape" r:id="rId1"/>
  <headerFooter>
    <oddHeader>&amp;C&amp;"Arial,Bold"&amp;K000000Table I-7
Pacific Gas and Electric Company
2018-22 Marketing, Education and Outreach
Actual Expenditures
January 2019</oddHeader>
    <oddFooter>&amp;L&amp;F&amp;C10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K34" sqref="K34"/>
    </sheetView>
  </sheetViews>
  <sheetFormatPr defaultColWidth="9.42578125" defaultRowHeight="12.75"/>
  <cols>
    <col min="1" max="1" width="19.140625" style="45" customWidth="1"/>
    <col min="2" max="2" width="16.5703125" style="46" customWidth="1"/>
    <col min="3" max="3" width="55.5703125" style="46" customWidth="1"/>
    <col min="4" max="4" width="10.5703125" style="46" customWidth="1"/>
    <col min="5" max="5" width="64.5703125" style="46" customWidth="1"/>
    <col min="6" max="16384" width="9.42578125" style="43"/>
  </cols>
  <sheetData>
    <row r="1" spans="1:5">
      <c r="A1" s="991" t="s">
        <v>153</v>
      </c>
      <c r="B1" s="992"/>
      <c r="C1" s="992"/>
      <c r="D1" s="992"/>
      <c r="E1" s="992"/>
    </row>
    <row r="3" spans="1:5" s="42" customFormat="1">
      <c r="A3" s="73" t="s">
        <v>154</v>
      </c>
      <c r="B3" s="47" t="s">
        <v>155</v>
      </c>
      <c r="C3" s="47"/>
      <c r="D3" s="47"/>
      <c r="E3" s="47"/>
    </row>
    <row r="4" spans="1:5" s="42" customFormat="1">
      <c r="A4" s="73"/>
      <c r="B4" s="47" t="s">
        <v>156</v>
      </c>
      <c r="C4" s="47"/>
      <c r="D4" s="47"/>
      <c r="E4" s="47"/>
    </row>
    <row r="5" spans="1:5" s="42" customFormat="1">
      <c r="A5" s="73"/>
      <c r="B5" s="47" t="s">
        <v>157</v>
      </c>
      <c r="C5" s="47"/>
      <c r="D5" s="47"/>
      <c r="E5" s="47"/>
    </row>
    <row r="6" spans="1:5" s="42" customFormat="1">
      <c r="A6" s="73"/>
      <c r="B6" s="47" t="s">
        <v>158</v>
      </c>
      <c r="C6" s="47"/>
      <c r="D6" s="47"/>
      <c r="E6" s="47"/>
    </row>
    <row r="7" spans="1:5" s="42" customFormat="1">
      <c r="A7" s="73"/>
      <c r="B7" s="47" t="s">
        <v>159</v>
      </c>
      <c r="C7" s="47"/>
      <c r="D7" s="47"/>
      <c r="E7" s="47"/>
    </row>
    <row r="8" spans="1:5" s="42" customFormat="1">
      <c r="A8" s="73"/>
      <c r="B8" s="47" t="s">
        <v>160</v>
      </c>
      <c r="C8" s="47"/>
      <c r="D8" s="47"/>
      <c r="E8" s="47"/>
    </row>
    <row r="9" spans="1:5" s="42" customFormat="1">
      <c r="A9" s="73"/>
      <c r="B9" s="47" t="s">
        <v>161</v>
      </c>
      <c r="C9" s="47"/>
      <c r="D9" s="47"/>
      <c r="E9" s="47"/>
    </row>
    <row r="10" spans="1:5" s="42" customFormat="1">
      <c r="A10" s="73"/>
      <c r="B10" s="47" t="s">
        <v>162</v>
      </c>
      <c r="C10" s="47"/>
      <c r="D10" s="47"/>
      <c r="E10" s="47"/>
    </row>
    <row r="11" spans="1:5" s="42" customFormat="1" ht="6.75" customHeight="1">
      <c r="A11" s="73"/>
      <c r="B11" s="47"/>
      <c r="C11" s="47"/>
      <c r="D11" s="47"/>
      <c r="E11" s="47"/>
    </row>
    <row r="12" spans="1:5" s="52" customFormat="1" ht="26.25" customHeight="1">
      <c r="A12" s="195" t="s">
        <v>104</v>
      </c>
      <c r="B12" s="195" t="s">
        <v>163</v>
      </c>
      <c r="C12" s="196" t="s">
        <v>164</v>
      </c>
      <c r="D12" s="197" t="s">
        <v>165</v>
      </c>
      <c r="E12" s="197" t="s">
        <v>166</v>
      </c>
    </row>
    <row r="13" spans="1:5" s="89" customFormat="1" ht="36">
      <c r="A13" s="198" t="s">
        <v>216</v>
      </c>
      <c r="B13" s="188"/>
      <c r="C13" s="208"/>
      <c r="D13" s="202"/>
      <c r="E13" s="209"/>
    </row>
    <row r="14" spans="1:5" s="89" customFormat="1" ht="36">
      <c r="A14" s="201" t="s">
        <v>217</v>
      </c>
      <c r="B14" s="188"/>
      <c r="C14" s="208"/>
      <c r="D14" s="202"/>
      <c r="E14" s="209"/>
    </row>
    <row r="15" spans="1:5" s="89" customFormat="1" ht="24">
      <c r="A15" s="198" t="s">
        <v>218</v>
      </c>
      <c r="B15" s="199"/>
      <c r="C15" s="200"/>
      <c r="D15" s="202"/>
      <c r="E15" s="203"/>
    </row>
    <row r="16" spans="1:5" s="90" customFormat="1" ht="36">
      <c r="A16" s="204" t="s">
        <v>219</v>
      </c>
      <c r="B16" s="298"/>
      <c r="C16" s="207"/>
      <c r="D16" s="299"/>
      <c r="E16" s="203"/>
    </row>
    <row r="17" spans="1:11" s="90" customFormat="1" ht="18">
      <c r="A17" s="204" t="s">
        <v>220</v>
      </c>
      <c r="B17" s="199"/>
      <c r="C17" s="204"/>
      <c r="D17" s="202"/>
      <c r="E17" s="203"/>
      <c r="K17" s="91"/>
    </row>
    <row r="18" spans="1:11" s="90" customFormat="1" ht="36">
      <c r="A18" s="204" t="s">
        <v>221</v>
      </c>
      <c r="B18" s="199"/>
      <c r="C18" s="204"/>
      <c r="D18" s="202"/>
      <c r="E18" s="203"/>
    </row>
    <row r="19" spans="1:11" s="90" customFormat="1" ht="60">
      <c r="A19" s="757" t="s">
        <v>222</v>
      </c>
      <c r="B19" s="199"/>
      <c r="C19" s="204"/>
      <c r="D19" s="202"/>
      <c r="E19" s="203"/>
      <c r="K19" s="586"/>
    </row>
    <row r="20" spans="1:11" s="90" customFormat="1" ht="36">
      <c r="A20" s="204" t="s">
        <v>267</v>
      </c>
      <c r="B20" s="199"/>
      <c r="C20" s="205"/>
      <c r="D20" s="206"/>
      <c r="E20" s="205"/>
    </row>
    <row r="21" spans="1:11" s="84" customFormat="1" ht="14.25" customHeight="1">
      <c r="A21" s="210" t="s">
        <v>51</v>
      </c>
      <c r="B21" s="211">
        <f>SUM(B13:B20)</f>
        <v>0</v>
      </c>
      <c r="C21" s="194"/>
      <c r="D21" s="194"/>
      <c r="E21" s="194"/>
    </row>
    <row r="22" spans="1:11" s="84" customFormat="1" ht="24.75" customHeight="1">
      <c r="B22" s="46"/>
      <c r="C22" s="46"/>
      <c r="D22" s="46"/>
      <c r="E22" s="46"/>
    </row>
    <row r="23" spans="1:11" s="44" customFormat="1">
      <c r="B23" s="46"/>
      <c r="C23" s="46"/>
      <c r="D23" s="46"/>
      <c r="E23" s="46"/>
    </row>
    <row r="24" spans="1:11" s="44" customFormat="1">
      <c r="A24" s="191"/>
      <c r="B24" s="46"/>
      <c r="C24" s="46"/>
      <c r="D24" s="46"/>
      <c r="E24" s="46"/>
    </row>
    <row r="25" spans="1:11" s="44" customFormat="1">
      <c r="A25" s="192"/>
      <c r="B25" s="46"/>
      <c r="C25" s="46"/>
      <c r="D25" s="46"/>
      <c r="E25" s="46"/>
    </row>
    <row r="26" spans="1:11">
      <c r="K26" s="74"/>
    </row>
    <row r="27" spans="1:11">
      <c r="K27" s="74"/>
    </row>
    <row r="35" spans="11:11">
      <c r="K35" s="580"/>
    </row>
    <row r="36" spans="11:11">
      <c r="K36" s="531"/>
    </row>
    <row r="37" spans="11:11">
      <c r="K37" s="529"/>
    </row>
    <row r="38" spans="11:11">
      <c r="K38" s="529"/>
    </row>
  </sheetData>
  <mergeCells count="1">
    <mergeCell ref="A1:E1"/>
  </mergeCells>
  <pageMargins left="0.7" right="0.7" top="1.1439732142857142" bottom="0.75" header="0.3" footer="0.3"/>
  <pageSetup scale="75" orientation="landscape" r:id="rId1"/>
  <headerFooter>
    <oddHeader>&amp;C&amp;"Arial,Bold"&amp;K000000Pacific Gas and Electric Company
2019 Fund Shifting Documentation
January 2019</oddHeader>
    <oddFooter>&amp;L&amp;F&amp;C11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677" customWidth="1"/>
  </cols>
  <sheetData>
    <row r="1" spans="1:7" ht="13.5" thickBot="1">
      <c r="A1" t="s">
        <v>199</v>
      </c>
      <c r="B1" s="637" t="s">
        <v>286</v>
      </c>
      <c r="C1" s="638" t="s">
        <v>287</v>
      </c>
      <c r="D1" s="673" t="s">
        <v>316</v>
      </c>
      <c r="G1" s="641" t="s">
        <v>2</v>
      </c>
    </row>
    <row r="2" spans="1:7" ht="13.5" thickBot="1">
      <c r="A2" t="s">
        <v>257</v>
      </c>
      <c r="B2" s="637" t="s">
        <v>288</v>
      </c>
      <c r="C2" s="638" t="s">
        <v>289</v>
      </c>
      <c r="D2" s="673" t="s">
        <v>317</v>
      </c>
    </row>
    <row r="3" spans="1:7" ht="13.5" thickBot="1">
      <c r="A3" t="s">
        <v>258</v>
      </c>
      <c r="B3" s="637" t="s">
        <v>290</v>
      </c>
      <c r="C3" s="638" t="s">
        <v>291</v>
      </c>
      <c r="D3" s="673" t="s">
        <v>318</v>
      </c>
    </row>
    <row r="4" spans="1:7" ht="13.5" thickBot="1">
      <c r="A4" t="s">
        <v>259</v>
      </c>
      <c r="B4" s="637" t="s">
        <v>292</v>
      </c>
      <c r="C4" s="638" t="s">
        <v>293</v>
      </c>
      <c r="D4" s="673" t="s">
        <v>319</v>
      </c>
    </row>
    <row r="5" spans="1:7" ht="13.5" thickBot="1">
      <c r="A5" t="s">
        <v>260</v>
      </c>
      <c r="B5" s="637" t="s">
        <v>294</v>
      </c>
      <c r="C5" s="638" t="s">
        <v>295</v>
      </c>
      <c r="D5" s="673" t="s">
        <v>320</v>
      </c>
    </row>
    <row r="6" spans="1:7" ht="13.5" thickBot="1">
      <c r="A6" t="s">
        <v>261</v>
      </c>
      <c r="B6" s="637" t="s">
        <v>296</v>
      </c>
      <c r="C6" s="638" t="s">
        <v>297</v>
      </c>
      <c r="D6" s="673" t="s">
        <v>321</v>
      </c>
    </row>
    <row r="7" spans="1:7" ht="13.5" thickBot="1">
      <c r="A7" t="s">
        <v>262</v>
      </c>
      <c r="B7" s="637" t="s">
        <v>298</v>
      </c>
      <c r="C7" s="638" t="s">
        <v>299</v>
      </c>
      <c r="D7" s="674" t="s">
        <v>322</v>
      </c>
    </row>
    <row r="8" spans="1:7" ht="13.5" thickBot="1">
      <c r="B8" s="637" t="s">
        <v>300</v>
      </c>
      <c r="C8" s="638" t="s">
        <v>301</v>
      </c>
      <c r="D8" s="674" t="s">
        <v>323</v>
      </c>
    </row>
    <row r="9" spans="1:7" ht="13.5" thickBot="1">
      <c r="B9" s="637" t="s">
        <v>302</v>
      </c>
      <c r="C9" s="638" t="s">
        <v>303</v>
      </c>
      <c r="D9" s="674" t="s">
        <v>324</v>
      </c>
    </row>
    <row r="10" spans="1:7" ht="13.5" thickBot="1">
      <c r="B10" s="637" t="s">
        <v>304</v>
      </c>
      <c r="C10" s="638" t="s">
        <v>305</v>
      </c>
      <c r="D10" s="674" t="s">
        <v>325</v>
      </c>
    </row>
    <row r="11" spans="1:7" ht="13.5" thickBot="1">
      <c r="B11" s="637" t="s">
        <v>306</v>
      </c>
      <c r="C11" s="638" t="s">
        <v>307</v>
      </c>
      <c r="D11" s="674" t="s">
        <v>326</v>
      </c>
    </row>
    <row r="12" spans="1:7" ht="13.5" thickBot="1">
      <c r="B12" s="637" t="s">
        <v>308</v>
      </c>
      <c r="C12" s="638" t="s">
        <v>309</v>
      </c>
      <c r="D12" s="674" t="s">
        <v>327</v>
      </c>
    </row>
    <row r="13" spans="1:7" ht="13.5" thickBot="1">
      <c r="B13" s="637" t="s">
        <v>310</v>
      </c>
      <c r="C13" s="638" t="s">
        <v>311</v>
      </c>
      <c r="D13" s="674" t="s">
        <v>328</v>
      </c>
    </row>
    <row r="14" spans="1:7" ht="13.5" thickBot="1">
      <c r="B14" s="637" t="s">
        <v>312</v>
      </c>
      <c r="C14" s="638" t="s">
        <v>313</v>
      </c>
      <c r="D14" s="674" t="s">
        <v>329</v>
      </c>
    </row>
    <row r="15" spans="1:7">
      <c r="B15" s="644" t="s">
        <v>314</v>
      </c>
      <c r="C15" s="643" t="s">
        <v>315</v>
      </c>
      <c r="D15" s="674" t="s">
        <v>330</v>
      </c>
    </row>
    <row r="16" spans="1:7" ht="56.25">
      <c r="B16" s="645" t="s">
        <v>2</v>
      </c>
      <c r="C16" s="642"/>
      <c r="D16" s="675" t="s">
        <v>331</v>
      </c>
    </row>
    <row r="17" spans="1:4">
      <c r="B17" s="645" t="s">
        <v>2</v>
      </c>
      <c r="C17" s="642"/>
      <c r="D17" s="676" t="s">
        <v>13</v>
      </c>
    </row>
    <row r="18" spans="1:4">
      <c r="B18" s="645" t="s">
        <v>2</v>
      </c>
      <c r="C18" s="642"/>
    </row>
    <row r="22" spans="1:4">
      <c r="A22" s="642"/>
      <c r="B22" s="642"/>
      <c r="C22" s="642"/>
      <c r="D22" s="673"/>
    </row>
    <row r="23" spans="1:4">
      <c r="A23" s="642"/>
      <c r="B23" s="643"/>
      <c r="C23" s="642"/>
      <c r="D23" s="673"/>
    </row>
    <row r="24" spans="1:4">
      <c r="A24" s="642"/>
      <c r="B24" s="643"/>
      <c r="C24" s="642"/>
      <c r="D24" s="673"/>
    </row>
    <row r="25" spans="1:4">
      <c r="A25" s="642"/>
      <c r="B25" s="643"/>
      <c r="C25" s="642"/>
      <c r="D25" s="673"/>
    </row>
    <row r="26" spans="1:4">
      <c r="A26" s="642"/>
      <c r="B26" s="643"/>
      <c r="C26" s="642"/>
      <c r="D26" s="673"/>
    </row>
    <row r="27" spans="1:4">
      <c r="A27" s="642"/>
      <c r="B27" s="643"/>
      <c r="C27" s="642"/>
      <c r="D27" s="673"/>
    </row>
    <row r="28" spans="1:4">
      <c r="A28" s="642"/>
      <c r="B28" s="643"/>
      <c r="C28" s="642"/>
      <c r="D28" s="673"/>
    </row>
    <row r="29" spans="1:4">
      <c r="A29" s="642"/>
      <c r="B29" s="643"/>
      <c r="C29" s="642"/>
      <c r="D29" s="673"/>
    </row>
    <row r="30" spans="1:4">
      <c r="A30" s="642"/>
      <c r="B30" s="643"/>
      <c r="C30" s="642"/>
      <c r="D30" s="673"/>
    </row>
    <row r="31" spans="1:4">
      <c r="A31" s="642"/>
      <c r="B31" s="643"/>
      <c r="C31" s="642"/>
      <c r="D31" s="673"/>
    </row>
    <row r="32" spans="1:4">
      <c r="A32" s="642"/>
      <c r="B32" s="643"/>
      <c r="C32" s="642"/>
      <c r="D32" s="673"/>
    </row>
    <row r="33" spans="1:4">
      <c r="A33" s="642"/>
      <c r="B33" s="643"/>
      <c r="C33" s="642"/>
      <c r="D33" s="673"/>
    </row>
    <row r="34" spans="1:4">
      <c r="A34" s="642"/>
      <c r="B34" s="643"/>
      <c r="C34" s="642"/>
      <c r="D34" s="673"/>
    </row>
    <row r="35" spans="1:4">
      <c r="A35" s="642"/>
      <c r="B35" s="643"/>
      <c r="C35" s="642"/>
      <c r="D35" s="673"/>
    </row>
    <row r="36" spans="1:4">
      <c r="A36" s="642"/>
      <c r="B36" s="643"/>
      <c r="C36" s="642"/>
      <c r="D36" s="673"/>
    </row>
    <row r="37" spans="1:4">
      <c r="A37" s="642"/>
      <c r="B37" s="643"/>
      <c r="C37" s="642"/>
      <c r="D37" s="673"/>
    </row>
    <row r="38" spans="1:4">
      <c r="A38" s="642"/>
      <c r="B38" s="642"/>
      <c r="C38" s="642"/>
      <c r="D38" s="673"/>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A4" sqref="A4:K4"/>
    </sheetView>
  </sheetViews>
  <sheetFormatPr defaultColWidth="9.42578125" defaultRowHeight="12.75"/>
  <cols>
    <col min="1" max="10" width="9.42578125" style="15"/>
    <col min="11" max="11" width="33.5703125" style="15" customWidth="1"/>
    <col min="12" max="16384" width="9.42578125" style="15"/>
  </cols>
  <sheetData>
    <row r="1" spans="1:11">
      <c r="A1" s="131"/>
      <c r="B1" s="131"/>
      <c r="C1" s="131"/>
      <c r="D1" s="131"/>
      <c r="E1" s="131"/>
      <c r="F1" s="131"/>
      <c r="G1" s="131"/>
      <c r="H1" s="131"/>
      <c r="I1" s="131"/>
      <c r="J1" s="131"/>
      <c r="K1" s="131"/>
    </row>
    <row r="2" spans="1:11">
      <c r="A2" s="100"/>
      <c r="B2" s="100"/>
      <c r="C2" s="100"/>
      <c r="D2" s="100"/>
      <c r="E2" s="100"/>
      <c r="F2" s="100"/>
      <c r="G2" s="100"/>
      <c r="H2" s="100"/>
      <c r="I2" s="100"/>
      <c r="J2" s="100"/>
      <c r="K2" s="100"/>
    </row>
    <row r="3" spans="1:11">
      <c r="A3" s="100"/>
      <c r="B3" s="100"/>
      <c r="C3" s="100"/>
      <c r="D3" s="100"/>
      <c r="E3" s="100"/>
      <c r="F3" s="100"/>
      <c r="G3" s="100"/>
      <c r="H3" s="100"/>
      <c r="I3" s="100"/>
      <c r="J3" s="100"/>
      <c r="K3" s="100"/>
    </row>
    <row r="4" spans="1:11" s="56" customFormat="1" ht="51" customHeight="1">
      <c r="A4" s="916" t="s">
        <v>346</v>
      </c>
      <c r="B4" s="917"/>
      <c r="C4" s="917"/>
      <c r="D4" s="917"/>
      <c r="E4" s="917"/>
      <c r="F4" s="917"/>
      <c r="G4" s="917"/>
      <c r="H4" s="917"/>
      <c r="I4" s="917"/>
      <c r="J4" s="917"/>
      <c r="K4" s="917"/>
    </row>
    <row r="5" spans="1:11" ht="14.25">
      <c r="A5" s="915" t="s">
        <v>1</v>
      </c>
      <c r="B5" s="915"/>
      <c r="C5" s="915"/>
      <c r="D5" s="915"/>
      <c r="E5" s="915"/>
      <c r="F5" s="915"/>
      <c r="G5" s="915"/>
      <c r="H5" s="915"/>
      <c r="I5" s="915"/>
      <c r="J5" s="915"/>
      <c r="K5" s="915"/>
    </row>
    <row r="6" spans="1:11">
      <c r="A6" s="100"/>
      <c r="B6" s="100"/>
      <c r="C6" s="100"/>
      <c r="D6" s="100"/>
      <c r="E6" s="100"/>
      <c r="F6" s="100"/>
      <c r="G6" s="100"/>
      <c r="H6" s="100"/>
      <c r="I6" s="100"/>
      <c r="J6" s="100"/>
      <c r="K6" s="100"/>
    </row>
    <row r="7" spans="1:11">
      <c r="A7" s="100"/>
      <c r="B7" s="100"/>
      <c r="C7" s="100"/>
      <c r="D7" s="100"/>
      <c r="E7" s="100"/>
      <c r="F7" s="100"/>
      <c r="G7" s="100"/>
      <c r="H7" s="100"/>
      <c r="I7" s="100"/>
      <c r="J7" s="100"/>
      <c r="K7" s="100"/>
    </row>
    <row r="8" spans="1:11">
      <c r="A8" s="100"/>
      <c r="B8" s="100"/>
      <c r="C8" s="100"/>
      <c r="D8" s="100"/>
      <c r="E8" s="100"/>
      <c r="F8" s="100"/>
      <c r="G8" s="100"/>
      <c r="H8" s="100"/>
      <c r="I8" s="100"/>
      <c r="J8" s="100"/>
      <c r="K8" s="100"/>
    </row>
    <row r="9" spans="1:11" ht="18">
      <c r="A9" s="100"/>
      <c r="B9" s="100"/>
      <c r="C9" s="100"/>
      <c r="D9" s="100"/>
      <c r="E9" s="100"/>
      <c r="F9" s="100"/>
      <c r="G9" s="100"/>
      <c r="H9" s="100"/>
      <c r="I9" s="100"/>
      <c r="J9" s="100"/>
      <c r="K9" s="54"/>
    </row>
    <row r="10" spans="1:11">
      <c r="A10" s="100"/>
      <c r="B10" s="100"/>
      <c r="C10" s="100"/>
      <c r="D10" s="100"/>
      <c r="E10" s="100"/>
      <c r="F10" s="100"/>
      <c r="G10" s="100"/>
      <c r="H10" s="100"/>
      <c r="I10" s="100"/>
      <c r="J10" s="100"/>
      <c r="K10" s="100"/>
    </row>
    <row r="11" spans="1:11">
      <c r="A11" s="100"/>
      <c r="B11" s="100"/>
      <c r="C11" s="100"/>
      <c r="D11" s="100"/>
      <c r="E11" s="100"/>
      <c r="F11" s="100"/>
      <c r="G11" s="100"/>
      <c r="H11" s="100"/>
      <c r="I11" s="100"/>
      <c r="J11" s="100"/>
      <c r="K11" s="100"/>
    </row>
    <row r="12" spans="1:11">
      <c r="A12" s="100"/>
      <c r="B12" s="100"/>
      <c r="C12" s="100"/>
      <c r="D12" s="100"/>
      <c r="E12" s="100"/>
      <c r="F12" s="100"/>
      <c r="G12" s="100"/>
      <c r="H12" s="100"/>
      <c r="I12" s="100"/>
      <c r="J12" s="100"/>
      <c r="K12" s="100"/>
    </row>
    <row r="13" spans="1:11" s="16" customFormat="1">
      <c r="A13" s="100"/>
      <c r="B13" s="100"/>
      <c r="C13" s="100"/>
      <c r="D13" s="100"/>
      <c r="E13" s="100"/>
      <c r="F13" s="100"/>
      <c r="G13" s="100"/>
      <c r="H13" s="100"/>
      <c r="I13" s="100"/>
      <c r="J13" s="100"/>
      <c r="K13" s="100"/>
    </row>
    <row r="14" spans="1:11" s="16" customFormat="1">
      <c r="A14" s="100"/>
      <c r="B14" s="100"/>
      <c r="C14" s="100"/>
      <c r="D14" s="100"/>
      <c r="E14" s="100"/>
      <c r="F14" s="100"/>
      <c r="G14" s="100"/>
      <c r="H14" s="100"/>
      <c r="I14" s="100"/>
      <c r="J14" s="100"/>
      <c r="K14" s="100"/>
    </row>
    <row r="15" spans="1:11" s="16" customFormat="1">
      <c r="A15" s="100"/>
      <c r="B15" s="100"/>
      <c r="C15" s="100"/>
      <c r="D15" s="100"/>
      <c r="E15" s="100"/>
      <c r="F15" s="100"/>
      <c r="G15" s="100"/>
      <c r="H15" s="100"/>
      <c r="I15" s="100"/>
      <c r="J15" s="100"/>
      <c r="K15" s="100"/>
    </row>
    <row r="18" spans="1:11">
      <c r="K18" s="578"/>
    </row>
    <row r="19" spans="1:11">
      <c r="K19" s="578"/>
    </row>
    <row r="20" spans="1:11">
      <c r="K20" s="578"/>
    </row>
    <row r="21" spans="1:11">
      <c r="K21" s="578"/>
    </row>
    <row r="22" spans="1:11">
      <c r="K22" s="578"/>
    </row>
    <row r="32" spans="1:11">
      <c r="A32" s="17"/>
      <c r="B32" s="17"/>
      <c r="C32" s="17"/>
      <c r="D32" s="17"/>
      <c r="E32" s="17"/>
      <c r="F32" s="17"/>
      <c r="G32" s="17"/>
      <c r="H32" s="17"/>
      <c r="I32" s="17"/>
      <c r="J32" s="17"/>
      <c r="K32" s="17"/>
    </row>
    <row r="35" spans="11:11">
      <c r="K35" s="582"/>
    </row>
    <row r="36" spans="11:11">
      <c r="K36" s="99"/>
    </row>
    <row r="37" spans="11:11">
      <c r="K37" s="230"/>
    </row>
    <row r="38" spans="11:11">
      <c r="K38" s="230"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topLeftCell="A2" zoomScale="70" zoomScaleNormal="80" zoomScalePageLayoutView="70" workbookViewId="0">
      <selection activeCell="A60" sqref="A60:T60"/>
    </sheetView>
  </sheetViews>
  <sheetFormatPr defaultColWidth="0" defaultRowHeight="12.75"/>
  <cols>
    <col min="1" max="1" width="40.5703125" style="57" customWidth="1"/>
    <col min="2" max="2" width="9.42578125" style="219" customWidth="1"/>
    <col min="3" max="3" width="10.42578125" style="58" customWidth="1"/>
    <col min="4" max="4" width="10.5703125" style="58" customWidth="1"/>
    <col min="5" max="5" width="9.7109375" style="59" customWidth="1"/>
    <col min="6" max="6" width="10.42578125" style="58" customWidth="1"/>
    <col min="7" max="7" width="10.5703125" style="58" customWidth="1"/>
    <col min="8" max="8" width="9.28515625" style="58" customWidth="1"/>
    <col min="9" max="9" width="10.42578125" style="58" customWidth="1"/>
    <col min="10" max="10" width="10.5703125" style="58" customWidth="1"/>
    <col min="11" max="11" width="9.42578125" style="59" customWidth="1"/>
    <col min="12" max="12" width="10.42578125" style="57" customWidth="1"/>
    <col min="13" max="13" width="10.5703125" style="57" customWidth="1"/>
    <col min="14" max="14" width="10.28515625" style="59" customWidth="1"/>
    <col min="15" max="15" width="10.42578125" style="59" customWidth="1"/>
    <col min="16" max="16" width="10.5703125" style="59" customWidth="1"/>
    <col min="17" max="17" width="10.7109375" style="58" customWidth="1"/>
    <col min="18" max="18" width="10.42578125" style="59" customWidth="1"/>
    <col min="19" max="19" width="10.85546875" style="59" customWidth="1"/>
    <col min="20" max="20" width="14.42578125" style="57" customWidth="1"/>
    <col min="21" max="21" width="11" style="67" customWidth="1"/>
    <col min="22" max="23" width="9.5703125" style="67" customWidth="1"/>
    <col min="24" max="24" width="12.5703125" style="67" customWidth="1"/>
    <col min="25" max="25" width="8.5703125" style="67" bestFit="1" customWidth="1"/>
    <col min="26" max="26" width="10.5703125" style="67" customWidth="1"/>
    <col min="27" max="27" width="9.5703125" style="67" bestFit="1" customWidth="1"/>
    <col min="28" max="28" width="11.42578125" style="67" customWidth="1"/>
    <col min="29" max="29" width="9.5703125" style="67" bestFit="1" customWidth="1"/>
    <col min="30" max="30" width="10.5703125" style="67" customWidth="1"/>
    <col min="31" max="31" width="12.42578125" style="67" bestFit="1" customWidth="1"/>
    <col min="32" max="32" width="12.42578125" style="67" customWidth="1"/>
    <col min="33" max="33" width="9.5703125" style="67" bestFit="1" customWidth="1"/>
    <col min="34" max="34" width="11.42578125" style="67" customWidth="1"/>
    <col min="35" max="35" width="11.5703125" style="67" bestFit="1" customWidth="1"/>
    <col min="36" max="36" width="11.5703125" style="67" customWidth="1"/>
    <col min="37" max="16384" width="0" style="57" hidden="1"/>
  </cols>
  <sheetData>
    <row r="1" spans="1:36" s="67" customFormat="1" ht="11.25" customHeight="1">
      <c r="A1" s="67" t="s">
        <v>3</v>
      </c>
      <c r="B1" s="133"/>
      <c r="C1" s="65"/>
      <c r="D1" s="65"/>
      <c r="E1" s="66"/>
      <c r="F1" s="65"/>
      <c r="G1" s="65"/>
      <c r="H1" s="65"/>
      <c r="I1" s="65"/>
      <c r="J1" s="65"/>
      <c r="K1" s="66"/>
      <c r="N1" s="66"/>
      <c r="O1" s="66"/>
      <c r="P1" s="66"/>
      <c r="Q1" s="65"/>
      <c r="R1" s="66"/>
      <c r="S1" s="66"/>
    </row>
    <row r="2" spans="1:36" s="67" customFormat="1" ht="2.25" customHeight="1">
      <c r="B2" s="133"/>
      <c r="C2" s="65"/>
      <c r="D2" s="65"/>
      <c r="E2" s="66"/>
      <c r="F2" s="65"/>
      <c r="G2" s="65"/>
      <c r="H2" s="65"/>
      <c r="I2" s="65"/>
      <c r="J2" s="65"/>
      <c r="K2" s="66"/>
      <c r="N2" s="66"/>
      <c r="O2" s="66"/>
      <c r="P2" s="66"/>
      <c r="Q2" s="65"/>
      <c r="R2" s="66"/>
      <c r="S2" s="66"/>
    </row>
    <row r="3" spans="1:36" s="67" customFormat="1">
      <c r="A3" s="67" t="s">
        <v>4</v>
      </c>
      <c r="B3" s="133"/>
      <c r="C3" s="65"/>
      <c r="D3" s="65"/>
      <c r="E3" s="66"/>
      <c r="F3" s="65"/>
      <c r="G3" s="65"/>
      <c r="H3" s="65"/>
      <c r="I3" s="65"/>
      <c r="J3" s="65"/>
      <c r="K3" s="66"/>
      <c r="N3" s="66"/>
      <c r="O3" s="66"/>
      <c r="P3" s="66"/>
      <c r="Q3" s="65"/>
      <c r="R3" s="66"/>
      <c r="S3" s="66"/>
    </row>
    <row r="4" spans="1:36" s="350" customFormat="1" ht="12.6" hidden="1" customHeight="1">
      <c r="B4" s="219"/>
      <c r="C4" s="58">
        <v>2</v>
      </c>
      <c r="D4" s="58">
        <f>C4</f>
        <v>2</v>
      </c>
      <c r="E4" s="59"/>
      <c r="F4" s="58">
        <f>C4+1</f>
        <v>3</v>
      </c>
      <c r="G4" s="58">
        <f>F4</f>
        <v>3</v>
      </c>
      <c r="H4" s="58"/>
      <c r="I4" s="58">
        <f>F4+1</f>
        <v>4</v>
      </c>
      <c r="J4" s="58">
        <f>I4</f>
        <v>4</v>
      </c>
      <c r="K4" s="59"/>
      <c r="L4" s="350">
        <f>I4+1</f>
        <v>5</v>
      </c>
      <c r="M4" s="350">
        <f>L4</f>
        <v>5</v>
      </c>
      <c r="N4" s="59"/>
      <c r="O4" s="59">
        <f>L4+1</f>
        <v>6</v>
      </c>
      <c r="P4" s="59">
        <f>O4</f>
        <v>6</v>
      </c>
      <c r="Q4" s="58"/>
      <c r="R4" s="59">
        <f>O4+1</f>
        <v>7</v>
      </c>
      <c r="S4" s="59">
        <f>R4</f>
        <v>7</v>
      </c>
      <c r="U4" s="67"/>
      <c r="V4" s="67"/>
      <c r="W4" s="67"/>
      <c r="X4" s="67"/>
      <c r="Y4" s="67"/>
      <c r="Z4" s="67"/>
      <c r="AA4" s="67"/>
      <c r="AB4" s="67"/>
      <c r="AC4" s="67"/>
      <c r="AD4" s="67"/>
      <c r="AE4" s="67"/>
      <c r="AF4" s="67"/>
      <c r="AG4" s="67"/>
      <c r="AH4" s="67"/>
      <c r="AI4" s="67"/>
      <c r="AJ4" s="67"/>
    </row>
    <row r="6" spans="1:36" ht="11.25" customHeight="1">
      <c r="A6" s="184"/>
      <c r="B6" s="923" t="s">
        <v>5</v>
      </c>
      <c r="C6" s="924"/>
      <c r="D6" s="925"/>
      <c r="E6" s="923" t="s">
        <v>6</v>
      </c>
      <c r="F6" s="924"/>
      <c r="G6" s="925"/>
      <c r="H6" s="923" t="s">
        <v>7</v>
      </c>
      <c r="I6" s="924"/>
      <c r="J6" s="925"/>
      <c r="K6" s="923" t="s">
        <v>8</v>
      </c>
      <c r="L6" s="924"/>
      <c r="M6" s="925"/>
      <c r="N6" s="923" t="s">
        <v>9</v>
      </c>
      <c r="O6" s="924"/>
      <c r="P6" s="925"/>
      <c r="Q6" s="923" t="s">
        <v>10</v>
      </c>
      <c r="R6" s="924"/>
      <c r="S6" s="925"/>
      <c r="T6" s="653"/>
    </row>
    <row r="7" spans="1:36" s="60" customFormat="1" ht="54.75" customHeight="1">
      <c r="A7" s="421" t="s">
        <v>252</v>
      </c>
      <c r="B7" s="421" t="s">
        <v>211</v>
      </c>
      <c r="C7" s="421" t="s">
        <v>254</v>
      </c>
      <c r="D7" s="421" t="s">
        <v>255</v>
      </c>
      <c r="E7" s="421" t="s">
        <v>211</v>
      </c>
      <c r="F7" s="421" t="s">
        <v>254</v>
      </c>
      <c r="G7" s="421" t="s">
        <v>255</v>
      </c>
      <c r="H7" s="421" t="s">
        <v>211</v>
      </c>
      <c r="I7" s="421" t="s">
        <v>254</v>
      </c>
      <c r="J7" s="421" t="s">
        <v>255</v>
      </c>
      <c r="K7" s="421" t="s">
        <v>211</v>
      </c>
      <c r="L7" s="421" t="s">
        <v>254</v>
      </c>
      <c r="M7" s="421" t="s">
        <v>255</v>
      </c>
      <c r="N7" s="421" t="s">
        <v>211</v>
      </c>
      <c r="O7" s="421" t="s">
        <v>254</v>
      </c>
      <c r="P7" s="421" t="s">
        <v>255</v>
      </c>
      <c r="Q7" s="421" t="s">
        <v>211</v>
      </c>
      <c r="R7" s="421" t="s">
        <v>254</v>
      </c>
      <c r="S7" s="421" t="s">
        <v>255</v>
      </c>
      <c r="T7" s="654" t="s">
        <v>369</v>
      </c>
      <c r="U7" s="650"/>
      <c r="V7" s="650"/>
      <c r="W7" s="650"/>
      <c r="X7" s="650"/>
      <c r="Y7" s="650"/>
      <c r="Z7" s="650"/>
      <c r="AA7" s="650"/>
      <c r="AB7" s="650"/>
      <c r="AC7" s="650"/>
      <c r="AD7" s="650"/>
      <c r="AE7" s="650"/>
      <c r="AF7" s="650"/>
      <c r="AG7" s="650"/>
      <c r="AH7" s="650"/>
      <c r="AI7" s="650"/>
      <c r="AJ7" s="650"/>
    </row>
    <row r="8" spans="1:36" s="60" customFormat="1" ht="14.25">
      <c r="A8" s="395" t="s">
        <v>265</v>
      </c>
      <c r="B8" s="388"/>
      <c r="C8" s="388"/>
      <c r="D8" s="597"/>
      <c r="E8" s="388"/>
      <c r="F8" s="388"/>
      <c r="G8" s="597"/>
      <c r="H8" s="388"/>
      <c r="I8" s="388"/>
      <c r="J8" s="597"/>
      <c r="K8" s="388"/>
      <c r="L8" s="388"/>
      <c r="M8" s="394"/>
      <c r="N8" s="388"/>
      <c r="O8" s="388"/>
      <c r="P8" s="597"/>
      <c r="Q8" s="388"/>
      <c r="R8" s="388"/>
      <c r="S8" s="597"/>
      <c r="T8" s="655"/>
      <c r="U8" s="650"/>
      <c r="V8" s="650"/>
      <c r="W8" s="650"/>
      <c r="X8" s="650"/>
      <c r="Y8" s="650"/>
      <c r="Z8" s="650"/>
      <c r="AA8" s="650"/>
      <c r="AB8" s="650"/>
      <c r="AC8" s="650"/>
      <c r="AD8" s="650"/>
      <c r="AE8" s="650"/>
      <c r="AF8" s="650"/>
      <c r="AG8" s="650"/>
      <c r="AH8" s="650"/>
      <c r="AI8" s="650"/>
      <c r="AJ8" s="650"/>
    </row>
    <row r="9" spans="1:36" s="60" customFormat="1" ht="15">
      <c r="A9" s="423" t="s">
        <v>251</v>
      </c>
      <c r="B9" s="388"/>
      <c r="C9" s="388"/>
      <c r="D9" s="394"/>
      <c r="E9" s="388"/>
      <c r="F9" s="388"/>
      <c r="G9" s="394"/>
      <c r="H9" s="388"/>
      <c r="I9" s="388"/>
      <c r="J9" s="394"/>
      <c r="K9" s="388"/>
      <c r="L9" s="388"/>
      <c r="M9" s="394"/>
      <c r="N9" s="388"/>
      <c r="O9" s="388"/>
      <c r="P9" s="394"/>
      <c r="Q9" s="388"/>
      <c r="R9" s="388"/>
      <c r="S9" s="394"/>
      <c r="T9" s="394"/>
      <c r="U9" s="650"/>
      <c r="V9" s="650"/>
      <c r="W9" s="650"/>
      <c r="X9" s="650"/>
      <c r="Y9" s="650"/>
      <c r="Z9" s="650"/>
      <c r="AA9" s="650"/>
      <c r="AB9" s="650"/>
      <c r="AC9" s="650"/>
      <c r="AD9" s="650"/>
      <c r="AE9" s="650"/>
      <c r="AF9" s="650"/>
      <c r="AG9" s="650"/>
      <c r="AH9" s="650"/>
      <c r="AI9" s="650"/>
      <c r="AJ9" s="650"/>
    </row>
    <row r="10" spans="1:36" s="60" customFormat="1" ht="15">
      <c r="A10" s="424" t="s">
        <v>253</v>
      </c>
      <c r="B10" s="420">
        <v>34</v>
      </c>
      <c r="C10" s="125" t="s">
        <v>13</v>
      </c>
      <c r="D10" s="127" t="s">
        <v>13</v>
      </c>
      <c r="E10" s="420"/>
      <c r="F10" s="496"/>
      <c r="G10" s="127"/>
      <c r="H10" s="420"/>
      <c r="I10" s="125"/>
      <c r="J10" s="127"/>
      <c r="K10" s="420"/>
      <c r="L10" s="125"/>
      <c r="M10" s="127"/>
      <c r="N10" s="420"/>
      <c r="O10" s="125"/>
      <c r="P10" s="127"/>
      <c r="Q10" s="420"/>
      <c r="R10" s="125"/>
      <c r="S10" s="127"/>
      <c r="T10" s="656" t="s">
        <v>13</v>
      </c>
      <c r="U10" s="650"/>
      <c r="V10" s="650"/>
      <c r="W10" s="650"/>
      <c r="X10" s="650"/>
      <c r="Y10" s="650"/>
      <c r="Z10" s="650"/>
      <c r="AA10" s="650"/>
      <c r="AB10" s="650"/>
      <c r="AC10" s="650"/>
      <c r="AD10" s="650"/>
      <c r="AE10" s="650"/>
      <c r="AF10" s="650"/>
      <c r="AG10" s="650"/>
      <c r="AH10" s="650"/>
      <c r="AI10" s="650"/>
      <c r="AJ10" s="650"/>
    </row>
    <row r="11" spans="1:36" s="60" customFormat="1" ht="15">
      <c r="A11" s="425" t="s">
        <v>150</v>
      </c>
      <c r="B11" s="422">
        <v>0</v>
      </c>
      <c r="C11" s="126" t="s">
        <v>13</v>
      </c>
      <c r="D11" s="128" t="s">
        <v>13</v>
      </c>
      <c r="E11" s="422"/>
      <c r="F11" s="126"/>
      <c r="G11" s="128"/>
      <c r="H11" s="422"/>
      <c r="I11" s="126"/>
      <c r="J11" s="128"/>
      <c r="K11" s="422"/>
      <c r="L11" s="126"/>
      <c r="M11" s="128"/>
      <c r="N11" s="422"/>
      <c r="O11" s="126"/>
      <c r="P11" s="128"/>
      <c r="Q11" s="422"/>
      <c r="R11" s="126"/>
      <c r="S11" s="128"/>
      <c r="T11" s="566" t="s">
        <v>13</v>
      </c>
      <c r="U11" s="650"/>
      <c r="V11" s="650"/>
      <c r="W11" s="650"/>
      <c r="X11" s="650"/>
      <c r="Y11" s="650"/>
      <c r="Z11" s="650"/>
      <c r="AA11" s="650"/>
      <c r="AB11" s="650"/>
      <c r="AC11" s="650"/>
      <c r="AD11" s="650"/>
      <c r="AE11" s="650"/>
      <c r="AF11" s="650"/>
      <c r="AG11" s="650"/>
      <c r="AH11" s="650"/>
      <c r="AI11" s="650"/>
      <c r="AJ11" s="650"/>
    </row>
    <row r="12" spans="1:36" s="60" customFormat="1" ht="15">
      <c r="A12" s="423" t="s">
        <v>250</v>
      </c>
      <c r="B12" s="388"/>
      <c r="C12" s="388"/>
      <c r="D12" s="394"/>
      <c r="E12" s="388"/>
      <c r="F12" s="388"/>
      <c r="G12" s="394"/>
      <c r="H12" s="388"/>
      <c r="I12" s="388"/>
      <c r="J12" s="394"/>
      <c r="K12" s="388"/>
      <c r="L12" s="388"/>
      <c r="M12" s="394"/>
      <c r="N12" s="388"/>
      <c r="O12" s="388"/>
      <c r="P12" s="394"/>
      <c r="Q12" s="388"/>
      <c r="R12" s="388"/>
      <c r="S12" s="394"/>
      <c r="T12" s="655"/>
      <c r="U12" s="650"/>
      <c r="V12" s="650"/>
      <c r="W12" s="650"/>
      <c r="X12" s="650"/>
      <c r="Y12" s="650"/>
      <c r="Z12" s="650"/>
      <c r="AA12" s="650"/>
      <c r="AB12" s="650"/>
      <c r="AC12" s="650"/>
      <c r="AD12" s="650"/>
      <c r="AE12" s="650"/>
      <c r="AF12" s="650"/>
      <c r="AG12" s="650"/>
      <c r="AH12" s="650"/>
      <c r="AI12" s="650"/>
      <c r="AJ12" s="650"/>
    </row>
    <row r="13" spans="1:36" s="60" customFormat="1" ht="15">
      <c r="A13" s="424" t="s">
        <v>253</v>
      </c>
      <c r="B13" s="420">
        <v>9</v>
      </c>
      <c r="C13" s="125" t="s">
        <v>13</v>
      </c>
      <c r="D13" s="127" t="s">
        <v>13</v>
      </c>
      <c r="E13" s="420"/>
      <c r="F13" s="125"/>
      <c r="G13" s="127"/>
      <c r="H13" s="420"/>
      <c r="I13" s="125"/>
      <c r="J13" s="127"/>
      <c r="K13" s="420"/>
      <c r="L13" s="125"/>
      <c r="M13" s="127"/>
      <c r="N13" s="420"/>
      <c r="O13" s="125"/>
      <c r="P13" s="127"/>
      <c r="Q13" s="420"/>
      <c r="R13" s="125"/>
      <c r="S13" s="127"/>
      <c r="T13" s="656" t="s">
        <v>13</v>
      </c>
      <c r="U13" s="650"/>
      <c r="V13" s="650"/>
      <c r="W13" s="650"/>
      <c r="X13" s="650"/>
      <c r="Y13" s="650"/>
      <c r="Z13" s="650"/>
      <c r="AA13" s="650"/>
      <c r="AB13" s="650"/>
      <c r="AC13" s="650"/>
      <c r="AD13" s="650"/>
      <c r="AE13" s="650"/>
      <c r="AF13" s="650"/>
      <c r="AG13" s="650"/>
      <c r="AH13" s="650"/>
      <c r="AI13" s="650"/>
      <c r="AJ13" s="650"/>
    </row>
    <row r="14" spans="1:36" s="60" customFormat="1" ht="15">
      <c r="A14" s="425" t="s">
        <v>150</v>
      </c>
      <c r="B14" s="422">
        <v>0</v>
      </c>
      <c r="C14" s="126" t="s">
        <v>13</v>
      </c>
      <c r="D14" s="128" t="s">
        <v>13</v>
      </c>
      <c r="E14" s="422"/>
      <c r="F14" s="126"/>
      <c r="G14" s="128"/>
      <c r="H14" s="422"/>
      <c r="I14" s="126"/>
      <c r="J14" s="128"/>
      <c r="K14" s="422"/>
      <c r="L14" s="126"/>
      <c r="M14" s="128"/>
      <c r="N14" s="422"/>
      <c r="O14" s="126"/>
      <c r="P14" s="128"/>
      <c r="Q14" s="422"/>
      <c r="R14" s="126"/>
      <c r="S14" s="128"/>
      <c r="T14" s="566" t="s">
        <v>13</v>
      </c>
      <c r="U14" s="650"/>
      <c r="V14" s="650"/>
      <c r="W14" s="650"/>
      <c r="X14" s="650"/>
      <c r="Y14" s="650"/>
      <c r="Z14" s="650"/>
      <c r="AA14" s="650"/>
      <c r="AB14" s="650"/>
      <c r="AC14" s="650"/>
      <c r="AD14" s="650"/>
      <c r="AE14" s="650"/>
      <c r="AF14" s="650"/>
      <c r="AG14" s="650"/>
      <c r="AH14" s="650"/>
      <c r="AI14" s="650"/>
      <c r="AJ14" s="650"/>
    </row>
    <row r="15" spans="1:36" s="350" customFormat="1" ht="14.1" customHeight="1">
      <c r="A15" s="395" t="s">
        <v>275</v>
      </c>
      <c r="B15" s="388"/>
      <c r="C15" s="388"/>
      <c r="D15" s="394"/>
      <c r="E15" s="388"/>
      <c r="F15" s="388"/>
      <c r="G15" s="394"/>
      <c r="H15" s="393"/>
      <c r="I15" s="388"/>
      <c r="J15" s="394"/>
      <c r="K15" s="388"/>
      <c r="L15" s="388"/>
      <c r="M15" s="426" t="s">
        <v>2</v>
      </c>
      <c r="N15" s="388"/>
      <c r="O15" s="388"/>
      <c r="P15" s="426" t="s">
        <v>2</v>
      </c>
      <c r="Q15" s="388"/>
      <c r="R15" s="388"/>
      <c r="S15" s="426" t="s">
        <v>2</v>
      </c>
      <c r="T15" s="655"/>
      <c r="U15" s="67"/>
      <c r="V15" s="67"/>
      <c r="W15" s="67"/>
      <c r="X15" s="67"/>
      <c r="Y15" s="67"/>
      <c r="Z15" s="67"/>
      <c r="AA15" s="67"/>
      <c r="AB15" s="67"/>
      <c r="AC15" s="67"/>
      <c r="AD15" s="67"/>
      <c r="AE15" s="67"/>
      <c r="AF15" s="67"/>
      <c r="AG15" s="67"/>
      <c r="AH15" s="67"/>
      <c r="AI15" s="67"/>
      <c r="AJ15" s="67"/>
    </row>
    <row r="16" spans="1:36" ht="15" customHeight="1">
      <c r="A16" s="181" t="s">
        <v>11</v>
      </c>
      <c r="B16" s="220">
        <v>473</v>
      </c>
      <c r="C16" s="114">
        <f>IF(B16="","",IF(VLOOKUP($A16, 'Ex Ante LI &amp; Eligibility Stats'!$A$6:$N$16,C$4,FALSE)="N/A",0,VLOOKUP($A16, 'Ex Ante LI &amp; Eligibility Stats'!$A$6:$N$16,C$4,FALSE)*B16/1000))</f>
        <v>236.24822209999999</v>
      </c>
      <c r="D16" s="115">
        <f>IF(B16="","",IF(VLOOKUP($A16, 'Ex Post LI &amp; Eligibility Stats'!$A$6:$N$15,D$4,FALSE)="N/A",0,VLOOKUP($A16,'Ex Post LI &amp; Eligibility Stats'!$A$6:$N$15,D$4,FALSE)*B16/1000))</f>
        <v>279.25920000000002</v>
      </c>
      <c r="E16" s="220"/>
      <c r="F16" s="114" t="str">
        <f>IF(E16="","",IF(VLOOKUP($A16, 'Ex Ante LI &amp; Eligibility Stats'!$A$6:$N$16,F$4,FALSE)="N/A",0,VLOOKUP($A16, 'Ex Ante LI &amp; Eligibility Stats'!$A$6:$N$16,F$4,FALSE)*E16/1000))</f>
        <v/>
      </c>
      <c r="G16" s="115" t="str">
        <f>IF(E16="","",IF(VLOOKUP($A16, 'Ex Post LI &amp; Eligibility Stats'!$A$6:$N$15,G$4,FALSE)="N/A",0,VLOOKUP($A16,'Ex Post LI &amp; Eligibility Stats'!$A$6:$N$15,G$4,FALSE)*E16/1000))</f>
        <v/>
      </c>
      <c r="H16" s="95"/>
      <c r="I16" s="114" t="str">
        <f>IF(H16="","",IF(VLOOKUP($A16, 'Ex Ante LI &amp; Eligibility Stats'!$A$6:$N$16,I$4,FALSE)="N/A",0,VLOOKUP($A16, 'Ex Ante LI &amp; Eligibility Stats'!$A$6:$N$16,I$4,FALSE)*H16/1000))</f>
        <v/>
      </c>
      <c r="J16" s="115" t="str">
        <f>IF(H16="","",IF(VLOOKUP($A16, 'Ex Post LI &amp; Eligibility Stats'!$A$6:$N$15,J$4,FALSE)="N/A",0,VLOOKUP($A16,'Ex Post LI &amp; Eligibility Stats'!$A$6:$N$15,J$4,FALSE)*H16/1000))</f>
        <v/>
      </c>
      <c r="K16" s="95"/>
      <c r="L16" s="125" t="str">
        <f>IF(K16="","",IF(VLOOKUP($A16, 'Ex Ante LI &amp; Eligibility Stats'!$A$6:$N$16,L$4,FALSE)="N/A",0,VLOOKUP($A16, 'Ex Ante LI &amp; Eligibility Stats'!$A$6:$N$16,L$4,FALSE)*K16/1000))</f>
        <v/>
      </c>
      <c r="M16" s="115" t="str">
        <f>IF(K16="","",IF(VLOOKUP($A16, 'Ex Post LI &amp; Eligibility Stats'!$A$6:$N$15,M$4,FALSE)="N/A",0,VLOOKUP($A16,'Ex Post LI &amp; Eligibility Stats'!$A$6:$N$15,M$4,FALSE)*K16/1000))</f>
        <v/>
      </c>
      <c r="N16" s="95"/>
      <c r="O16" s="125" t="str">
        <f>IF(N16="","",IF(VLOOKUP($A16, 'Ex Ante LI &amp; Eligibility Stats'!$A$6:$N$16,O$4,FALSE)="N/A",0,VLOOKUP($A16, 'Ex Ante LI &amp; Eligibility Stats'!$A$6:$N$16,O$4,FALSE)*N16/1000))</f>
        <v/>
      </c>
      <c r="P16" s="125" t="str">
        <f>IF(N16="","",IF(VLOOKUP($A16, 'Ex Post LI &amp; Eligibility Stats'!$A$6:$N$15,P$4,FALSE)="N/A",0,VLOOKUP($A16,'Ex Post LI &amp; Eligibility Stats'!$A$6:$N$15,P$4,FALSE)*N16/1000))</f>
        <v/>
      </c>
      <c r="Q16" s="396"/>
      <c r="R16" s="61" t="str">
        <f>IF(Q16="","",IF(VLOOKUP($A16, 'Ex Ante LI &amp; Eligibility Stats'!$A$6:$N$16,R$4,FALSE)="N/A",0,VLOOKUP($A16, 'Ex Ante LI &amp; Eligibility Stats'!$A$6:$N$16,R$4,FALSE)*Q16/1000))</f>
        <v/>
      </c>
      <c r="S16" s="61" t="str">
        <f>IF(Q16="","",IF(VLOOKUP($A16, 'Ex Post LI &amp; Eligibility Stats'!$A$6:$N$15,S$4,FALSE)="N/A",0,VLOOKUP($A16,'Ex Post LI &amp; Eligibility Stats'!$A$6:$N$15,S$4,FALSE)*Q16/1000))</f>
        <v/>
      </c>
      <c r="T16" s="657">
        <v>10935</v>
      </c>
    </row>
    <row r="17" spans="1:36" ht="13.5" customHeight="1">
      <c r="A17" s="181" t="s">
        <v>12</v>
      </c>
      <c r="B17" s="220">
        <v>16</v>
      </c>
      <c r="C17" s="114">
        <f>IF(B17="","",IF(VLOOKUP($A17, 'Ex Ante LI &amp; Eligibility Stats'!$A$6:$N$16,C$4,FALSE)="N/A",0,VLOOKUP($A17, 'Ex Ante LI &amp; Eligibility Stats'!$A$6:$N$16,C$4,FALSE)*B17/1000))</f>
        <v>0</v>
      </c>
      <c r="D17" s="115">
        <f>IF(B17="","",IF(VLOOKUP($A17, 'Ex Post LI &amp; Eligibility Stats'!$A$6:$N$15,D$4,FALSE)="N/A",0,VLOOKUP($A17,'Ex Post LI &amp; Eligibility Stats'!$A$6:$N$15,D$4,FALSE)*B17/1000))</f>
        <v>0</v>
      </c>
      <c r="E17" s="220"/>
      <c r="F17" s="114" t="str">
        <f>IF(E17="","",IF(VLOOKUP($A17, 'Ex Ante LI &amp; Eligibility Stats'!$A$6:$N$16,F$4,FALSE)="N/A",0,VLOOKUP($A17, 'Ex Ante LI &amp; Eligibility Stats'!$A$6:$N$16,F$4,FALSE)*E17/1000))</f>
        <v/>
      </c>
      <c r="G17" s="115" t="str">
        <f>IF(E17="","",IF(VLOOKUP($A17, 'Ex Post LI &amp; Eligibility Stats'!$A$6:$N$15,G$4,FALSE)="N/A",0,VLOOKUP($A17,'Ex Post LI &amp; Eligibility Stats'!$A$6:$N$15,G$4,FALSE)*E17/1000))</f>
        <v/>
      </c>
      <c r="H17" s="220"/>
      <c r="I17" s="114" t="str">
        <f>IF(H17="","",IF(VLOOKUP($A17, 'Ex Ante LI &amp; Eligibility Stats'!$A$6:$N$16,I$4,FALSE)="N/A",0,VLOOKUP($A17, 'Ex Ante LI &amp; Eligibility Stats'!$A$6:$N$16,I$4,FALSE)*H17/1000))</f>
        <v/>
      </c>
      <c r="J17" s="115" t="str">
        <f>IF(H17="","",IF(VLOOKUP($A17, 'Ex Post LI &amp; Eligibility Stats'!$A$6:$N$15,J$4,FALSE)="N/A",0,VLOOKUP($A17,'Ex Post LI &amp; Eligibility Stats'!$A$6:$N$15,J$4,FALSE)*H17/1000))</f>
        <v/>
      </c>
      <c r="K17" s="220"/>
      <c r="L17" s="125" t="str">
        <f>IF(K17="","",IF(VLOOKUP($A17, 'Ex Ante LI &amp; Eligibility Stats'!$A$6:$N$16,L$4,FALSE)="N/A",0,VLOOKUP($A17, 'Ex Ante LI &amp; Eligibility Stats'!$A$6:$N$16,L$4,FALSE)*K17/1000))</f>
        <v/>
      </c>
      <c r="M17" s="115" t="str">
        <f>IF(K17="","",IF(VLOOKUP($A17, 'Ex Post LI &amp; Eligibility Stats'!$A$6:$N$15,M$4,FALSE)="N/A",0,VLOOKUP($A17,'Ex Post LI &amp; Eligibility Stats'!$A$6:$N$15,M$4,FALSE)*K17/1000))</f>
        <v/>
      </c>
      <c r="N17" s="220"/>
      <c r="O17" s="125" t="str">
        <f>IF(N17="","",IF(VLOOKUP($A17, 'Ex Ante LI &amp; Eligibility Stats'!$A$6:$N$16,O$4,FALSE)="N/A",0,VLOOKUP($A17, 'Ex Ante LI &amp; Eligibility Stats'!$A$6:$N$16,O$4,FALSE)*N17/1000))</f>
        <v/>
      </c>
      <c r="P17" s="127" t="str">
        <f>IF(N17="","",IF(VLOOKUP($A17, 'Ex Post LI &amp; Eligibility Stats'!$A$6:$N$15,P$4,FALSE)="N/A",0,VLOOKUP($A17,'Ex Post LI &amp; Eligibility Stats'!$A$6:$N$15,P$4,FALSE)*N17/1000))</f>
        <v/>
      </c>
      <c r="Q17" s="220"/>
      <c r="R17" s="61" t="str">
        <f>IF(Q17="","",IF(VLOOKUP($A17, 'Ex Ante LI &amp; Eligibility Stats'!$A$6:$N$16,R$4,FALSE)="N/A",0,VLOOKUP($A17, 'Ex Ante LI &amp; Eligibility Stats'!$A$6:$N$16,R$4,FALSE)*Q17/1000))</f>
        <v/>
      </c>
      <c r="S17" s="61" t="str">
        <f>IF(Q17="","",IF(VLOOKUP($A17, 'Ex Post LI &amp; Eligibility Stats'!$A$6:$N$15,S$4,FALSE)="N/A",0,VLOOKUP($A17,'Ex Post LI &amp; Eligibility Stats'!$A$6:$N$15,S$4,FALSE)*Q17/1000))</f>
        <v/>
      </c>
      <c r="T17" s="658" t="s">
        <v>13</v>
      </c>
    </row>
    <row r="18" spans="1:36" ht="13.5" customHeight="1">
      <c r="A18" s="181" t="s">
        <v>14</v>
      </c>
      <c r="B18" s="220">
        <v>0</v>
      </c>
      <c r="C18" s="114">
        <f>IF(B18="","",IF(VLOOKUP($A18, 'Ex Ante LI &amp; Eligibility Stats'!$A$6:$N$16,C$4,FALSE)="N/A",0,VLOOKUP($A18, 'Ex Ante LI &amp; Eligibility Stats'!$A$6:$N$16,C$4,FALSE)*B18/1000))</f>
        <v>0</v>
      </c>
      <c r="D18" s="115">
        <f>IF(B18="","",IF(VLOOKUP($A18, 'Ex Post LI &amp; Eligibility Stats'!$A$6:$N$15,D$4,FALSE)="N/A",0,VLOOKUP($A18,'Ex Post LI &amp; Eligibility Stats'!$A$6:$N$15,D$4,FALSE)*B18/1000))</f>
        <v>0</v>
      </c>
      <c r="E18" s="193"/>
      <c r="F18" s="114" t="str">
        <f>IF(E18="","",IF(VLOOKUP($A18, 'Ex Ante LI &amp; Eligibility Stats'!$A$6:$N$16,F$4,FALSE)="N/A",0,VLOOKUP($A18, 'Ex Ante LI &amp; Eligibility Stats'!$A$6:$N$16,F$4,FALSE)*E18/1000))</f>
        <v/>
      </c>
      <c r="G18" s="115" t="str">
        <f>IF(E18="","",IF(VLOOKUP($A18, 'Ex Post LI &amp; Eligibility Stats'!$A$6:$N$15,G$4,FALSE)="N/A",0,VLOOKUP($A18,'Ex Post LI &amp; Eligibility Stats'!$A$6:$N$15,G$4,FALSE)*E18/1000))</f>
        <v/>
      </c>
      <c r="H18" s="182"/>
      <c r="I18" s="114" t="str">
        <f>IF(H18="","",IF(VLOOKUP($A18, 'Ex Ante LI &amp; Eligibility Stats'!$A$6:$N$16,I$4,FALSE)="N/A",0,VLOOKUP($A18, 'Ex Ante LI &amp; Eligibility Stats'!$A$6:$N$16,I$4,FALSE)*H18/1000))</f>
        <v/>
      </c>
      <c r="J18" s="115" t="str">
        <f>IF(H18="","",IF(VLOOKUP($A18, 'Ex Post LI &amp; Eligibility Stats'!$A$6:$N$15,J$4,FALSE)="N/A",0,VLOOKUP($A18,'Ex Post LI &amp; Eligibility Stats'!$A$6:$N$15,J$4,FALSE)*H18/1000))</f>
        <v/>
      </c>
      <c r="K18" s="182"/>
      <c r="L18" s="125" t="str">
        <f>IF(K18="","",IF(VLOOKUP($A18, 'Ex Ante LI &amp; Eligibility Stats'!$A$6:$N$16,L$4,FALSE)="N/A",0,VLOOKUP($A18, 'Ex Ante LI &amp; Eligibility Stats'!$A$6:$N$16,L$4,FALSE)*K18/1000))</f>
        <v/>
      </c>
      <c r="M18" s="115" t="str">
        <f>IF(K18="","",IF(VLOOKUP($A18, 'Ex Post LI &amp; Eligibility Stats'!$A$6:$N$15,M$4,FALSE)="N/A",0,VLOOKUP($A18,'Ex Post LI &amp; Eligibility Stats'!$A$6:$N$15,M$4,FALSE)*K18/1000))</f>
        <v/>
      </c>
      <c r="N18" s="182"/>
      <c r="O18" s="125" t="str">
        <f>IF(N18="","",IF(VLOOKUP($A18, 'Ex Ante LI &amp; Eligibility Stats'!$A$6:$N$16,O$4,FALSE)="N/A",0,VLOOKUP($A18, 'Ex Ante LI &amp; Eligibility Stats'!$A$6:$N$16,O$4,FALSE)*N18/1000))</f>
        <v/>
      </c>
      <c r="P18" s="127" t="str">
        <f>IF(N18="","",IF(VLOOKUP($A18, 'Ex Post LI &amp; Eligibility Stats'!$A$6:$N$15,P$4,FALSE)="N/A",0,VLOOKUP($A18,'Ex Post LI &amp; Eligibility Stats'!$A$6:$N$15,P$4,FALSE)*N18/1000))</f>
        <v/>
      </c>
      <c r="Q18" s="95"/>
      <c r="R18" s="61" t="str">
        <f>IF(Q18="","",IF(VLOOKUP($A18, 'Ex Ante LI &amp; Eligibility Stats'!$A$6:$N$16,R$4,FALSE)="N/A",0,VLOOKUP($A18, 'Ex Ante LI &amp; Eligibility Stats'!$A$6:$N$16,R$4,FALSE)*Q18/1000))</f>
        <v/>
      </c>
      <c r="S18" s="61" t="str">
        <f>IF(Q18="","",IF(VLOOKUP($A18, 'Ex Post LI &amp; Eligibility Stats'!$A$6:$N$15,S$4,FALSE)="N/A",0,VLOOKUP($A18,'Ex Post LI &amp; Eligibility Stats'!$A$6:$N$15,S$4,FALSE)*Q18/1000))</f>
        <v/>
      </c>
      <c r="T18" s="658" t="s">
        <v>13</v>
      </c>
    </row>
    <row r="19" spans="1:36" ht="14.85" customHeight="1">
      <c r="A19" s="419" t="s">
        <v>15</v>
      </c>
      <c r="B19" s="220">
        <v>0</v>
      </c>
      <c r="C19" s="114">
        <f>IF(B19="","",IF(VLOOKUP($A19, 'Ex Ante LI &amp; Eligibility Stats'!$A$6:$N$16,C$4,FALSE)="N/A",0,VLOOKUP($A19, 'Ex Ante LI &amp; Eligibility Stats'!$A$6:$N$16,C$4,FALSE)*B19/1000))</f>
        <v>0</v>
      </c>
      <c r="D19" s="115">
        <f>IF(B19="","",IF(VLOOKUP($A19, 'Ex Post LI &amp; Eligibility Stats'!$A$6:$N$15,D$4,FALSE)="N/A",0,VLOOKUP($A19,'Ex Post LI &amp; Eligibility Stats'!$A$6:$N$15,D$4,FALSE)*B19/1000))</f>
        <v>0</v>
      </c>
      <c r="E19" s="193"/>
      <c r="F19" s="114" t="str">
        <f>IF(E19="","",IF(VLOOKUP($A19, 'Ex Ante LI &amp; Eligibility Stats'!$A$6:$N$16,F$4,FALSE)="N/A",0,VLOOKUP($A19, 'Ex Ante LI &amp; Eligibility Stats'!$A$6:$N$16,F$4,FALSE)*E19/1000))</f>
        <v/>
      </c>
      <c r="G19" s="115" t="str">
        <f>IF(E19="","",IF(VLOOKUP($A19, 'Ex Post LI &amp; Eligibility Stats'!$A$6:$N$15,G$4,FALSE)="N/A",0,VLOOKUP($A19,'Ex Post LI &amp; Eligibility Stats'!$A$6:$N$15,G$4,FALSE)*E19/1000))</f>
        <v/>
      </c>
      <c r="H19" s="182"/>
      <c r="I19" s="114" t="str">
        <f>IF(H19="","",IF(VLOOKUP($A19, 'Ex Ante LI &amp; Eligibility Stats'!$A$6:$N$16,I$4,FALSE)="N/A",0,VLOOKUP($A19, 'Ex Ante LI &amp; Eligibility Stats'!$A$6:$N$16,I$4,FALSE)*H19/1000))</f>
        <v/>
      </c>
      <c r="J19" s="115" t="str">
        <f>IF(H19="","",IF(VLOOKUP($A19, 'Ex Post LI &amp; Eligibility Stats'!$A$6:$N$15,J$4,FALSE)="N/A",0,VLOOKUP($A19,'Ex Post LI &amp; Eligibility Stats'!$A$6:$N$15,J$4,FALSE)*H19/1000))</f>
        <v/>
      </c>
      <c r="K19" s="182"/>
      <c r="L19" s="125" t="str">
        <f>IF(K19="","",IF(VLOOKUP($A19, 'Ex Ante LI &amp; Eligibility Stats'!$A$6:$N$16,L$4,FALSE)="N/A",0,VLOOKUP($A19, 'Ex Ante LI &amp; Eligibility Stats'!$A$6:$N$16,L$4,FALSE)*K19/1000))</f>
        <v/>
      </c>
      <c r="M19" s="115" t="str">
        <f>IF(K19="","",IF(VLOOKUP($A19, 'Ex Post LI &amp; Eligibility Stats'!$A$6:$N$15,M$4,FALSE)="N/A",0,VLOOKUP($A19,'Ex Post LI &amp; Eligibility Stats'!$A$6:$N$15,M$4,FALSE)*K19/1000))</f>
        <v/>
      </c>
      <c r="N19" s="61"/>
      <c r="O19" s="125" t="str">
        <f>IF(N19="","",IF(VLOOKUP($A19, 'Ex Ante LI &amp; Eligibility Stats'!$A$6:$N$16,O$4,FALSE)="N/A",0,VLOOKUP($A19, 'Ex Ante LI &amp; Eligibility Stats'!$A$6:$N$16,O$4,FALSE)*N19/1000))</f>
        <v/>
      </c>
      <c r="P19" s="127" t="str">
        <f>IF(N19="","",IF(VLOOKUP($A19, 'Ex Post LI &amp; Eligibility Stats'!$A$6:$N$15,P$4,FALSE)="N/A",0,VLOOKUP($A19,'Ex Post LI &amp; Eligibility Stats'!$A$6:$N$15,P$4,FALSE)*N19/1000))</f>
        <v/>
      </c>
      <c r="Q19" s="95"/>
      <c r="R19" s="61" t="str">
        <f>IF(Q19="","",IF(VLOOKUP($A19, 'Ex Ante LI &amp; Eligibility Stats'!$A$6:$N$16,R$4,FALSE)="N/A",0,VLOOKUP($A19, 'Ex Ante LI &amp; Eligibility Stats'!$A$6:$N$16,R$4,FALSE)*Q19/1000))</f>
        <v/>
      </c>
      <c r="S19" s="61" t="str">
        <f>IF(Q19="","",IF(VLOOKUP($A19, 'Ex Post LI &amp; Eligibility Stats'!$A$6:$N$15,S$4,FALSE)="N/A",0,VLOOKUP($A19,'Ex Post LI &amp; Eligibility Stats'!$A$6:$N$15,S$4,FALSE)*Q19/1000))</f>
        <v/>
      </c>
      <c r="T19" s="658" t="s">
        <v>13</v>
      </c>
    </row>
    <row r="20" spans="1:36" ht="14.25">
      <c r="A20" s="62" t="s">
        <v>16</v>
      </c>
      <c r="B20" s="221">
        <v>108211</v>
      </c>
      <c r="C20" s="116">
        <f>IF(B20="","",IF(VLOOKUP($A20, 'Ex Ante LI &amp; Eligibility Stats'!$A$6:$N$16,C$4,FALSE)="N/A",0,VLOOKUP($A20, 'Ex Ante LI &amp; Eligibility Stats'!$A$6:$N$16,C$4,FALSE)*B20/1000))</f>
        <v>0</v>
      </c>
      <c r="D20" s="117">
        <f>IF(B20="","",IF(VLOOKUP($A20, 'Ex Post LI &amp; Eligibility Stats'!$A$6:$N$15,D$4,FALSE)="N/A",0,VLOOKUP($A20,'Ex Post LI &amp; Eligibility Stats'!$A$6:$N$15,D$4,FALSE)*B20/1000))</f>
        <v>54.2734651142</v>
      </c>
      <c r="E20" s="221"/>
      <c r="F20" s="116" t="str">
        <f>IF(E20="","",IF(VLOOKUP($A20, 'Ex Ante LI &amp; Eligibility Stats'!$A$6:$N$16,F$4,FALSE)="N/A",0,VLOOKUP($A20, 'Ex Ante LI &amp; Eligibility Stats'!$A$6:$N$16,F$4,FALSE)*E20/1000))</f>
        <v/>
      </c>
      <c r="G20" s="115" t="str">
        <f>IF(E20="","",IF(VLOOKUP($A20, 'Ex Post LI &amp; Eligibility Stats'!$A$6:$N$15,G$4,FALSE)="N/A",0,VLOOKUP($A20,'Ex Post LI &amp; Eligibility Stats'!$A$6:$N$15,G$4,FALSE)*E20/1000))</f>
        <v/>
      </c>
      <c r="H20" s="517"/>
      <c r="I20" s="116" t="str">
        <f>IF(H20="","",IF(VLOOKUP($A20, 'Ex Ante LI &amp; Eligibility Stats'!$A$6:$N$16,I$4,FALSE)="N/A",0,VLOOKUP($A20, 'Ex Ante LI &amp; Eligibility Stats'!$A$6:$N$16,I$4,FALSE)*H20/1000))</f>
        <v/>
      </c>
      <c r="J20" s="117" t="str">
        <f>IF(H20="","",IF(VLOOKUP($A20, 'Ex Post LI &amp; Eligibility Stats'!$A$6:$N$15,J$4,FALSE)="N/A",0,VLOOKUP($A20,'Ex Post LI &amp; Eligibility Stats'!$A$6:$N$15,J$4,FALSE)*H20/1000))</f>
        <v/>
      </c>
      <c r="K20" s="96"/>
      <c r="L20" s="126" t="str">
        <f>IF(K20="","",IF(VLOOKUP($A20, 'Ex Ante LI &amp; Eligibility Stats'!$A$6:$N$16,L$4,FALSE)="N/A",0,VLOOKUP($A20, 'Ex Ante LI &amp; Eligibility Stats'!$A$6:$N$16,L$4,FALSE)*K20/1000))</f>
        <v/>
      </c>
      <c r="M20" s="117" t="str">
        <f>IF(K20="","",IF(VLOOKUP($A20, 'Ex Post LI &amp; Eligibility Stats'!$A$6:$N$15,M$4,FALSE)="N/A",0,VLOOKUP($A20,'Ex Post LI &amp; Eligibility Stats'!$A$6:$N$15,M$4,FALSE)*K20/1000))</f>
        <v/>
      </c>
      <c r="N20" s="96"/>
      <c r="O20" s="126" t="str">
        <f>IF(N20="","",IF(VLOOKUP($A20, 'Ex Ante LI &amp; Eligibility Stats'!$A$6:$N$16,O$4,FALSE)="N/A",0,VLOOKUP($A20, 'Ex Ante LI &amp; Eligibility Stats'!$A$6:$N$16,O$4,FALSE)*N20/1000))</f>
        <v/>
      </c>
      <c r="P20" s="117" t="str">
        <f>IF(N20="","",IF(VLOOKUP($A20, 'Ex Post LI &amp; Eligibility Stats'!$A$6:$N$15,P$4,FALSE)="N/A",0,VLOOKUP($A20,'Ex Post LI &amp; Eligibility Stats'!$A$6:$N$15,P$4,FALSE)*N20/1000))</f>
        <v/>
      </c>
      <c r="Q20" s="646"/>
      <c r="R20" s="132" t="str">
        <f>IF(Q20="","",IF(VLOOKUP($A20, 'Ex Ante LI &amp; Eligibility Stats'!$A$6:$N$16,R$4,FALSE)="N/A",0,VLOOKUP($A20, 'Ex Ante LI &amp; Eligibility Stats'!$A$6:$N$16,R$4,FALSE)*Q20/1000))</f>
        <v/>
      </c>
      <c r="S20" s="647" t="str">
        <f>IF(Q20="","",IF(VLOOKUP($A20, 'Ex Post LI &amp; Eligibility Stats'!$A$6:$N$15,S$4,FALSE)="N/A",0,VLOOKUP($A20,'Ex Post LI &amp; Eligibility Stats'!$A$6:$N$15,S$4,FALSE)*Q20/1000))</f>
        <v/>
      </c>
      <c r="T20" s="658" t="s">
        <v>13</v>
      </c>
    </row>
    <row r="21" spans="1:36" s="414" customFormat="1" ht="13.5" thickBot="1">
      <c r="A21" s="412" t="s">
        <v>17</v>
      </c>
      <c r="B21" s="428">
        <f>SUM(B16:B20)</f>
        <v>108700</v>
      </c>
      <c r="C21" s="429">
        <f t="shared" ref="C21:D21" si="0">SUM(C16:C20)</f>
        <v>236.24822209999999</v>
      </c>
      <c r="D21" s="430">
        <f t="shared" si="0"/>
        <v>333.53266511420003</v>
      </c>
      <c r="E21" s="428" t="str">
        <f t="shared" ref="E21" si="1">IF(E16="","",SUM(E16:E20))</f>
        <v/>
      </c>
      <c r="F21" s="429" t="str">
        <f t="shared" ref="F21" si="2">IF(F16="","",SUM(F16:F20))</f>
        <v/>
      </c>
      <c r="G21" s="497" t="str">
        <f t="shared" ref="G21" si="3">IF(G16="","",SUM(G16:G20))</f>
        <v/>
      </c>
      <c r="H21" s="518" t="str">
        <f t="shared" ref="H21" si="4">IF(H16="","",SUM(H16:H20))</f>
        <v/>
      </c>
      <c r="I21" s="429" t="str">
        <f t="shared" ref="I21" si="5">IF(I16="","",SUM(I16:I20))</f>
        <v/>
      </c>
      <c r="J21" s="430" t="str">
        <f t="shared" ref="J21" si="6">IF(J16="","",SUM(J16:J20))</f>
        <v/>
      </c>
      <c r="K21" s="560" t="str">
        <f t="shared" ref="K21" si="7">IF(K16="","",SUM(K16:K20))</f>
        <v/>
      </c>
      <c r="L21" s="561" t="str">
        <f t="shared" ref="L21" si="8">IF(L16="","",SUM(L16:L20))</f>
        <v/>
      </c>
      <c r="M21" s="562" t="str">
        <f t="shared" ref="M21" si="9">IF(M16="","",SUM(M16:M20))</f>
        <v/>
      </c>
      <c r="N21" s="428" t="str">
        <f t="shared" ref="N21" si="10">IF(N16="","",SUM(N16:N20))</f>
        <v/>
      </c>
      <c r="O21" s="561" t="str">
        <f t="shared" ref="O21" si="11">IF(O16="","",SUM(O16:O20))</f>
        <v/>
      </c>
      <c r="P21" s="562" t="str">
        <f t="shared" ref="P21" si="12">IF(P16="","",SUM(P16:P20))</f>
        <v/>
      </c>
      <c r="Q21" s="518" t="str">
        <f t="shared" ref="Q21" si="13">IF(Q16="","",SUM(Q16:Q20))</f>
        <v/>
      </c>
      <c r="R21" s="518" t="str">
        <f t="shared" ref="R21" si="14">IF(R16="","",SUM(R16:R20))</f>
        <v/>
      </c>
      <c r="S21" s="518" t="str">
        <f t="shared" ref="S21" si="15">IF(S16="","",SUM(S16:S20))</f>
        <v/>
      </c>
      <c r="T21" s="413"/>
      <c r="U21" s="651"/>
      <c r="V21" s="651"/>
      <c r="W21" s="651"/>
      <c r="X21" s="651"/>
      <c r="Y21" s="651"/>
      <c r="Z21" s="651"/>
      <c r="AA21" s="651"/>
      <c r="AB21" s="651"/>
      <c r="AC21" s="651"/>
      <c r="AD21" s="651"/>
      <c r="AE21" s="651"/>
      <c r="AF21" s="651"/>
      <c r="AG21" s="651"/>
      <c r="AH21" s="651"/>
      <c r="AI21" s="651"/>
      <c r="AJ21" s="651"/>
    </row>
    <row r="22" spans="1:36" ht="15" thickTop="1">
      <c r="A22" s="395" t="s">
        <v>276</v>
      </c>
      <c r="B22" s="388"/>
      <c r="C22" s="388"/>
      <c r="D22" s="394"/>
      <c r="E22" s="388"/>
      <c r="F22" s="388"/>
      <c r="G22" s="388"/>
      <c r="H22" s="393"/>
      <c r="I22" s="388"/>
      <c r="J22" s="426"/>
      <c r="K22" s="388"/>
      <c r="L22" s="388"/>
      <c r="M22" s="426"/>
      <c r="N22" s="388"/>
      <c r="O22" s="388"/>
      <c r="P22" s="426"/>
      <c r="Q22" s="388"/>
      <c r="R22" s="388"/>
      <c r="S22" s="426"/>
      <c r="T22" s="659"/>
      <c r="U22" s="63"/>
      <c r="V22" s="63"/>
      <c r="W22" s="63"/>
      <c r="X22" s="63"/>
      <c r="Y22" s="63"/>
      <c r="Z22" s="63"/>
      <c r="AA22" s="63"/>
      <c r="AB22" s="63"/>
      <c r="AC22" s="63"/>
    </row>
    <row r="23" spans="1:36" s="350" customFormat="1" ht="14.85" customHeight="1">
      <c r="A23" s="186" t="s">
        <v>18</v>
      </c>
      <c r="B23" s="193">
        <v>0</v>
      </c>
      <c r="C23" s="125">
        <f>IF(B23="","",IF(VLOOKUP($A23, 'Ex Ante LI &amp; Eligibility Stats'!$A$6:$N$16,C$4,FALSE)="N/A",0,VLOOKUP($A23, 'Ex Ante LI &amp; Eligibility Stats'!$A$6:$N$16,C$4,FALSE)*B23/1000))</f>
        <v>0</v>
      </c>
      <c r="D23" s="127">
        <f>IF(B23="","",IF(VLOOKUP($A23, 'Ex Post LI &amp; Eligibility Stats'!$A$6:$N$15,D$4,FALSE)="N/A",0,VLOOKUP($A23,'Ex Post LI &amp; Eligibility Stats'!$A$6:$N$15,D$4,FALSE)*B23/1000))</f>
        <v>0</v>
      </c>
      <c r="E23" s="133"/>
      <c r="F23" s="125" t="str">
        <f>IF(E23="","",IF(VLOOKUP($A23, 'Ex Ante LI &amp; Eligibility Stats'!$A$6:$N$16,F$4,FALSE)="N/A",0,VLOOKUP($A23, 'Ex Ante LI &amp; Eligibility Stats'!$A$6:$N$16,F$4,FALSE)*E23/1000))</f>
        <v/>
      </c>
      <c r="G23" s="127" t="str">
        <f>IF(E23="","",IF(VLOOKUP($A23, 'Ex Post LI &amp; Eligibility Stats'!$A$6:$N$15,G$4,FALSE)="N/A",0,VLOOKUP($A23,'Ex Post LI &amp; Eligibility Stats'!$A$6:$N$15,G$4,FALSE)*E23/1000))</f>
        <v/>
      </c>
      <c r="H23" s="133"/>
      <c r="I23" s="125" t="str">
        <f>IF(H23="","",IF(VLOOKUP($A23, 'Ex Ante LI &amp; Eligibility Stats'!$A$6:$N$16,I$4,FALSE)="N/A",0,VLOOKUP($A23, 'Ex Ante LI &amp; Eligibility Stats'!$A$6:$N$16,I$4,FALSE)*H23/1000))</f>
        <v/>
      </c>
      <c r="J23" s="127" t="str">
        <f>IF(H23="","",IF(VLOOKUP($A23, 'Ex Post LI &amp; Eligibility Stats'!$A$6:$N$15,J$4,FALSE)="N/A",0,VLOOKUP($A23,'Ex Post LI &amp; Eligibility Stats'!$A$6:$N$15,J$4,FALSE)*H23/1000))</f>
        <v/>
      </c>
      <c r="K23" s="193"/>
      <c r="L23" s="125" t="str">
        <f>IF(K23="","",IF(VLOOKUP($A23, 'Ex Ante LI &amp; Eligibility Stats'!$A$6:$N$16,L$4,FALSE)="N/A",0,VLOOKUP($A23, 'Ex Ante LI &amp; Eligibility Stats'!$A$6:$N$16,L$4,FALSE)*K23/1000))</f>
        <v/>
      </c>
      <c r="M23" s="127" t="str">
        <f>IF(K23="","",IF(VLOOKUP($A23, 'Ex Post LI &amp; Eligibility Stats'!$A$6:$N$15,M$4,FALSE)="N/A",0,VLOOKUP($A23,'Ex Post LI &amp; Eligibility Stats'!$A$6:$N$15,M$4,FALSE)*K23/1000))</f>
        <v/>
      </c>
      <c r="N23" s="230"/>
      <c r="O23" s="133" t="str">
        <f>IF(N23="","",IF(VLOOKUP($A23, 'Ex Ante LI &amp; Eligibility Stats'!$A$6:$N$16,O$4,FALSE)="N/A",0,VLOOKUP($A23, 'Ex Ante LI &amp; Eligibility Stats'!$A$6:$N$16,O$4,FALSE)*N23/1000))</f>
        <v/>
      </c>
      <c r="P23" s="624" t="str">
        <f>IF(N23="","",IF(VLOOKUP($A23, 'Ex Post LI &amp; Eligibility Stats'!$A$6:$N$15,P$4,FALSE)="N/A",0,VLOOKUP($A23,'Ex Post LI &amp; Eligibility Stats'!$A$6:$N$15,P$4,FALSE)*N23/1000))</f>
        <v/>
      </c>
      <c r="Q23" s="648"/>
      <c r="R23" s="133" t="str">
        <f>IF(Q23="","",IF(VLOOKUP($A23, 'Ex Ante LI &amp; Eligibility Stats'!$A$6:$N$16,R$4,FALSE)="N/A",0,VLOOKUP($A23, 'Ex Ante LI &amp; Eligibility Stats'!$A$6:$N$16,R$4,FALSE)*Q23/1000))</f>
        <v/>
      </c>
      <c r="S23" s="133" t="str">
        <f>IF(Q23="","",IF(VLOOKUP($A23, 'Ex Post LI &amp; Eligibility Stats'!$A$6:$N$15,S$4,FALSE)="N/A",0,VLOOKUP($A23,'Ex Post LI &amp; Eligibility Stats'!$A$6:$N$15,S$4,FALSE)*Q23/1000))</f>
        <v/>
      </c>
      <c r="T23" s="657">
        <v>603881</v>
      </c>
      <c r="U23" s="63"/>
      <c r="V23" s="63"/>
      <c r="W23" s="63"/>
      <c r="X23" s="63"/>
      <c r="Y23" s="63"/>
      <c r="Z23" s="63"/>
      <c r="AA23" s="63"/>
      <c r="AB23" s="63"/>
      <c r="AC23" s="63"/>
      <c r="AD23" s="67"/>
      <c r="AE23" s="67"/>
      <c r="AF23" s="67"/>
      <c r="AG23" s="67"/>
      <c r="AH23" s="67"/>
      <c r="AI23" s="67"/>
      <c r="AJ23" s="67"/>
    </row>
    <row r="24" spans="1:36" ht="13.5" customHeight="1">
      <c r="A24" s="186" t="s">
        <v>19</v>
      </c>
      <c r="B24" s="193">
        <v>1543</v>
      </c>
      <c r="C24" s="114">
        <f>IF(B24="","",IF(VLOOKUP($A24, 'Ex Ante LI &amp; Eligibility Stats'!$A$6:$N$16,C$4,FALSE)="N/A",0,VLOOKUP($A24, 'Ex Ante LI &amp; Eligibility Stats'!$A$6:$N$16,C$4,FALSE)*B24/1000))</f>
        <v>5.6996683723820007</v>
      </c>
      <c r="D24" s="559">
        <f>IF(B24="","",IF(VLOOKUP($A24, 'Ex Post LI &amp; Eligibility Stats'!$A$6:$N$15,D$4,FALSE)="N/A",0,VLOOKUP($A24,'Ex Post LI &amp; Eligibility Stats'!$A$6:$N$15,D$4,FALSE)*B24/1000))</f>
        <v>3.2130814800000004E-2</v>
      </c>
      <c r="E24" s="193"/>
      <c r="F24" s="114" t="str">
        <f>IF(E24="","",IF(VLOOKUP($A24, 'Ex Ante LI &amp; Eligibility Stats'!$A$6:$N$16,F$4,FALSE)="N/A",0,VLOOKUP($A24, 'Ex Ante LI &amp; Eligibility Stats'!$A$6:$N$16,F$4,FALSE)*E24/1000))</f>
        <v/>
      </c>
      <c r="G24" s="559" t="str">
        <f>IF(E24="","",IF(VLOOKUP($A24, 'Ex Post LI &amp; Eligibility Stats'!$A$6:$N$15,G$4,FALSE)="N/A",0,VLOOKUP($A24,'Ex Post LI &amp; Eligibility Stats'!$A$6:$N$15,G$4,FALSE)*E24/1000))</f>
        <v/>
      </c>
      <c r="H24" s="95"/>
      <c r="I24" s="114" t="str">
        <f>IF(H24="","",IF(VLOOKUP($A24, 'Ex Ante LI &amp; Eligibility Stats'!$A$6:$N$16,I$4,FALSE)="N/A",0,VLOOKUP($A24, 'Ex Ante LI &amp; Eligibility Stats'!$A$6:$N$16,I$4,FALSE)*H24/1000))</f>
        <v/>
      </c>
      <c r="J24" s="129" t="str">
        <f>IF(H24="","",IF(VLOOKUP($A24, 'Ex Post LI &amp; Eligibility Stats'!$A$6:$N$15,J$4,FALSE)="N/A",0,VLOOKUP($A24,'Ex Post LI &amp; Eligibility Stats'!$A$6:$N$15,J$4,FALSE)*H24/1000))</f>
        <v/>
      </c>
      <c r="K24" s="61"/>
      <c r="L24" s="114" t="str">
        <f>IF(K24="","",IF(VLOOKUP($A24, 'Ex Ante LI &amp; Eligibility Stats'!$A$6:$N$16,L$4,FALSE)="N/A",0,VLOOKUP($A24, 'Ex Ante LI &amp; Eligibility Stats'!$A$6:$N$16,L$4,FALSE)*K24/1000))</f>
        <v/>
      </c>
      <c r="M24" s="129" t="str">
        <f>IF(K24="","",IF(VLOOKUP($A24, 'Ex Post LI &amp; Eligibility Stats'!$A$6:$N$15,M$4,FALSE)="N/A",0,VLOOKUP($A24,'Ex Post LI &amp; Eligibility Stats'!$A$6:$N$15,M$4,FALSE)*K24/1000))</f>
        <v/>
      </c>
      <c r="N24" s="95"/>
      <c r="O24" s="625" t="str">
        <f>IF(N24="","",IF(VLOOKUP($A24, 'Ex Ante LI &amp; Eligibility Stats'!$A$6:$N$16,O$4,FALSE)="N/A",0,VLOOKUP($A24, 'Ex Ante LI &amp; Eligibility Stats'!$A$6:$N$16,O$4,FALSE)*N24/1000))</f>
        <v/>
      </c>
      <c r="P24" s="624" t="str">
        <f>IF(N24="","",IF(VLOOKUP($A24, 'Ex Post LI &amp; Eligibility Stats'!$A$6:$N$15,P$4,FALSE)="N/A",0,VLOOKUP($A24,'Ex Post LI &amp; Eligibility Stats'!$A$6:$N$15,P$4,FALSE)*N24/1000))</f>
        <v/>
      </c>
      <c r="Q24" s="649"/>
      <c r="R24" s="133" t="str">
        <f>IF(Q24="","",IF(VLOOKUP($A24, 'Ex Ante LI &amp; Eligibility Stats'!$A$6:$N$16,R$4,FALSE)="N/A",0,VLOOKUP($A24, 'Ex Ante LI &amp; Eligibility Stats'!$A$6:$N$16,R$4,FALSE)*Q24/1000))</f>
        <v/>
      </c>
      <c r="S24" s="61" t="str">
        <f>IF(Q24="","",IF(VLOOKUP($A24, 'Ex Post LI &amp; Eligibility Stats'!$A$6:$N$15,S$4,FALSE)="N/A",0,VLOOKUP($A24,'Ex Post LI &amp; Eligibility Stats'!$A$6:$N$15,S$4,FALSE)*Q24/1000))</f>
        <v/>
      </c>
      <c r="T24" s="660">
        <v>7299</v>
      </c>
      <c r="U24" s="63"/>
      <c r="V24" s="63"/>
      <c r="W24" s="63"/>
      <c r="X24" s="63"/>
      <c r="Y24" s="63"/>
      <c r="Z24" s="63"/>
      <c r="AA24" s="63"/>
      <c r="AB24" s="63"/>
      <c r="AC24" s="63"/>
    </row>
    <row r="25" spans="1:36" ht="13.5" customHeight="1">
      <c r="A25" s="186" t="s">
        <v>20</v>
      </c>
      <c r="B25" s="431">
        <v>29937</v>
      </c>
      <c r="C25" s="114">
        <f>IF(B25="","",IF(VLOOKUP($A25, 'Ex Ante LI &amp; Eligibility Stats'!$A$6:$N$16,C$4,FALSE)="N/A",0,VLOOKUP($A25, 'Ex Ante LI &amp; Eligibility Stats'!$A$6:$N$16,C$4,FALSE)*B25/1000))</f>
        <v>1.6803662049599999</v>
      </c>
      <c r="D25" s="115">
        <f>IF(B25="","",IF(VLOOKUP($A25, 'Ex Post LI &amp; Eligibility Stats'!$A$6:$N$15,D$4,FALSE)="N/A",0,VLOOKUP($A25,'Ex Post LI &amp; Eligibility Stats'!$A$6:$N$15,D$4,FALSE)*B25/1000))</f>
        <v>6.7761142146000006</v>
      </c>
      <c r="E25" s="193"/>
      <c r="F25" s="114" t="str">
        <f>IF(E25="","",IF(VLOOKUP($A25, 'Ex Ante LI &amp; Eligibility Stats'!$A$6:$N$16,F$4,FALSE)="N/A",0,VLOOKUP($A25, 'Ex Ante LI &amp; Eligibility Stats'!$A$6:$N$16,F$4,FALSE)*E25/1000))</f>
        <v/>
      </c>
      <c r="G25" s="115" t="str">
        <f>IF(E25="","",IF(VLOOKUP($A25, 'Ex Post LI &amp; Eligibility Stats'!$A$6:$N$15,G$4,FALSE)="N/A",0,VLOOKUP($A25,'Ex Post LI &amp; Eligibility Stats'!$A$6:$N$15,G$4,FALSE)*E25/1000))</f>
        <v/>
      </c>
      <c r="H25" s="95"/>
      <c r="I25" s="114" t="str">
        <f>IF(H25="","",IF(VLOOKUP($A25, 'Ex Ante LI &amp; Eligibility Stats'!$A$6:$N$16,I$4,FALSE)="N/A",0,VLOOKUP($A25, 'Ex Ante LI &amp; Eligibility Stats'!$A$6:$N$16,I$4,FALSE)*H25/1000))</f>
        <v/>
      </c>
      <c r="J25" s="115" t="str">
        <f>IF(H25="","",IF(VLOOKUP($A25, 'Ex Post LI &amp; Eligibility Stats'!$A$6:$N$15,J$4,FALSE)="N/A",0,VLOOKUP($A25,'Ex Post LI &amp; Eligibility Stats'!$A$6:$N$15,J$4,FALSE)*H25/1000))</f>
        <v/>
      </c>
      <c r="K25" s="61"/>
      <c r="L25" s="114" t="str">
        <f>IF(K25="","",IF(VLOOKUP($A25, 'Ex Ante LI &amp; Eligibility Stats'!$A$6:$N$16,L$4,FALSE)="N/A",0,VLOOKUP($A25, 'Ex Ante LI &amp; Eligibility Stats'!$A$6:$N$16,L$4,FALSE)*K25/1000))</f>
        <v/>
      </c>
      <c r="M25" s="127" t="str">
        <f>IF(K25="","",IF(VLOOKUP($A25, 'Ex Post LI &amp; Eligibility Stats'!$A$6:$N$15,M$4,FALSE)="N/A",0,VLOOKUP($A25,'Ex Post LI &amp; Eligibility Stats'!$A$6:$N$15,M$4,FALSE)*K25/1000))</f>
        <v/>
      </c>
      <c r="N25" s="95"/>
      <c r="O25" s="625" t="str">
        <f>IF(N25="","",IF(VLOOKUP($A25, 'Ex Ante LI &amp; Eligibility Stats'!$A$6:$N$16,O$4,FALSE)="N/A",0,VLOOKUP($A25, 'Ex Ante LI &amp; Eligibility Stats'!$A$6:$N$16,O$4,FALSE)*N25/1000))</f>
        <v/>
      </c>
      <c r="P25" s="129" t="str">
        <f>IF(N25="","",IF(VLOOKUP($A25, 'Ex Post LI &amp; Eligibility Stats'!$A$6:$N$15,P$4,FALSE)="N/A",0,VLOOKUP($A25,'Ex Post LI &amp; Eligibility Stats'!$A$6:$N$15,P$4,FALSE)*N25/1000))</f>
        <v/>
      </c>
      <c r="Q25" s="95"/>
      <c r="R25" s="133" t="str">
        <f>IF(Q25="","",IF(VLOOKUP($A25, 'Ex Ante LI &amp; Eligibility Stats'!$A$6:$N$16,R$4,FALSE)="N/A",0,VLOOKUP($A25, 'Ex Ante LI &amp; Eligibility Stats'!$A$6:$N$16,R$4,FALSE)*Q25/1000))</f>
        <v/>
      </c>
      <c r="S25" s="61" t="str">
        <f>IF(Q25="","",IF(VLOOKUP($A25, 'Ex Post LI &amp; Eligibility Stats'!$A$6:$N$15,S$4,FALSE)="N/A",0,VLOOKUP($A25,'Ex Post LI &amp; Eligibility Stats'!$A$6:$N$15,S$4,FALSE)*Q25/1000))</f>
        <v/>
      </c>
      <c r="T25" s="660">
        <v>95833</v>
      </c>
      <c r="U25" s="63"/>
      <c r="V25" s="63"/>
      <c r="W25" s="63"/>
      <c r="X25" s="63"/>
      <c r="Y25" s="63"/>
      <c r="Z25" s="63"/>
      <c r="AA25" s="63"/>
      <c r="AB25" s="63"/>
      <c r="AC25" s="63"/>
    </row>
    <row r="26" spans="1:36" ht="13.5" customHeight="1">
      <c r="A26" s="186" t="s">
        <v>21</v>
      </c>
      <c r="B26" s="431">
        <v>105256</v>
      </c>
      <c r="C26" s="114">
        <f>IF(B26="","",IF(VLOOKUP($A26, 'Ex Ante LI &amp; Eligibility Stats'!$A$6:$N$16,C$4,FALSE)="N/A",0,VLOOKUP($A26, 'Ex Ante LI &amp; Eligibility Stats'!$A$6:$N$16,C$4,FALSE)*B26/1000))</f>
        <v>0</v>
      </c>
      <c r="D26" s="115">
        <f>IF(B26="","",IF(VLOOKUP($A26, 'Ex Post LI &amp; Eligibility Stats'!$A$6:$N$15,D$4,FALSE)="N/A",0,VLOOKUP($A26,'Ex Post LI &amp; Eligibility Stats'!$A$6:$N$15,D$4,FALSE)*B26/1000))</f>
        <v>7.3679200000000007</v>
      </c>
      <c r="E26" s="193"/>
      <c r="F26" s="114" t="str">
        <f>IF(E26="","",IF(VLOOKUP($A26, 'Ex Ante LI &amp; Eligibility Stats'!$A$6:$N$16,F$4,FALSE)="N/A",0,VLOOKUP($A26, 'Ex Ante LI &amp; Eligibility Stats'!$A$6:$N$16,F$4,FALSE)*E26/1000))</f>
        <v/>
      </c>
      <c r="G26" s="115" t="str">
        <f>IF(E26="","",IF(VLOOKUP($A26, 'Ex Post LI &amp; Eligibility Stats'!$A$6:$N$15,G$4,FALSE)="N/A",0,VLOOKUP($A26,'Ex Post LI &amp; Eligibility Stats'!$A$6:$N$15,G$4,FALSE)*E26/1000))</f>
        <v/>
      </c>
      <c r="H26" s="95"/>
      <c r="I26" s="114" t="str">
        <f>IF(H26="","",IF(VLOOKUP($A26, 'Ex Ante LI &amp; Eligibility Stats'!$A$6:$N$16,I$4,FALSE)="N/A",0,VLOOKUP($A26, 'Ex Ante LI &amp; Eligibility Stats'!$A$6:$N$16,I$4,FALSE)*H26/1000))</f>
        <v/>
      </c>
      <c r="J26" s="115" t="str">
        <f>IF(H26="","",IF(VLOOKUP($A26, 'Ex Post LI &amp; Eligibility Stats'!$A$6:$N$15,J$4,FALSE)="N/A",0,VLOOKUP($A26,'Ex Post LI &amp; Eligibility Stats'!$A$6:$N$15,J$4,FALSE)*H26/1000))</f>
        <v/>
      </c>
      <c r="K26" s="61"/>
      <c r="L26" s="114" t="str">
        <f>IF(K26="","",IF(VLOOKUP($A26, 'Ex Ante LI &amp; Eligibility Stats'!$A$6:$N$16,L$4,FALSE)="N/A",0,VLOOKUP($A26, 'Ex Ante LI &amp; Eligibility Stats'!$A$6:$N$16,L$4,FALSE)*K26/1000))</f>
        <v/>
      </c>
      <c r="M26" s="127" t="str">
        <f>IF(K26="","",IF(VLOOKUP($A26, 'Ex Post LI &amp; Eligibility Stats'!$A$6:$N$15,M$4,FALSE)="N/A",0,VLOOKUP($A26,'Ex Post LI &amp; Eligibility Stats'!$A$6:$N$15,M$4,FALSE)*K26/1000))</f>
        <v/>
      </c>
      <c r="N26" s="95"/>
      <c r="O26" s="625" t="str">
        <f>IF(N26="","",IF(VLOOKUP($A26, 'Ex Ante LI &amp; Eligibility Stats'!$A$6:$N$16,O$4,FALSE)="N/A",0,VLOOKUP($A26, 'Ex Ante LI &amp; Eligibility Stats'!$A$6:$N$16,O$4,FALSE)*N26/1000))</f>
        <v/>
      </c>
      <c r="P26" s="129" t="str">
        <f>IF(N26="","",IF(VLOOKUP($A26, 'Ex Post LI &amp; Eligibility Stats'!$A$6:$N$15,P$4,FALSE)="N/A",0,VLOOKUP($A26,'Ex Post LI &amp; Eligibility Stats'!$A$6:$N$15,P$4,FALSE)*N26/1000))</f>
        <v/>
      </c>
      <c r="Q26" s="95"/>
      <c r="R26" s="133" t="str">
        <f>IF(Q26="","",IF(VLOOKUP($A26, 'Ex Ante LI &amp; Eligibility Stats'!$A$6:$N$16,R$4,FALSE)="N/A",0,VLOOKUP($A26, 'Ex Ante LI &amp; Eligibility Stats'!$A$6:$N$16,R$4,FALSE)*Q26/1000))</f>
        <v/>
      </c>
      <c r="S26" s="61" t="str">
        <f>IF(Q26="","",IF(VLOOKUP($A26, 'Ex Post LI &amp; Eligibility Stats'!$A$6:$N$15,S$4,FALSE)="N/A",0,VLOOKUP($A26,'Ex Post LI &amp; Eligibility Stats'!$A$6:$N$15,S$4,FALSE)*Q26/1000))</f>
        <v/>
      </c>
      <c r="T26" s="660">
        <v>315414</v>
      </c>
      <c r="U26" s="63"/>
      <c r="V26" s="63"/>
      <c r="W26" s="63"/>
      <c r="X26" s="63"/>
      <c r="Y26" s="63"/>
      <c r="Z26" s="63"/>
      <c r="AA26" s="63"/>
      <c r="AB26" s="63"/>
      <c r="AC26" s="63"/>
    </row>
    <row r="27" spans="1:36" ht="14.85" customHeight="1">
      <c r="A27" s="124" t="s">
        <v>22</v>
      </c>
      <c r="B27" s="187">
        <v>88309</v>
      </c>
      <c r="C27" s="116">
        <f>IF(B27="","",IF(VLOOKUP($A27, 'Ex Ante LI &amp; Eligibility Stats'!$A$6:$N$16,C$4,FALSE)="N/A",0,VLOOKUP($A27, 'Ex Ante LI &amp; Eligibility Stats'!$A$6:$N$16,C$4,FALSE)*B27/1000))</f>
        <v>7.5358765739612554</v>
      </c>
      <c r="D27" s="117">
        <f>IF(B27="","",IF(VLOOKUP($A27, 'Ex Post LI &amp; Eligibility Stats'!$A$6:$N$15,D$4,FALSE)="N/A",0,VLOOKUP($A27,'Ex Post LI &amp; Eligibility Stats'!$A$6:$N$15,D$4,FALSE)*B27/1000))</f>
        <v>17.661799999999999</v>
      </c>
      <c r="E27" s="221"/>
      <c r="F27" s="116" t="str">
        <f>IF(E27="","",IF(VLOOKUP($A27, 'Ex Ante LI &amp; Eligibility Stats'!$A$6:$N$16,F$4,FALSE)="N/A",0,VLOOKUP($A27, 'Ex Ante LI &amp; Eligibility Stats'!$A$6:$N$16,F$4,FALSE)*E27/1000))</f>
        <v/>
      </c>
      <c r="G27" s="117" t="str">
        <f>IF(E27="","",IF(VLOOKUP($A27, 'Ex Post LI &amp; Eligibility Stats'!$A$6:$N$15,G$4,FALSE)="N/A",0,VLOOKUP($A27,'Ex Post LI &amp; Eligibility Stats'!$A$6:$N$15,G$4,FALSE)*E27/1000))</f>
        <v/>
      </c>
      <c r="H27" s="96"/>
      <c r="I27" s="116" t="str">
        <f>IF(H27="","",IF(VLOOKUP($A27, 'Ex Ante LI &amp; Eligibility Stats'!$A$6:$N$16,I$4,FALSE)="N/A",0,VLOOKUP($A27, 'Ex Ante LI &amp; Eligibility Stats'!$A$6:$N$16,I$4,FALSE)*H27/1000))</f>
        <v/>
      </c>
      <c r="J27" s="117" t="str">
        <f>IF(H27="","",IF(VLOOKUP($A27, 'Ex Post LI &amp; Eligibility Stats'!$A$6:$N$15,J$4,FALSE)="N/A",0,VLOOKUP($A27,'Ex Post LI &amp; Eligibility Stats'!$A$6:$N$15,J$4,FALSE)*H27/1000))</f>
        <v/>
      </c>
      <c r="K27" s="96"/>
      <c r="L27" s="116" t="str">
        <f>IF(K27="","",IF(VLOOKUP($A27, 'Ex Ante LI &amp; Eligibility Stats'!$A$6:$N$16,L$4,FALSE)="N/A",0,VLOOKUP($A27, 'Ex Ante LI &amp; Eligibility Stats'!$A$6:$N$16,L$4,FALSE)*K27/1000))</f>
        <v/>
      </c>
      <c r="M27" s="128" t="str">
        <f>IF(K27="","",IF(VLOOKUP($A27, 'Ex Post LI &amp; Eligibility Stats'!$A$6:$N$15,M$4,FALSE)="N/A",0,VLOOKUP($A27,'Ex Post LI &amp; Eligibility Stats'!$A$6:$N$15,M$4,FALSE)*K27/1000))</f>
        <v/>
      </c>
      <c r="N27" s="96"/>
      <c r="O27" s="626" t="str">
        <f>IF(N27="","",IF(VLOOKUP($A27, 'Ex Ante LI &amp; Eligibility Stats'!$A$6:$N$16,O$4,FALSE)="N/A",0,VLOOKUP($A27, 'Ex Ante LI &amp; Eligibility Stats'!$A$6:$N$16,O$4,FALSE)*N27/1000))</f>
        <v/>
      </c>
      <c r="P27" s="130" t="str">
        <f>IF(N27="","",IF(VLOOKUP($A27, 'Ex Post LI &amp; Eligibility Stats'!$A$6:$N$15,P$4,FALSE)="N/A",0,VLOOKUP($A27,'Ex Post LI &amp; Eligibility Stats'!$A$6:$N$15,P$4,FALSE)*N27/1000))</f>
        <v/>
      </c>
      <c r="Q27" s="132"/>
      <c r="R27" s="134" t="str">
        <f>IF(Q27="","",IF(VLOOKUP($A27, 'Ex Ante LI &amp; Eligibility Stats'!$A$6:$N$16,R$4,FALSE)="N/A",0,VLOOKUP($A27, 'Ex Ante LI &amp; Eligibility Stats'!$A$6:$N$16,R$4,FALSE)*Q27/1000))</f>
        <v/>
      </c>
      <c r="S27" s="132" t="str">
        <f>IF(Q27="","",IF(VLOOKUP($A27, 'Ex Post LI &amp; Eligibility Stats'!$A$6:$N$15,S$4,FALSE)="N/A",0,VLOOKUP($A27,'Ex Post LI &amp; Eligibility Stats'!$A$6:$N$15,S$4,FALSE)*Q27/1000))</f>
        <v/>
      </c>
      <c r="T27" s="658" t="s">
        <v>13</v>
      </c>
    </row>
    <row r="28" spans="1:36" s="350" customFormat="1" ht="14.1" customHeight="1" thickBot="1">
      <c r="A28" s="533" t="s">
        <v>24</v>
      </c>
      <c r="B28" s="534">
        <f>SUM(B23:B27)</f>
        <v>225045</v>
      </c>
      <c r="C28" s="535">
        <f>SUM(C23:C27)</f>
        <v>14.915911151303256</v>
      </c>
      <c r="D28" s="536">
        <f>SUM(D23:D27)</f>
        <v>31.837965029400003</v>
      </c>
      <c r="E28" s="534" t="str">
        <f t="shared" ref="E28" si="16">IF(E23="","",SUM(E23:E27))</f>
        <v/>
      </c>
      <c r="F28" s="535" t="str">
        <f t="shared" ref="F28" si="17">IF(F23="","",SUM(F23:F27))</f>
        <v/>
      </c>
      <c r="G28" s="536" t="str">
        <f t="shared" ref="G28" si="18">IF(G23="","",SUM(G23:G27))</f>
        <v/>
      </c>
      <c r="H28" s="537" t="str">
        <f t="shared" ref="H28" si="19">IF(H23="","",SUM(H23:H27))</f>
        <v/>
      </c>
      <c r="I28" s="535" t="str">
        <f t="shared" ref="I28" si="20">IF(I23="","",SUM(I23:I27))</f>
        <v/>
      </c>
      <c r="J28" s="536" t="str">
        <f t="shared" ref="J28" si="21">IF(J23="","",SUM(J23:J27))</f>
        <v/>
      </c>
      <c r="K28" s="534" t="str">
        <f t="shared" ref="K28" si="22">IF(K23="","",SUM(K23:K27))</f>
        <v/>
      </c>
      <c r="L28" s="563" t="str">
        <f t="shared" ref="L28" si="23">IF(L23="","",SUM(L23:L27))</f>
        <v/>
      </c>
      <c r="M28" s="564" t="str">
        <f t="shared" ref="M28" si="24">IF(M23="","",SUM(M23:M27))</f>
        <v/>
      </c>
      <c r="N28" s="534" t="str">
        <f t="shared" ref="N28" si="25">IF(N23="","",SUM(N23:N27))</f>
        <v/>
      </c>
      <c r="O28" s="563" t="str">
        <f t="shared" ref="O28" si="26">IF(O23="","",SUM(O23:O27))</f>
        <v/>
      </c>
      <c r="P28" s="564" t="str">
        <f t="shared" ref="P28" si="27">IF(P23="","",SUM(P23:P27))</f>
        <v/>
      </c>
      <c r="Q28" s="534" t="str">
        <f t="shared" ref="Q28" si="28">IF(Q23="","",SUM(Q23:Q27))</f>
        <v/>
      </c>
      <c r="R28" s="537" t="str">
        <f t="shared" ref="R28" si="29">IF(R23="","",SUM(R23:R27))</f>
        <v/>
      </c>
      <c r="S28" s="537" t="str">
        <f t="shared" ref="S28" si="30">IF(S23="","",SUM(S23:S27))</f>
        <v/>
      </c>
      <c r="T28" s="661"/>
      <c r="U28" s="63"/>
      <c r="V28" s="63"/>
      <c r="W28" s="63"/>
      <c r="X28" s="63"/>
      <c r="Y28" s="63"/>
      <c r="Z28" s="63"/>
      <c r="AA28" s="63"/>
      <c r="AB28" s="63"/>
      <c r="AC28" s="63"/>
      <c r="AD28" s="67"/>
      <c r="AE28" s="67"/>
      <c r="AF28" s="67"/>
      <c r="AG28" s="67"/>
      <c r="AH28" s="67"/>
      <c r="AI28" s="67"/>
      <c r="AJ28" s="67"/>
    </row>
    <row r="29" spans="1:36" s="409" customFormat="1" ht="14.25" thickTop="1" thickBot="1">
      <c r="A29" s="416" t="s">
        <v>25</v>
      </c>
      <c r="B29" s="428">
        <f>+B21+B28</f>
        <v>333745</v>
      </c>
      <c r="C29" s="429">
        <f>+C21+C28</f>
        <v>251.16413325130324</v>
      </c>
      <c r="D29" s="432">
        <f>+D21+D28</f>
        <v>365.37063014360001</v>
      </c>
      <c r="E29" s="428" t="str">
        <f t="shared" ref="E29" si="31">IFERROR(E21+E28,"")</f>
        <v/>
      </c>
      <c r="F29" s="429" t="str">
        <f t="shared" ref="F29" si="32">IFERROR(F21+F28,"")</f>
        <v/>
      </c>
      <c r="G29" s="432" t="str">
        <f t="shared" ref="G29" si="33">IFERROR(G21+G28,"")</f>
        <v/>
      </c>
      <c r="H29" s="519" t="str">
        <f t="shared" ref="H29" si="34">IFERROR(H21+H28,"")</f>
        <v/>
      </c>
      <c r="I29" s="429" t="str">
        <f t="shared" ref="I29" si="35">IFERROR(I21+I28,"")</f>
        <v/>
      </c>
      <c r="J29" s="432" t="str">
        <f t="shared" ref="J29" si="36">IFERROR(J21+J28,"")</f>
        <v/>
      </c>
      <c r="K29" s="428" t="str">
        <f t="shared" ref="K29" si="37">IFERROR(K21+K28,"")</f>
        <v/>
      </c>
      <c r="L29" s="561" t="str">
        <f t="shared" ref="L29" si="38">IFERROR(L21+L28,"")</f>
        <v/>
      </c>
      <c r="M29" s="565" t="str">
        <f t="shared" ref="M29" si="39">IFERROR(M21+M28,"")</f>
        <v/>
      </c>
      <c r="N29" s="428" t="str">
        <f t="shared" ref="N29" si="40">IFERROR(N21+N28,"")</f>
        <v/>
      </c>
      <c r="O29" s="561" t="str">
        <f t="shared" ref="O29" si="41">IFERROR(O21+O28,"")</f>
        <v/>
      </c>
      <c r="P29" s="565" t="str">
        <f t="shared" ref="P29" si="42">IFERROR(P21+P28,"")</f>
        <v/>
      </c>
      <c r="Q29" s="428" t="str">
        <f t="shared" ref="Q29" si="43">IFERROR(Q21+Q28,"")</f>
        <v/>
      </c>
      <c r="R29" s="561" t="str">
        <f t="shared" ref="R29" si="44">IFERROR(R21+R28,"")</f>
        <v/>
      </c>
      <c r="S29" s="565" t="str">
        <f t="shared" ref="S29" si="45">IFERROR(S21+S28,"")</f>
        <v/>
      </c>
      <c r="T29" s="411"/>
      <c r="U29" s="410"/>
      <c r="V29" s="410"/>
      <c r="W29" s="410"/>
      <c r="X29" s="410"/>
      <c r="Y29" s="410"/>
      <c r="Z29" s="410"/>
      <c r="AA29" s="410"/>
      <c r="AB29" s="410"/>
      <c r="AC29" s="410"/>
      <c r="AD29" s="651"/>
      <c r="AE29" s="651"/>
      <c r="AF29" s="651"/>
      <c r="AG29" s="651"/>
      <c r="AH29" s="651"/>
      <c r="AI29" s="651"/>
      <c r="AJ29" s="651"/>
    </row>
    <row r="30" spans="1:36" ht="13.5" thickTop="1">
      <c r="A30" s="186"/>
      <c r="B30" s="133"/>
      <c r="C30" s="65"/>
      <c r="D30" s="65"/>
      <c r="E30" s="66"/>
      <c r="F30" s="65"/>
      <c r="G30" s="65"/>
      <c r="H30" s="65"/>
      <c r="I30" s="65"/>
      <c r="J30" s="65"/>
      <c r="K30" s="66"/>
      <c r="L30" s="67"/>
      <c r="M30" s="67"/>
      <c r="N30" s="66"/>
      <c r="O30" s="66"/>
      <c r="P30" s="66"/>
      <c r="Q30" s="75"/>
      <c r="R30" s="76"/>
      <c r="S30" s="76"/>
      <c r="T30" s="662"/>
    </row>
    <row r="31" spans="1:36" s="350" customFormat="1" ht="12.75" hidden="1" customHeight="1">
      <c r="A31" s="186"/>
      <c r="B31" s="133"/>
      <c r="C31" s="65">
        <f>C4+6</f>
        <v>8</v>
      </c>
      <c r="D31" s="65">
        <f>D4+6</f>
        <v>8</v>
      </c>
      <c r="E31" s="66"/>
      <c r="F31" s="65">
        <f>F4+6</f>
        <v>9</v>
      </c>
      <c r="G31" s="65">
        <f>G4+6</f>
        <v>9</v>
      </c>
      <c r="H31" s="65"/>
      <c r="I31" s="65">
        <f>I4+6</f>
        <v>10</v>
      </c>
      <c r="J31" s="65">
        <f>J4+6</f>
        <v>10</v>
      </c>
      <c r="K31" s="66"/>
      <c r="L31" s="67">
        <f>L4+6</f>
        <v>11</v>
      </c>
      <c r="M31" s="67">
        <f>M4+6</f>
        <v>11</v>
      </c>
      <c r="N31" s="66"/>
      <c r="O31" s="66">
        <f>O4+6</f>
        <v>12</v>
      </c>
      <c r="P31" s="66">
        <f>P4+6</f>
        <v>12</v>
      </c>
      <c r="Q31" s="65"/>
      <c r="R31" s="66">
        <f>R4+6</f>
        <v>13</v>
      </c>
      <c r="S31" s="66">
        <f>S4+6</f>
        <v>13</v>
      </c>
      <c r="T31" s="662"/>
      <c r="U31" s="67"/>
      <c r="V31" s="67"/>
      <c r="W31" s="67"/>
      <c r="X31" s="67"/>
      <c r="Y31" s="67"/>
      <c r="Z31" s="67"/>
      <c r="AA31" s="67"/>
      <c r="AB31" s="67"/>
      <c r="AC31" s="67"/>
      <c r="AD31" s="67"/>
      <c r="AE31" s="67"/>
      <c r="AF31" s="67"/>
      <c r="AG31" s="67"/>
      <c r="AH31" s="67"/>
      <c r="AI31" s="67"/>
      <c r="AJ31" s="67"/>
    </row>
    <row r="32" spans="1:36" ht="11.25" customHeight="1">
      <c r="A32" s="184"/>
      <c r="B32" s="923" t="s">
        <v>26</v>
      </c>
      <c r="C32" s="924"/>
      <c r="D32" s="925"/>
      <c r="E32" s="923" t="s">
        <v>27</v>
      </c>
      <c r="F32" s="924"/>
      <c r="G32" s="925"/>
      <c r="H32" s="923" t="s">
        <v>28</v>
      </c>
      <c r="I32" s="924"/>
      <c r="J32" s="925"/>
      <c r="K32" s="923" t="s">
        <v>29</v>
      </c>
      <c r="L32" s="924"/>
      <c r="M32" s="925"/>
      <c r="N32" s="923" t="s">
        <v>30</v>
      </c>
      <c r="O32" s="924"/>
      <c r="P32" s="925"/>
      <c r="Q32" s="923" t="s">
        <v>31</v>
      </c>
      <c r="R32" s="924"/>
      <c r="S32" s="924"/>
      <c r="T32" s="653"/>
    </row>
    <row r="33" spans="1:36" s="60" customFormat="1" ht="55.5" customHeight="1">
      <c r="A33" s="185" t="s">
        <v>273</v>
      </c>
      <c r="B33" s="408" t="s">
        <v>211</v>
      </c>
      <c r="C33" s="408" t="s">
        <v>254</v>
      </c>
      <c r="D33" s="408" t="s">
        <v>255</v>
      </c>
      <c r="E33" s="408" t="s">
        <v>211</v>
      </c>
      <c r="F33" s="408" t="s">
        <v>254</v>
      </c>
      <c r="G33" s="408" t="s">
        <v>255</v>
      </c>
      <c r="H33" s="408" t="s">
        <v>211</v>
      </c>
      <c r="I33" s="408" t="s">
        <v>254</v>
      </c>
      <c r="J33" s="408" t="s">
        <v>255</v>
      </c>
      <c r="K33" s="408" t="s">
        <v>211</v>
      </c>
      <c r="L33" s="408" t="s">
        <v>254</v>
      </c>
      <c r="M33" s="408" t="s">
        <v>255</v>
      </c>
      <c r="N33" s="408" t="s">
        <v>211</v>
      </c>
      <c r="O33" s="408" t="s">
        <v>254</v>
      </c>
      <c r="P33" s="408" t="s">
        <v>255</v>
      </c>
      <c r="Q33" s="408" t="s">
        <v>211</v>
      </c>
      <c r="R33" s="408" t="s">
        <v>254</v>
      </c>
      <c r="S33" s="408" t="s">
        <v>255</v>
      </c>
      <c r="T33" s="654" t="s">
        <v>369</v>
      </c>
      <c r="U33" s="650"/>
      <c r="V33" s="650"/>
      <c r="W33" s="650"/>
      <c r="X33" s="650"/>
      <c r="Y33" s="650"/>
      <c r="Z33" s="650"/>
      <c r="AA33" s="650"/>
      <c r="AB33" s="650"/>
      <c r="AC33" s="650"/>
      <c r="AD33" s="650"/>
      <c r="AE33" s="650"/>
      <c r="AF33" s="650"/>
      <c r="AG33" s="650"/>
      <c r="AH33" s="650"/>
      <c r="AI33" s="650"/>
      <c r="AJ33" s="650"/>
    </row>
    <row r="34" spans="1:36" s="60" customFormat="1" ht="14.25">
      <c r="A34" s="395" t="s">
        <v>265</v>
      </c>
      <c r="B34" s="388"/>
      <c r="C34" s="388"/>
      <c r="D34" s="597"/>
      <c r="E34" s="388"/>
      <c r="F34" s="388"/>
      <c r="G34" s="597"/>
      <c r="H34" s="388"/>
      <c r="I34" s="388"/>
      <c r="J34" s="597"/>
      <c r="K34" s="388"/>
      <c r="L34" s="388"/>
      <c r="M34" s="394"/>
      <c r="N34" s="388"/>
      <c r="O34" s="388"/>
      <c r="P34" s="597"/>
      <c r="Q34" s="388"/>
      <c r="R34" s="388"/>
      <c r="S34" s="597"/>
      <c r="T34" s="655"/>
      <c r="U34" s="650"/>
      <c r="V34" s="650"/>
      <c r="W34" s="650"/>
      <c r="X34" s="650"/>
      <c r="Y34" s="650"/>
      <c r="Z34" s="650"/>
      <c r="AA34" s="650"/>
      <c r="AB34" s="650"/>
      <c r="AC34" s="650"/>
      <c r="AD34" s="650"/>
      <c r="AE34" s="650"/>
      <c r="AF34" s="650"/>
      <c r="AG34" s="650"/>
      <c r="AH34" s="650"/>
      <c r="AI34" s="650"/>
      <c r="AJ34" s="650"/>
    </row>
    <row r="35" spans="1:36" s="60" customFormat="1" ht="15">
      <c r="A35" s="423" t="s">
        <v>251</v>
      </c>
      <c r="B35" s="388"/>
      <c r="C35" s="388"/>
      <c r="D35" s="394"/>
      <c r="E35" s="388"/>
      <c r="F35" s="388"/>
      <c r="G35" s="394"/>
      <c r="H35" s="388"/>
      <c r="I35" s="388"/>
      <c r="J35" s="394"/>
      <c r="K35" s="388"/>
      <c r="L35" s="388"/>
      <c r="M35" s="394"/>
      <c r="N35" s="388"/>
      <c r="O35" s="388"/>
      <c r="P35" s="394"/>
      <c r="Q35" s="388"/>
      <c r="R35" s="388"/>
      <c r="S35" s="394"/>
      <c r="T35" s="394"/>
      <c r="U35" s="650"/>
      <c r="V35" s="650"/>
      <c r="W35" s="650"/>
      <c r="X35" s="650"/>
      <c r="Y35" s="650"/>
      <c r="Z35" s="650"/>
      <c r="AA35" s="650"/>
      <c r="AB35" s="650"/>
      <c r="AC35" s="650"/>
      <c r="AD35" s="650"/>
      <c r="AE35" s="650"/>
      <c r="AF35" s="650"/>
      <c r="AG35" s="650"/>
      <c r="AH35" s="650"/>
      <c r="AI35" s="650"/>
      <c r="AJ35" s="650"/>
    </row>
    <row r="36" spans="1:36" s="60" customFormat="1" ht="15">
      <c r="A36" s="424" t="s">
        <v>253</v>
      </c>
      <c r="B36" s="420"/>
      <c r="C36" s="125"/>
      <c r="D36" s="127"/>
      <c r="E36" s="420"/>
      <c r="F36" s="125"/>
      <c r="G36" s="127"/>
      <c r="H36" s="420"/>
      <c r="I36" s="125"/>
      <c r="J36" s="127"/>
      <c r="K36" s="420"/>
      <c r="L36" s="125"/>
      <c r="M36" s="127"/>
      <c r="N36" s="420"/>
      <c r="O36" s="125"/>
      <c r="P36" s="127"/>
      <c r="Q36" s="758"/>
      <c r="R36" s="759"/>
      <c r="S36" s="760"/>
      <c r="T36" s="656" t="s">
        <v>13</v>
      </c>
      <c r="U36" s="650"/>
      <c r="V36" s="650"/>
      <c r="W36" s="650"/>
      <c r="X36" s="650"/>
      <c r="Y36" s="650"/>
      <c r="Z36" s="650"/>
      <c r="AA36" s="650"/>
      <c r="AB36" s="650"/>
      <c r="AC36" s="650"/>
      <c r="AD36" s="650"/>
      <c r="AE36" s="650"/>
      <c r="AF36" s="650"/>
      <c r="AG36" s="650"/>
      <c r="AH36" s="650"/>
      <c r="AI36" s="650"/>
      <c r="AJ36" s="650"/>
    </row>
    <row r="37" spans="1:36" s="60" customFormat="1" ht="15">
      <c r="A37" s="425" t="s">
        <v>150</v>
      </c>
      <c r="B37" s="422"/>
      <c r="C37" s="126"/>
      <c r="D37" s="128"/>
      <c r="E37" s="422"/>
      <c r="F37" s="126"/>
      <c r="G37" s="128"/>
      <c r="H37" s="422"/>
      <c r="I37" s="126"/>
      <c r="J37" s="128"/>
      <c r="K37" s="422"/>
      <c r="L37" s="126"/>
      <c r="M37" s="128"/>
      <c r="N37" s="422"/>
      <c r="O37" s="126"/>
      <c r="P37" s="128"/>
      <c r="Q37" s="761"/>
      <c r="R37" s="762"/>
      <c r="S37" s="763"/>
      <c r="T37" s="566" t="s">
        <v>13</v>
      </c>
      <c r="U37" s="650"/>
      <c r="V37" s="650"/>
      <c r="W37" s="650"/>
      <c r="X37" s="650"/>
      <c r="Y37" s="650"/>
      <c r="Z37" s="650"/>
      <c r="AA37" s="650"/>
      <c r="AB37" s="650"/>
      <c r="AC37" s="650"/>
      <c r="AD37" s="650"/>
      <c r="AE37" s="650"/>
      <c r="AF37" s="650"/>
      <c r="AG37" s="650"/>
      <c r="AH37" s="650"/>
      <c r="AI37" s="650"/>
      <c r="AJ37" s="650"/>
    </row>
    <row r="38" spans="1:36" s="60" customFormat="1" ht="15">
      <c r="A38" s="423" t="s">
        <v>250</v>
      </c>
      <c r="B38" s="388"/>
      <c r="C38" s="388"/>
      <c r="D38" s="394"/>
      <c r="E38" s="388"/>
      <c r="F38" s="388"/>
      <c r="G38" s="394"/>
      <c r="H38" s="388"/>
      <c r="I38" s="388"/>
      <c r="J38" s="394"/>
      <c r="K38" s="388"/>
      <c r="L38" s="388"/>
      <c r="M38" s="394"/>
      <c r="N38" s="388"/>
      <c r="O38" s="388"/>
      <c r="P38" s="394"/>
      <c r="Q38" s="388"/>
      <c r="R38" s="388"/>
      <c r="S38" s="394"/>
      <c r="T38" s="655"/>
      <c r="U38" s="650"/>
      <c r="V38" s="650"/>
      <c r="W38" s="650"/>
      <c r="X38" s="650"/>
      <c r="Y38" s="650"/>
      <c r="Z38" s="650"/>
      <c r="AA38" s="650"/>
      <c r="AB38" s="650"/>
      <c r="AC38" s="650"/>
      <c r="AD38" s="650"/>
      <c r="AE38" s="650"/>
      <c r="AF38" s="650"/>
      <c r="AG38" s="650"/>
      <c r="AH38" s="650"/>
      <c r="AI38" s="650"/>
      <c r="AJ38" s="650"/>
    </row>
    <row r="39" spans="1:36" s="60" customFormat="1" ht="15">
      <c r="A39" s="424" t="s">
        <v>253</v>
      </c>
      <c r="B39" s="420"/>
      <c r="C39" s="125"/>
      <c r="D39" s="127"/>
      <c r="E39" s="420"/>
      <c r="F39" s="125"/>
      <c r="G39" s="127"/>
      <c r="H39" s="420"/>
      <c r="I39" s="125"/>
      <c r="J39" s="127"/>
      <c r="K39" s="420"/>
      <c r="L39" s="125"/>
      <c r="M39" s="127"/>
      <c r="N39" s="420"/>
      <c r="O39" s="125"/>
      <c r="P39" s="127"/>
      <c r="Q39" s="758"/>
      <c r="R39" s="759"/>
      <c r="S39" s="760"/>
      <c r="T39" s="656" t="s">
        <v>13</v>
      </c>
      <c r="U39" s="650"/>
      <c r="V39" s="650"/>
      <c r="W39" s="650"/>
      <c r="X39" s="650"/>
      <c r="Y39" s="650"/>
      <c r="Z39" s="650"/>
      <c r="AA39" s="650"/>
      <c r="AB39" s="650"/>
      <c r="AC39" s="650"/>
      <c r="AD39" s="650"/>
      <c r="AE39" s="650"/>
      <c r="AF39" s="650"/>
      <c r="AG39" s="650"/>
      <c r="AH39" s="650"/>
      <c r="AI39" s="650"/>
      <c r="AJ39" s="650"/>
    </row>
    <row r="40" spans="1:36" s="60" customFormat="1" ht="15">
      <c r="A40" s="425" t="s">
        <v>150</v>
      </c>
      <c r="B40" s="422"/>
      <c r="C40" s="126"/>
      <c r="D40" s="128"/>
      <c r="E40" s="422"/>
      <c r="F40" s="126"/>
      <c r="G40" s="128"/>
      <c r="H40" s="422"/>
      <c r="I40" s="126"/>
      <c r="J40" s="128"/>
      <c r="K40" s="422"/>
      <c r="L40" s="126"/>
      <c r="M40" s="128"/>
      <c r="N40" s="422"/>
      <c r="O40" s="126"/>
      <c r="P40" s="128"/>
      <c r="Q40" s="761"/>
      <c r="R40" s="762"/>
      <c r="S40" s="763"/>
      <c r="T40" s="566" t="s">
        <v>13</v>
      </c>
      <c r="U40" s="650"/>
      <c r="V40" s="650"/>
      <c r="W40" s="650"/>
      <c r="X40" s="650"/>
      <c r="Y40" s="650"/>
      <c r="Z40" s="650"/>
      <c r="AA40" s="650"/>
      <c r="AB40" s="650"/>
      <c r="AC40" s="650"/>
      <c r="AD40" s="650"/>
      <c r="AE40" s="650"/>
      <c r="AF40" s="650"/>
      <c r="AG40" s="650"/>
      <c r="AH40" s="650"/>
      <c r="AI40" s="650"/>
      <c r="AJ40" s="650"/>
    </row>
    <row r="41" spans="1:36" ht="14.1" customHeight="1">
      <c r="A41" s="395" t="s">
        <v>275</v>
      </c>
      <c r="B41" s="388"/>
      <c r="C41" s="388"/>
      <c r="D41" s="426"/>
      <c r="E41" s="388"/>
      <c r="F41" s="388"/>
      <c r="G41" s="394"/>
      <c r="H41" s="393"/>
      <c r="I41" s="388"/>
      <c r="J41" s="394"/>
      <c r="K41" s="393"/>
      <c r="L41" s="388"/>
      <c r="M41" s="426"/>
      <c r="N41" s="388"/>
      <c r="O41" s="388"/>
      <c r="P41" s="426"/>
      <c r="Q41" s="388"/>
      <c r="R41" s="388"/>
      <c r="S41" s="426"/>
      <c r="T41" s="663"/>
    </row>
    <row r="42" spans="1:36" ht="14.25" customHeight="1">
      <c r="A42" s="181" t="s">
        <v>32</v>
      </c>
      <c r="B42" s="678"/>
      <c r="C42" s="114" t="str">
        <f>IF(B42="","",IF(VLOOKUP($A42, 'Ex Ante LI &amp; Eligibility Stats'!$A$6:$N$16,C$31,FALSE)="N/A",0,VLOOKUP($A42, 'Ex Ante LI &amp; Eligibility Stats'!$A$6:$N$16,C$31,FALSE)*B42/1000))</f>
        <v/>
      </c>
      <c r="D42" s="115" t="str">
        <f>IF(B42="","",IF(VLOOKUP($A42, 'Ex Post LI &amp; Eligibility Stats'!$A$6:$N$15,D$31,FALSE)="N/A",0,VLOOKUP($A42,'Ex Post LI &amp; Eligibility Stats'!$A$6:$N$15,D$31,FALSE)*B42/1000))</f>
        <v/>
      </c>
      <c r="E42" s="133"/>
      <c r="F42" s="114" t="str">
        <f>IF(E42="","",IF(VLOOKUP($A42, 'Ex Ante LI &amp; Eligibility Stats'!$A$6:$N$16,F$31,FALSE)="N/A",0,VLOOKUP($A42, 'Ex Ante LI &amp; Eligibility Stats'!$A$6:$N$16,F$31,FALSE)*E42/1000))</f>
        <v/>
      </c>
      <c r="G42" s="115" t="str">
        <f>IF(E42="","",IF(VLOOKUP($A42, 'Ex Post LI &amp; Eligibility Stats'!$A$6:$N$15,G$31,FALSE)="N/A",0,VLOOKUP($A42,'Ex Post LI &amp; Eligibility Stats'!$A$6:$N$15,G$31,FALSE)*E42/1000))</f>
        <v/>
      </c>
      <c r="H42" s="61"/>
      <c r="I42" s="114" t="str">
        <f>IF(H42="","",IF(VLOOKUP($A42, 'Ex Ante LI &amp; Eligibility Stats'!$A$6:$N$16,I$31,FALSE)="N/A",0,VLOOKUP($A42, 'Ex Ante LI &amp; Eligibility Stats'!$A$6:$N$16,I$31,FALSE)*H42/1000))</f>
        <v/>
      </c>
      <c r="J42" s="115" t="str">
        <f>IF(H42="","",IF(VLOOKUP($A42, 'Ex Post LI &amp; Eligibility Stats'!$A$6:$N$15,J$31,FALSE)="N/A",0,VLOOKUP($A42,'Ex Post LI &amp; Eligibility Stats'!$A$6:$N$15,J$31,FALSE)*H42/1000))</f>
        <v/>
      </c>
      <c r="K42" s="397"/>
      <c r="L42" s="125" t="str">
        <f>IF(K42="","",IF(VLOOKUP($A42, 'Ex Ante LI &amp; Eligibility Stats'!$A$6:$N$16,L$31,FALSE)="N/A",0,VLOOKUP($A42, 'Ex Ante LI &amp; Eligibility Stats'!$A$6:$N$16,L$31,FALSE)*K42/1000))</f>
        <v/>
      </c>
      <c r="M42" s="127" t="str">
        <f>IF(K42="","",IF(VLOOKUP($A42, 'Ex Post LI &amp; Eligibility Stats'!$A$6:$N$15,M$31,FALSE)="N/A",0,VLOOKUP($A42,'Ex Post LI &amp; Eligibility Stats'!$A$6:$N$15,M$31,FALSE)*K42/1000))</f>
        <v/>
      </c>
      <c r="N42" s="182"/>
      <c r="O42" s="125" t="str">
        <f>IF(N42="","",IF(VLOOKUP($A42, 'Ex Ante LI &amp; Eligibility Stats'!$A$6:$N$16,O$31,FALSE)="N/A",0,VLOOKUP($A42, 'Ex Ante LI &amp; Eligibility Stats'!$A$6:$N$16,O$31,FALSE)*N42/1000))</f>
        <v/>
      </c>
      <c r="P42" s="127" t="str">
        <f>IF(N42="","",IF(VLOOKUP($A42, 'Ex Post LI &amp; Eligibility Stats'!$A$6:$N$15,P$31,FALSE)="N/A",0,VLOOKUP($A42,'Ex Post LI &amp; Eligibility Stats'!$A$6:$N$15,P$31,FALSE)*N42/1000))</f>
        <v/>
      </c>
      <c r="Q42" s="396"/>
      <c r="R42" s="125" t="str">
        <f>IF(Q42="","",IF(VLOOKUP($A42, 'Ex Ante LI &amp; Eligibility Stats'!$A$6:$N$16,R$31,FALSE)="N/A",0,VLOOKUP($A42, 'Ex Ante LI &amp; Eligibility Stats'!$A$6:$N$16,R$31,FALSE)*Q42/1000))</f>
        <v/>
      </c>
      <c r="S42" s="127" t="str">
        <f>IF(Q42="","",IF(VLOOKUP($A42, 'Ex Post LI &amp; Eligibility Stats'!$A$6:$N$15,S$31,FALSE)="N/A",0,VLOOKUP($A42,'Ex Post LI &amp; Eligibility Stats'!$A$6:$N$15,S$31,FALSE)*Q42/1000))</f>
        <v/>
      </c>
      <c r="T42" s="657">
        <v>10935</v>
      </c>
    </row>
    <row r="43" spans="1:36" ht="14.85" customHeight="1">
      <c r="A43" s="181" t="s">
        <v>12</v>
      </c>
      <c r="B43" s="193"/>
      <c r="C43" s="114" t="str">
        <f>IF(B43="","",IF(VLOOKUP($A43, 'Ex Ante LI &amp; Eligibility Stats'!$A$6:$N$16,C$31,FALSE)="N/A",0,VLOOKUP($A43, 'Ex Ante LI &amp; Eligibility Stats'!$A$6:$N$16,C$31,FALSE)*B43/1000))</f>
        <v/>
      </c>
      <c r="D43" s="115" t="str">
        <f>IF(B43="","",IF(VLOOKUP($A43, 'Ex Post LI &amp; Eligibility Stats'!$A$6:$N$15,D$31,FALSE)="N/A",0,VLOOKUP($A43,'Ex Post LI &amp; Eligibility Stats'!$A$6:$N$15,D$31,FALSE)*B43/1000))</f>
        <v/>
      </c>
      <c r="E43" s="133"/>
      <c r="F43" s="114" t="str">
        <f>IF(E43="","",IF(VLOOKUP($A43, 'Ex Ante LI &amp; Eligibility Stats'!$A$6:$N$16,F$31,FALSE)="N/A",0,VLOOKUP($A43, 'Ex Ante LI &amp; Eligibility Stats'!$A$6:$N$16,F$31,FALSE)*E43/1000))</f>
        <v/>
      </c>
      <c r="G43" s="115" t="str">
        <f>IF(E43="","",IF(VLOOKUP($A43, 'Ex Post LI &amp; Eligibility Stats'!$A$6:$N$15,G$31,FALSE)="N/A",0,VLOOKUP($A43,'Ex Post LI &amp; Eligibility Stats'!$A$6:$N$15,G$31,FALSE)*E43/1000))</f>
        <v/>
      </c>
      <c r="H43" s="61"/>
      <c r="I43" s="114" t="str">
        <f>IF(H43="","",IF(VLOOKUP($A43, 'Ex Ante LI &amp; Eligibility Stats'!$A$6:$N$16,I$31,FALSE)="N/A",0,VLOOKUP($A43, 'Ex Ante LI &amp; Eligibility Stats'!$A$6:$N$16,I$31,FALSE)*H43/1000))</f>
        <v/>
      </c>
      <c r="J43" s="115" t="str">
        <f>IF(H43="","",IF(VLOOKUP($A43, 'Ex Post LI &amp; Eligibility Stats'!$A$6:$N$15,J$31,FALSE)="N/A",0,VLOOKUP($A43,'Ex Post LI &amp; Eligibility Stats'!$A$6:$N$15,J$31,FALSE)*H43/1000))</f>
        <v/>
      </c>
      <c r="K43" s="61"/>
      <c r="L43" s="125" t="str">
        <f>IF(K43="","",IF(VLOOKUP($A43, 'Ex Ante LI &amp; Eligibility Stats'!$A$6:$N$16,L$31,FALSE)="N/A",0,VLOOKUP($A43, 'Ex Ante LI &amp; Eligibility Stats'!$A$6:$N$16,L$31,FALSE)*K43/1000))</f>
        <v/>
      </c>
      <c r="M43" s="127" t="str">
        <f>IF(K43="","",IF(VLOOKUP($A43, 'Ex Post LI &amp; Eligibility Stats'!$A$6:$N$15,M$31,FALSE)="N/A",0,VLOOKUP($A43,'Ex Post LI &amp; Eligibility Stats'!$A$6:$N$15,M$31,FALSE)*K43/1000))</f>
        <v/>
      </c>
      <c r="N43" s="61"/>
      <c r="O43" s="125" t="str">
        <f>IF(N43="","",IF(VLOOKUP($A43, 'Ex Ante LI &amp; Eligibility Stats'!$A$6:$N$16,O$31,FALSE)="N/A",0,VLOOKUP($A43, 'Ex Ante LI &amp; Eligibility Stats'!$A$6:$N$16,O$31,FALSE)*N43/1000))</f>
        <v/>
      </c>
      <c r="P43" s="127" t="str">
        <f>IF(N43="","",IF(VLOOKUP($A43, 'Ex Post LI &amp; Eligibility Stats'!$A$6:$N$15,P$31,FALSE)="N/A",0,VLOOKUP($A43,'Ex Post LI &amp; Eligibility Stats'!$A$6:$N$15,P$31,FALSE)*N43/1000))</f>
        <v/>
      </c>
      <c r="Q43" s="95"/>
      <c r="R43" s="125" t="str">
        <f>IF(Q43="","",IF(VLOOKUP($A43, 'Ex Ante LI &amp; Eligibility Stats'!$A$6:$N$16,R$31,FALSE)="N/A",0,VLOOKUP($A43, 'Ex Ante LI &amp; Eligibility Stats'!$A$6:$N$16,R$31,FALSE)*Q43/1000))</f>
        <v/>
      </c>
      <c r="S43" s="127" t="str">
        <f>IF(Q43="","",IF(VLOOKUP($A43, 'Ex Post LI &amp; Eligibility Stats'!$A$6:$N$15,S$31,FALSE)="N/A",0,VLOOKUP($A43,'Ex Post LI &amp; Eligibility Stats'!$A$6:$N$15,S$31,FALSE)*Q43/1000))</f>
        <v/>
      </c>
      <c r="T43" s="658" t="s">
        <v>13</v>
      </c>
    </row>
    <row r="44" spans="1:36" ht="15" customHeight="1">
      <c r="A44" s="181" t="s">
        <v>14</v>
      </c>
      <c r="B44" s="220"/>
      <c r="C44" s="114" t="str">
        <f>IF(B44="","",IF(VLOOKUP($A44, 'Ex Ante LI &amp; Eligibility Stats'!$A$6:$N$16,C$31,FALSE)="N/A",0,VLOOKUP($A44, 'Ex Ante LI &amp; Eligibility Stats'!$A$6:$N$16,C$31,FALSE)*B44/1000))</f>
        <v/>
      </c>
      <c r="D44" s="115" t="str">
        <f>IF(B44="","",IF(VLOOKUP($A44, 'Ex Post LI &amp; Eligibility Stats'!$A$6:$N$15,D$31,FALSE)="N/A",0,VLOOKUP($A44,'Ex Post LI &amp; Eligibility Stats'!$A$6:$N$15,D$31,FALSE)*B44/1000))</f>
        <v/>
      </c>
      <c r="E44" s="220"/>
      <c r="F44" s="114" t="str">
        <f>IF(E44="","",IF(VLOOKUP($A44, 'Ex Ante LI &amp; Eligibility Stats'!$A$6:$N$16,F$31,FALSE)="N/A",0,VLOOKUP($A44, 'Ex Ante LI &amp; Eligibility Stats'!$A$6:$N$16,F$31,FALSE)*E44/1000))</f>
        <v/>
      </c>
      <c r="G44" s="115" t="str">
        <f>IF(E44="","",IF(VLOOKUP($A44, 'Ex Post LI &amp; Eligibility Stats'!$A$6:$N$15,G$31,FALSE)="N/A",0,VLOOKUP($A44,'Ex Post LI &amp; Eligibility Stats'!$A$6:$N$15,G$31,FALSE)*E44/1000))</f>
        <v/>
      </c>
      <c r="H44" s="220"/>
      <c r="I44" s="114" t="str">
        <f>IF(H44="","",IF(VLOOKUP($A44, 'Ex Ante LI &amp; Eligibility Stats'!$A$6:$N$16,I$31,FALSE)="N/A",0,VLOOKUP($A44, 'Ex Ante LI &amp; Eligibility Stats'!$A$6:$N$16,I$31,FALSE)*H44/1000))</f>
        <v/>
      </c>
      <c r="J44" s="115" t="str">
        <f>IF(H44="","",IF(VLOOKUP($A44, 'Ex Post LI &amp; Eligibility Stats'!$A$6:$N$15,J$31,FALSE)="N/A",0,VLOOKUP($A44,'Ex Post LI &amp; Eligibility Stats'!$A$6:$N$15,J$31,FALSE)*H44/1000))</f>
        <v/>
      </c>
      <c r="K44" s="220"/>
      <c r="L44" s="125" t="str">
        <f>IF(K44="","",IF(VLOOKUP($A44, 'Ex Ante LI &amp; Eligibility Stats'!$A$6:$N$16,L$31,FALSE)="N/A",0,VLOOKUP($A44, 'Ex Ante LI &amp; Eligibility Stats'!$A$6:$N$16,L$31,FALSE)*K44/1000))</f>
        <v/>
      </c>
      <c r="M44" s="127" t="str">
        <f>IF(K44="","",IF(VLOOKUP($A44, 'Ex Post LI &amp; Eligibility Stats'!$A$6:$N$15,M$31,FALSE)="N/A",0,VLOOKUP($A44,'Ex Post LI &amp; Eligibility Stats'!$A$6:$N$15,M$31,FALSE)*K44/1000))</f>
        <v/>
      </c>
      <c r="N44" s="220"/>
      <c r="O44" s="125" t="str">
        <f>IF(N44="","",IF(VLOOKUP($A44, 'Ex Ante LI &amp; Eligibility Stats'!$A$6:$N$16,O$31,FALSE)="N/A",0,VLOOKUP($A44, 'Ex Ante LI &amp; Eligibility Stats'!$A$6:$N$16,O$31,FALSE)*N44/1000))</f>
        <v/>
      </c>
      <c r="P44" s="127" t="str">
        <f>IF(N44="","",IF(VLOOKUP($A44, 'Ex Post LI &amp; Eligibility Stats'!$A$6:$N$15,P$31,FALSE)="N/A",0,VLOOKUP($A44,'Ex Post LI &amp; Eligibility Stats'!$A$6:$N$15,P$31,FALSE)*N44/1000))</f>
        <v/>
      </c>
      <c r="Q44" s="95"/>
      <c r="R44" s="125" t="str">
        <f>IF(Q44="","",IF(VLOOKUP($A44, 'Ex Ante LI &amp; Eligibility Stats'!$A$6:$N$16,R$31,FALSE)="N/A",0,VLOOKUP($A44, 'Ex Ante LI &amp; Eligibility Stats'!$A$6:$N$16,R$31,FALSE)*Q44/1000))</f>
        <v/>
      </c>
      <c r="S44" s="127" t="str">
        <f>IF(Q44="","",IF(VLOOKUP($A44, 'Ex Post LI &amp; Eligibility Stats'!$A$6:$N$15,S$31,FALSE)="N/A",0,VLOOKUP($A44,'Ex Post LI &amp; Eligibility Stats'!$A$6:$N$15,S$31,FALSE)*Q44/1000))</f>
        <v/>
      </c>
      <c r="T44" s="658" t="s">
        <v>13</v>
      </c>
    </row>
    <row r="45" spans="1:36" ht="13.5" customHeight="1">
      <c r="A45" s="419" t="s">
        <v>15</v>
      </c>
      <c r="B45" s="193"/>
      <c r="C45" s="114" t="str">
        <f>IF(B45="","",IF(VLOOKUP($A45, 'Ex Ante LI &amp; Eligibility Stats'!$A$6:$N$16,C$31,FALSE)="N/A",0,VLOOKUP($A45, 'Ex Ante LI &amp; Eligibility Stats'!$A$6:$N$16,C$31,FALSE)*B45/1000))</f>
        <v/>
      </c>
      <c r="D45" s="115" t="str">
        <f>IF(B45="","",IF(VLOOKUP($A45, 'Ex Post LI &amp; Eligibility Stats'!$A$6:$N$15,D$31,FALSE)="N/A",0,VLOOKUP($A45,'Ex Post LI &amp; Eligibility Stats'!$A$6:$N$15,D$31,FALSE)*B45/1000))</f>
        <v/>
      </c>
      <c r="E45" s="133"/>
      <c r="F45" s="114" t="str">
        <f>IF(E45="","",IF(VLOOKUP($A45, 'Ex Ante LI &amp; Eligibility Stats'!$A$6:$N$16,F$31,FALSE)="N/A",0,VLOOKUP($A45, 'Ex Ante LI &amp; Eligibility Stats'!$A$6:$N$16,F$31,FALSE)*E45/1000))</f>
        <v/>
      </c>
      <c r="G45" s="115" t="str">
        <f>IF(E45="","",IF(VLOOKUP($A45, 'Ex Post LI &amp; Eligibility Stats'!$A$6:$N$15,G$31,FALSE)="N/A",0,VLOOKUP($A45,'Ex Post LI &amp; Eligibility Stats'!$A$6:$N$15,G$31,FALSE)*E45/1000))</f>
        <v/>
      </c>
      <c r="H45" s="61"/>
      <c r="I45" s="114" t="str">
        <f>IF(H45="","",IF(VLOOKUP($A45, 'Ex Ante LI &amp; Eligibility Stats'!$A$6:$N$16,I$31,FALSE)="N/A",0,VLOOKUP($A45, 'Ex Ante LI &amp; Eligibility Stats'!$A$6:$N$16,I$31,FALSE)*H45/1000))</f>
        <v/>
      </c>
      <c r="J45" s="115" t="str">
        <f>IF(H45="","",IF(VLOOKUP($A45, 'Ex Post LI &amp; Eligibility Stats'!$A$6:$N$15,J$31,FALSE)="N/A",0,VLOOKUP($A45,'Ex Post LI &amp; Eligibility Stats'!$A$6:$N$15,J$31,FALSE)*H45/1000))</f>
        <v/>
      </c>
      <c r="K45" s="61"/>
      <c r="L45" s="125" t="str">
        <f>IF(K45="","",IF(VLOOKUP($A45, 'Ex Ante LI &amp; Eligibility Stats'!$A$6:$N$16,L$31,FALSE)="N/A",0,VLOOKUP($A45, 'Ex Ante LI &amp; Eligibility Stats'!$A$6:$N$16,L$31,FALSE)*K45/1000))</f>
        <v/>
      </c>
      <c r="M45" s="127" t="str">
        <f>IF(K45="","",IF(VLOOKUP($A45, 'Ex Post LI &amp; Eligibility Stats'!$A$6:$N$15,M$31,FALSE)="N/A",0,VLOOKUP($A45,'Ex Post LI &amp; Eligibility Stats'!$A$6:$N$15,M$31,FALSE)*K45/1000))</f>
        <v/>
      </c>
      <c r="N45" s="61"/>
      <c r="O45" s="125" t="str">
        <f>IF(N45="","",IF(VLOOKUP($A45, 'Ex Ante LI &amp; Eligibility Stats'!$A$6:$N$16,O$31,FALSE)="N/A",0,VLOOKUP($A45, 'Ex Ante LI &amp; Eligibility Stats'!$A$6:$N$16,O$31,FALSE)*N45/1000))</f>
        <v/>
      </c>
      <c r="P45" s="127" t="str">
        <f>IF(N45="","",IF(VLOOKUP($A45, 'Ex Post LI &amp; Eligibility Stats'!$A$6:$N$15,P$31,FALSE)="N/A",0,VLOOKUP($A45,'Ex Post LI &amp; Eligibility Stats'!$A$6:$N$15,P$31,FALSE)*N45/1000))</f>
        <v/>
      </c>
      <c r="Q45" s="95"/>
      <c r="R45" s="125" t="str">
        <f>IF(Q45="","",IF(VLOOKUP($A45, 'Ex Ante LI &amp; Eligibility Stats'!$A$6:$N$16,R$31,FALSE)="N/A",0,VLOOKUP($A45, 'Ex Ante LI &amp; Eligibility Stats'!$A$6:$N$16,R$31,FALSE)*Q45/1000))</f>
        <v/>
      </c>
      <c r="S45" s="127" t="str">
        <f>IF(Q45="","",IF(VLOOKUP($A45, 'Ex Post LI &amp; Eligibility Stats'!$A$6:$N$15,S$31,FALSE)="N/A",0,VLOOKUP($A45,'Ex Post LI &amp; Eligibility Stats'!$A$6:$N$15,S$31,FALSE)*Q45/1000))</f>
        <v/>
      </c>
      <c r="T45" s="658" t="s">
        <v>13</v>
      </c>
    </row>
    <row r="46" spans="1:36" ht="14.25">
      <c r="A46" s="62" t="s">
        <v>16</v>
      </c>
      <c r="B46" s="193"/>
      <c r="C46" s="116" t="str">
        <f>IF(B46="","",IF(VLOOKUP($A46, 'Ex Ante LI &amp; Eligibility Stats'!$A$6:$N$16,C$31,FALSE)="N/A",0,VLOOKUP($A46, 'Ex Ante LI &amp; Eligibility Stats'!$A$6:$N$16,C$31,FALSE)*B46/1000))</f>
        <v/>
      </c>
      <c r="D46" s="115" t="str">
        <f>IF(B46="","",IF(VLOOKUP($A46, 'Ex Post LI &amp; Eligibility Stats'!$A$6:$N$15,D$31,FALSE)="N/A",0,VLOOKUP($A46,'Ex Post LI &amp; Eligibility Stats'!$A$6:$N$15,D$31,FALSE)*B46/1000))</f>
        <v/>
      </c>
      <c r="E46" s="134"/>
      <c r="F46" s="116" t="str">
        <f>IF(E46="","",IF(VLOOKUP($A46, 'Ex Ante LI &amp; Eligibility Stats'!$A$6:$N$16,F$31,FALSE)="N/A",0,VLOOKUP($A46, 'Ex Ante LI &amp; Eligibility Stats'!$A$6:$N$16,F$31,FALSE)*E46/1000))</f>
        <v/>
      </c>
      <c r="G46" s="117" t="str">
        <f>IF(E46="","",IF(VLOOKUP($A46, 'Ex Post LI &amp; Eligibility Stats'!$A$6:$N$15,G$31,FALSE)="N/A",0,VLOOKUP($A46,'Ex Post LI &amp; Eligibility Stats'!$A$6:$N$15,G$31,FALSE)*E46/1000))</f>
        <v/>
      </c>
      <c r="H46" s="132"/>
      <c r="I46" s="116" t="str">
        <f>IF(H46="","",IF(VLOOKUP($A46, 'Ex Ante LI &amp; Eligibility Stats'!$A$6:$N$16,I$31,FALSE)="N/A",0,VLOOKUP($A46, 'Ex Ante LI &amp; Eligibility Stats'!$A$6:$N$16,I$31,FALSE)*H46/1000))</f>
        <v/>
      </c>
      <c r="J46" s="117" t="str">
        <f>IF(H46="","",IF(VLOOKUP($A46, 'Ex Post LI &amp; Eligibility Stats'!$A$6:$N$15,J$31,FALSE)="N/A",0,VLOOKUP($A46,'Ex Post LI &amp; Eligibility Stats'!$A$6:$N$15,J$31,FALSE)*H46/1000))</f>
        <v/>
      </c>
      <c r="K46" s="61"/>
      <c r="L46" s="126" t="str">
        <f>IF(K46="","",IF(VLOOKUP($A46, 'Ex Ante LI &amp; Eligibility Stats'!$A$6:$N$16,L$31,FALSE)="N/A",0,VLOOKUP($A46, 'Ex Ante LI &amp; Eligibility Stats'!$A$6:$N$16,L$31,FALSE)*K46/1000))</f>
        <v/>
      </c>
      <c r="M46" s="128" t="str">
        <f>IF(K46="","",IF(VLOOKUP($A46, 'Ex Post LI &amp; Eligibility Stats'!$A$6:$N$15,M$31,FALSE)="N/A",0,VLOOKUP($A46,'Ex Post LI &amp; Eligibility Stats'!$A$6:$N$15,M$31,FALSE)*K46/1000))</f>
        <v/>
      </c>
      <c r="N46" s="61"/>
      <c r="O46" s="126" t="str">
        <f>IF(N46="","",IF(VLOOKUP($A46, 'Ex Ante LI &amp; Eligibility Stats'!$A$6:$N$16,O$31,FALSE)="N/A",0,VLOOKUP($A46, 'Ex Ante LI &amp; Eligibility Stats'!$A$6:$N$16,O$31,FALSE)*N46/1000))</f>
        <v/>
      </c>
      <c r="P46" s="128" t="str">
        <f>IF(N46="","",IF(VLOOKUP($A46, 'Ex Post LI &amp; Eligibility Stats'!$A$6:$N$15,P$31,FALSE)="N/A",0,VLOOKUP($A46,'Ex Post LI &amp; Eligibility Stats'!$A$6:$N$15,P$31,FALSE)*N46/1000))</f>
        <v/>
      </c>
      <c r="Q46" s="95"/>
      <c r="R46" s="126" t="str">
        <f>IF(Q46="","",IF(VLOOKUP($A46, 'Ex Ante LI &amp; Eligibility Stats'!$A$6:$N$16,R$31,FALSE)="N/A",0,VLOOKUP($A46, 'Ex Ante LI &amp; Eligibility Stats'!$A$6:$N$16,R$31,FALSE)*Q46/1000))</f>
        <v/>
      </c>
      <c r="S46" s="128" t="str">
        <f>IF(Q46="","",IF(VLOOKUP($A46, 'Ex Post LI &amp; Eligibility Stats'!$A$6:$N$15,S$31,FALSE)="N/A",0,VLOOKUP($A46,'Ex Post LI &amp; Eligibility Stats'!$A$6:$N$15,S$31,FALSE)*Q46/1000))</f>
        <v/>
      </c>
      <c r="T46" s="658" t="s">
        <v>13</v>
      </c>
    </row>
    <row r="47" spans="1:36" s="409" customFormat="1" ht="13.5" thickBot="1">
      <c r="A47" s="222" t="s">
        <v>17</v>
      </c>
      <c r="B47" s="679" t="str">
        <f>IF(B42="","",SUM(B42:B46))</f>
        <v/>
      </c>
      <c r="C47" s="680" t="str">
        <f t="shared" ref="C47:E47" si="46">IF(C42="","",SUM(C42:C46))</f>
        <v/>
      </c>
      <c r="D47" s="681" t="str">
        <f t="shared" si="46"/>
        <v/>
      </c>
      <c r="E47" s="428" t="str">
        <f t="shared" si="46"/>
        <v/>
      </c>
      <c r="F47" s="429" t="str">
        <f t="shared" ref="F47" si="47">IF(F42="","",SUM(F42:F46))</f>
        <v/>
      </c>
      <c r="G47" s="430" t="str">
        <f t="shared" ref="G47:H47" si="48">IF(G42="","",SUM(G42:G46))</f>
        <v/>
      </c>
      <c r="H47" s="699" t="str">
        <f t="shared" si="48"/>
        <v/>
      </c>
      <c r="I47" s="429" t="str">
        <f t="shared" ref="I47" si="49">IF(I42="","",SUM(I42:I46))</f>
        <v/>
      </c>
      <c r="J47" s="430" t="str">
        <f t="shared" ref="J47:K47" si="50">IF(J42="","",SUM(J42:J46))</f>
        <v/>
      </c>
      <c r="K47" s="747" t="str">
        <f t="shared" si="50"/>
        <v/>
      </c>
      <c r="L47" s="748" t="str">
        <f t="shared" ref="L47" si="51">IF(L42="","",SUM(L42:L46))</f>
        <v/>
      </c>
      <c r="M47" s="749" t="str">
        <f t="shared" ref="M47:N47" si="52">IF(M42="","",SUM(M42:M46))</f>
        <v/>
      </c>
      <c r="N47" s="747" t="str">
        <f t="shared" si="52"/>
        <v/>
      </c>
      <c r="O47" s="748" t="str">
        <f t="shared" ref="O47" si="53">IF(O42="","",SUM(O42:O46))</f>
        <v/>
      </c>
      <c r="P47" s="749" t="str">
        <f t="shared" ref="P47:Q47" si="54">IF(P42="","",SUM(P42:P46))</f>
        <v/>
      </c>
      <c r="Q47" s="747" t="str">
        <f t="shared" si="54"/>
        <v/>
      </c>
      <c r="R47" s="748" t="str">
        <f t="shared" ref="R47" si="55">IF(R42="","",SUM(R42:R46))</f>
        <v/>
      </c>
      <c r="S47" s="749" t="str">
        <f t="shared" ref="S47" si="56">IF(S42="","",SUM(S42:S46))</f>
        <v/>
      </c>
      <c r="T47" s="413"/>
      <c r="U47" s="651"/>
      <c r="V47" s="651"/>
      <c r="W47" s="651"/>
      <c r="X47" s="651"/>
      <c r="Y47" s="651"/>
      <c r="Z47" s="651"/>
      <c r="AA47" s="651"/>
      <c r="AB47" s="651"/>
      <c r="AC47" s="651"/>
      <c r="AD47" s="651"/>
      <c r="AE47" s="651"/>
      <c r="AF47" s="651"/>
      <c r="AG47" s="651"/>
      <c r="AH47" s="651"/>
      <c r="AI47" s="651"/>
      <c r="AJ47" s="651"/>
    </row>
    <row r="48" spans="1:36" ht="15" thickTop="1">
      <c r="A48" s="395" t="s">
        <v>371</v>
      </c>
      <c r="B48" s="388"/>
      <c r="C48" s="388"/>
      <c r="D48" s="394"/>
      <c r="E48" s="388"/>
      <c r="F48" s="388"/>
      <c r="G48" s="388"/>
      <c r="H48" s="393"/>
      <c r="I48" s="388"/>
      <c r="J48" s="427"/>
      <c r="K48" s="388"/>
      <c r="L48" s="388"/>
      <c r="M48" s="427"/>
      <c r="N48" s="388"/>
      <c r="O48" s="388"/>
      <c r="P48" s="427"/>
      <c r="Q48" s="388"/>
      <c r="R48" s="388"/>
      <c r="S48" s="427"/>
      <c r="T48" s="655"/>
    </row>
    <row r="49" spans="1:36" ht="13.5" customHeight="1">
      <c r="A49" s="186" t="s">
        <v>18</v>
      </c>
      <c r="B49" s="193"/>
      <c r="C49" s="125" t="str">
        <f>IF(B49="","",IF(VLOOKUP($A49, 'Ex Ante LI &amp; Eligibility Stats'!$A$6:$N$16,C$31,FALSE)="N/A",0,VLOOKUP($A49, 'Ex Ante LI &amp; Eligibility Stats'!$A$6:$N$16,C$31,FALSE)*B49/1000))</f>
        <v/>
      </c>
      <c r="D49" s="127" t="str">
        <f>IF(B49="","",IF(VLOOKUP($A49, 'Ex Post LI &amp; Eligibility Stats'!$A$6:$N$15,D$31,FALSE)="N/A",0,VLOOKUP($A49,'Ex Post LI &amp; Eligibility Stats'!$A$6:$N$15,D$31,FALSE)*B49/1000))</f>
        <v/>
      </c>
      <c r="E49" s="133"/>
      <c r="F49" s="125" t="str">
        <f>IF(E49="","",IF(VLOOKUP($A49, 'Ex Ante LI &amp; Eligibility Stats'!$A$6:$N$16,F$31,FALSE)="N/A",0,VLOOKUP($A49, 'Ex Ante LI &amp; Eligibility Stats'!$A$6:$N$16,F$31,FALSE)*E49/1000))</f>
        <v/>
      </c>
      <c r="G49" s="127" t="str">
        <f>IF(E49="","",IF(VLOOKUP($A49, 'Ex Post LI &amp; Eligibility Stats'!$A$6:$N$15,G$31,FALSE)="N/A",0,VLOOKUP($A49,'Ex Post LI &amp; Eligibility Stats'!$A$6:$N$15,G$31,FALSE)*E49/1000))</f>
        <v/>
      </c>
      <c r="H49" s="133"/>
      <c r="I49" s="125" t="str">
        <f>IF(H49="","",IF(VLOOKUP($A49, 'Ex Ante LI &amp; Eligibility Stats'!$A$6:$N$16,I$31,FALSE)="N/A",0,VLOOKUP($A49, 'Ex Ante LI &amp; Eligibility Stats'!$A$6:$N$16,I$31,FALSE)*H49/1000))</f>
        <v/>
      </c>
      <c r="J49" s="127" t="str">
        <f>IF(H49="","",IF(VLOOKUP($A49, 'Ex Post LI &amp; Eligibility Stats'!$A$6:$N$15,J$31,FALSE)="N/A",0,VLOOKUP($A49,'Ex Post LI &amp; Eligibility Stats'!$A$6:$N$15,J$31,FALSE)*H49/1000))</f>
        <v/>
      </c>
      <c r="K49" s="133"/>
      <c r="L49" s="125" t="str">
        <f>IF(K49="","",IF(VLOOKUP($A49, 'Ex Ante LI &amp; Eligibility Stats'!$A$6:$N$16,L$31,FALSE)="N/A",0,VLOOKUP($A49, 'Ex Ante LI &amp; Eligibility Stats'!$A$6:$N$16,L$31,FALSE)*K49/1000))</f>
        <v/>
      </c>
      <c r="M49" s="127" t="str">
        <f>IF(K49="","",IF(VLOOKUP($A49, 'Ex Post LI &amp; Eligibility Stats'!$A$6:$N$15,M$31,FALSE)="N/A",0,VLOOKUP($A49,'Ex Post LI &amp; Eligibility Stats'!$A$6:$N$15,M$31,FALSE)*K49/1000))</f>
        <v/>
      </c>
      <c r="N49" s="193"/>
      <c r="O49" s="125" t="str">
        <f>IF(N49="","",IF(VLOOKUP($A49, 'Ex Ante LI &amp; Eligibility Stats'!$A$6:$N$16,O$31,FALSE)="N/A",0,VLOOKUP($A49, 'Ex Ante LI &amp; Eligibility Stats'!$A$6:$N$16,O$31,FALSE)*N49/1000))</f>
        <v/>
      </c>
      <c r="P49" s="127" t="str">
        <f>IF(N49="","",IF(VLOOKUP($A49, 'Ex Post LI &amp; Eligibility Stats'!$A$6:$N$15,P$31,FALSE)="N/A",0,VLOOKUP($A49,'Ex Post LI &amp; Eligibility Stats'!$A$6:$N$15,P$31,FALSE)*N49/1000))</f>
        <v/>
      </c>
      <c r="Q49" s="133"/>
      <c r="R49" s="133" t="str">
        <f>IF(Q49="","",IF(VLOOKUP($A49, 'Ex Ante LI &amp; Eligibility Stats'!$A$6:$N$16,R$31,FALSE)="N/A",0,VLOOKUP($A49, 'Ex Ante LI &amp; Eligibility Stats'!$A$6:$N$16,R$31,FALSE)*Q49/1000))</f>
        <v/>
      </c>
      <c r="S49" s="125" t="str">
        <f>IF(Q49="","",IF(VLOOKUP($A49, 'Ex Post LI &amp; Eligibility Stats'!$A$6:$N$15,S$31,FALSE)="N/A",0,VLOOKUP($A49,'Ex Post LI &amp; Eligibility Stats'!$A$6:$N$15,S$31,FALSE)*Q49/1000))</f>
        <v/>
      </c>
      <c r="T49" s="657">
        <v>603881</v>
      </c>
    </row>
    <row r="50" spans="1:36" ht="13.5" customHeight="1">
      <c r="A50" s="181" t="s">
        <v>19</v>
      </c>
      <c r="B50" s="193"/>
      <c r="C50" s="114" t="str">
        <f>IF(B50="","",IF(VLOOKUP($A50, 'Ex Ante LI &amp; Eligibility Stats'!$A$6:$N$16,C$31,FALSE)="N/A",0,VLOOKUP($A50, 'Ex Ante LI &amp; Eligibility Stats'!$A$6:$N$16,C$31,FALSE)*B50/1000))</f>
        <v/>
      </c>
      <c r="D50" s="559" t="str">
        <f>IF(B50="","",IF(VLOOKUP($A50, 'Ex Post LI &amp; Eligibility Stats'!$A$6:$N$15,D$31,FALSE)="N/A",0,VLOOKUP($A50,'Ex Post LI &amp; Eligibility Stats'!$A$6:$N$15,D$31,FALSE)*B50/1000))</f>
        <v/>
      </c>
      <c r="E50" s="133"/>
      <c r="F50" s="133" t="str">
        <f>IF(E50="","",IF(VLOOKUP($A50, 'Ex Ante LI &amp; Eligibility Stats'!$A$6:$N$16,F$31,FALSE)="N/A",0,VLOOKUP($A50, 'Ex Ante LI &amp; Eligibility Stats'!$A$6:$N$16,F$31,FALSE)*E50/1000))</f>
        <v/>
      </c>
      <c r="G50" s="129" t="str">
        <f>IF(E50="","",IF(VLOOKUP($A50, 'Ex Post LI &amp; Eligibility Stats'!$A$6:$N$15,G$31,FALSE)="N/A",0,VLOOKUP($A50,'Ex Post LI &amp; Eligibility Stats'!$A$6:$N$15,G$31,FALSE)*E50/1000))</f>
        <v/>
      </c>
      <c r="H50" s="133"/>
      <c r="I50" s="133" t="str">
        <f>IF(H50="","",IF(VLOOKUP($A50, 'Ex Ante LI &amp; Eligibility Stats'!$A$6:$N$16,I$31,FALSE)="N/A",0,VLOOKUP($A50, 'Ex Ante LI &amp; Eligibility Stats'!$A$6:$N$16,I$31,FALSE)*H50/1000))</f>
        <v/>
      </c>
      <c r="J50" s="129" t="str">
        <f>IF(H50="","",IF(VLOOKUP($A50, 'Ex Post LI &amp; Eligibility Stats'!$A$6:$N$15,J$31,FALSE)="N/A",0,VLOOKUP($A50,'Ex Post LI &amp; Eligibility Stats'!$A$6:$N$15,J$31,FALSE)*H50/1000))</f>
        <v/>
      </c>
      <c r="K50" s="133"/>
      <c r="L50" s="133" t="str">
        <f>IF(K50="","",IF(VLOOKUP($A50, 'Ex Ante LI &amp; Eligibility Stats'!$A$6:$N$16,L$31,FALSE)="N/A",0,VLOOKUP($A50, 'Ex Ante LI &amp; Eligibility Stats'!$A$6:$N$16,L$31,FALSE)*K50/1000))</f>
        <v/>
      </c>
      <c r="M50" s="129" t="str">
        <f>IF(K50="","",IF(VLOOKUP($A50, 'Ex Post LI &amp; Eligibility Stats'!$A$6:$N$15,M$31,FALSE)="N/A",0,VLOOKUP($A50,'Ex Post LI &amp; Eligibility Stats'!$A$6:$N$15,M$31,FALSE)*K50/1000))</f>
        <v/>
      </c>
      <c r="N50" s="133"/>
      <c r="O50" s="133" t="str">
        <f>IF(N50="","",IF(VLOOKUP($A50, 'Ex Ante LI &amp; Eligibility Stats'!$A$6:$N$16,O$31,FALSE)="N/A",0,VLOOKUP($A50, 'Ex Ante LI &amp; Eligibility Stats'!$A$6:$N$16,O$31,FALSE)*N50/1000))</f>
        <v/>
      </c>
      <c r="P50" s="129" t="str">
        <f>IF(N50="","",IF(VLOOKUP($A50, 'Ex Post LI &amp; Eligibility Stats'!$A$6:$N$15,P$31,FALSE)="N/A",0,VLOOKUP($A50,'Ex Post LI &amp; Eligibility Stats'!$A$6:$N$15,P$31,FALSE)*N50/1000))</f>
        <v/>
      </c>
      <c r="Q50" s="133"/>
      <c r="R50" s="133" t="str">
        <f>IF(Q50="","",IF(VLOOKUP($A50, 'Ex Ante LI &amp; Eligibility Stats'!$A$6:$N$16,R$31,FALSE)="N/A",0,VLOOKUP($A50, 'Ex Ante LI &amp; Eligibility Stats'!$A$6:$N$16,R$31,FALSE)*Q50/1000))</f>
        <v/>
      </c>
      <c r="S50" s="125" t="str">
        <f>IF(Q50="","",IF(VLOOKUP($A50, 'Ex Post LI &amp; Eligibility Stats'!$A$6:$N$15,S$31,FALSE)="N/A",0,VLOOKUP($A50,'Ex Post LI &amp; Eligibility Stats'!$A$6:$N$15,S$31,FALSE)*Q50/1000))</f>
        <v/>
      </c>
      <c r="T50" s="660">
        <v>7299</v>
      </c>
    </row>
    <row r="51" spans="1:36" ht="13.5" customHeight="1">
      <c r="A51" s="181" t="s">
        <v>20</v>
      </c>
      <c r="B51" s="431"/>
      <c r="C51" s="114" t="str">
        <f>IF(B51="","",IF(VLOOKUP($A51, 'Ex Ante LI &amp; Eligibility Stats'!$A$6:$N$16,C$31,FALSE)="N/A",0,VLOOKUP($A51, 'Ex Ante LI &amp; Eligibility Stats'!$A$6:$N$16,C$31,FALSE)*B51/1000))</f>
        <v/>
      </c>
      <c r="D51" s="115" t="str">
        <f>IF(B51="","",IF(VLOOKUP($A51, 'Ex Post LI &amp; Eligibility Stats'!$A$6:$N$15,D$31,FALSE)="N/A",0,VLOOKUP($A51,'Ex Post LI &amp; Eligibility Stats'!$A$6:$N$15,D$31,FALSE)*B51/1000))</f>
        <v/>
      </c>
      <c r="E51" s="133"/>
      <c r="F51" s="133" t="str">
        <f>IF(E51="","",IF(VLOOKUP($A51, 'Ex Ante LI &amp; Eligibility Stats'!$A$6:$N$16,F$31,FALSE)="N/A",0,VLOOKUP($A51, 'Ex Ante LI &amp; Eligibility Stats'!$A$6:$N$16,F$31,FALSE)*E51/1000))</f>
        <v/>
      </c>
      <c r="G51" s="127" t="str">
        <f>IF(E51="","",IF(VLOOKUP($A51, 'Ex Post LI &amp; Eligibility Stats'!$A$6:$N$15,G$31,FALSE)="N/A",0,VLOOKUP($A51,'Ex Post LI &amp; Eligibility Stats'!$A$6:$N$15,G$31,FALSE)*E51/1000))</f>
        <v/>
      </c>
      <c r="H51" s="133"/>
      <c r="I51" s="133" t="str">
        <f>IF(H51="","",IF(VLOOKUP($A51, 'Ex Ante LI &amp; Eligibility Stats'!$A$6:$N$16,I$31,FALSE)="N/A",0,VLOOKUP($A51, 'Ex Ante LI &amp; Eligibility Stats'!$A$6:$N$16,I$31,FALSE)*H51/1000))</f>
        <v/>
      </c>
      <c r="J51" s="129" t="str">
        <f>IF(H51="","",IF(VLOOKUP($A51, 'Ex Post LI &amp; Eligibility Stats'!$A$6:$N$15,J$31,FALSE)="N/A",0,VLOOKUP($A51,'Ex Post LI &amp; Eligibility Stats'!$A$6:$N$15,J$31,FALSE)*H51/1000))</f>
        <v/>
      </c>
      <c r="K51" s="133"/>
      <c r="L51" s="133" t="str">
        <f>IF(K51="","",IF(VLOOKUP($A51, 'Ex Ante LI &amp; Eligibility Stats'!$A$6:$N$16,L$31,FALSE)="N/A",0,VLOOKUP($A51, 'Ex Ante LI &amp; Eligibility Stats'!$A$6:$N$16,L$31,FALSE)*K51/1000))</f>
        <v/>
      </c>
      <c r="M51" s="127" t="str">
        <f>IF(K51="","",IF(VLOOKUP($A51, 'Ex Post LI &amp; Eligibility Stats'!$A$6:$N$15,M$31,FALSE)="N/A",0,VLOOKUP($A51,'Ex Post LI &amp; Eligibility Stats'!$A$6:$N$15,M$31,FALSE)*K51/1000))</f>
        <v/>
      </c>
      <c r="N51" s="133"/>
      <c r="O51" s="133" t="str">
        <f>IF(N51="","",IF(VLOOKUP($A51, 'Ex Ante LI &amp; Eligibility Stats'!$A$6:$N$16,O$31,FALSE)="N/A",0,VLOOKUP($A51, 'Ex Ante LI &amp; Eligibility Stats'!$A$6:$N$16,O$31,FALSE)*N51/1000))</f>
        <v/>
      </c>
      <c r="P51" s="127" t="str">
        <f>IF(N51="","",IF(VLOOKUP($A51, 'Ex Post LI &amp; Eligibility Stats'!$A$6:$N$15,P$31,FALSE)="N/A",0,VLOOKUP($A51,'Ex Post LI &amp; Eligibility Stats'!$A$6:$N$15,P$31,FALSE)*N51/1000))</f>
        <v/>
      </c>
      <c r="Q51" s="133"/>
      <c r="R51" s="133" t="str">
        <f>IF(Q51="","",IF(VLOOKUP($A51, 'Ex Ante LI &amp; Eligibility Stats'!$A$6:$N$16,R$31,FALSE)="N/A",0,VLOOKUP($A51, 'Ex Ante LI &amp; Eligibility Stats'!$A$6:$N$16,R$31,FALSE)*Q51/1000))</f>
        <v/>
      </c>
      <c r="S51" s="125" t="str">
        <f>IF(Q51="","",IF(VLOOKUP($A51, 'Ex Post LI &amp; Eligibility Stats'!$A$6:$N$15,S$31,FALSE)="N/A",0,VLOOKUP($A51,'Ex Post LI &amp; Eligibility Stats'!$A$6:$N$15,S$31,FALSE)*Q51/1000))</f>
        <v/>
      </c>
      <c r="T51" s="660">
        <v>95833</v>
      </c>
    </row>
    <row r="52" spans="1:36" ht="13.5" customHeight="1">
      <c r="A52" s="181" t="s">
        <v>21</v>
      </c>
      <c r="B52" s="431"/>
      <c r="C52" s="114" t="str">
        <f>IF(B52="","",IF(VLOOKUP($A52, 'Ex Ante LI &amp; Eligibility Stats'!$A$6:$N$16,C$31,FALSE)="N/A",0,VLOOKUP($A52, 'Ex Ante LI &amp; Eligibility Stats'!$A$6:$N$16,C$31,FALSE)*B52/1000))</f>
        <v/>
      </c>
      <c r="D52" s="115" t="str">
        <f>IF(B52="","",IF(VLOOKUP($A52, 'Ex Post LI &amp; Eligibility Stats'!$A$6:$N$15,D$31,FALSE)="N/A",0,VLOOKUP($A52,'Ex Post LI &amp; Eligibility Stats'!$A$6:$N$15,D$31,FALSE)*B52/1000))</f>
        <v/>
      </c>
      <c r="E52" s="133"/>
      <c r="F52" s="133" t="str">
        <f>IF(E52="","",IF(VLOOKUP($A52, 'Ex Ante LI &amp; Eligibility Stats'!$A$6:$N$16,F$31,FALSE)="N/A",0,VLOOKUP($A52, 'Ex Ante LI &amp; Eligibility Stats'!$A$6:$N$16,F$31,FALSE)*E52/1000))</f>
        <v/>
      </c>
      <c r="G52" s="127" t="str">
        <f>IF(E52="","",IF(VLOOKUP($A52, 'Ex Post LI &amp; Eligibility Stats'!$A$6:$N$15,G$31,FALSE)="N/A",0,VLOOKUP($A52,'Ex Post LI &amp; Eligibility Stats'!$A$6:$N$15,G$31,FALSE)*E52/1000))</f>
        <v/>
      </c>
      <c r="H52" s="133"/>
      <c r="I52" s="133" t="str">
        <f>IF(H52="","",IF(VLOOKUP($A52, 'Ex Ante LI &amp; Eligibility Stats'!$A$6:$N$16,I$31,FALSE)="N/A",0,VLOOKUP($A52, 'Ex Ante LI &amp; Eligibility Stats'!$A$6:$N$16,I$31,FALSE)*H52/1000))</f>
        <v/>
      </c>
      <c r="J52" s="129" t="str">
        <f>IF(H52="","",IF(VLOOKUP($A52, 'Ex Post LI &amp; Eligibility Stats'!$A$6:$N$15,J$31,FALSE)="N/A",0,VLOOKUP($A52,'Ex Post LI &amp; Eligibility Stats'!$A$6:$N$15,J$31,FALSE)*H52/1000))</f>
        <v/>
      </c>
      <c r="K52" s="133"/>
      <c r="L52" s="133" t="str">
        <f>IF(K52="","",IF(VLOOKUP($A52, 'Ex Ante LI &amp; Eligibility Stats'!$A$6:$N$16,L$31,FALSE)="N/A",0,VLOOKUP($A52, 'Ex Ante LI &amp; Eligibility Stats'!$A$6:$N$16,L$31,FALSE)*K52/1000))</f>
        <v/>
      </c>
      <c r="M52" s="127" t="str">
        <f>IF(K52="","",IF(VLOOKUP($A52, 'Ex Post LI &amp; Eligibility Stats'!$A$6:$N$15,M$31,FALSE)="N/A",0,VLOOKUP($A52,'Ex Post LI &amp; Eligibility Stats'!$A$6:$N$15,M$31,FALSE)*K52/1000))</f>
        <v/>
      </c>
      <c r="N52" s="133"/>
      <c r="O52" s="133" t="str">
        <f>IF(N52="","",IF(VLOOKUP($A52, 'Ex Ante LI &amp; Eligibility Stats'!$A$6:$N$16,O$31,FALSE)="N/A",0,VLOOKUP($A52, 'Ex Ante LI &amp; Eligibility Stats'!$A$6:$N$16,O$31,FALSE)*N52/1000))</f>
        <v/>
      </c>
      <c r="P52" s="127" t="str">
        <f>IF(N52="","",IF(VLOOKUP($A52, 'Ex Post LI &amp; Eligibility Stats'!$A$6:$N$15,P$31,FALSE)="N/A",0,VLOOKUP($A52,'Ex Post LI &amp; Eligibility Stats'!$A$6:$N$15,P$31,FALSE)*N52/1000))</f>
        <v/>
      </c>
      <c r="Q52" s="133"/>
      <c r="R52" s="133" t="str">
        <f>IF(Q52="","",IF(VLOOKUP($A52, 'Ex Ante LI &amp; Eligibility Stats'!$A$6:$N$16,R$31,FALSE)="N/A",0,VLOOKUP($A52, 'Ex Ante LI &amp; Eligibility Stats'!$A$6:$N$16,R$31,FALSE)*Q52/1000))</f>
        <v/>
      </c>
      <c r="S52" s="125" t="str">
        <f>IF(Q52="","",IF(VLOOKUP($A52, 'Ex Post LI &amp; Eligibility Stats'!$A$6:$N$15,S$31,FALSE)="N/A",0,VLOOKUP($A52,'Ex Post LI &amp; Eligibility Stats'!$A$6:$N$15,S$31,FALSE)*Q52/1000))</f>
        <v/>
      </c>
      <c r="T52" s="660">
        <v>315414</v>
      </c>
    </row>
    <row r="53" spans="1:36" ht="14.25">
      <c r="A53" s="62" t="s">
        <v>22</v>
      </c>
      <c r="B53" s="187"/>
      <c r="C53" s="116" t="str">
        <f>IF(B53="","",IF(VLOOKUP($A53, 'Ex Ante LI &amp; Eligibility Stats'!$A$6:$N$16,C$31,FALSE)="N/A",0,VLOOKUP($A53, 'Ex Ante LI &amp; Eligibility Stats'!$A$6:$N$16,C$31,FALSE)*B53/1000))</f>
        <v/>
      </c>
      <c r="D53" s="117" t="str">
        <f>IF(B53="","",IF(VLOOKUP($A53, 'Ex Post LI &amp; Eligibility Stats'!$A$6:$N$15,D$31,FALSE)="N/A",0,VLOOKUP($A53,'Ex Post LI &amp; Eligibility Stats'!$A$6:$N$15,D$31,FALSE)*B53/1000))</f>
        <v/>
      </c>
      <c r="E53" s="187"/>
      <c r="F53" s="134" t="str">
        <f>IF(E53="","",IF(VLOOKUP($A53, 'Ex Ante LI &amp; Eligibility Stats'!$A$6:$N$16,F$31,FALSE)="N/A",0,VLOOKUP($A53, 'Ex Ante LI &amp; Eligibility Stats'!$A$6:$N$16,F$31,FALSE)*E53/1000))</f>
        <v/>
      </c>
      <c r="G53" s="127" t="str">
        <f>IF(E53="","",IF(VLOOKUP($A53, 'Ex Post LI &amp; Eligibility Stats'!$A$6:$N$15,G$31,FALSE)="N/A",0,VLOOKUP($A53,'Ex Post LI &amp; Eligibility Stats'!$A$6:$N$15,G$31,FALSE)*E53/1000))</f>
        <v/>
      </c>
      <c r="H53" s="187"/>
      <c r="I53" s="134" t="str">
        <f>IF(H53="","",IF(VLOOKUP($A53, 'Ex Ante LI &amp; Eligibility Stats'!$A$6:$N$16,I$31,FALSE)="N/A",0,VLOOKUP($A53, 'Ex Ante LI &amp; Eligibility Stats'!$A$6:$N$16,I$31,FALSE)*H53/1000))</f>
        <v/>
      </c>
      <c r="J53" s="130" t="str">
        <f>IF(H53="","",IF(VLOOKUP($A53, 'Ex Post LI &amp; Eligibility Stats'!$A$6:$N$15,J$31,FALSE)="N/A",0,VLOOKUP($A53,'Ex Post LI &amp; Eligibility Stats'!$A$6:$N$15,J$31,FALSE)*H53/1000))</f>
        <v/>
      </c>
      <c r="K53" s="187"/>
      <c r="L53" s="134" t="str">
        <f>IF(K53="","",IF(VLOOKUP($A53, 'Ex Ante LI &amp; Eligibility Stats'!$A$6:$N$16,L$31,FALSE)="N/A",0,VLOOKUP($A53, 'Ex Ante LI &amp; Eligibility Stats'!$A$6:$N$16,L$31,FALSE)*K53/1000))</f>
        <v/>
      </c>
      <c r="M53" s="127" t="str">
        <f>IF(K53="","",IF(VLOOKUP($A53, 'Ex Post LI &amp; Eligibility Stats'!$A$6:$N$15,M$31,FALSE)="N/A",0,VLOOKUP($A53,'Ex Post LI &amp; Eligibility Stats'!$A$6:$N$15,M$31,FALSE)*K53/1000))</f>
        <v/>
      </c>
      <c r="N53" s="187"/>
      <c r="O53" s="134" t="str">
        <f>IF(N53="","",IF(VLOOKUP($A53, 'Ex Ante LI &amp; Eligibility Stats'!$A$6:$N$16,O$31,FALSE)="N/A",0,VLOOKUP($A53, 'Ex Ante LI &amp; Eligibility Stats'!$A$6:$N$16,O$31,FALSE)*N53/1000))</f>
        <v/>
      </c>
      <c r="P53" s="127" t="str">
        <f>IF(N53="","",IF(VLOOKUP($A53, 'Ex Post LI &amp; Eligibility Stats'!$A$6:$N$15,P$31,FALSE)="N/A",0,VLOOKUP($A53,'Ex Post LI &amp; Eligibility Stats'!$A$6:$N$15,P$31,FALSE)*N53/1000))</f>
        <v/>
      </c>
      <c r="Q53" s="187"/>
      <c r="R53" s="134" t="str">
        <f>IF(Q53="","",IF(VLOOKUP($A53, 'Ex Ante LI &amp; Eligibility Stats'!$A$6:$N$16,R$31,FALSE)="N/A",0,VLOOKUP($A53, 'Ex Ante LI &amp; Eligibility Stats'!$A$6:$N$16,R$31,FALSE)*Q53/1000))</f>
        <v/>
      </c>
      <c r="S53" s="125" t="str">
        <f>IF(Q53="","",IF(VLOOKUP($A53, 'Ex Post LI &amp; Eligibility Stats'!$A$6:$N$15,S$31,FALSE)="N/A",0,VLOOKUP($A53,'Ex Post LI &amp; Eligibility Stats'!$A$6:$N$15,S$31,FALSE)*Q53/1000))</f>
        <v/>
      </c>
      <c r="T53" s="658" t="s">
        <v>13</v>
      </c>
    </row>
    <row r="54" spans="1:36" s="409" customFormat="1" ht="13.5" thickBot="1">
      <c r="A54" s="64" t="s">
        <v>24</v>
      </c>
      <c r="B54" s="534" t="str">
        <f>IF(B49="","",SUM(B49:B53))</f>
        <v/>
      </c>
      <c r="C54" s="535" t="str">
        <f t="shared" ref="C54:E54" si="57">IF(C49="","",SUM(C49:C53))</f>
        <v/>
      </c>
      <c r="D54" s="536" t="str">
        <f t="shared" si="57"/>
        <v/>
      </c>
      <c r="E54" s="428" t="str">
        <f t="shared" si="57"/>
        <v/>
      </c>
      <c r="F54" s="429" t="str">
        <f t="shared" ref="F54" si="58">IF(F49="","",SUM(F49:F53))</f>
        <v/>
      </c>
      <c r="G54" s="681" t="str">
        <f t="shared" ref="G54:H54" si="59">IF(G49="","",SUM(G49:G53))</f>
        <v/>
      </c>
      <c r="H54" s="518" t="str">
        <f t="shared" si="59"/>
        <v/>
      </c>
      <c r="I54" s="700" t="str">
        <f t="shared" ref="I54" si="60">IF(I49="","",SUM(I49:I53))</f>
        <v/>
      </c>
      <c r="J54" s="430" t="str">
        <f t="shared" ref="J54:K54" si="61">IF(J49="","",SUM(J49:J53))</f>
        <v/>
      </c>
      <c r="K54" s="518" t="str">
        <f t="shared" si="61"/>
        <v/>
      </c>
      <c r="L54" s="561" t="str">
        <f t="shared" ref="L54" si="62">IF(L49="","",SUM(L49:L53))</f>
        <v/>
      </c>
      <c r="M54" s="707" t="str">
        <f t="shared" ref="M54:N54" si="63">IF(M49="","",SUM(M49:M53))</f>
        <v/>
      </c>
      <c r="N54" s="518" t="str">
        <f t="shared" si="63"/>
        <v/>
      </c>
      <c r="O54" s="561" t="str">
        <f t="shared" ref="O54" si="64">IF(O49="","",SUM(O49:O53))</f>
        <v/>
      </c>
      <c r="P54" s="749" t="str">
        <f t="shared" ref="P54:Q54" si="65">IF(P49="","",SUM(P49:P53))</f>
        <v/>
      </c>
      <c r="Q54" s="518" t="str">
        <f t="shared" si="65"/>
        <v/>
      </c>
      <c r="R54" s="561" t="str">
        <f t="shared" ref="R54" si="66">IF(R49="","",SUM(R49:R53))</f>
        <v/>
      </c>
      <c r="S54" s="764" t="str">
        <f t="shared" ref="S54" si="67">IF(S49="","",SUM(S49:S53))</f>
        <v/>
      </c>
      <c r="T54" s="661"/>
      <c r="U54" s="651"/>
      <c r="V54" s="651"/>
      <c r="W54" s="651"/>
      <c r="X54" s="651"/>
      <c r="Y54" s="651"/>
      <c r="Z54" s="651"/>
      <c r="AA54" s="651"/>
      <c r="AB54" s="651"/>
      <c r="AC54" s="651"/>
      <c r="AD54" s="651"/>
      <c r="AE54" s="651"/>
      <c r="AF54" s="651"/>
      <c r="AG54" s="651"/>
      <c r="AH54" s="651"/>
      <c r="AI54" s="651"/>
      <c r="AJ54" s="651"/>
    </row>
    <row r="55" spans="1:36" s="409" customFormat="1" ht="14.25" thickTop="1" thickBot="1">
      <c r="A55" s="415" t="s">
        <v>25</v>
      </c>
      <c r="B55" s="682" t="str">
        <f>IFERROR(B47+B54,"")</f>
        <v/>
      </c>
      <c r="C55" s="683" t="str">
        <f t="shared" ref="C55:E55" si="68">IFERROR(C47+C54,"")</f>
        <v/>
      </c>
      <c r="D55" s="432" t="str">
        <f t="shared" si="68"/>
        <v/>
      </c>
      <c r="E55" s="685" t="str">
        <f t="shared" si="68"/>
        <v/>
      </c>
      <c r="F55" s="519" t="str">
        <f t="shared" ref="F55" si="69">IFERROR(F47+F54,"")</f>
        <v/>
      </c>
      <c r="G55" s="432" t="str">
        <f t="shared" ref="G55:H55" si="70">IFERROR(G47+G54,"")</f>
        <v/>
      </c>
      <c r="H55" s="519" t="str">
        <f t="shared" si="70"/>
        <v/>
      </c>
      <c r="I55" s="701" t="str">
        <f t="shared" ref="I55" si="71">IFERROR(I47+I54,"")</f>
        <v/>
      </c>
      <c r="J55" s="432" t="str">
        <f t="shared" ref="J55:K55" si="72">IFERROR(J47+J54,"")</f>
        <v/>
      </c>
      <c r="K55" s="519" t="str">
        <f t="shared" si="72"/>
        <v/>
      </c>
      <c r="L55" s="708" t="str">
        <f t="shared" ref="L55" si="73">IFERROR(L47+L54,"")</f>
        <v/>
      </c>
      <c r="M55" s="565" t="str">
        <f t="shared" ref="M55:N55" si="74">IFERROR(M47+M54,"")</f>
        <v/>
      </c>
      <c r="N55" s="519" t="str">
        <f t="shared" si="74"/>
        <v/>
      </c>
      <c r="O55" s="708" t="str">
        <f t="shared" ref="O55" si="75">IFERROR(O47+O54,"")</f>
        <v/>
      </c>
      <c r="P55" s="565" t="str">
        <f t="shared" ref="P55:Q55" si="76">IFERROR(P47+P54,"")</f>
        <v/>
      </c>
      <c r="Q55" s="519" t="str">
        <f t="shared" si="76"/>
        <v/>
      </c>
      <c r="R55" s="708" t="str">
        <f t="shared" ref="R55" si="77">IFERROR(R47+R54,"")</f>
        <v/>
      </c>
      <c r="S55" s="708" t="str">
        <f t="shared" ref="S55" si="78">IFERROR(S47+S54,"")</f>
        <v/>
      </c>
      <c r="T55" s="411"/>
      <c r="U55" s="651"/>
      <c r="V55" s="651"/>
      <c r="W55" s="651"/>
      <c r="X55" s="651"/>
      <c r="Y55" s="651"/>
      <c r="Z55" s="651"/>
      <c r="AA55" s="651"/>
      <c r="AB55" s="651"/>
      <c r="AC55" s="651"/>
      <c r="AD55" s="651"/>
      <c r="AE55" s="651"/>
      <c r="AF55" s="651"/>
      <c r="AG55" s="651"/>
      <c r="AH55" s="651"/>
      <c r="AI55" s="651"/>
      <c r="AJ55" s="651"/>
    </row>
    <row r="56" spans="1:36" ht="13.5" thickTop="1">
      <c r="A56" s="57" t="s">
        <v>209</v>
      </c>
    </row>
    <row r="57" spans="1:36" ht="68.25" customHeight="1">
      <c r="A57" s="919" t="s">
        <v>210</v>
      </c>
      <c r="B57" s="919"/>
      <c r="C57" s="919"/>
      <c r="D57" s="919"/>
      <c r="E57" s="919"/>
      <c r="F57" s="919"/>
      <c r="G57" s="919"/>
      <c r="H57" s="919"/>
      <c r="I57" s="919"/>
      <c r="J57" s="919"/>
      <c r="K57" s="919"/>
      <c r="L57" s="919"/>
      <c r="M57" s="919"/>
      <c r="N57" s="919"/>
      <c r="O57" s="919"/>
      <c r="P57" s="919"/>
      <c r="Q57" s="919"/>
      <c r="R57" s="919"/>
      <c r="S57" s="919"/>
      <c r="T57" s="919"/>
    </row>
    <row r="58" spans="1:36" s="68" customFormat="1" ht="42.4" customHeight="1">
      <c r="A58" s="918" t="s">
        <v>277</v>
      </c>
      <c r="B58" s="918"/>
      <c r="C58" s="918"/>
      <c r="D58" s="918"/>
      <c r="E58" s="918"/>
      <c r="F58" s="918"/>
      <c r="G58" s="918"/>
      <c r="H58" s="918"/>
      <c r="I58" s="918"/>
      <c r="J58" s="918"/>
      <c r="K58" s="918"/>
      <c r="L58" s="918"/>
      <c r="M58" s="918"/>
      <c r="N58" s="918"/>
      <c r="O58" s="918"/>
      <c r="P58" s="918"/>
      <c r="Q58" s="918"/>
      <c r="R58" s="918"/>
      <c r="S58" s="918"/>
      <c r="T58" s="918"/>
    </row>
    <row r="59" spans="1:36" s="68" customFormat="1" ht="44.45" customHeight="1">
      <c r="A59" s="918" t="s">
        <v>278</v>
      </c>
      <c r="B59" s="918"/>
      <c r="C59" s="918"/>
      <c r="D59" s="918"/>
      <c r="E59" s="918"/>
      <c r="F59" s="918"/>
      <c r="G59" s="918"/>
      <c r="H59" s="918"/>
      <c r="I59" s="918"/>
      <c r="J59" s="918"/>
      <c r="K59" s="918"/>
      <c r="L59" s="918"/>
      <c r="M59" s="918"/>
      <c r="N59" s="918"/>
      <c r="O59" s="918"/>
      <c r="P59" s="918"/>
      <c r="Q59" s="918"/>
      <c r="R59" s="918"/>
      <c r="S59" s="918"/>
      <c r="T59" s="918"/>
    </row>
    <row r="60" spans="1:36" s="350" customFormat="1" ht="17.649999999999999" customHeight="1">
      <c r="A60" s="918" t="s">
        <v>372</v>
      </c>
      <c r="B60" s="926"/>
      <c r="C60" s="926"/>
      <c r="D60" s="926"/>
      <c r="E60" s="926"/>
      <c r="F60" s="926"/>
      <c r="G60" s="926"/>
      <c r="H60" s="926"/>
      <c r="I60" s="926"/>
      <c r="J60" s="926"/>
      <c r="K60" s="926"/>
      <c r="L60" s="926"/>
      <c r="M60" s="926"/>
      <c r="N60" s="926"/>
      <c r="O60" s="926"/>
      <c r="P60" s="926"/>
      <c r="Q60" s="926"/>
      <c r="R60" s="926"/>
      <c r="S60" s="926"/>
      <c r="T60" s="926"/>
      <c r="U60" s="67"/>
      <c r="V60" s="67"/>
      <c r="W60" s="67"/>
      <c r="X60" s="67"/>
      <c r="Y60" s="67"/>
      <c r="Z60" s="67"/>
      <c r="AA60" s="67"/>
      <c r="AB60" s="67"/>
      <c r="AC60" s="67"/>
      <c r="AD60" s="67"/>
      <c r="AE60" s="67"/>
      <c r="AF60" s="67"/>
      <c r="AG60" s="67"/>
      <c r="AH60" s="67"/>
      <c r="AI60" s="67"/>
      <c r="AJ60" s="67"/>
    </row>
    <row r="61" spans="1:36" s="433" customFormat="1" ht="16.899999999999999" customHeight="1">
      <c r="A61" s="920" t="s">
        <v>274</v>
      </c>
      <c r="B61" s="920"/>
      <c r="C61" s="920"/>
      <c r="D61" s="920"/>
      <c r="E61" s="920"/>
      <c r="F61" s="920"/>
      <c r="G61" s="920"/>
      <c r="H61" s="920"/>
      <c r="I61" s="920"/>
      <c r="J61" s="920"/>
      <c r="K61" s="920"/>
      <c r="L61" s="920"/>
      <c r="M61" s="920"/>
      <c r="N61" s="920"/>
      <c r="O61" s="920"/>
      <c r="P61" s="920"/>
      <c r="Q61" s="920"/>
      <c r="R61" s="920"/>
      <c r="S61" s="920"/>
      <c r="T61" s="920"/>
      <c r="U61" s="652"/>
      <c r="V61" s="652"/>
      <c r="W61" s="652"/>
      <c r="X61" s="652"/>
      <c r="Y61" s="652"/>
      <c r="Z61" s="652"/>
      <c r="AA61" s="652"/>
      <c r="AB61" s="652"/>
      <c r="AC61" s="652"/>
      <c r="AD61" s="652"/>
      <c r="AE61" s="652"/>
      <c r="AF61" s="652"/>
      <c r="AG61" s="652"/>
      <c r="AH61" s="652"/>
      <c r="AI61" s="652"/>
      <c r="AJ61" s="652"/>
    </row>
    <row r="62" spans="1:36" s="350" customFormat="1" ht="18.399999999999999" customHeight="1">
      <c r="A62" s="920" t="s">
        <v>248</v>
      </c>
      <c r="B62" s="921"/>
      <c r="C62" s="921"/>
      <c r="D62" s="921"/>
      <c r="E62" s="921"/>
      <c r="F62" s="921"/>
      <c r="G62" s="921"/>
      <c r="H62" s="921"/>
      <c r="I62" s="921"/>
      <c r="J62" s="921"/>
      <c r="K62" s="921"/>
      <c r="L62" s="921"/>
      <c r="M62" s="921"/>
      <c r="N62" s="921"/>
      <c r="O62" s="921"/>
      <c r="P62" s="921"/>
      <c r="Q62" s="921"/>
      <c r="R62" s="921"/>
      <c r="S62" s="921"/>
      <c r="T62" s="921"/>
      <c r="U62" s="67"/>
      <c r="V62" s="67"/>
      <c r="W62" s="67"/>
      <c r="X62" s="67"/>
      <c r="Y62" s="67"/>
      <c r="Z62" s="67"/>
      <c r="AA62" s="67"/>
      <c r="AB62" s="67"/>
      <c r="AC62" s="67"/>
      <c r="AD62" s="67"/>
      <c r="AE62" s="67"/>
      <c r="AF62" s="67"/>
      <c r="AG62" s="67"/>
      <c r="AH62" s="67"/>
      <c r="AI62" s="67"/>
      <c r="AJ62" s="67"/>
    </row>
    <row r="63" spans="1:36" s="350" customFormat="1" ht="18.399999999999999" customHeight="1">
      <c r="A63" s="920" t="s">
        <v>279</v>
      </c>
      <c r="B63" s="921"/>
      <c r="C63" s="921"/>
      <c r="D63" s="921"/>
      <c r="E63" s="921"/>
      <c r="F63" s="921"/>
      <c r="G63" s="921"/>
      <c r="H63" s="921"/>
      <c r="I63" s="921"/>
      <c r="J63" s="921"/>
      <c r="K63" s="921"/>
      <c r="L63" s="921"/>
      <c r="M63" s="921"/>
      <c r="N63" s="921"/>
      <c r="O63" s="921"/>
      <c r="P63" s="921"/>
      <c r="Q63" s="921"/>
      <c r="R63" s="921"/>
      <c r="S63" s="921"/>
      <c r="T63" s="921"/>
      <c r="U63" s="67"/>
      <c r="V63" s="67"/>
      <c r="W63" s="67"/>
      <c r="X63" s="67"/>
      <c r="Y63" s="67"/>
      <c r="Z63" s="67"/>
      <c r="AA63" s="67"/>
      <c r="AB63" s="67"/>
      <c r="AC63" s="67"/>
      <c r="AD63" s="67"/>
      <c r="AE63" s="67"/>
      <c r="AF63" s="67"/>
      <c r="AG63" s="67"/>
      <c r="AH63" s="67"/>
      <c r="AI63" s="67"/>
      <c r="AJ63" s="67"/>
    </row>
    <row r="64" spans="1:36" ht="18.399999999999999" customHeight="1">
      <c r="A64" s="920" t="s">
        <v>280</v>
      </c>
      <c r="B64" s="921"/>
      <c r="C64" s="921"/>
      <c r="D64" s="921"/>
      <c r="E64" s="921"/>
      <c r="F64" s="921"/>
      <c r="G64" s="921"/>
      <c r="H64" s="921"/>
      <c r="I64" s="921"/>
      <c r="J64" s="921"/>
      <c r="K64" s="921"/>
      <c r="L64" s="921"/>
      <c r="M64" s="921"/>
      <c r="N64" s="921"/>
      <c r="O64" s="921"/>
      <c r="P64" s="921"/>
      <c r="Q64" s="921"/>
      <c r="R64" s="921"/>
    </row>
    <row r="65" spans="1:36" s="350" customFormat="1" ht="15.4" customHeight="1">
      <c r="A65" s="922"/>
      <c r="B65" s="922"/>
      <c r="C65" s="922"/>
      <c r="D65" s="922"/>
      <c r="E65" s="922"/>
      <c r="F65" s="922"/>
      <c r="G65" s="922"/>
      <c r="H65" s="922"/>
      <c r="I65" s="922"/>
      <c r="J65" s="922"/>
      <c r="K65" s="922"/>
      <c r="L65" s="922"/>
      <c r="M65" s="922"/>
      <c r="N65" s="922"/>
      <c r="O65" s="922"/>
      <c r="P65" s="922"/>
      <c r="Q65" s="922"/>
      <c r="R65" s="922"/>
      <c r="S65" s="59"/>
      <c r="U65" s="67"/>
      <c r="V65" s="67"/>
      <c r="W65" s="67"/>
      <c r="X65" s="67"/>
      <c r="Y65" s="67"/>
      <c r="Z65" s="67"/>
      <c r="AA65" s="67"/>
      <c r="AB65" s="67"/>
      <c r="AC65" s="67"/>
      <c r="AD65" s="67"/>
      <c r="AE65" s="67"/>
      <c r="AF65" s="67"/>
      <c r="AG65" s="67"/>
      <c r="AH65" s="67"/>
      <c r="AI65" s="67"/>
      <c r="AJ65" s="67"/>
    </row>
  </sheetData>
  <protectedRanges>
    <protectedRange sqref="Q27" name="Range1_4_1"/>
    <protectedRange sqref="H16" name="Range1_1_3"/>
    <protectedRange sqref="H20" name="Range1_1_1_2"/>
    <protectedRange sqref="H19" name="Range1_1_1_1_1"/>
    <protectedRange sqref="H27" name="Range1_1_2_1"/>
    <protectedRange sqref="B46" name="Range1_3_1"/>
    <protectedRange sqref="B45" name="Range1_5_1"/>
    <protectedRange sqref="E20" name="Range1_1_6_1"/>
    <protectedRange sqref="N20" name="Range1_2_1"/>
  </protectedRanges>
  <mergeCells count="21">
    <mergeCell ref="A65:R65"/>
    <mergeCell ref="K32:M32"/>
    <mergeCell ref="A62:T62"/>
    <mergeCell ref="Q6:S6"/>
    <mergeCell ref="B6:D6"/>
    <mergeCell ref="E6:G6"/>
    <mergeCell ref="H6:J6"/>
    <mergeCell ref="K6:M6"/>
    <mergeCell ref="N6:P6"/>
    <mergeCell ref="A61:T61"/>
    <mergeCell ref="Q32:S32"/>
    <mergeCell ref="B32:D32"/>
    <mergeCell ref="E32:G32"/>
    <mergeCell ref="H32:J32"/>
    <mergeCell ref="N32:P32"/>
    <mergeCell ref="A60:T60"/>
    <mergeCell ref="A58:T58"/>
    <mergeCell ref="A59:T59"/>
    <mergeCell ref="A57:T57"/>
    <mergeCell ref="A63:T63"/>
    <mergeCell ref="A64:R64"/>
  </mergeCells>
  <pageMargins left="0.7" right="0.7" top="0.86687499999999995" bottom="0.75" header="0.3" footer="0.3"/>
  <pageSetup scale="46" orientation="landscape" r:id="rId1"/>
  <headerFooter>
    <oddHeader>&amp;C&amp;"Arial,Bold"&amp;K000000Table I-1
Pacific Gas and Electric Company
Interruptible and Price Responsive Programs
Subscription Statistics - Enrolled MW
January 2019</oddHeader>
    <oddFooter>&amp;L&amp;F&amp;C3 of 11&amp;R&amp;A</oddFooter>
  </headerFooter>
  <customProperties>
    <customPr name="_pios_id" r:id="rId2"/>
    <customPr name="EpmWorksheetKeyString_GUID" r:id="rId3"/>
  </customProperties>
  <ignoredErrors>
    <ignoredError sqref="H30:S31 C24:D29 B21:D21 C16:D20 C23:D23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view="pageLayout" topLeftCell="A4" zoomScale="70" zoomScaleNormal="100" zoomScalePageLayoutView="70" workbookViewId="0">
      <selection activeCell="N4" sqref="N4:N5"/>
    </sheetView>
  </sheetViews>
  <sheetFormatPr defaultColWidth="9.42578125" defaultRowHeight="12.75"/>
  <cols>
    <col min="1" max="1" width="33.5703125" style="15" customWidth="1"/>
    <col min="2" max="9" width="9.28515625" style="15" customWidth="1"/>
    <col min="10" max="10" width="10.42578125" style="15" customWidth="1"/>
    <col min="11" max="11" width="11" style="15" customWidth="1"/>
    <col min="12" max="13" width="10.42578125" style="15" customWidth="1"/>
    <col min="14" max="14" width="20.42578125" style="15" bestFit="1" customWidth="1"/>
    <col min="15" max="15" width="64.42578125" style="15" customWidth="1"/>
    <col min="16" max="16" width="15" style="99" bestFit="1" customWidth="1"/>
    <col min="17" max="17" width="10.5703125" style="99" customWidth="1"/>
    <col min="18" max="18" width="9.5703125" style="99" bestFit="1" customWidth="1"/>
    <col min="19" max="19" width="11.42578125" style="99" customWidth="1"/>
    <col min="20" max="20" width="9.5703125" style="99" bestFit="1" customWidth="1"/>
    <col min="21" max="21" width="10.5703125" style="99" customWidth="1"/>
    <col min="22" max="22" width="12.42578125" style="99" bestFit="1" customWidth="1"/>
    <col min="23" max="23" width="12.42578125" style="99" customWidth="1"/>
    <col min="24" max="24" width="9.5703125" style="99" bestFit="1" customWidth="1"/>
    <col min="25" max="25" width="11.42578125" style="99" customWidth="1"/>
    <col min="26" max="26" width="11.5703125" style="99" bestFit="1" customWidth="1"/>
    <col min="27" max="27" width="11.5703125" style="99" customWidth="1"/>
    <col min="28" max="16384" width="9.42578125" style="99"/>
  </cols>
  <sheetData>
    <row r="1" spans="1:15" s="56" customFormat="1" ht="17.100000000000001" customHeight="1">
      <c r="A1" s="929" t="s">
        <v>197</v>
      </c>
      <c r="B1" s="930"/>
      <c r="C1" s="930"/>
    </row>
    <row r="2" spans="1:15" ht="12.75" hidden="1" customHeight="1">
      <c r="A2" s="72"/>
      <c r="B2" s="120"/>
      <c r="C2" s="120"/>
      <c r="D2" s="120"/>
      <c r="E2" s="120"/>
      <c r="F2" s="120"/>
      <c r="G2" s="120"/>
      <c r="H2" s="120"/>
      <c r="I2" s="120"/>
      <c r="J2" s="120"/>
      <c r="K2" s="120"/>
      <c r="L2" s="120"/>
      <c r="M2" s="120"/>
      <c r="N2" s="120"/>
      <c r="O2" s="120"/>
    </row>
    <row r="3" spans="1:15" ht="12.75" hidden="1" customHeight="1">
      <c r="A3" s="120"/>
      <c r="B3" s="120"/>
      <c r="C3" s="120"/>
      <c r="D3" s="120"/>
      <c r="E3" s="120"/>
      <c r="F3" s="120"/>
      <c r="G3" s="120"/>
      <c r="H3" s="120"/>
      <c r="I3" s="120"/>
      <c r="J3" s="120"/>
      <c r="K3" s="120"/>
      <c r="L3" s="120"/>
      <c r="M3" s="120"/>
      <c r="N3" s="120"/>
      <c r="O3" s="120"/>
    </row>
    <row r="4" spans="1:15" s="120" customFormat="1" ht="12.75" customHeight="1">
      <c r="A4" s="216"/>
      <c r="B4" s="934" t="s">
        <v>33</v>
      </c>
      <c r="C4" s="935"/>
      <c r="D4" s="935"/>
      <c r="E4" s="935"/>
      <c r="F4" s="935"/>
      <c r="G4" s="935"/>
      <c r="H4" s="935"/>
      <c r="I4" s="935"/>
      <c r="J4" s="935"/>
      <c r="K4" s="935"/>
      <c r="L4" s="935"/>
      <c r="M4" s="936"/>
      <c r="N4" s="931" t="s">
        <v>282</v>
      </c>
      <c r="O4" s="931" t="s">
        <v>37</v>
      </c>
    </row>
    <row r="5" spans="1:15" s="120" customFormat="1" ht="37.5" customHeight="1">
      <c r="A5" s="227" t="s">
        <v>244</v>
      </c>
      <c r="B5" s="228" t="s">
        <v>5</v>
      </c>
      <c r="C5" s="228" t="s">
        <v>6</v>
      </c>
      <c r="D5" s="228" t="s">
        <v>7</v>
      </c>
      <c r="E5" s="228" t="s">
        <v>8</v>
      </c>
      <c r="F5" s="228" t="s">
        <v>9</v>
      </c>
      <c r="G5" s="228" t="s">
        <v>10</v>
      </c>
      <c r="H5" s="228" t="s">
        <v>26</v>
      </c>
      <c r="I5" s="228" t="s">
        <v>34</v>
      </c>
      <c r="J5" s="228" t="s">
        <v>35</v>
      </c>
      <c r="K5" s="228" t="s">
        <v>29</v>
      </c>
      <c r="L5" s="228" t="s">
        <v>36</v>
      </c>
      <c r="M5" s="228" t="s">
        <v>31</v>
      </c>
      <c r="N5" s="937"/>
      <c r="O5" s="932"/>
    </row>
    <row r="6" spans="1:15" s="119" customFormat="1" ht="36.4" customHeight="1">
      <c r="A6" s="229" t="s">
        <v>11</v>
      </c>
      <c r="B6" s="546">
        <v>499.46769999999998</v>
      </c>
      <c r="C6" s="546">
        <v>517.01055999999994</v>
      </c>
      <c r="D6" s="546">
        <v>542.25029999999992</v>
      </c>
      <c r="E6" s="546">
        <v>580.65071999999998</v>
      </c>
      <c r="F6" s="546">
        <v>597.57654000000002</v>
      </c>
      <c r="G6" s="546">
        <v>624.48292000000004</v>
      </c>
      <c r="H6" s="546">
        <v>611.84154000000001</v>
      </c>
      <c r="I6" s="546">
        <v>609.34547999999995</v>
      </c>
      <c r="J6" s="546">
        <v>609.06063999999992</v>
      </c>
      <c r="K6" s="546">
        <v>588.81578000000002</v>
      </c>
      <c r="L6" s="546">
        <v>527.96733999999992</v>
      </c>
      <c r="M6" s="546">
        <v>525.48537999999985</v>
      </c>
      <c r="N6" s="189">
        <v>10935</v>
      </c>
      <c r="O6" s="544" t="s">
        <v>43</v>
      </c>
    </row>
    <row r="7" spans="1:15" s="119" customFormat="1" ht="73.5" customHeight="1">
      <c r="A7" s="229" t="s">
        <v>12</v>
      </c>
      <c r="B7" s="547" t="s">
        <v>13</v>
      </c>
      <c r="C7" s="547" t="s">
        <v>13</v>
      </c>
      <c r="D7" s="547" t="s">
        <v>13</v>
      </c>
      <c r="E7" s="547" t="s">
        <v>13</v>
      </c>
      <c r="F7" s="547" t="s">
        <v>13</v>
      </c>
      <c r="G7" s="547" t="s">
        <v>13</v>
      </c>
      <c r="H7" s="547" t="s">
        <v>13</v>
      </c>
      <c r="I7" s="547" t="s">
        <v>13</v>
      </c>
      <c r="J7" s="547" t="s">
        <v>13</v>
      </c>
      <c r="K7" s="547" t="s">
        <v>13</v>
      </c>
      <c r="L7" s="547" t="s">
        <v>13</v>
      </c>
      <c r="M7" s="547" t="s">
        <v>13</v>
      </c>
      <c r="N7" s="189" t="s">
        <v>23</v>
      </c>
      <c r="O7" s="544" t="s">
        <v>38</v>
      </c>
    </row>
    <row r="8" spans="1:15" s="119" customFormat="1" ht="57.4" customHeight="1">
      <c r="A8" s="229" t="s">
        <v>14</v>
      </c>
      <c r="B8" s="546" t="s">
        <v>13</v>
      </c>
      <c r="C8" s="546" t="s">
        <v>13</v>
      </c>
      <c r="D8" s="546" t="s">
        <v>13</v>
      </c>
      <c r="E8" s="546" t="s">
        <v>13</v>
      </c>
      <c r="F8" s="546" t="s">
        <v>13</v>
      </c>
      <c r="G8" s="546" t="s">
        <v>13</v>
      </c>
      <c r="H8" s="546" t="s">
        <v>13</v>
      </c>
      <c r="I8" s="546" t="s">
        <v>13</v>
      </c>
      <c r="J8" s="546" t="s">
        <v>13</v>
      </c>
      <c r="K8" s="546" t="s">
        <v>13</v>
      </c>
      <c r="L8" s="546" t="s">
        <v>13</v>
      </c>
      <c r="M8" s="546" t="s">
        <v>13</v>
      </c>
      <c r="N8" s="189" t="s">
        <v>23</v>
      </c>
      <c r="O8" s="544" t="s">
        <v>268</v>
      </c>
    </row>
    <row r="9" spans="1:15" s="119" customFormat="1" ht="44.85" customHeight="1">
      <c r="A9" s="190" t="s">
        <v>15</v>
      </c>
      <c r="B9" s="546" t="s">
        <v>13</v>
      </c>
      <c r="C9" s="546" t="s">
        <v>13</v>
      </c>
      <c r="D9" s="546" t="s">
        <v>13</v>
      </c>
      <c r="E9" s="546" t="s">
        <v>13</v>
      </c>
      <c r="F9" s="546" t="s">
        <v>13</v>
      </c>
      <c r="G9" s="546" t="s">
        <v>13</v>
      </c>
      <c r="H9" s="546" t="s">
        <v>13</v>
      </c>
      <c r="I9" s="546" t="s">
        <v>13</v>
      </c>
      <c r="J9" s="546" t="s">
        <v>13</v>
      </c>
      <c r="K9" s="546" t="s">
        <v>13</v>
      </c>
      <c r="L9" s="546" t="s">
        <v>13</v>
      </c>
      <c r="M9" s="546" t="s">
        <v>13</v>
      </c>
      <c r="N9" s="538" t="s">
        <v>23</v>
      </c>
      <c r="O9" s="544" t="s">
        <v>272</v>
      </c>
    </row>
    <row r="10" spans="1:15" s="119" customFormat="1" ht="32.25" customHeight="1">
      <c r="A10" s="124" t="s">
        <v>16</v>
      </c>
      <c r="B10" s="546" t="s">
        <v>13</v>
      </c>
      <c r="C10" s="546" t="s">
        <v>13</v>
      </c>
      <c r="D10" s="546" t="s">
        <v>13</v>
      </c>
      <c r="E10" s="546" t="s">
        <v>13</v>
      </c>
      <c r="F10" s="546">
        <v>0.23627977961530874</v>
      </c>
      <c r="G10" s="546">
        <v>0.49207265462806005</v>
      </c>
      <c r="H10" s="546">
        <v>0.544951620095662</v>
      </c>
      <c r="I10" s="546">
        <v>0.48447885776393196</v>
      </c>
      <c r="J10" s="546">
        <v>0.46261119499475212</v>
      </c>
      <c r="K10" s="546">
        <v>0.13363884160440792</v>
      </c>
      <c r="L10" s="546" t="s">
        <v>13</v>
      </c>
      <c r="M10" s="546" t="s">
        <v>13</v>
      </c>
      <c r="N10" s="189" t="s">
        <v>23</v>
      </c>
      <c r="O10" s="544" t="s">
        <v>39</v>
      </c>
    </row>
    <row r="11" spans="1:15" s="548" customFormat="1" ht="15.75" hidden="1" customHeight="1">
      <c r="A11" s="379"/>
      <c r="B11" s="546" t="s">
        <v>13</v>
      </c>
      <c r="C11" s="546" t="s">
        <v>13</v>
      </c>
      <c r="D11" s="546" t="s">
        <v>13</v>
      </c>
      <c r="E11" s="546" t="s">
        <v>13</v>
      </c>
      <c r="F11" s="546">
        <v>30</v>
      </c>
      <c r="G11" s="546">
        <v>30</v>
      </c>
      <c r="H11" s="546">
        <v>30</v>
      </c>
      <c r="I11" s="546">
        <v>30</v>
      </c>
      <c r="J11" s="546">
        <v>30</v>
      </c>
      <c r="K11" s="546">
        <v>30</v>
      </c>
      <c r="L11" s="546" t="s">
        <v>13</v>
      </c>
      <c r="M11" s="546" t="s">
        <v>13</v>
      </c>
      <c r="N11" s="380"/>
      <c r="O11" s="544" t="s">
        <v>40</v>
      </c>
    </row>
    <row r="12" spans="1:15" s="119" customFormat="1" ht="38.25" customHeight="1">
      <c r="A12" s="229" t="s">
        <v>18</v>
      </c>
      <c r="B12" s="543" t="s">
        <v>13</v>
      </c>
      <c r="C12" s="543" t="s">
        <v>13</v>
      </c>
      <c r="D12" s="543" t="s">
        <v>13</v>
      </c>
      <c r="E12" s="543" t="s">
        <v>13</v>
      </c>
      <c r="F12" s="543">
        <v>138.06899999999999</v>
      </c>
      <c r="G12" s="543">
        <v>138.06899999999999</v>
      </c>
      <c r="H12" s="543">
        <v>138.06899999999999</v>
      </c>
      <c r="I12" s="543">
        <v>138.06899999999999</v>
      </c>
      <c r="J12" s="543">
        <v>138.06899999999999</v>
      </c>
      <c r="K12" s="543">
        <v>138.06899999999999</v>
      </c>
      <c r="L12" s="543" t="s">
        <v>13</v>
      </c>
      <c r="M12" s="543" t="s">
        <v>13</v>
      </c>
      <c r="N12" s="552">
        <v>603881</v>
      </c>
      <c r="O12" s="544" t="s">
        <v>40</v>
      </c>
    </row>
    <row r="13" spans="1:15" s="120" customFormat="1" ht="18.399999999999999" customHeight="1">
      <c r="A13" s="229" t="s">
        <v>19</v>
      </c>
      <c r="B13" s="546">
        <v>3.6938874740000003</v>
      </c>
      <c r="C13" s="546">
        <v>3.5269058820000003</v>
      </c>
      <c r="D13" s="546">
        <v>3.3936751840000001</v>
      </c>
      <c r="E13" s="546">
        <v>7.7255232600000001</v>
      </c>
      <c r="F13" s="546">
        <v>7.8833524799999992</v>
      </c>
      <c r="G13" s="546">
        <v>7.9995023200000004</v>
      </c>
      <c r="H13" s="546">
        <v>7.9846748199999995</v>
      </c>
      <c r="I13" s="546">
        <v>8.2580228200000008</v>
      </c>
      <c r="J13" s="546">
        <v>8.6063501199999983</v>
      </c>
      <c r="K13" s="546">
        <v>8.0857692199999995</v>
      </c>
      <c r="L13" s="546">
        <v>3.2734237679999993</v>
      </c>
      <c r="M13" s="546">
        <v>3.0995580780000003</v>
      </c>
      <c r="N13" s="540">
        <v>7299</v>
      </c>
      <c r="O13" s="938" t="s">
        <v>269</v>
      </c>
    </row>
    <row r="14" spans="1:15" s="120" customFormat="1" ht="18.399999999999999" customHeight="1">
      <c r="A14" s="190" t="s">
        <v>20</v>
      </c>
      <c r="B14" s="546">
        <v>5.6130079999999992E-2</v>
      </c>
      <c r="C14" s="546">
        <v>5.5221037999999986E-2</v>
      </c>
      <c r="D14" s="546">
        <v>5.4784717999999996E-2</v>
      </c>
      <c r="E14" s="546">
        <v>0.18838477199999998</v>
      </c>
      <c r="F14" s="546">
        <v>0.20904222200000003</v>
      </c>
      <c r="G14" s="546">
        <v>0.230829232</v>
      </c>
      <c r="H14" s="546">
        <v>0.23331848599999999</v>
      </c>
      <c r="I14" s="546">
        <v>0.23572752199999999</v>
      </c>
      <c r="J14" s="546">
        <v>0.23202033599999999</v>
      </c>
      <c r="K14" s="546">
        <v>0.20390444799999999</v>
      </c>
      <c r="L14" s="546">
        <v>5.5378879999999998E-2</v>
      </c>
      <c r="M14" s="546">
        <v>5.6055641999999996E-2</v>
      </c>
      <c r="N14" s="551">
        <v>95833</v>
      </c>
      <c r="O14" s="939"/>
    </row>
    <row r="15" spans="1:15" s="120" customFormat="1" ht="18.399999999999999" customHeight="1">
      <c r="A15" s="190" t="s">
        <v>21</v>
      </c>
      <c r="B15" s="546">
        <v>0</v>
      </c>
      <c r="C15" s="546">
        <v>0</v>
      </c>
      <c r="D15" s="546">
        <v>0</v>
      </c>
      <c r="E15" s="546">
        <v>7.7252280000000006E-3</v>
      </c>
      <c r="F15" s="546">
        <v>7.7252280000000006E-3</v>
      </c>
      <c r="G15" s="546">
        <v>7.7252280000000006E-3</v>
      </c>
      <c r="H15" s="546">
        <v>7.7252280000000006E-3</v>
      </c>
      <c r="I15" s="546">
        <v>7.7252280000000006E-3</v>
      </c>
      <c r="J15" s="546">
        <v>7.7252280000000006E-3</v>
      </c>
      <c r="K15" s="546">
        <v>7.7252279999999998E-3</v>
      </c>
      <c r="L15" s="546">
        <v>0</v>
      </c>
      <c r="M15" s="546">
        <v>0</v>
      </c>
      <c r="N15" s="540">
        <v>315414</v>
      </c>
      <c r="O15" s="940"/>
    </row>
    <row r="16" spans="1:15" s="120" customFormat="1" ht="42.75" customHeight="1">
      <c r="A16" s="124" t="s">
        <v>22</v>
      </c>
      <c r="B16" s="546">
        <v>8.5335317736145305E-2</v>
      </c>
      <c r="C16" s="546">
        <v>8.5332046742499237E-2</v>
      </c>
      <c r="D16" s="546">
        <v>8.2288028347253822E-2</v>
      </c>
      <c r="E16" s="546">
        <v>9.4754070699400977E-2</v>
      </c>
      <c r="F16" s="546">
        <v>0.12616446662624189</v>
      </c>
      <c r="G16" s="546">
        <v>0.17125909537387579</v>
      </c>
      <c r="H16" s="546">
        <v>0.18579523316523622</v>
      </c>
      <c r="I16" s="546">
        <v>0.1787744</v>
      </c>
      <c r="J16" s="546">
        <v>0.1787744</v>
      </c>
      <c r="K16" s="546">
        <v>0.11296048140375711</v>
      </c>
      <c r="L16" s="546">
        <v>8.9782812065434522E-2</v>
      </c>
      <c r="M16" s="546">
        <v>8.9782812065434522E-2</v>
      </c>
      <c r="N16" s="541" t="s">
        <v>23</v>
      </c>
      <c r="O16" s="542" t="s">
        <v>41</v>
      </c>
    </row>
    <row r="17" spans="1:20" s="123" customFormat="1" ht="12.6" customHeight="1">
      <c r="A17" s="217"/>
      <c r="B17" s="217"/>
      <c r="C17" s="217"/>
      <c r="D17" s="217"/>
      <c r="E17" s="217"/>
      <c r="F17" s="217"/>
      <c r="G17" s="217"/>
      <c r="H17" s="217"/>
      <c r="I17" s="217"/>
      <c r="J17" s="217"/>
      <c r="K17" s="281"/>
      <c r="L17" s="217"/>
      <c r="M17" s="217"/>
      <c r="N17" s="217"/>
      <c r="O17" s="217"/>
      <c r="P17" s="217"/>
      <c r="Q17" s="217"/>
      <c r="R17" s="217"/>
      <c r="S17" s="217"/>
      <c r="T17" s="217"/>
    </row>
    <row r="18" spans="1:20" s="217" customFormat="1" ht="30.75" customHeight="1">
      <c r="A18" s="933" t="s">
        <v>271</v>
      </c>
      <c r="B18" s="933"/>
      <c r="C18" s="933"/>
      <c r="D18" s="933"/>
      <c r="E18" s="933"/>
      <c r="F18" s="933"/>
      <c r="G18" s="933"/>
      <c r="H18" s="933"/>
      <c r="I18" s="933"/>
      <c r="J18" s="933"/>
      <c r="K18" s="933"/>
      <c r="L18" s="933"/>
      <c r="M18" s="933"/>
      <c r="N18" s="933"/>
      <c r="O18" s="933"/>
    </row>
    <row r="19" spans="1:20" s="378" customFormat="1" ht="21.4" customHeight="1">
      <c r="A19" s="919" t="s">
        <v>343</v>
      </c>
      <c r="B19" s="927"/>
      <c r="C19" s="927"/>
      <c r="D19" s="927"/>
      <c r="E19" s="927"/>
      <c r="F19" s="927"/>
      <c r="G19" s="927"/>
      <c r="H19" s="927"/>
      <c r="I19" s="927"/>
      <c r="J19" s="927"/>
      <c r="K19" s="928"/>
      <c r="L19" s="927"/>
      <c r="M19" s="927"/>
      <c r="N19" s="927"/>
      <c r="O19" s="927"/>
      <c r="P19" s="515"/>
      <c r="Q19" s="515"/>
      <c r="R19" s="515"/>
      <c r="S19" s="515"/>
      <c r="T19" s="515"/>
    </row>
    <row r="20" spans="1:20" s="378" customFormat="1"/>
    <row r="21" spans="1:20">
      <c r="A21" s="99"/>
      <c r="B21" s="99"/>
      <c r="C21" s="99"/>
      <c r="D21" s="99"/>
      <c r="E21" s="99"/>
      <c r="F21" s="99"/>
      <c r="G21" s="99"/>
      <c r="H21" s="99"/>
      <c r="I21" s="99"/>
      <c r="J21" s="99"/>
      <c r="K21" s="99"/>
      <c r="L21" s="99"/>
      <c r="M21" s="99"/>
      <c r="N21" s="99"/>
      <c r="O21" s="99"/>
    </row>
    <row r="22" spans="1:20">
      <c r="A22" s="99"/>
      <c r="B22" s="99"/>
      <c r="C22" s="99"/>
      <c r="D22" s="99"/>
      <c r="E22" s="99"/>
      <c r="F22" s="99"/>
      <c r="G22" s="99"/>
      <c r="H22" s="99"/>
      <c r="I22" s="99"/>
      <c r="J22" s="99"/>
      <c r="K22" s="99"/>
      <c r="L22" s="99"/>
      <c r="M22" s="99"/>
      <c r="N22" s="99"/>
      <c r="O22" s="99"/>
    </row>
    <row r="23" spans="1:20">
      <c r="A23" s="99"/>
      <c r="B23" s="99"/>
      <c r="C23" s="99"/>
      <c r="D23" s="99"/>
      <c r="E23" s="99"/>
      <c r="F23" s="99"/>
      <c r="G23" s="99"/>
      <c r="H23" s="99"/>
      <c r="I23" s="99"/>
      <c r="J23" s="99"/>
      <c r="K23" s="99"/>
      <c r="L23" s="99"/>
      <c r="M23" s="99"/>
      <c r="N23" s="99"/>
      <c r="O23" s="99"/>
    </row>
    <row r="24" spans="1:20">
      <c r="A24" s="99"/>
      <c r="B24" s="99"/>
      <c r="C24" s="99"/>
      <c r="D24" s="99"/>
      <c r="E24" s="99"/>
      <c r="F24" s="99"/>
      <c r="G24" s="99"/>
      <c r="H24" s="99"/>
      <c r="I24" s="99"/>
      <c r="J24" s="99"/>
      <c r="K24" s="99"/>
      <c r="L24" s="99"/>
      <c r="M24" s="99"/>
      <c r="N24" s="99"/>
      <c r="O24" s="99"/>
    </row>
    <row r="25" spans="1:20">
      <c r="A25" s="99"/>
      <c r="B25" s="99"/>
      <c r="C25" s="99"/>
      <c r="D25" s="99"/>
      <c r="E25" s="99"/>
      <c r="F25" s="99"/>
      <c r="G25" s="99"/>
      <c r="H25" s="99"/>
      <c r="I25" s="99"/>
      <c r="J25" s="99"/>
      <c r="K25" s="99"/>
      <c r="L25" s="99"/>
      <c r="M25" s="99"/>
      <c r="N25" s="99"/>
      <c r="O25" s="99"/>
    </row>
    <row r="33" spans="11:11">
      <c r="K33" s="532"/>
    </row>
    <row r="34" spans="11:11">
      <c r="K34" s="99"/>
    </row>
    <row r="35" spans="11:11">
      <c r="K35" s="585"/>
    </row>
    <row r="36" spans="11:11">
      <c r="K36" s="230"/>
    </row>
    <row r="37" spans="11:11">
      <c r="K37" s="578"/>
    </row>
  </sheetData>
  <mergeCells count="7">
    <mergeCell ref="A19:O19"/>
    <mergeCell ref="A1:C1"/>
    <mergeCell ref="O4:O5"/>
    <mergeCell ref="A18:O18"/>
    <mergeCell ref="B4:M4"/>
    <mergeCell ref="N4:N5"/>
    <mergeCell ref="O13:O15"/>
  </mergeCells>
  <pageMargins left="0.7" right="0.7" top="1.05" bottom="0.75" header="0.3" footer="0.3"/>
  <pageSetup scale="53" orientation="landscape" r:id="rId1"/>
  <headerFooter>
    <oddHeader>&amp;C&amp;"Arial,Bold"&amp;K000000Pacific Gas and Electric Company
Average Ex Ante Load Impact kW / Customer
January 2019</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70" zoomScaleNormal="100" zoomScalePageLayoutView="70" workbookViewId="0">
      <selection activeCell="L5" sqref="L5"/>
    </sheetView>
  </sheetViews>
  <sheetFormatPr defaultColWidth="9.42578125" defaultRowHeight="12.75"/>
  <cols>
    <col min="1" max="1" width="30.5703125" style="15" customWidth="1"/>
    <col min="2" max="9" width="9.140625" style="15" customWidth="1"/>
    <col min="10" max="13" width="10.140625" style="15" customWidth="1"/>
    <col min="14" max="14" width="19" style="15" customWidth="1"/>
    <col min="15" max="15" width="64.42578125" style="55" customWidth="1"/>
    <col min="16" max="17" width="26.5703125" style="15" hidden="1" customWidth="1"/>
    <col min="18" max="18" width="46.42578125" style="15" customWidth="1"/>
    <col min="19" max="19" width="10.5703125" style="15" customWidth="1"/>
    <col min="20" max="20" width="12.42578125" style="15" bestFit="1" customWidth="1"/>
    <col min="21" max="21" width="12.42578125" style="15" customWidth="1"/>
    <col min="22" max="22" width="9.5703125" style="15" bestFit="1" customWidth="1"/>
    <col min="23" max="23" width="11.42578125" style="15" customWidth="1"/>
    <col min="24" max="24" width="11.5703125" style="15" bestFit="1" customWidth="1"/>
    <col min="25" max="25" width="11.5703125" style="15" customWidth="1"/>
    <col min="26" max="16384" width="9.42578125" style="15"/>
  </cols>
  <sheetData>
    <row r="1" spans="1:15" s="56" customFormat="1" ht="16.5" customHeight="1">
      <c r="A1" s="929" t="s">
        <v>198</v>
      </c>
      <c r="B1" s="930"/>
      <c r="C1" s="930"/>
    </row>
    <row r="2" spans="1:15" ht="12.75" hidden="1" customHeight="1">
      <c r="A2" s="85"/>
      <c r="B2" s="86"/>
      <c r="C2" s="86"/>
      <c r="D2" s="86"/>
      <c r="E2" s="86"/>
      <c r="F2" s="86"/>
      <c r="G2" s="86"/>
      <c r="H2" s="86"/>
      <c r="I2" s="86"/>
      <c r="J2" s="86"/>
      <c r="K2" s="86"/>
      <c r="L2" s="86"/>
      <c r="M2" s="86"/>
      <c r="N2" s="86"/>
      <c r="O2" s="86"/>
    </row>
    <row r="3" spans="1:15" ht="12.75" hidden="1" customHeight="1">
      <c r="A3" s="86"/>
      <c r="B3" s="86"/>
      <c r="C3" s="86"/>
      <c r="D3" s="86"/>
      <c r="E3" s="86"/>
      <c r="F3" s="86"/>
      <c r="G3" s="86"/>
      <c r="H3" s="86"/>
      <c r="I3" s="86"/>
      <c r="J3" s="86"/>
      <c r="K3" s="86"/>
      <c r="L3" s="86"/>
      <c r="M3" s="86"/>
      <c r="N3" s="86"/>
      <c r="O3" s="86"/>
    </row>
    <row r="4" spans="1:15" s="120" customFormat="1" ht="12.75" customHeight="1">
      <c r="A4" s="944" t="s">
        <v>244</v>
      </c>
      <c r="B4" s="934" t="s">
        <v>42</v>
      </c>
      <c r="C4" s="935"/>
      <c r="D4" s="935"/>
      <c r="E4" s="935"/>
      <c r="F4" s="935"/>
      <c r="G4" s="935"/>
      <c r="H4" s="935"/>
      <c r="I4" s="935"/>
      <c r="J4" s="935"/>
      <c r="K4" s="935"/>
      <c r="L4" s="935"/>
      <c r="M4" s="936"/>
      <c r="N4" s="931" t="s">
        <v>282</v>
      </c>
      <c r="O4" s="941" t="s">
        <v>37</v>
      </c>
    </row>
    <row r="5" spans="1:15" s="119" customFormat="1" ht="42.75" customHeight="1">
      <c r="A5" s="945"/>
      <c r="B5" s="118" t="s">
        <v>5</v>
      </c>
      <c r="C5" s="118" t="s">
        <v>6</v>
      </c>
      <c r="D5" s="118" t="s">
        <v>7</v>
      </c>
      <c r="E5" s="118" t="s">
        <v>8</v>
      </c>
      <c r="F5" s="118" t="s">
        <v>9</v>
      </c>
      <c r="G5" s="118" t="s">
        <v>10</v>
      </c>
      <c r="H5" s="118" t="s">
        <v>26</v>
      </c>
      <c r="I5" s="118" t="s">
        <v>34</v>
      </c>
      <c r="J5" s="118" t="s">
        <v>35</v>
      </c>
      <c r="K5" s="118" t="s">
        <v>29</v>
      </c>
      <c r="L5" s="118" t="s">
        <v>36</v>
      </c>
      <c r="M5" s="118" t="s">
        <v>31</v>
      </c>
      <c r="N5" s="943"/>
      <c r="O5" s="942"/>
    </row>
    <row r="6" spans="1:15" s="557" customFormat="1" ht="34.9" customHeight="1">
      <c r="A6" s="121" t="s">
        <v>11</v>
      </c>
      <c r="B6" s="547">
        <v>590.4</v>
      </c>
      <c r="C6" s="547">
        <v>590.4</v>
      </c>
      <c r="D6" s="547">
        <v>590.4</v>
      </c>
      <c r="E6" s="547">
        <v>590.4</v>
      </c>
      <c r="F6" s="547">
        <v>590.4</v>
      </c>
      <c r="G6" s="547">
        <v>590.4</v>
      </c>
      <c r="H6" s="547">
        <v>590.4</v>
      </c>
      <c r="I6" s="547">
        <v>590.4</v>
      </c>
      <c r="J6" s="547">
        <v>590.4</v>
      </c>
      <c r="K6" s="547">
        <v>590.4</v>
      </c>
      <c r="L6" s="547">
        <v>590.4</v>
      </c>
      <c r="M6" s="547">
        <v>590.4</v>
      </c>
      <c r="N6" s="541">
        <v>10907</v>
      </c>
      <c r="O6" s="544" t="s">
        <v>43</v>
      </c>
    </row>
    <row r="7" spans="1:15" s="556" customFormat="1" ht="72" customHeight="1">
      <c r="A7" s="121" t="s">
        <v>12</v>
      </c>
      <c r="B7" s="558" t="s">
        <v>13</v>
      </c>
      <c r="C7" s="558" t="s">
        <v>13</v>
      </c>
      <c r="D7" s="558" t="s">
        <v>13</v>
      </c>
      <c r="E7" s="558" t="s">
        <v>13</v>
      </c>
      <c r="F7" s="558" t="s">
        <v>13</v>
      </c>
      <c r="G7" s="558" t="s">
        <v>13</v>
      </c>
      <c r="H7" s="558" t="s">
        <v>13</v>
      </c>
      <c r="I7" s="558" t="s">
        <v>13</v>
      </c>
      <c r="J7" s="558" t="s">
        <v>13</v>
      </c>
      <c r="K7" s="558" t="s">
        <v>13</v>
      </c>
      <c r="L7" s="558" t="s">
        <v>13</v>
      </c>
      <c r="M7" s="558" t="s">
        <v>13</v>
      </c>
      <c r="N7" s="122" t="s">
        <v>23</v>
      </c>
      <c r="O7" s="544" t="s">
        <v>38</v>
      </c>
    </row>
    <row r="8" spans="1:15" s="556" customFormat="1" ht="58.9" customHeight="1">
      <c r="A8" s="121" t="s">
        <v>14</v>
      </c>
      <c r="B8" s="558" t="s">
        <v>13</v>
      </c>
      <c r="C8" s="558" t="s">
        <v>13</v>
      </c>
      <c r="D8" s="558" t="s">
        <v>13</v>
      </c>
      <c r="E8" s="558" t="s">
        <v>13</v>
      </c>
      <c r="F8" s="558" t="s">
        <v>13</v>
      </c>
      <c r="G8" s="558" t="s">
        <v>13</v>
      </c>
      <c r="H8" s="558" t="s">
        <v>13</v>
      </c>
      <c r="I8" s="558" t="s">
        <v>13</v>
      </c>
      <c r="J8" s="558" t="s">
        <v>13</v>
      </c>
      <c r="K8" s="558" t="s">
        <v>13</v>
      </c>
      <c r="L8" s="558" t="s">
        <v>13</v>
      </c>
      <c r="M8" s="558" t="s">
        <v>13</v>
      </c>
      <c r="N8" s="122" t="s">
        <v>23</v>
      </c>
      <c r="O8" s="544" t="s">
        <v>268</v>
      </c>
    </row>
    <row r="9" spans="1:15" s="556" customFormat="1" ht="45.4" customHeight="1">
      <c r="A9" s="190" t="s">
        <v>15</v>
      </c>
      <c r="B9" s="558" t="s">
        <v>13</v>
      </c>
      <c r="C9" s="558" t="s">
        <v>13</v>
      </c>
      <c r="D9" s="558" t="s">
        <v>13</v>
      </c>
      <c r="E9" s="558" t="s">
        <v>13</v>
      </c>
      <c r="F9" s="558" t="s">
        <v>13</v>
      </c>
      <c r="G9" s="558" t="s">
        <v>13</v>
      </c>
      <c r="H9" s="558" t="s">
        <v>13</v>
      </c>
      <c r="I9" s="558" t="s">
        <v>13</v>
      </c>
      <c r="J9" s="558" t="s">
        <v>13</v>
      </c>
      <c r="K9" s="558" t="s">
        <v>13</v>
      </c>
      <c r="L9" s="558" t="s">
        <v>13</v>
      </c>
      <c r="M9" s="558" t="s">
        <v>13</v>
      </c>
      <c r="N9" s="218" t="s">
        <v>23</v>
      </c>
      <c r="O9" s="544" t="s">
        <v>283</v>
      </c>
    </row>
    <row r="10" spans="1:15" s="556" customFormat="1" ht="34.35" customHeight="1">
      <c r="A10" s="124" t="s">
        <v>16</v>
      </c>
      <c r="B10" s="547">
        <v>0.5015522</v>
      </c>
      <c r="C10" s="547">
        <v>0.5015522</v>
      </c>
      <c r="D10" s="547">
        <v>0.5015522</v>
      </c>
      <c r="E10" s="547">
        <v>0.5015522</v>
      </c>
      <c r="F10" s="547">
        <v>0.5015522</v>
      </c>
      <c r="G10" s="547">
        <v>0.5015522</v>
      </c>
      <c r="H10" s="547">
        <v>0.5015522</v>
      </c>
      <c r="I10" s="547">
        <v>0.5015522</v>
      </c>
      <c r="J10" s="547">
        <v>0.5015522</v>
      </c>
      <c r="K10" s="547">
        <v>0.5015522</v>
      </c>
      <c r="L10" s="547">
        <v>0.5015522</v>
      </c>
      <c r="M10" s="547">
        <v>0.5015522</v>
      </c>
      <c r="N10" s="122" t="s">
        <v>23</v>
      </c>
      <c r="O10" s="544" t="s">
        <v>39</v>
      </c>
    </row>
    <row r="11" spans="1:15" s="556" customFormat="1" ht="47.85" customHeight="1">
      <c r="A11" s="121" t="s">
        <v>18</v>
      </c>
      <c r="B11" s="547">
        <v>26.840782983970406</v>
      </c>
      <c r="C11" s="547">
        <v>26.840782983970406</v>
      </c>
      <c r="D11" s="547">
        <v>26.840782983970406</v>
      </c>
      <c r="E11" s="547">
        <v>26.840782983970406</v>
      </c>
      <c r="F11" s="547">
        <v>26.840782983970406</v>
      </c>
      <c r="G11" s="547">
        <v>26.840782983970406</v>
      </c>
      <c r="H11" s="547">
        <v>26.840782983970406</v>
      </c>
      <c r="I11" s="547">
        <v>26.840782983970406</v>
      </c>
      <c r="J11" s="547">
        <v>26.840782983970406</v>
      </c>
      <c r="K11" s="547">
        <v>26.840782983970406</v>
      </c>
      <c r="L11" s="547">
        <v>26.840782983970406</v>
      </c>
      <c r="M11" s="547">
        <v>26.840782983970406</v>
      </c>
      <c r="N11" s="539">
        <v>603881</v>
      </c>
      <c r="O11" s="544" t="s">
        <v>40</v>
      </c>
    </row>
    <row r="12" spans="1:15" s="554" customFormat="1" ht="19.899999999999999" customHeight="1">
      <c r="A12" s="553" t="s">
        <v>19</v>
      </c>
      <c r="B12" s="545">
        <v>2.0823600000000001E-2</v>
      </c>
      <c r="C12" s="545">
        <v>2.0823600000000001E-2</v>
      </c>
      <c r="D12" s="545">
        <v>2.0823600000000001E-2</v>
      </c>
      <c r="E12" s="545">
        <v>2.0823600000000001E-2</v>
      </c>
      <c r="F12" s="545">
        <v>2.0823600000000001E-2</v>
      </c>
      <c r="G12" s="545">
        <v>2.0823600000000001E-2</v>
      </c>
      <c r="H12" s="545">
        <v>2.0823600000000001E-2</v>
      </c>
      <c r="I12" s="545">
        <v>2.0823600000000001E-2</v>
      </c>
      <c r="J12" s="545">
        <v>2.0823600000000001E-2</v>
      </c>
      <c r="K12" s="545">
        <v>2.0823600000000001E-2</v>
      </c>
      <c r="L12" s="545">
        <v>2.0823600000000001E-2</v>
      </c>
      <c r="M12" s="545">
        <v>2.0823600000000001E-2</v>
      </c>
      <c r="N12" s="549">
        <v>7299</v>
      </c>
      <c r="O12" s="938" t="s">
        <v>269</v>
      </c>
    </row>
    <row r="13" spans="1:15" s="554" customFormat="1" ht="19.899999999999999" customHeight="1">
      <c r="A13" s="555" t="s">
        <v>20</v>
      </c>
      <c r="B13" s="545">
        <v>0.22634580000000001</v>
      </c>
      <c r="C13" s="545">
        <v>0.22634580000000001</v>
      </c>
      <c r="D13" s="545">
        <v>0.22634580000000001</v>
      </c>
      <c r="E13" s="545">
        <v>0.22634580000000001</v>
      </c>
      <c r="F13" s="545">
        <v>0.22634580000000001</v>
      </c>
      <c r="G13" s="545">
        <v>0.22634580000000001</v>
      </c>
      <c r="H13" s="545">
        <v>0.22634580000000001</v>
      </c>
      <c r="I13" s="545">
        <v>0.22634580000000001</v>
      </c>
      <c r="J13" s="545">
        <v>0.22634580000000001</v>
      </c>
      <c r="K13" s="545">
        <v>0.22634580000000001</v>
      </c>
      <c r="L13" s="545">
        <v>0.22634580000000001</v>
      </c>
      <c r="M13" s="545">
        <v>0.22634580000000001</v>
      </c>
      <c r="N13" s="550">
        <v>95833</v>
      </c>
      <c r="O13" s="939"/>
    </row>
    <row r="14" spans="1:15" s="554" customFormat="1" ht="19.899999999999999" customHeight="1">
      <c r="A14" s="555" t="s">
        <v>21</v>
      </c>
      <c r="B14" s="755">
        <v>7.0000000000000007E-2</v>
      </c>
      <c r="C14" s="755">
        <v>7.0000000000000007E-2</v>
      </c>
      <c r="D14" s="755">
        <v>7.0000000000000007E-2</v>
      </c>
      <c r="E14" s="755">
        <v>7.0000000000000007E-2</v>
      </c>
      <c r="F14" s="755">
        <v>7.0000000000000007E-2</v>
      </c>
      <c r="G14" s="755">
        <v>7.0000000000000007E-2</v>
      </c>
      <c r="H14" s="755">
        <v>7.0000000000000007E-2</v>
      </c>
      <c r="I14" s="755">
        <v>7.0000000000000007E-2</v>
      </c>
      <c r="J14" s="755">
        <v>7.0000000000000007E-2</v>
      </c>
      <c r="K14" s="755">
        <v>7.0000000000000007E-2</v>
      </c>
      <c r="L14" s="755">
        <v>7.0000000000000007E-2</v>
      </c>
      <c r="M14" s="755">
        <v>7.0000000000000007E-2</v>
      </c>
      <c r="N14" s="549">
        <v>315414</v>
      </c>
      <c r="O14" s="940"/>
    </row>
    <row r="15" spans="1:15" s="556" customFormat="1" ht="46.35" customHeight="1">
      <c r="A15" s="124" t="s">
        <v>195</v>
      </c>
      <c r="B15" s="756">
        <v>0.2</v>
      </c>
      <c r="C15" s="756">
        <v>0.2</v>
      </c>
      <c r="D15" s="756">
        <v>0.2</v>
      </c>
      <c r="E15" s="756">
        <v>0.2</v>
      </c>
      <c r="F15" s="756">
        <v>0.2</v>
      </c>
      <c r="G15" s="756">
        <v>0.2</v>
      </c>
      <c r="H15" s="756">
        <v>0.2</v>
      </c>
      <c r="I15" s="756">
        <v>0.2</v>
      </c>
      <c r="J15" s="756">
        <v>0.2</v>
      </c>
      <c r="K15" s="756">
        <v>0.2</v>
      </c>
      <c r="L15" s="756">
        <v>0.2</v>
      </c>
      <c r="M15" s="756">
        <v>0.2</v>
      </c>
      <c r="N15" s="541" t="s">
        <v>23</v>
      </c>
      <c r="O15" s="544" t="s">
        <v>41</v>
      </c>
    </row>
    <row r="16" spans="1:15" s="123" customFormat="1">
      <c r="K16" s="281"/>
    </row>
    <row r="17" spans="1:20" ht="44.25" customHeight="1">
      <c r="A17" s="933" t="s">
        <v>270</v>
      </c>
      <c r="B17" s="933"/>
      <c r="C17" s="933"/>
      <c r="D17" s="933"/>
      <c r="E17" s="933"/>
      <c r="F17" s="933"/>
      <c r="G17" s="933"/>
      <c r="H17" s="933"/>
      <c r="I17" s="933"/>
      <c r="J17" s="933"/>
      <c r="K17" s="933"/>
      <c r="L17" s="933"/>
      <c r="M17" s="933"/>
      <c r="N17" s="933"/>
      <c r="O17" s="933"/>
      <c r="P17" s="99"/>
      <c r="Q17" s="99"/>
      <c r="R17" s="99"/>
      <c r="S17" s="99"/>
      <c r="T17" s="99"/>
    </row>
    <row r="18" spans="1:20" s="516" customFormat="1" ht="18.399999999999999" customHeight="1">
      <c r="A18" s="919" t="s">
        <v>281</v>
      </c>
      <c r="B18" s="927"/>
      <c r="C18" s="927"/>
      <c r="D18" s="927"/>
      <c r="E18" s="927"/>
      <c r="F18" s="927"/>
      <c r="G18" s="927"/>
      <c r="H18" s="927"/>
      <c r="I18" s="927"/>
      <c r="J18" s="927"/>
      <c r="K18" s="927"/>
      <c r="L18" s="927"/>
      <c r="M18" s="927"/>
      <c r="N18" s="927"/>
      <c r="O18" s="927"/>
      <c r="P18" s="515"/>
      <c r="Q18" s="515"/>
      <c r="R18" s="515"/>
      <c r="S18" s="515"/>
      <c r="T18" s="515"/>
    </row>
    <row r="19" spans="1:20" ht="18">
      <c r="K19" s="589" t="s">
        <v>285</v>
      </c>
    </row>
    <row r="21" spans="1:20">
      <c r="A21" s="15" t="s">
        <v>2</v>
      </c>
    </row>
    <row r="22" spans="1:20">
      <c r="A22" s="99"/>
      <c r="B22" s="99"/>
      <c r="C22" s="99"/>
      <c r="D22" s="99"/>
      <c r="E22" s="99"/>
      <c r="F22" s="99"/>
      <c r="G22" s="99"/>
      <c r="H22" s="99"/>
      <c r="I22" s="99"/>
      <c r="J22" s="99"/>
      <c r="K22" s="99"/>
      <c r="L22" s="99"/>
      <c r="M22" s="99"/>
      <c r="N22" s="99"/>
      <c r="O22" s="226"/>
    </row>
    <row r="23" spans="1:20">
      <c r="A23" s="99"/>
      <c r="B23" s="99"/>
      <c r="C23" s="99"/>
      <c r="D23" s="99"/>
      <c r="E23" s="99"/>
      <c r="F23" s="99"/>
      <c r="G23" s="99"/>
      <c r="H23" s="99"/>
      <c r="I23" s="99"/>
      <c r="J23" s="99"/>
      <c r="K23" s="99"/>
      <c r="L23" s="99"/>
      <c r="M23" s="99"/>
      <c r="N23" s="99"/>
      <c r="O23" s="226"/>
    </row>
    <row r="32" spans="1:20">
      <c r="K32" s="532"/>
    </row>
    <row r="33" spans="11:11">
      <c r="K33" s="99"/>
    </row>
    <row r="34" spans="11:11">
      <c r="K34" s="230"/>
    </row>
    <row r="35" spans="11:11">
      <c r="K35" s="585"/>
    </row>
    <row r="37" spans="11:11">
      <c r="K37" s="578"/>
    </row>
  </sheetData>
  <mergeCells count="8">
    <mergeCell ref="A18:O18"/>
    <mergeCell ref="A1:C1"/>
    <mergeCell ref="A17:O17"/>
    <mergeCell ref="O4:O5"/>
    <mergeCell ref="N4:N5"/>
    <mergeCell ref="O12:O14"/>
    <mergeCell ref="B4:M4"/>
    <mergeCell ref="A4:A5"/>
  </mergeCells>
  <pageMargins left="0.7" right="0.7" top="1.05" bottom="0.75" header="0.3" footer="0.3"/>
  <pageSetup scale="54" orientation="landscape" r:id="rId1"/>
  <headerFooter>
    <oddHeader>&amp;C&amp;"Arial,Bold"&amp;K000000Pacific Gas and Electric Company
Average ExPost Load Impact kW / Customer
January 2019</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5"/>
  <sheetViews>
    <sheetView view="pageLayout" zoomScale="70" zoomScaleNormal="70" zoomScalePageLayoutView="70" workbookViewId="0">
      <selection activeCell="D7" sqref="D7"/>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353" t="s">
        <v>375</v>
      </c>
      <c r="B1" s="468"/>
      <c r="C1" s="468"/>
      <c r="D1" s="468"/>
      <c r="E1" s="468"/>
      <c r="F1" s="468"/>
      <c r="G1" s="468"/>
      <c r="H1" s="468"/>
      <c r="I1" s="468"/>
      <c r="J1" s="468"/>
      <c r="K1" s="468"/>
      <c r="L1" s="468"/>
      <c r="M1" s="468"/>
      <c r="N1" s="468"/>
      <c r="O1" s="468"/>
      <c r="P1" s="468"/>
      <c r="Q1" s="468"/>
      <c r="R1" s="468"/>
      <c r="S1" s="468"/>
      <c r="T1" s="468"/>
      <c r="U1" s="468"/>
      <c r="V1" s="468"/>
      <c r="W1" s="468"/>
      <c r="X1" s="468"/>
      <c r="Y1" s="469"/>
    </row>
    <row r="2" spans="1:25" ht="12.75" thickBot="1">
      <c r="A2" s="300"/>
      <c r="B2" s="3"/>
      <c r="C2" s="3"/>
      <c r="D2" s="3"/>
      <c r="E2" s="3"/>
      <c r="F2" s="3"/>
      <c r="G2" s="3"/>
      <c r="H2" s="3"/>
      <c r="I2" s="3"/>
      <c r="J2" s="3"/>
      <c r="K2" s="3"/>
      <c r="L2" s="3"/>
      <c r="M2" s="3"/>
      <c r="N2" s="3"/>
      <c r="O2" s="3"/>
      <c r="P2" s="3"/>
      <c r="Q2" s="3"/>
      <c r="R2" s="3"/>
      <c r="S2" s="3"/>
      <c r="T2" s="3"/>
      <c r="U2" s="3"/>
      <c r="V2" s="3"/>
      <c r="W2" s="3"/>
      <c r="X2" s="3"/>
      <c r="Y2" s="6"/>
    </row>
    <row r="3" spans="1:25" ht="13.5" thickBot="1">
      <c r="A3" s="464"/>
      <c r="B3" s="946" t="s">
        <v>207</v>
      </c>
      <c r="C3" s="947"/>
      <c r="D3" s="947"/>
      <c r="E3" s="948"/>
      <c r="F3" s="946" t="s">
        <v>204</v>
      </c>
      <c r="G3" s="947"/>
      <c r="H3" s="947"/>
      <c r="I3" s="948"/>
      <c r="J3" s="949" t="s">
        <v>205</v>
      </c>
      <c r="K3" s="947"/>
      <c r="L3" s="947"/>
      <c r="M3" s="948"/>
      <c r="N3" s="946" t="s">
        <v>206</v>
      </c>
      <c r="O3" s="947"/>
      <c r="P3" s="947"/>
      <c r="Q3" s="948"/>
      <c r="R3" s="946" t="s">
        <v>200</v>
      </c>
      <c r="S3" s="947"/>
      <c r="T3" s="947"/>
      <c r="U3" s="948"/>
      <c r="V3" s="946" t="s">
        <v>199</v>
      </c>
      <c r="W3" s="947"/>
      <c r="X3" s="947"/>
      <c r="Y3" s="948"/>
    </row>
    <row r="4" spans="1:25" ht="44.25" customHeight="1">
      <c r="A4" s="434" t="s">
        <v>215</v>
      </c>
      <c r="B4" s="374" t="s">
        <v>44</v>
      </c>
      <c r="C4" s="375" t="s">
        <v>256</v>
      </c>
      <c r="D4" s="375" t="s">
        <v>45</v>
      </c>
      <c r="E4" s="376" t="s">
        <v>46</v>
      </c>
      <c r="F4" s="374" t="s">
        <v>44</v>
      </c>
      <c r="G4" s="375" t="s">
        <v>256</v>
      </c>
      <c r="H4" s="375" t="s">
        <v>45</v>
      </c>
      <c r="I4" s="376" t="s">
        <v>46</v>
      </c>
      <c r="J4" s="664" t="s">
        <v>44</v>
      </c>
      <c r="K4" s="375" t="s">
        <v>256</v>
      </c>
      <c r="L4" s="375" t="s">
        <v>45</v>
      </c>
      <c r="M4" s="601" t="s">
        <v>46</v>
      </c>
      <c r="N4" s="374" t="s">
        <v>44</v>
      </c>
      <c r="O4" s="375" t="s">
        <v>256</v>
      </c>
      <c r="P4" s="375" t="s">
        <v>45</v>
      </c>
      <c r="Q4" s="376" t="s">
        <v>46</v>
      </c>
      <c r="R4" s="374" t="s">
        <v>44</v>
      </c>
      <c r="S4" s="375" t="s">
        <v>256</v>
      </c>
      <c r="T4" s="375" t="s">
        <v>45</v>
      </c>
      <c r="U4" s="376" t="s">
        <v>46</v>
      </c>
      <c r="V4" s="664" t="s">
        <v>44</v>
      </c>
      <c r="W4" s="375" t="s">
        <v>256</v>
      </c>
      <c r="X4" s="375" t="s">
        <v>45</v>
      </c>
      <c r="Y4" s="376" t="s">
        <v>46</v>
      </c>
    </row>
    <row r="5" spans="1:25" ht="12" customHeight="1">
      <c r="A5" s="470" t="s">
        <v>249</v>
      </c>
      <c r="B5" s="448"/>
      <c r="C5" s="471"/>
      <c r="D5" s="471"/>
      <c r="E5" s="449"/>
      <c r="F5" s="604"/>
      <c r="G5" s="899"/>
      <c r="H5" s="899"/>
      <c r="I5" s="605"/>
      <c r="J5" s="899"/>
      <c r="K5" s="602"/>
      <c r="L5" s="602"/>
      <c r="M5" s="602"/>
      <c r="N5" s="604"/>
      <c r="O5" s="602"/>
      <c r="P5" s="602"/>
      <c r="Q5" s="605"/>
      <c r="R5" s="604"/>
      <c r="S5" s="602"/>
      <c r="T5" s="602"/>
      <c r="U5" s="605"/>
      <c r="V5" s="604"/>
      <c r="W5" s="602"/>
      <c r="X5" s="602"/>
      <c r="Y5" s="605"/>
    </row>
    <row r="6" spans="1:25" ht="12" customHeight="1">
      <c r="A6" s="435" t="s">
        <v>251</v>
      </c>
      <c r="B6" s="448"/>
      <c r="C6" s="471"/>
      <c r="D6" s="471"/>
      <c r="E6" s="449"/>
      <c r="F6" s="604"/>
      <c r="G6" s="899"/>
      <c r="H6" s="899"/>
      <c r="I6" s="605"/>
      <c r="J6" s="899"/>
      <c r="K6" s="602"/>
      <c r="L6" s="602"/>
      <c r="M6" s="602"/>
      <c r="N6" s="604"/>
      <c r="O6" s="602"/>
      <c r="P6" s="602"/>
      <c r="Q6" s="605"/>
      <c r="R6" s="604"/>
      <c r="S6" s="602"/>
      <c r="T6" s="602"/>
      <c r="U6" s="605"/>
      <c r="V6" s="604"/>
      <c r="W6" s="602"/>
      <c r="X6" s="602"/>
      <c r="Y6" s="605"/>
    </row>
    <row r="7" spans="1:25" ht="12" customHeight="1">
      <c r="A7" s="472" t="s">
        <v>253</v>
      </c>
      <c r="B7" s="450" t="s">
        <v>13</v>
      </c>
      <c r="C7" s="501">
        <v>0</v>
      </c>
      <c r="D7" s="501">
        <v>0</v>
      </c>
      <c r="E7" s="451">
        <v>0</v>
      </c>
      <c r="F7" s="574"/>
      <c r="G7" s="606"/>
      <c r="H7" s="606"/>
      <c r="I7" s="607"/>
      <c r="J7" s="900"/>
      <c r="K7" s="606"/>
      <c r="L7" s="606"/>
      <c r="M7" s="603"/>
      <c r="N7" s="574"/>
      <c r="O7" s="606"/>
      <c r="P7" s="606"/>
      <c r="Q7" s="607"/>
      <c r="R7" s="574"/>
      <c r="S7" s="606"/>
      <c r="T7" s="606"/>
      <c r="U7" s="607"/>
      <c r="V7" s="574"/>
      <c r="W7" s="501"/>
      <c r="X7" s="501"/>
      <c r="Y7" s="607"/>
    </row>
    <row r="8" spans="1:25" ht="12" customHeight="1">
      <c r="A8" s="472" t="s">
        <v>150</v>
      </c>
      <c r="B8" s="450" t="s">
        <v>13</v>
      </c>
      <c r="C8" s="501">
        <v>0</v>
      </c>
      <c r="D8" s="501">
        <v>0</v>
      </c>
      <c r="E8" s="451">
        <v>0</v>
      </c>
      <c r="F8" s="574"/>
      <c r="G8" s="606"/>
      <c r="H8" s="606"/>
      <c r="I8" s="607"/>
      <c r="J8" s="900"/>
      <c r="K8" s="606"/>
      <c r="L8" s="606"/>
      <c r="M8" s="603"/>
      <c r="N8" s="574"/>
      <c r="O8" s="606"/>
      <c r="P8" s="606"/>
      <c r="Q8" s="607"/>
      <c r="R8" s="574"/>
      <c r="S8" s="606"/>
      <c r="T8" s="606"/>
      <c r="U8" s="607"/>
      <c r="V8" s="574"/>
      <c r="W8" s="606"/>
      <c r="X8" s="606"/>
      <c r="Y8" s="607"/>
    </row>
    <row r="9" spans="1:25" ht="12" customHeight="1">
      <c r="A9" s="435" t="s">
        <v>250</v>
      </c>
      <c r="B9" s="448"/>
      <c r="C9" s="500"/>
      <c r="D9" s="500"/>
      <c r="E9" s="474"/>
      <c r="F9" s="604"/>
      <c r="G9" s="903"/>
      <c r="H9" s="904"/>
      <c r="I9" s="905"/>
      <c r="J9" s="899"/>
      <c r="K9" s="608"/>
      <c r="L9" s="608"/>
      <c r="M9" s="608"/>
      <c r="N9" s="604"/>
      <c r="O9" s="608"/>
      <c r="P9" s="608"/>
      <c r="Q9" s="609"/>
      <c r="R9" s="604"/>
      <c r="S9" s="602"/>
      <c r="T9" s="602"/>
      <c r="U9" s="623"/>
      <c r="V9" s="604"/>
      <c r="W9" s="602"/>
      <c r="X9" s="602"/>
      <c r="Y9" s="609"/>
    </row>
    <row r="10" spans="1:25" ht="12" customHeight="1">
      <c r="A10" s="472" t="s">
        <v>253</v>
      </c>
      <c r="B10" s="450" t="s">
        <v>13</v>
      </c>
      <c r="C10" s="501">
        <v>0</v>
      </c>
      <c r="D10" s="501">
        <v>0</v>
      </c>
      <c r="E10" s="451">
        <v>0</v>
      </c>
      <c r="F10" s="574"/>
      <c r="G10" s="606"/>
      <c r="H10" s="606"/>
      <c r="I10" s="607"/>
      <c r="J10" s="900"/>
      <c r="K10" s="606"/>
      <c r="L10" s="606"/>
      <c r="M10" s="603"/>
      <c r="N10" s="574"/>
      <c r="O10" s="606"/>
      <c r="P10" s="606"/>
      <c r="Q10" s="607"/>
      <c r="R10" s="574"/>
      <c r="S10" s="606"/>
      <c r="T10" s="606"/>
      <c r="U10" s="607"/>
      <c r="V10" s="574"/>
      <c r="W10" s="606"/>
      <c r="X10" s="606"/>
      <c r="Y10" s="607"/>
    </row>
    <row r="11" spans="1:25" ht="12" customHeight="1">
      <c r="A11" s="472" t="s">
        <v>150</v>
      </c>
      <c r="B11" s="450" t="s">
        <v>13</v>
      </c>
      <c r="C11" s="501">
        <v>0</v>
      </c>
      <c r="D11" s="501">
        <v>0</v>
      </c>
      <c r="E11" s="451">
        <v>0</v>
      </c>
      <c r="F11" s="574"/>
      <c r="G11" s="606"/>
      <c r="H11" s="606"/>
      <c r="I11" s="607"/>
      <c r="J11" s="900"/>
      <c r="K11" s="606"/>
      <c r="L11" s="606"/>
      <c r="M11" s="603"/>
      <c r="N11" s="574"/>
      <c r="O11" s="606"/>
      <c r="P11" s="606"/>
      <c r="Q11" s="607"/>
      <c r="R11" s="574"/>
      <c r="S11" s="606"/>
      <c r="T11" s="606"/>
      <c r="U11" s="607"/>
      <c r="V11" s="574"/>
      <c r="W11" s="606"/>
      <c r="X11" s="606"/>
      <c r="Y11" s="607"/>
    </row>
    <row r="12" spans="1:25" ht="12" customHeight="1">
      <c r="A12" s="475" t="s">
        <v>213</v>
      </c>
      <c r="B12" s="448"/>
      <c r="C12" s="471"/>
      <c r="D12" s="471"/>
      <c r="E12" s="449"/>
      <c r="F12" s="604"/>
      <c r="G12" s="899"/>
      <c r="H12" s="899"/>
      <c r="I12" s="605"/>
      <c r="J12" s="899"/>
      <c r="K12" s="602"/>
      <c r="L12" s="602"/>
      <c r="M12" s="608"/>
      <c r="N12" s="604"/>
      <c r="O12" s="608"/>
      <c r="P12" s="608"/>
      <c r="Q12" s="609"/>
      <c r="R12" s="604"/>
      <c r="S12" s="602"/>
      <c r="T12" s="602"/>
      <c r="U12" s="609"/>
      <c r="V12" s="604"/>
      <c r="W12" s="602"/>
      <c r="X12" s="602"/>
      <c r="Y12" s="609"/>
    </row>
    <row r="13" spans="1:25" ht="12" customHeight="1">
      <c r="A13" s="435" t="s">
        <v>18</v>
      </c>
      <c r="B13" s="450" t="s">
        <v>13</v>
      </c>
      <c r="C13" s="476">
        <v>0</v>
      </c>
      <c r="D13" s="476">
        <v>0</v>
      </c>
      <c r="E13" s="451">
        <v>0</v>
      </c>
      <c r="F13" s="574"/>
      <c r="G13" s="906"/>
      <c r="H13" s="906"/>
      <c r="I13" s="577"/>
      <c r="J13" s="900"/>
      <c r="K13" s="610"/>
      <c r="L13" s="610"/>
      <c r="M13" s="614"/>
      <c r="N13" s="574"/>
      <c r="O13" s="606"/>
      <c r="P13" s="612"/>
      <c r="Q13" s="577"/>
      <c r="R13" s="574"/>
      <c r="S13" s="612"/>
      <c r="T13" s="612"/>
      <c r="U13" s="627"/>
      <c r="V13" s="574"/>
      <c r="W13" s="487"/>
      <c r="X13" s="487"/>
      <c r="Y13" s="520"/>
    </row>
    <row r="14" spans="1:25" s="572" customFormat="1" ht="12" customHeight="1">
      <c r="A14" s="573" t="s">
        <v>284</v>
      </c>
      <c r="B14" s="574" t="s">
        <v>13</v>
      </c>
      <c r="C14" s="576">
        <v>4.17</v>
      </c>
      <c r="D14" s="575">
        <v>0</v>
      </c>
      <c r="E14" s="451">
        <v>4.17</v>
      </c>
      <c r="F14" s="574"/>
      <c r="G14" s="906"/>
      <c r="H14" s="906"/>
      <c r="I14" s="577"/>
      <c r="J14" s="900"/>
      <c r="K14" s="610"/>
      <c r="L14" s="610"/>
      <c r="M14" s="614"/>
      <c r="N14" s="574"/>
      <c r="O14" s="606"/>
      <c r="P14" s="612"/>
      <c r="Q14" s="577"/>
      <c r="R14" s="574"/>
      <c r="S14" s="612"/>
      <c r="T14" s="612"/>
      <c r="U14" s="627"/>
      <c r="V14" s="574"/>
      <c r="W14" s="665"/>
      <c r="X14" s="665"/>
      <c r="Y14" s="627"/>
    </row>
    <row r="15" spans="1:25" ht="12" customHeight="1">
      <c r="A15" s="435" t="s">
        <v>47</v>
      </c>
      <c r="B15" s="450" t="s">
        <v>13</v>
      </c>
      <c r="C15" s="476">
        <v>1.2410000000000001</v>
      </c>
      <c r="D15" s="476">
        <v>0</v>
      </c>
      <c r="E15" s="451">
        <v>1.2410000000000001</v>
      </c>
      <c r="F15" s="574"/>
      <c r="G15" s="907"/>
      <c r="H15" s="906"/>
      <c r="I15" s="577"/>
      <c r="J15" s="900"/>
      <c r="K15" s="611"/>
      <c r="L15" s="612"/>
      <c r="M15" s="614"/>
      <c r="N15" s="574"/>
      <c r="O15" s="606"/>
      <c r="P15" s="612"/>
      <c r="Q15" s="577"/>
      <c r="R15" s="574"/>
      <c r="S15" s="612"/>
      <c r="T15" s="612"/>
      <c r="U15" s="627"/>
      <c r="V15" s="574"/>
      <c r="W15" s="487"/>
      <c r="X15" s="487"/>
      <c r="Y15" s="520"/>
    </row>
    <row r="16" spans="1:25" s="3" customFormat="1">
      <c r="A16" s="435" t="s">
        <v>48</v>
      </c>
      <c r="B16" s="450" t="s">
        <v>13</v>
      </c>
      <c r="C16" s="476">
        <v>0</v>
      </c>
      <c r="D16" s="476">
        <v>0</v>
      </c>
      <c r="E16" s="451">
        <v>0</v>
      </c>
      <c r="F16" s="574"/>
      <c r="G16" s="906"/>
      <c r="H16" s="906"/>
      <c r="I16" s="577"/>
      <c r="J16" s="900"/>
      <c r="K16" s="610"/>
      <c r="L16" s="612"/>
      <c r="M16" s="614"/>
      <c r="N16" s="598"/>
      <c r="O16" s="615"/>
      <c r="P16" s="599"/>
      <c r="Q16" s="616"/>
      <c r="R16" s="574"/>
      <c r="S16" s="612"/>
      <c r="T16" s="612"/>
      <c r="U16" s="628"/>
      <c r="V16" s="574"/>
      <c r="W16" s="487"/>
      <c r="X16" s="487"/>
      <c r="Y16" s="520"/>
    </row>
    <row r="17" spans="1:25" s="3" customFormat="1">
      <c r="A17" s="435" t="s">
        <v>49</v>
      </c>
      <c r="B17" s="450" t="s">
        <v>13</v>
      </c>
      <c r="C17" s="476">
        <v>0</v>
      </c>
      <c r="D17" s="476">
        <v>0</v>
      </c>
      <c r="E17" s="451">
        <v>0</v>
      </c>
      <c r="F17" s="574"/>
      <c r="G17" s="906"/>
      <c r="H17" s="906"/>
      <c r="I17" s="577"/>
      <c r="J17" s="900"/>
      <c r="K17" s="610"/>
      <c r="L17" s="612"/>
      <c r="M17" s="614"/>
      <c r="N17" s="574"/>
      <c r="O17" s="606"/>
      <c r="P17" s="612"/>
      <c r="Q17" s="577"/>
      <c r="R17" s="598"/>
      <c r="S17" s="599"/>
      <c r="T17" s="599"/>
      <c r="U17" s="629"/>
      <c r="V17" s="598"/>
      <c r="W17" s="487"/>
      <c r="X17" s="487"/>
      <c r="Y17" s="520"/>
    </row>
    <row r="18" spans="1:25" s="3" customFormat="1">
      <c r="A18" s="435" t="s">
        <v>50</v>
      </c>
      <c r="B18" s="450" t="s">
        <v>13</v>
      </c>
      <c r="C18" s="476">
        <v>0</v>
      </c>
      <c r="D18" s="476">
        <v>0</v>
      </c>
      <c r="E18" s="451">
        <v>0</v>
      </c>
      <c r="F18" s="574"/>
      <c r="G18" s="906"/>
      <c r="H18" s="906"/>
      <c r="I18" s="577"/>
      <c r="J18" s="900"/>
      <c r="K18" s="610"/>
      <c r="L18" s="612"/>
      <c r="M18" s="614"/>
      <c r="N18" s="574"/>
      <c r="O18" s="606"/>
      <c r="P18" s="612"/>
      <c r="Q18" s="577"/>
      <c r="R18" s="574"/>
      <c r="S18" s="612"/>
      <c r="T18" s="612"/>
      <c r="U18" s="628"/>
      <c r="V18" s="574"/>
      <c r="W18" s="487"/>
      <c r="X18" s="487"/>
      <c r="Y18" s="520"/>
    </row>
    <row r="19" spans="1:25" ht="14.25" thickBot="1">
      <c r="A19" s="436" t="s">
        <v>344</v>
      </c>
      <c r="B19" s="377" t="s">
        <v>13</v>
      </c>
      <c r="C19" s="476">
        <v>0</v>
      </c>
      <c r="D19" s="476">
        <v>0</v>
      </c>
      <c r="E19" s="354">
        <v>0</v>
      </c>
      <c r="F19" s="377"/>
      <c r="G19" s="906"/>
      <c r="H19" s="906"/>
      <c r="I19" s="354"/>
      <c r="J19" s="901"/>
      <c r="K19" s="621"/>
      <c r="L19" s="621"/>
      <c r="M19" s="622"/>
      <c r="N19" s="636"/>
      <c r="O19" s="635"/>
      <c r="P19" s="617"/>
      <c r="Q19" s="620"/>
      <c r="R19" s="619"/>
      <c r="S19" s="635"/>
      <c r="T19" s="635"/>
      <c r="U19" s="620"/>
      <c r="V19" s="619"/>
      <c r="W19" s="666"/>
      <c r="X19" s="666"/>
      <c r="Y19" s="354"/>
    </row>
    <row r="20" spans="1:25" s="22" customFormat="1" ht="16.350000000000001" customHeight="1" thickBot="1">
      <c r="A20" s="407" t="s">
        <v>51</v>
      </c>
      <c r="B20" s="359" t="s">
        <v>13</v>
      </c>
      <c r="C20" s="371">
        <v>5.4109999999999996</v>
      </c>
      <c r="D20" s="371">
        <v>0</v>
      </c>
      <c r="E20" s="371">
        <v>5.4109999999999996</v>
      </c>
      <c r="F20" s="359"/>
      <c r="G20" s="372"/>
      <c r="H20" s="372"/>
      <c r="I20" s="373"/>
      <c r="J20" s="902"/>
      <c r="K20" s="600"/>
      <c r="L20" s="600"/>
      <c r="M20" s="618"/>
      <c r="N20" s="359"/>
      <c r="O20" s="600"/>
      <c r="P20" s="600"/>
      <c r="Q20" s="613"/>
      <c r="R20" s="359"/>
      <c r="S20" s="600"/>
      <c r="T20" s="600"/>
      <c r="U20" s="613"/>
      <c r="V20" s="359"/>
      <c r="W20" s="667"/>
      <c r="X20" s="667"/>
      <c r="Y20" s="668"/>
    </row>
    <row r="21" spans="1:25" s="3" customFormat="1" ht="1.9" hidden="1" customHeight="1">
      <c r="A21" s="437"/>
      <c r="B21" s="381"/>
      <c r="C21" s="398"/>
      <c r="D21" s="398"/>
      <c r="E21" s="399"/>
      <c r="F21" s="478"/>
      <c r="G21" s="400"/>
      <c r="H21" s="400"/>
      <c r="I21" s="403"/>
      <c r="J21" s="401"/>
      <c r="K21" s="400"/>
      <c r="L21" s="402"/>
      <c r="M21" s="499"/>
      <c r="N21" s="478"/>
      <c r="O21" s="400"/>
      <c r="P21" s="402"/>
      <c r="Q21" s="403"/>
      <c r="R21" s="404"/>
      <c r="S21" s="400"/>
      <c r="T21" s="402"/>
      <c r="U21" s="499"/>
      <c r="V21" s="404"/>
      <c r="W21" s="400"/>
      <c r="X21" s="402"/>
      <c r="Y21" s="499"/>
    </row>
    <row r="22" spans="1:25" s="3" customFormat="1" ht="12.75">
      <c r="A22" s="475" t="s">
        <v>212</v>
      </c>
      <c r="B22" s="448"/>
      <c r="C22" s="471"/>
      <c r="D22" s="471"/>
      <c r="E22" s="449"/>
      <c r="F22" s="448"/>
      <c r="G22" s="471"/>
      <c r="H22" s="471"/>
      <c r="I22" s="449"/>
      <c r="J22" s="448"/>
      <c r="K22" s="471"/>
      <c r="L22" s="471"/>
      <c r="M22" s="474"/>
      <c r="N22" s="448"/>
      <c r="O22" s="471"/>
      <c r="P22" s="471"/>
      <c r="Q22" s="449"/>
      <c r="R22" s="448"/>
      <c r="S22" s="471"/>
      <c r="T22" s="471"/>
      <c r="U22" s="474"/>
      <c r="V22" s="448"/>
      <c r="W22" s="471"/>
      <c r="X22" s="471"/>
      <c r="Y22" s="474"/>
    </row>
    <row r="23" spans="1:25">
      <c r="A23" s="392" t="s">
        <v>32</v>
      </c>
      <c r="B23" s="389" t="s">
        <v>13</v>
      </c>
      <c r="C23" s="390">
        <v>0</v>
      </c>
      <c r="D23" s="390">
        <v>0</v>
      </c>
      <c r="E23" s="391">
        <v>0</v>
      </c>
      <c r="F23" s="389"/>
      <c r="G23" s="390"/>
      <c r="H23" s="390"/>
      <c r="I23" s="391"/>
      <c r="J23" s="389"/>
      <c r="K23" s="505"/>
      <c r="L23" s="521"/>
      <c r="M23" s="522"/>
      <c r="N23" s="389"/>
      <c r="O23" s="521"/>
      <c r="P23" s="521"/>
      <c r="Q23" s="362"/>
      <c r="R23" s="389"/>
      <c r="S23" s="521"/>
      <c r="T23" s="630"/>
      <c r="U23" s="522"/>
      <c r="V23" s="389"/>
      <c r="W23" s="521"/>
      <c r="X23" s="521"/>
      <c r="Y23" s="522"/>
    </row>
    <row r="24" spans="1:25">
      <c r="A24" s="479" t="s">
        <v>12</v>
      </c>
      <c r="B24" s="450" t="s">
        <v>13</v>
      </c>
      <c r="C24" s="476">
        <v>0</v>
      </c>
      <c r="D24" s="476">
        <v>0</v>
      </c>
      <c r="E24" s="451">
        <v>0</v>
      </c>
      <c r="F24" s="450"/>
      <c r="G24" s="390"/>
      <c r="H24" s="390"/>
      <c r="I24" s="451"/>
      <c r="J24" s="450"/>
      <c r="K24" s="505"/>
      <c r="L24" s="521"/>
      <c r="M24" s="520"/>
      <c r="N24" s="450"/>
      <c r="O24" s="487"/>
      <c r="P24" s="487"/>
      <c r="Q24" s="498"/>
      <c r="R24" s="450"/>
      <c r="S24" s="487"/>
      <c r="T24" s="631"/>
      <c r="U24" s="520"/>
      <c r="V24" s="450"/>
      <c r="W24" s="487"/>
      <c r="X24" s="487"/>
      <c r="Y24" s="520"/>
    </row>
    <row r="25" spans="1:25" ht="12.75" thickBot="1">
      <c r="A25" s="438" t="s">
        <v>14</v>
      </c>
      <c r="B25" s="377" t="s">
        <v>13</v>
      </c>
      <c r="C25" s="476">
        <v>0</v>
      </c>
      <c r="D25" s="476">
        <v>0</v>
      </c>
      <c r="E25" s="452">
        <v>0</v>
      </c>
      <c r="F25" s="377"/>
      <c r="G25" s="390"/>
      <c r="H25" s="390"/>
      <c r="I25" s="452"/>
      <c r="J25" s="377"/>
      <c r="K25" s="505"/>
      <c r="L25" s="521"/>
      <c r="M25" s="523"/>
      <c r="N25" s="377"/>
      <c r="O25" s="462"/>
      <c r="P25" s="462"/>
      <c r="Q25" s="567"/>
      <c r="R25" s="377"/>
      <c r="S25" s="462"/>
      <c r="T25" s="632"/>
      <c r="U25" s="523"/>
      <c r="V25" s="377"/>
      <c r="W25" s="462"/>
      <c r="X25" s="462"/>
      <c r="Y25" s="523"/>
    </row>
    <row r="26" spans="1:25" s="21" customFormat="1" ht="16.350000000000001" customHeight="1" thickBot="1">
      <c r="A26" s="407" t="s">
        <v>51</v>
      </c>
      <c r="B26" s="359" t="s">
        <v>13</v>
      </c>
      <c r="C26" s="371">
        <v>0</v>
      </c>
      <c r="D26" s="372">
        <v>0</v>
      </c>
      <c r="E26" s="373">
        <v>0</v>
      </c>
      <c r="F26" s="359"/>
      <c r="G26" s="502"/>
      <c r="H26" s="503"/>
      <c r="I26" s="504"/>
      <c r="J26" s="359"/>
      <c r="K26" s="372"/>
      <c r="L26" s="372"/>
      <c r="M26" s="373"/>
      <c r="N26" s="359"/>
      <c r="O26" s="372"/>
      <c r="P26" s="372"/>
      <c r="Q26" s="373"/>
      <c r="R26" s="359"/>
      <c r="S26" s="502"/>
      <c r="T26" s="633"/>
      <c r="U26" s="373"/>
      <c r="V26" s="359"/>
      <c r="W26" s="633"/>
      <c r="X26" s="633"/>
      <c r="Y26" s="669"/>
    </row>
    <row r="27" spans="1:25" ht="1.5" customHeight="1">
      <c r="A27" s="213"/>
      <c r="B27" s="369"/>
      <c r="C27" s="361"/>
      <c r="D27" s="361"/>
      <c r="E27" s="370"/>
      <c r="F27" s="369"/>
      <c r="G27" s="505"/>
      <c r="H27" s="215"/>
      <c r="I27" s="506"/>
      <c r="J27" s="524"/>
      <c r="K27" s="525"/>
      <c r="L27" s="215"/>
      <c r="M27" s="362"/>
      <c r="N27" s="369"/>
      <c r="O27" s="505"/>
      <c r="P27" s="215"/>
      <c r="Q27" s="362"/>
      <c r="R27" s="369"/>
      <c r="S27" s="505"/>
      <c r="T27" s="215"/>
      <c r="U27" s="362"/>
      <c r="V27" s="369"/>
      <c r="W27" s="214"/>
      <c r="X27" s="212"/>
      <c r="Y27" s="384"/>
    </row>
    <row r="28" spans="1:25" s="405" customFormat="1" ht="18" customHeight="1">
      <c r="A28" s="480" t="s">
        <v>202</v>
      </c>
      <c r="B28" s="453" t="s">
        <v>13</v>
      </c>
      <c r="C28" s="481">
        <v>5.4109999999999996</v>
      </c>
      <c r="D28" s="481">
        <v>0</v>
      </c>
      <c r="E28" s="454">
        <v>5.4109999999999996</v>
      </c>
      <c r="F28" s="453"/>
      <c r="G28" s="507"/>
      <c r="H28" s="507"/>
      <c r="I28" s="508"/>
      <c r="J28" s="453"/>
      <c r="K28" s="507"/>
      <c r="L28" s="507"/>
      <c r="M28" s="508"/>
      <c r="N28" s="453"/>
      <c r="O28" s="507"/>
      <c r="P28" s="507"/>
      <c r="Q28" s="508"/>
      <c r="R28" s="453"/>
      <c r="S28" s="507"/>
      <c r="T28" s="507"/>
      <c r="U28" s="508"/>
      <c r="V28" s="453"/>
      <c r="W28" s="507"/>
      <c r="X28" s="670"/>
      <c r="Y28" s="671"/>
    </row>
    <row r="29" spans="1:25" ht="3" customHeight="1" thickBot="1">
      <c r="A29" s="353"/>
      <c r="B29" s="355"/>
      <c r="C29" s="351"/>
      <c r="D29" s="351"/>
      <c r="E29" s="356"/>
      <c r="F29" s="482"/>
      <c r="G29" s="352"/>
      <c r="H29" s="357"/>
      <c r="I29" s="358"/>
      <c r="J29" s="363"/>
      <c r="K29" s="352"/>
      <c r="L29" s="357"/>
      <c r="M29" s="358"/>
      <c r="N29" s="363"/>
      <c r="O29" s="352"/>
      <c r="P29" s="357"/>
      <c r="Q29" s="358"/>
      <c r="R29" s="364"/>
      <c r="S29" s="365"/>
      <c r="T29" s="366"/>
      <c r="U29" s="367"/>
      <c r="V29" s="364"/>
      <c r="W29" s="352"/>
      <c r="X29" s="357"/>
      <c r="Y29" s="358"/>
    </row>
    <row r="30" spans="1:25" s="3" customFormat="1" ht="13.5" thickBot="1">
      <c r="A30" s="465" t="s">
        <v>214</v>
      </c>
      <c r="B30" s="448"/>
      <c r="C30" s="471"/>
      <c r="D30" s="471"/>
      <c r="E30" s="449"/>
      <c r="F30" s="448"/>
      <c r="G30" s="471"/>
      <c r="H30" s="471"/>
      <c r="I30" s="449"/>
      <c r="J30" s="448"/>
      <c r="K30" s="471"/>
      <c r="L30" s="471"/>
      <c r="M30" s="449"/>
      <c r="N30" s="448"/>
      <c r="O30" s="471"/>
      <c r="P30" s="471"/>
      <c r="Q30" s="449"/>
      <c r="R30" s="448"/>
      <c r="S30" s="471"/>
      <c r="T30" s="471"/>
      <c r="U30" s="449"/>
      <c r="V30" s="448"/>
      <c r="W30" s="471"/>
      <c r="X30" s="471"/>
      <c r="Y30" s="449"/>
    </row>
    <row r="31" spans="1:25">
      <c r="A31" s="463" t="s">
        <v>52</v>
      </c>
      <c r="B31" s="455">
        <v>0</v>
      </c>
      <c r="C31" s="483" t="s">
        <v>13</v>
      </c>
      <c r="D31" s="483" t="s">
        <v>13</v>
      </c>
      <c r="E31" s="456" t="s">
        <v>13</v>
      </c>
      <c r="F31" s="455"/>
      <c r="G31" s="483"/>
      <c r="H31" s="483"/>
      <c r="I31" s="456"/>
      <c r="J31" s="455"/>
      <c r="K31" s="483"/>
      <c r="L31" s="483"/>
      <c r="M31" s="456"/>
      <c r="N31" s="455"/>
      <c r="O31" s="483"/>
      <c r="P31" s="483"/>
      <c r="Q31" s="456"/>
      <c r="R31" s="455"/>
      <c r="S31" s="483"/>
      <c r="T31" s="483"/>
      <c r="U31" s="456"/>
      <c r="V31" s="455"/>
      <c r="W31" s="483"/>
      <c r="X31" s="483"/>
      <c r="Y31" s="456"/>
    </row>
    <row r="32" spans="1:25" s="21" customFormat="1" ht="15.6" customHeight="1" thickBot="1">
      <c r="A32" s="441" t="s">
        <v>51</v>
      </c>
      <c r="B32" s="457">
        <f>SUM(B31:B31)</f>
        <v>0</v>
      </c>
      <c r="C32" s="446" t="s">
        <v>13</v>
      </c>
      <c r="D32" s="446" t="s">
        <v>13</v>
      </c>
      <c r="E32" s="458" t="s">
        <v>13</v>
      </c>
      <c r="F32" s="457"/>
      <c r="G32" s="446"/>
      <c r="H32" s="446"/>
      <c r="I32" s="458"/>
      <c r="J32" s="457"/>
      <c r="K32" s="446"/>
      <c r="L32" s="446"/>
      <c r="M32" s="458"/>
      <c r="N32" s="457"/>
      <c r="O32" s="446"/>
      <c r="P32" s="446"/>
      <c r="Q32" s="458"/>
      <c r="R32" s="457"/>
      <c r="S32" s="446"/>
      <c r="T32" s="446"/>
      <c r="U32" s="458"/>
      <c r="V32" s="457"/>
      <c r="W32" s="446"/>
      <c r="X32" s="446"/>
      <c r="Y32" s="458"/>
    </row>
    <row r="33" spans="1:25" ht="2.1" customHeight="1">
      <c r="A33" s="213"/>
      <c r="B33" s="360"/>
      <c r="C33" s="361"/>
      <c r="D33" s="361"/>
      <c r="E33" s="368"/>
      <c r="F33" s="509"/>
      <c r="G33" s="510"/>
      <c r="H33" s="511"/>
      <c r="I33" s="498"/>
      <c r="J33" s="383"/>
      <c r="K33" s="477"/>
      <c r="L33" s="484"/>
      <c r="M33" s="498"/>
      <c r="N33" s="509"/>
      <c r="O33" s="510"/>
      <c r="P33" s="511"/>
      <c r="Q33" s="498"/>
      <c r="R33" s="634"/>
      <c r="S33" s="510"/>
      <c r="T33" s="511"/>
      <c r="U33" s="498"/>
      <c r="V33" s="634"/>
      <c r="W33" s="510"/>
      <c r="X33" s="511"/>
      <c r="Y33" s="498"/>
    </row>
    <row r="34" spans="1:25" s="405" customFormat="1" ht="16.5" customHeight="1" thickBot="1">
      <c r="A34" s="442" t="s">
        <v>203</v>
      </c>
      <c r="B34" s="459">
        <f>SUM( B32)</f>
        <v>0</v>
      </c>
      <c r="C34" s="447" t="s">
        <v>13</v>
      </c>
      <c r="D34" s="447" t="s">
        <v>13</v>
      </c>
      <c r="E34" s="460" t="s">
        <v>13</v>
      </c>
      <c r="F34" s="512"/>
      <c r="G34" s="513"/>
      <c r="H34" s="513"/>
      <c r="I34" s="460"/>
      <c r="J34" s="526"/>
      <c r="K34" s="527"/>
      <c r="L34" s="527"/>
      <c r="M34" s="528"/>
      <c r="N34" s="512"/>
      <c r="O34" s="513"/>
      <c r="P34" s="513"/>
      <c r="Q34" s="460"/>
      <c r="R34" s="526"/>
      <c r="S34" s="527"/>
      <c r="T34" s="527"/>
      <c r="U34" s="528"/>
      <c r="V34" s="526"/>
      <c r="W34" s="527"/>
      <c r="X34" s="527"/>
      <c r="Y34" s="528"/>
    </row>
    <row r="35" spans="1:25" ht="13.5" thickBot="1">
      <c r="A35" s="406"/>
      <c r="B35" s="381"/>
      <c r="C35" s="23"/>
      <c r="D35" s="23"/>
      <c r="E35" s="461"/>
      <c r="F35" s="381"/>
      <c r="G35" s="23"/>
      <c r="H35" s="24"/>
      <c r="I35" s="382"/>
      <c r="J35" s="381"/>
      <c r="K35" s="584"/>
      <c r="L35" s="24"/>
      <c r="M35" s="382"/>
      <c r="N35" s="381"/>
      <c r="O35" s="23"/>
      <c r="P35" s="24"/>
      <c r="Q35" s="382"/>
      <c r="R35" s="381"/>
      <c r="S35" s="23"/>
      <c r="T35" s="24"/>
      <c r="U35" s="382"/>
      <c r="V35" s="381"/>
      <c r="W35" s="23"/>
      <c r="X35" s="24"/>
      <c r="Y35" s="382"/>
    </row>
    <row r="36" spans="1:25" ht="13.5" thickBot="1">
      <c r="A36" s="443"/>
      <c r="B36" s="946" t="s">
        <v>257</v>
      </c>
      <c r="C36" s="947"/>
      <c r="D36" s="947"/>
      <c r="E36" s="948"/>
      <c r="F36" s="946" t="s">
        <v>258</v>
      </c>
      <c r="G36" s="947"/>
      <c r="H36" s="947"/>
      <c r="I36" s="948"/>
      <c r="J36" s="946" t="s">
        <v>259</v>
      </c>
      <c r="K36" s="952"/>
      <c r="L36" s="947"/>
      <c r="M36" s="948"/>
      <c r="N36" s="946" t="s">
        <v>260</v>
      </c>
      <c r="O36" s="947"/>
      <c r="P36" s="947"/>
      <c r="Q36" s="948"/>
      <c r="R36" s="946" t="s">
        <v>261</v>
      </c>
      <c r="S36" s="947"/>
      <c r="T36" s="947"/>
      <c r="U36" s="948"/>
      <c r="V36" s="946" t="s">
        <v>262</v>
      </c>
      <c r="W36" s="947"/>
      <c r="X36" s="947"/>
      <c r="Y36" s="948"/>
    </row>
    <row r="37" spans="1:25" ht="44.25" customHeight="1">
      <c r="A37" s="444" t="s">
        <v>215</v>
      </c>
      <c r="B37" s="374" t="s">
        <v>44</v>
      </c>
      <c r="C37" s="375" t="s">
        <v>256</v>
      </c>
      <c r="D37" s="375" t="s">
        <v>45</v>
      </c>
      <c r="E37" s="376" t="s">
        <v>46</v>
      </c>
      <c r="F37" s="374" t="s">
        <v>44</v>
      </c>
      <c r="G37" s="375" t="s">
        <v>256</v>
      </c>
      <c r="H37" s="375" t="s">
        <v>45</v>
      </c>
      <c r="I37" s="376" t="s">
        <v>46</v>
      </c>
      <c r="J37" s="374" t="s">
        <v>44</v>
      </c>
      <c r="K37" s="375" t="s">
        <v>256</v>
      </c>
      <c r="L37" s="375" t="s">
        <v>45</v>
      </c>
      <c r="M37" s="376" t="s">
        <v>46</v>
      </c>
      <c r="N37" s="374" t="s">
        <v>44</v>
      </c>
      <c r="O37" s="375" t="s">
        <v>256</v>
      </c>
      <c r="P37" s="375" t="s">
        <v>45</v>
      </c>
      <c r="Q37" s="376" t="s">
        <v>46</v>
      </c>
      <c r="R37" s="374" t="s">
        <v>44</v>
      </c>
      <c r="S37" s="375" t="s">
        <v>256</v>
      </c>
      <c r="T37" s="375" t="s">
        <v>45</v>
      </c>
      <c r="U37" s="376" t="s">
        <v>46</v>
      </c>
      <c r="V37" s="374" t="s">
        <v>44</v>
      </c>
      <c r="W37" s="375" t="s">
        <v>256</v>
      </c>
      <c r="X37" s="375" t="s">
        <v>45</v>
      </c>
      <c r="Y37" s="376" t="s">
        <v>46</v>
      </c>
    </row>
    <row r="38" spans="1:25" ht="12" customHeight="1">
      <c r="A38" s="470" t="s">
        <v>249</v>
      </c>
      <c r="B38" s="448"/>
      <c r="C38" s="471"/>
      <c r="D38" s="471"/>
      <c r="E38" s="449"/>
      <c r="F38" s="448"/>
      <c r="G38" s="471"/>
      <c r="H38" s="471"/>
      <c r="I38" s="449"/>
      <c r="J38" s="448"/>
      <c r="K38" s="471"/>
      <c r="L38" s="471"/>
      <c r="M38" s="449"/>
      <c r="N38" s="448"/>
      <c r="O38" s="471"/>
      <c r="P38" s="471"/>
      <c r="Q38" s="449"/>
      <c r="R38" s="448"/>
      <c r="S38" s="471"/>
      <c r="T38" s="471"/>
      <c r="U38" s="449"/>
      <c r="V38" s="448"/>
      <c r="W38" s="471"/>
      <c r="X38" s="471"/>
      <c r="Y38" s="449"/>
    </row>
    <row r="39" spans="1:25" ht="12" customHeight="1">
      <c r="A39" s="435" t="s">
        <v>251</v>
      </c>
      <c r="B39" s="448"/>
      <c r="C39" s="471"/>
      <c r="D39" s="471"/>
      <c r="E39" s="449"/>
      <c r="F39" s="448"/>
      <c r="G39" s="471"/>
      <c r="H39" s="471"/>
      <c r="I39" s="449"/>
      <c r="J39" s="448"/>
      <c r="K39" s="471"/>
      <c r="L39" s="471"/>
      <c r="M39" s="449"/>
      <c r="N39" s="448"/>
      <c r="O39" s="471"/>
      <c r="P39" s="471"/>
      <c r="Q39" s="449"/>
      <c r="R39" s="448"/>
      <c r="S39" s="471"/>
      <c r="T39" s="471"/>
      <c r="U39" s="449"/>
      <c r="V39" s="448"/>
      <c r="W39" s="471"/>
      <c r="X39" s="471"/>
      <c r="Y39" s="449"/>
    </row>
    <row r="40" spans="1:25" ht="12" customHeight="1">
      <c r="A40" s="472" t="s">
        <v>253</v>
      </c>
      <c r="B40" s="450"/>
      <c r="C40" s="501"/>
      <c r="D40" s="501"/>
      <c r="E40" s="451"/>
      <c r="F40" s="450"/>
      <c r="G40" s="501"/>
      <c r="H40" s="501"/>
      <c r="I40" s="451"/>
      <c r="J40" s="450"/>
      <c r="K40" s="501"/>
      <c r="L40" s="501"/>
      <c r="M40" s="451"/>
      <c r="N40" s="709"/>
      <c r="O40" s="710"/>
      <c r="P40" s="710"/>
      <c r="Q40" s="711"/>
      <c r="R40" s="709"/>
      <c r="S40" s="710"/>
      <c r="T40" s="710"/>
      <c r="U40" s="711"/>
      <c r="V40" s="709"/>
      <c r="W40" s="710"/>
      <c r="X40" s="710"/>
      <c r="Y40" s="711"/>
    </row>
    <row r="41" spans="1:25" ht="12" customHeight="1">
      <c r="A41" s="472" t="s">
        <v>150</v>
      </c>
      <c r="B41" s="450"/>
      <c r="C41" s="501"/>
      <c r="D41" s="501"/>
      <c r="E41" s="451"/>
      <c r="F41" s="450"/>
      <c r="G41" s="501"/>
      <c r="H41" s="501"/>
      <c r="I41" s="451"/>
      <c r="J41" s="450"/>
      <c r="K41" s="501"/>
      <c r="L41" s="501"/>
      <c r="M41" s="451"/>
      <c r="N41" s="709"/>
      <c r="O41" s="710"/>
      <c r="P41" s="710"/>
      <c r="Q41" s="711"/>
      <c r="R41" s="709"/>
      <c r="S41" s="710"/>
      <c r="T41" s="710"/>
      <c r="U41" s="711"/>
      <c r="V41" s="709"/>
      <c r="W41" s="710"/>
      <c r="X41" s="710"/>
      <c r="Y41" s="711"/>
    </row>
    <row r="42" spans="1:25" ht="12" customHeight="1">
      <c r="A42" s="435" t="s">
        <v>250</v>
      </c>
      <c r="B42" s="448"/>
      <c r="C42" s="473"/>
      <c r="D42" s="473"/>
      <c r="E42" s="474"/>
      <c r="F42" s="448"/>
      <c r="G42" s="473"/>
      <c r="H42" s="471"/>
      <c r="I42" s="474"/>
      <c r="J42" s="448"/>
      <c r="K42" s="473"/>
      <c r="L42" s="471"/>
      <c r="M42" s="474"/>
      <c r="N42" s="448"/>
      <c r="O42" s="473"/>
      <c r="P42" s="471"/>
      <c r="Q42" s="474"/>
      <c r="R42" s="485"/>
      <c r="S42" s="690"/>
      <c r="T42" s="672"/>
      <c r="U42" s="691"/>
      <c r="V42" s="448"/>
      <c r="W42" s="473"/>
      <c r="X42" s="471"/>
      <c r="Y42" s="474"/>
    </row>
    <row r="43" spans="1:25" ht="12" customHeight="1">
      <c r="A43" s="472" t="s">
        <v>253</v>
      </c>
      <c r="B43" s="450"/>
      <c r="C43" s="501"/>
      <c r="D43" s="501"/>
      <c r="E43" s="451"/>
      <c r="F43" s="450"/>
      <c r="G43" s="501"/>
      <c r="H43" s="501"/>
      <c r="I43" s="451"/>
      <c r="J43" s="450"/>
      <c r="K43" s="501"/>
      <c r="L43" s="501"/>
      <c r="M43" s="451"/>
      <c r="N43" s="709"/>
      <c r="O43" s="710"/>
      <c r="P43" s="710"/>
      <c r="Q43" s="711"/>
      <c r="R43" s="709"/>
      <c r="S43" s="710"/>
      <c r="T43" s="710"/>
      <c r="U43" s="711"/>
      <c r="V43" s="709"/>
      <c r="W43" s="710"/>
      <c r="X43" s="710"/>
      <c r="Y43" s="711"/>
    </row>
    <row r="44" spans="1:25" ht="12" customHeight="1">
      <c r="A44" s="472" t="s">
        <v>150</v>
      </c>
      <c r="B44" s="450"/>
      <c r="C44" s="501"/>
      <c r="D44" s="501"/>
      <c r="E44" s="451"/>
      <c r="F44" s="450"/>
      <c r="G44" s="501"/>
      <c r="H44" s="501"/>
      <c r="I44" s="451"/>
      <c r="J44" s="450"/>
      <c r="K44" s="501"/>
      <c r="L44" s="501"/>
      <c r="M44" s="451"/>
      <c r="N44" s="709"/>
      <c r="O44" s="710"/>
      <c r="P44" s="710"/>
      <c r="Q44" s="711"/>
      <c r="R44" s="709"/>
      <c r="S44" s="710"/>
      <c r="T44" s="710"/>
      <c r="U44" s="711"/>
      <c r="V44" s="709"/>
      <c r="W44" s="710"/>
      <c r="X44" s="710"/>
      <c r="Y44" s="711"/>
    </row>
    <row r="45" spans="1:25" ht="12.75">
      <c r="A45" s="445" t="s">
        <v>213</v>
      </c>
      <c r="B45" s="448"/>
      <c r="C45" s="471"/>
      <c r="D45" s="471"/>
      <c r="E45" s="449"/>
      <c r="F45" s="448"/>
      <c r="G45" s="471"/>
      <c r="H45" s="471"/>
      <c r="I45" s="474"/>
      <c r="J45" s="448"/>
      <c r="K45" s="471"/>
      <c r="L45" s="471"/>
      <c r="M45" s="449"/>
      <c r="N45" s="448"/>
      <c r="O45" s="473"/>
      <c r="P45" s="471"/>
      <c r="Q45" s="474"/>
      <c r="R45" s="485"/>
      <c r="S45" s="690"/>
      <c r="T45" s="672"/>
      <c r="U45" s="691"/>
      <c r="V45" s="448"/>
      <c r="W45" s="473"/>
      <c r="X45" s="471"/>
      <c r="Y45" s="474"/>
    </row>
    <row r="46" spans="1:25" ht="12" customHeight="1">
      <c r="A46" s="435" t="s">
        <v>18</v>
      </c>
      <c r="B46" s="450"/>
      <c r="C46" s="476"/>
      <c r="D46" s="501"/>
      <c r="E46" s="451"/>
      <c r="F46" s="450"/>
      <c r="G46" s="476"/>
      <c r="H46" s="501"/>
      <c r="I46" s="520"/>
      <c r="J46" s="450"/>
      <c r="K46" s="510"/>
      <c r="L46" s="501"/>
      <c r="M46" s="498"/>
      <c r="N46" s="709"/>
      <c r="O46" s="712"/>
      <c r="P46" s="710"/>
      <c r="Q46" s="713"/>
      <c r="R46" s="709"/>
      <c r="S46" s="712"/>
      <c r="T46" s="710"/>
      <c r="U46" s="713"/>
      <c r="V46" s="709"/>
      <c r="W46" s="712"/>
      <c r="X46" s="710"/>
      <c r="Y46" s="713"/>
    </row>
    <row r="47" spans="1:25" ht="12" customHeight="1">
      <c r="A47" s="573" t="s">
        <v>284</v>
      </c>
      <c r="B47" s="450"/>
      <c r="C47" s="476"/>
      <c r="D47" s="501"/>
      <c r="E47" s="451"/>
      <c r="F47" s="450"/>
      <c r="G47" s="686"/>
      <c r="H47" s="501"/>
      <c r="I47" s="520"/>
      <c r="J47" s="450"/>
      <c r="K47" s="703"/>
      <c r="L47" s="501"/>
      <c r="M47" s="498"/>
      <c r="N47" s="709"/>
      <c r="O47" s="714"/>
      <c r="P47" s="710"/>
      <c r="Q47" s="713"/>
      <c r="R47" s="709"/>
      <c r="S47" s="714"/>
      <c r="T47" s="710"/>
      <c r="U47" s="713"/>
      <c r="V47" s="709"/>
      <c r="W47" s="714"/>
      <c r="X47" s="710"/>
      <c r="Y47" s="713"/>
    </row>
    <row r="48" spans="1:25" ht="12" customHeight="1">
      <c r="A48" s="435" t="s">
        <v>47</v>
      </c>
      <c r="B48" s="450"/>
      <c r="C48" s="476"/>
      <c r="D48" s="501"/>
      <c r="E48" s="451"/>
      <c r="F48" s="450"/>
      <c r="G48" s="476"/>
      <c r="H48" s="501"/>
      <c r="I48" s="520"/>
      <c r="J48" s="450"/>
      <c r="K48" s="510"/>
      <c r="L48" s="501"/>
      <c r="M48" s="498"/>
      <c r="N48" s="709"/>
      <c r="O48" s="712"/>
      <c r="P48" s="710"/>
      <c r="Q48" s="713"/>
      <c r="R48" s="709"/>
      <c r="S48" s="712"/>
      <c r="T48" s="710"/>
      <c r="U48" s="713"/>
      <c r="V48" s="709"/>
      <c r="W48" s="712"/>
      <c r="X48" s="710"/>
      <c r="Y48" s="713"/>
    </row>
    <row r="49" spans="1:25" s="3" customFormat="1">
      <c r="A49" s="435" t="s">
        <v>48</v>
      </c>
      <c r="B49" s="450"/>
      <c r="C49" s="476"/>
      <c r="D49" s="501"/>
      <c r="E49" s="451"/>
      <c r="F49" s="450"/>
      <c r="G49" s="476"/>
      <c r="H49" s="501"/>
      <c r="I49" s="520"/>
      <c r="J49" s="450"/>
      <c r="K49" s="510"/>
      <c r="L49" s="501"/>
      <c r="M49" s="498"/>
      <c r="N49" s="709"/>
      <c r="O49" s="712"/>
      <c r="P49" s="710"/>
      <c r="Q49" s="713"/>
      <c r="R49" s="709"/>
      <c r="S49" s="712"/>
      <c r="T49" s="710"/>
      <c r="U49" s="713"/>
      <c r="V49" s="709"/>
      <c r="W49" s="712"/>
      <c r="X49" s="710"/>
      <c r="Y49" s="713"/>
    </row>
    <row r="50" spans="1:25" s="3" customFormat="1">
      <c r="A50" s="435" t="s">
        <v>49</v>
      </c>
      <c r="B50" s="450"/>
      <c r="C50" s="476"/>
      <c r="D50" s="501"/>
      <c r="E50" s="451"/>
      <c r="F50" s="450"/>
      <c r="G50" s="476"/>
      <c r="H50" s="501"/>
      <c r="I50" s="520"/>
      <c r="J50" s="450"/>
      <c r="K50" s="510"/>
      <c r="L50" s="501"/>
      <c r="M50" s="498"/>
      <c r="N50" s="709"/>
      <c r="O50" s="712"/>
      <c r="P50" s="710"/>
      <c r="Q50" s="713"/>
      <c r="R50" s="709"/>
      <c r="S50" s="712"/>
      <c r="T50" s="710"/>
      <c r="U50" s="713"/>
      <c r="V50" s="709"/>
      <c r="W50" s="712"/>
      <c r="X50" s="710"/>
      <c r="Y50" s="713"/>
    </row>
    <row r="51" spans="1:25" s="3" customFormat="1">
      <c r="A51" s="435" t="s">
        <v>50</v>
      </c>
      <c r="B51" s="450"/>
      <c r="C51" s="476"/>
      <c r="D51" s="501"/>
      <c r="E51" s="451"/>
      <c r="F51" s="450"/>
      <c r="G51" s="476"/>
      <c r="H51" s="501"/>
      <c r="I51" s="520"/>
      <c r="J51" s="450"/>
      <c r="K51" s="510"/>
      <c r="L51" s="501"/>
      <c r="M51" s="498"/>
      <c r="N51" s="709"/>
      <c r="O51" s="712"/>
      <c r="P51" s="710"/>
      <c r="Q51" s="713"/>
      <c r="R51" s="709"/>
      <c r="S51" s="712"/>
      <c r="T51" s="710"/>
      <c r="U51" s="713"/>
      <c r="V51" s="709"/>
      <c r="W51" s="712"/>
      <c r="X51" s="710"/>
      <c r="Y51" s="713"/>
    </row>
    <row r="52" spans="1:25" ht="14.25" thickBot="1">
      <c r="A52" s="436" t="s">
        <v>263</v>
      </c>
      <c r="B52" s="377"/>
      <c r="C52" s="476"/>
      <c r="D52" s="501"/>
      <c r="E52" s="354"/>
      <c r="F52" s="377"/>
      <c r="G52" s="666"/>
      <c r="H52" s="501"/>
      <c r="I52" s="354"/>
      <c r="J52" s="377"/>
      <c r="K52" s="704"/>
      <c r="L52" s="501"/>
      <c r="M52" s="354"/>
      <c r="N52" s="715"/>
      <c r="O52" s="716"/>
      <c r="P52" s="710"/>
      <c r="Q52" s="717"/>
      <c r="R52" s="715"/>
      <c r="S52" s="716"/>
      <c r="T52" s="710"/>
      <c r="U52" s="717"/>
      <c r="V52" s="715"/>
      <c r="W52" s="716"/>
      <c r="X52" s="710"/>
      <c r="Y52" s="717"/>
    </row>
    <row r="53" spans="1:25" s="22" customFormat="1" ht="16.350000000000001" customHeight="1" thickBot="1">
      <c r="A53" s="407" t="s">
        <v>51</v>
      </c>
      <c r="B53" s="359"/>
      <c r="C53" s="371"/>
      <c r="D53" s="372"/>
      <c r="E53" s="373"/>
      <c r="F53" s="359"/>
      <c r="G53" s="372"/>
      <c r="H53" s="372"/>
      <c r="I53" s="669"/>
      <c r="J53" s="359"/>
      <c r="K53" s="372"/>
      <c r="L53" s="372"/>
      <c r="M53" s="373"/>
      <c r="N53" s="718"/>
      <c r="O53" s="719"/>
      <c r="P53" s="719"/>
      <c r="Q53" s="720"/>
      <c r="R53" s="718"/>
      <c r="S53" s="719"/>
      <c r="T53" s="719"/>
      <c r="U53" s="720"/>
      <c r="V53" s="718"/>
      <c r="W53" s="719"/>
      <c r="X53" s="719"/>
      <c r="Y53" s="720"/>
    </row>
    <row r="54" spans="1:25" s="3" customFormat="1" ht="2.1" customHeight="1">
      <c r="A54" s="213"/>
      <c r="B54" s="385"/>
      <c r="C54" s="386"/>
      <c r="D54" s="386"/>
      <c r="E54" s="387"/>
      <c r="F54" s="385"/>
      <c r="G54" s="214"/>
      <c r="H54" s="214"/>
      <c r="I54" s="687"/>
      <c r="J54" s="702"/>
      <c r="K54" s="505"/>
      <c r="L54" s="215"/>
      <c r="M54" s="362"/>
      <c r="N54" s="721"/>
      <c r="O54" s="722"/>
      <c r="P54" s="723"/>
      <c r="Q54" s="724"/>
      <c r="R54" s="692"/>
      <c r="S54" s="693"/>
      <c r="T54" s="694"/>
      <c r="U54" s="695"/>
      <c r="V54" s="721"/>
      <c r="W54" s="722"/>
      <c r="X54" s="723"/>
      <c r="Y54" s="724"/>
    </row>
    <row r="55" spans="1:25" s="3" customFormat="1" ht="12.75">
      <c r="A55" s="486" t="s">
        <v>212</v>
      </c>
      <c r="B55" s="448"/>
      <c r="C55" s="471"/>
      <c r="D55" s="471"/>
      <c r="E55" s="449"/>
      <c r="F55" s="448"/>
      <c r="G55" s="471"/>
      <c r="H55" s="471"/>
      <c r="I55" s="474"/>
      <c r="J55" s="448"/>
      <c r="K55" s="471"/>
      <c r="L55" s="471"/>
      <c r="M55" s="449"/>
      <c r="N55" s="448"/>
      <c r="O55" s="473"/>
      <c r="P55" s="471"/>
      <c r="Q55" s="474"/>
      <c r="R55" s="485"/>
      <c r="S55" s="690"/>
      <c r="T55" s="672"/>
      <c r="U55" s="691"/>
      <c r="V55" s="448"/>
      <c r="W55" s="473"/>
      <c r="X55" s="471"/>
      <c r="Y55" s="474"/>
    </row>
    <row r="56" spans="1:25">
      <c r="A56" s="479" t="s">
        <v>32</v>
      </c>
      <c r="B56" s="450"/>
      <c r="C56" s="476"/>
      <c r="D56" s="476"/>
      <c r="E56" s="451"/>
      <c r="F56" s="450"/>
      <c r="G56" s="476"/>
      <c r="H56" s="476"/>
      <c r="I56" s="451"/>
      <c r="J56" s="450"/>
      <c r="K56" s="510"/>
      <c r="L56" s="487"/>
      <c r="M56" s="498"/>
      <c r="N56" s="709"/>
      <c r="O56" s="712"/>
      <c r="P56" s="712"/>
      <c r="Q56" s="713"/>
      <c r="R56" s="709"/>
      <c r="S56" s="712"/>
      <c r="T56" s="712"/>
      <c r="U56" s="713"/>
      <c r="V56" s="709"/>
      <c r="W56" s="712"/>
      <c r="X56" s="712"/>
      <c r="Y56" s="713"/>
    </row>
    <row r="57" spans="1:25">
      <c r="A57" s="479" t="s">
        <v>12</v>
      </c>
      <c r="B57" s="450"/>
      <c r="C57" s="476"/>
      <c r="D57" s="476"/>
      <c r="E57" s="451"/>
      <c r="F57" s="450"/>
      <c r="G57" s="476"/>
      <c r="H57" s="476"/>
      <c r="I57" s="451"/>
      <c r="J57" s="450"/>
      <c r="K57" s="510"/>
      <c r="L57" s="487"/>
      <c r="M57" s="498"/>
      <c r="N57" s="709"/>
      <c r="O57" s="712"/>
      <c r="P57" s="712"/>
      <c r="Q57" s="713"/>
      <c r="R57" s="709"/>
      <c r="S57" s="712"/>
      <c r="T57" s="712"/>
      <c r="U57" s="713"/>
      <c r="V57" s="709"/>
      <c r="W57" s="712"/>
      <c r="X57" s="712"/>
      <c r="Y57" s="713"/>
    </row>
    <row r="58" spans="1:25" ht="12.75" thickBot="1">
      <c r="A58" s="438" t="s">
        <v>14</v>
      </c>
      <c r="B58" s="377"/>
      <c r="C58" s="476"/>
      <c r="D58" s="684"/>
      <c r="E58" s="452"/>
      <c r="F58" s="377"/>
      <c r="G58" s="684"/>
      <c r="H58" s="684"/>
      <c r="I58" s="452"/>
      <c r="J58" s="377"/>
      <c r="K58" s="705"/>
      <c r="L58" s="462"/>
      <c r="M58" s="567"/>
      <c r="N58" s="715"/>
      <c r="O58" s="725"/>
      <c r="P58" s="725"/>
      <c r="Q58" s="726"/>
      <c r="R58" s="715"/>
      <c r="S58" s="725"/>
      <c r="T58" s="725"/>
      <c r="U58" s="726"/>
      <c r="V58" s="715"/>
      <c r="W58" s="725"/>
      <c r="X58" s="725"/>
      <c r="Y58" s="726"/>
    </row>
    <row r="59" spans="1:25" s="21" customFormat="1" ht="16.350000000000001" customHeight="1" thickBot="1">
      <c r="A59" s="407" t="s">
        <v>51</v>
      </c>
      <c r="B59" s="359"/>
      <c r="C59" s="371"/>
      <c r="D59" s="372"/>
      <c r="E59" s="373"/>
      <c r="F59" s="359"/>
      <c r="G59" s="502"/>
      <c r="H59" s="503"/>
      <c r="I59" s="504"/>
      <c r="J59" s="359"/>
      <c r="K59" s="372"/>
      <c r="L59" s="372"/>
      <c r="M59" s="373"/>
      <c r="N59" s="718"/>
      <c r="O59" s="719"/>
      <c r="P59" s="719"/>
      <c r="Q59" s="720"/>
      <c r="R59" s="718"/>
      <c r="S59" s="719"/>
      <c r="T59" s="719"/>
      <c r="U59" s="720"/>
      <c r="V59" s="718"/>
      <c r="W59" s="719"/>
      <c r="X59" s="719"/>
      <c r="Y59" s="720"/>
    </row>
    <row r="60" spans="1:25" ht="1.5" customHeight="1">
      <c r="A60" s="213"/>
      <c r="B60" s="369"/>
      <c r="C60" s="361"/>
      <c r="D60" s="361"/>
      <c r="E60" s="370"/>
      <c r="F60" s="369"/>
      <c r="G60" s="505"/>
      <c r="H60" s="215"/>
      <c r="I60" s="522"/>
      <c r="J60" s="524"/>
      <c r="K60" s="525"/>
      <c r="L60" s="215"/>
      <c r="M60" s="362"/>
      <c r="N60" s="727"/>
      <c r="O60" s="722"/>
      <c r="P60" s="723"/>
      <c r="Q60" s="724"/>
      <c r="R60" s="727"/>
      <c r="S60" s="722"/>
      <c r="T60" s="723"/>
      <c r="U60" s="724"/>
      <c r="V60" s="727"/>
      <c r="W60" s="722"/>
      <c r="X60" s="723"/>
      <c r="Y60" s="724"/>
    </row>
    <row r="61" spans="1:25" s="405" customFormat="1" ht="18" customHeight="1" thickBot="1">
      <c r="A61" s="488" t="s">
        <v>202</v>
      </c>
      <c r="B61" s="453"/>
      <c r="C61" s="481"/>
      <c r="D61" s="481"/>
      <c r="E61" s="454"/>
      <c r="F61" s="453"/>
      <c r="G61" s="507"/>
      <c r="H61" s="507"/>
      <c r="I61" s="508"/>
      <c r="J61" s="453"/>
      <c r="K61" s="507"/>
      <c r="L61" s="507"/>
      <c r="M61" s="508"/>
      <c r="N61" s="728"/>
      <c r="O61" s="729"/>
      <c r="P61" s="729"/>
      <c r="Q61" s="730"/>
      <c r="R61" s="728"/>
      <c r="S61" s="729"/>
      <c r="T61" s="729"/>
      <c r="U61" s="730"/>
      <c r="V61" s="728"/>
      <c r="W61" s="729"/>
      <c r="X61" s="729"/>
      <c r="Y61" s="730"/>
    </row>
    <row r="62" spans="1:25" ht="0.4" customHeight="1" thickBot="1">
      <c r="A62" s="353"/>
      <c r="B62" s="355"/>
      <c r="C62" s="351"/>
      <c r="D62" s="351"/>
      <c r="E62" s="356"/>
      <c r="F62" s="355"/>
      <c r="G62" s="352"/>
      <c r="H62" s="357"/>
      <c r="I62" s="688"/>
      <c r="J62" s="363"/>
      <c r="K62" s="352"/>
      <c r="L62" s="357"/>
      <c r="M62" s="358"/>
      <c r="N62" s="731"/>
      <c r="O62" s="732"/>
      <c r="P62" s="733"/>
      <c r="Q62" s="734"/>
      <c r="R62" s="731"/>
      <c r="S62" s="732"/>
      <c r="T62" s="733"/>
      <c r="U62" s="734"/>
      <c r="V62" s="731"/>
      <c r="W62" s="732"/>
      <c r="X62" s="733"/>
      <c r="Y62" s="734"/>
    </row>
    <row r="63" spans="1:25" s="3" customFormat="1" ht="12.75">
      <c r="A63" s="439" t="s">
        <v>214</v>
      </c>
      <c r="B63" s="448"/>
      <c r="C63" s="471"/>
      <c r="D63" s="471"/>
      <c r="E63" s="449"/>
      <c r="F63" s="448"/>
      <c r="G63" s="471"/>
      <c r="H63" s="471"/>
      <c r="I63" s="474"/>
      <c r="J63" s="448"/>
      <c r="K63" s="471"/>
      <c r="L63" s="471"/>
      <c r="M63" s="449"/>
      <c r="N63" s="448"/>
      <c r="O63" s="473"/>
      <c r="P63" s="471"/>
      <c r="Q63" s="474"/>
      <c r="R63" s="448"/>
      <c r="S63" s="473"/>
      <c r="T63" s="471"/>
      <c r="U63" s="474"/>
      <c r="V63" s="448"/>
      <c r="W63" s="473"/>
      <c r="X63" s="471"/>
      <c r="Y63" s="474"/>
    </row>
    <row r="64" spans="1:25">
      <c r="A64" s="440" t="s">
        <v>52</v>
      </c>
      <c r="B64" s="501"/>
      <c r="C64" s="483"/>
      <c r="D64" s="483"/>
      <c r="E64" s="456"/>
      <c r="F64" s="501"/>
      <c r="G64" s="483"/>
      <c r="H64" s="483"/>
      <c r="I64" s="456"/>
      <c r="J64" s="455"/>
      <c r="K64" s="483"/>
      <c r="L64" s="483"/>
      <c r="M64" s="456"/>
      <c r="N64" s="735"/>
      <c r="O64" s="736"/>
      <c r="P64" s="736"/>
      <c r="Q64" s="737"/>
      <c r="R64" s="735"/>
      <c r="S64" s="736"/>
      <c r="T64" s="736"/>
      <c r="U64" s="737"/>
      <c r="V64" s="735"/>
      <c r="W64" s="736"/>
      <c r="X64" s="736"/>
      <c r="Y64" s="737"/>
    </row>
    <row r="65" spans="1:25" s="21" customFormat="1" ht="15.6" customHeight="1" thickBot="1">
      <c r="A65" s="441" t="s">
        <v>51</v>
      </c>
      <c r="B65" s="457"/>
      <c r="C65" s="446"/>
      <c r="D65" s="446"/>
      <c r="E65" s="458"/>
      <c r="F65" s="457"/>
      <c r="G65" s="446"/>
      <c r="H65" s="446"/>
      <c r="I65" s="458"/>
      <c r="J65" s="457"/>
      <c r="K65" s="446"/>
      <c r="L65" s="446"/>
      <c r="M65" s="458"/>
      <c r="N65" s="738"/>
      <c r="O65" s="739"/>
      <c r="P65" s="739"/>
      <c r="Q65" s="740"/>
      <c r="R65" s="738"/>
      <c r="S65" s="739"/>
      <c r="T65" s="739"/>
      <c r="U65" s="740"/>
      <c r="V65" s="738"/>
      <c r="W65" s="739"/>
      <c r="X65" s="739"/>
      <c r="Y65" s="740"/>
    </row>
    <row r="66" spans="1:25" ht="2.1" customHeight="1">
      <c r="A66" s="213"/>
      <c r="B66" s="360"/>
      <c r="C66" s="361"/>
      <c r="D66" s="361"/>
      <c r="E66" s="368"/>
      <c r="F66" s="360"/>
      <c r="G66" s="361"/>
      <c r="H66" s="361"/>
      <c r="I66" s="689"/>
      <c r="J66" s="634"/>
      <c r="K66" s="510"/>
      <c r="L66" s="511"/>
      <c r="M66" s="498"/>
      <c r="N66" s="741"/>
      <c r="O66" s="742"/>
      <c r="P66" s="743"/>
      <c r="Q66" s="713"/>
      <c r="R66" s="741"/>
      <c r="S66" s="742"/>
      <c r="T66" s="743"/>
      <c r="U66" s="713"/>
      <c r="V66" s="741"/>
      <c r="W66" s="742"/>
      <c r="X66" s="743"/>
      <c r="Y66" s="713"/>
    </row>
    <row r="67" spans="1:25" s="405" customFormat="1" ht="16.5" customHeight="1" thickBot="1">
      <c r="A67" s="442" t="s">
        <v>203</v>
      </c>
      <c r="B67" s="459"/>
      <c r="C67" s="447"/>
      <c r="D67" s="447"/>
      <c r="E67" s="460"/>
      <c r="F67" s="459"/>
      <c r="G67" s="447"/>
      <c r="H67" s="447"/>
      <c r="I67" s="460"/>
      <c r="J67" s="706"/>
      <c r="K67" s="513"/>
      <c r="L67" s="513"/>
      <c r="M67" s="460"/>
      <c r="N67" s="744"/>
      <c r="O67" s="745"/>
      <c r="P67" s="745"/>
      <c r="Q67" s="746"/>
      <c r="R67" s="744"/>
      <c r="S67" s="745"/>
      <c r="T67" s="745"/>
      <c r="U67" s="746"/>
      <c r="V67" s="744"/>
      <c r="W67" s="745"/>
      <c r="X67" s="745"/>
      <c r="Y67" s="746"/>
    </row>
    <row r="68" spans="1:25" s="405" customFormat="1" ht="10.9" customHeight="1">
      <c r="A68" s="568"/>
      <c r="B68" s="569"/>
      <c r="C68" s="569"/>
      <c r="D68" s="569"/>
      <c r="E68" s="569"/>
      <c r="F68" s="570"/>
      <c r="G68" s="569"/>
      <c r="H68" s="569"/>
      <c r="I68" s="569"/>
      <c r="J68" s="571"/>
      <c r="K68" s="569"/>
      <c r="L68" s="569"/>
      <c r="M68" s="569"/>
      <c r="N68" s="571"/>
      <c r="O68" s="569"/>
      <c r="P68" s="569"/>
      <c r="Q68" s="569"/>
      <c r="R68" s="571"/>
      <c r="S68" s="569"/>
      <c r="T68" s="569"/>
      <c r="U68" s="569"/>
      <c r="V68" s="571"/>
      <c r="W68" s="569"/>
      <c r="X68" s="569"/>
      <c r="Y68" s="569"/>
    </row>
    <row r="69" spans="1:25" ht="17.45" customHeight="1">
      <c r="A69" s="951" t="s">
        <v>208</v>
      </c>
      <c r="B69" s="951"/>
      <c r="C69" s="951"/>
      <c r="D69" s="951"/>
      <c r="E69" s="951"/>
      <c r="F69" s="951"/>
      <c r="G69" s="951"/>
      <c r="H69" s="951"/>
      <c r="I69" s="951"/>
      <c r="J69" s="951"/>
      <c r="K69" s="951"/>
      <c r="L69" s="951"/>
      <c r="M69" s="951"/>
      <c r="N69" s="951"/>
      <c r="O69" s="951"/>
      <c r="P69" s="951"/>
      <c r="Q69" s="951"/>
      <c r="R69" s="951"/>
      <c r="S69" s="951"/>
      <c r="T69" s="951"/>
      <c r="U69" s="951"/>
      <c r="V69" s="951"/>
      <c r="W69" s="951"/>
      <c r="X69" s="951"/>
      <c r="Y69" s="951"/>
    </row>
    <row r="70" spans="1:25" s="93" customFormat="1" ht="17.45" customHeight="1">
      <c r="A70" s="951" t="s">
        <v>264</v>
      </c>
      <c r="B70" s="951"/>
      <c r="C70" s="951"/>
      <c r="D70" s="951"/>
      <c r="E70" s="951"/>
      <c r="F70" s="951"/>
      <c r="G70" s="951"/>
      <c r="H70" s="951"/>
      <c r="I70" s="951"/>
      <c r="J70" s="951"/>
      <c r="K70" s="951"/>
      <c r="L70" s="951"/>
      <c r="M70" s="951"/>
      <c r="N70" s="951"/>
      <c r="O70" s="951"/>
      <c r="P70" s="951"/>
      <c r="Q70" s="951"/>
      <c r="R70" s="951"/>
      <c r="S70" s="951"/>
      <c r="T70" s="951"/>
      <c r="U70" s="951"/>
      <c r="V70" s="951"/>
      <c r="W70" s="951"/>
      <c r="X70" s="951"/>
      <c r="Y70" s="951"/>
    </row>
    <row r="71" spans="1:25" ht="17.45" customHeight="1">
      <c r="A71" s="950" t="s">
        <v>2</v>
      </c>
      <c r="B71" s="921"/>
      <c r="C71" s="921"/>
      <c r="D71" s="921"/>
      <c r="E71" s="921"/>
      <c r="F71" s="921"/>
      <c r="G71" s="921"/>
      <c r="H71" s="921"/>
      <c r="I71" s="921"/>
      <c r="J71" s="921"/>
      <c r="K71" s="921"/>
      <c r="L71" s="921"/>
      <c r="M71" s="921"/>
      <c r="N71" s="921"/>
      <c r="O71" s="921"/>
      <c r="P71" s="921"/>
      <c r="Q71" s="921"/>
      <c r="R71" s="921"/>
      <c r="S71" s="921"/>
      <c r="T71" s="921"/>
      <c r="U71" s="3"/>
      <c r="V71" s="3"/>
      <c r="W71" s="24"/>
      <c r="X71" s="24"/>
      <c r="Y71" s="3"/>
    </row>
    <row r="72" spans="1:25">
      <c r="A72" s="25"/>
      <c r="B72" s="25"/>
      <c r="F72" s="25"/>
      <c r="I72" s="25"/>
      <c r="J72" s="25"/>
      <c r="M72" s="25"/>
      <c r="N72" s="25"/>
      <c r="Q72" s="25"/>
      <c r="R72" s="25"/>
      <c r="U72" s="25"/>
      <c r="V72" s="25"/>
      <c r="Y72" s="25"/>
    </row>
    <row r="73" spans="1:25">
      <c r="A73" s="25"/>
      <c r="B73" s="25"/>
      <c r="F73" s="25"/>
      <c r="I73" s="25"/>
      <c r="J73" s="25"/>
      <c r="M73" s="25"/>
      <c r="N73" s="25"/>
      <c r="Q73" s="25"/>
      <c r="R73" s="25"/>
      <c r="U73" s="25"/>
      <c r="V73" s="25"/>
      <c r="Y73" s="25"/>
    </row>
    <row r="74" spans="1:25">
      <c r="A74" s="25"/>
      <c r="B74" s="25"/>
      <c r="F74" s="25"/>
      <c r="I74" s="25"/>
      <c r="J74" s="25"/>
      <c r="M74" s="25"/>
      <c r="N74" s="25"/>
      <c r="Q74" s="25"/>
      <c r="R74" s="25"/>
      <c r="U74" s="25"/>
      <c r="V74" s="25"/>
      <c r="Y74" s="25"/>
    </row>
    <row r="75" spans="1:25">
      <c r="A75" s="25"/>
      <c r="B75" s="25"/>
      <c r="F75" s="25"/>
      <c r="I75" s="25"/>
      <c r="J75" s="25"/>
      <c r="M75" s="25"/>
      <c r="N75" s="25"/>
      <c r="Q75" s="25"/>
      <c r="R75" s="25"/>
      <c r="U75" s="25"/>
      <c r="V75" s="25"/>
      <c r="Y75" s="25"/>
    </row>
  </sheetData>
  <mergeCells count="15">
    <mergeCell ref="A71:T71"/>
    <mergeCell ref="A69:Y69"/>
    <mergeCell ref="A70:Y70"/>
    <mergeCell ref="B36:E36"/>
    <mergeCell ref="F36:I36"/>
    <mergeCell ref="J36:M36"/>
    <mergeCell ref="N36:Q36"/>
    <mergeCell ref="R36:U36"/>
    <mergeCell ref="V36:Y36"/>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January 2019</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9"/>
  <sheetViews>
    <sheetView view="pageLayout" topLeftCell="B43" zoomScale="70" zoomScaleNormal="80" zoomScalePageLayoutView="70" workbookViewId="0">
      <selection activeCell="G10" sqref="G10"/>
    </sheetView>
  </sheetViews>
  <sheetFormatPr defaultRowHeight="12"/>
  <cols>
    <col min="1" max="1" width="26.85546875" style="1" hidden="1" customWidth="1"/>
    <col min="2" max="2" width="55.42578125" style="1" customWidth="1"/>
    <col min="3" max="3" width="14.140625" style="1" customWidth="1"/>
    <col min="4" max="4" width="14.140625" style="572" customWidth="1"/>
    <col min="5" max="5" width="11.140625" style="3" customWidth="1"/>
    <col min="6" max="6" width="10.5703125" style="3" customWidth="1"/>
    <col min="7" max="7" width="10.5703125" style="1" customWidth="1"/>
    <col min="8" max="8" width="11.5703125" style="1" customWidth="1"/>
    <col min="9" max="9" width="11.140625" style="1" customWidth="1"/>
    <col min="10" max="10" width="10.5703125" style="1" customWidth="1"/>
    <col min="11" max="12" width="11.42578125" style="1" customWidth="1"/>
    <col min="13" max="16" width="10.5703125" style="1" customWidth="1"/>
    <col min="17" max="18" width="14.425781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62" customFormat="1" ht="18">
      <c r="E1" s="163"/>
      <c r="F1" s="163"/>
    </row>
    <row r="2" spans="1:26" s="2" customFormat="1" ht="25.5" customHeight="1">
      <c r="B2" s="92" t="s">
        <v>230</v>
      </c>
      <c r="C2" s="92"/>
      <c r="D2" s="92"/>
    </row>
    <row r="3" spans="1:26" s="3" customFormat="1" ht="5.25" customHeight="1"/>
    <row r="4" spans="1:26" ht="5.0999999999999996" hidden="1" customHeight="1">
      <c r="B4" s="4"/>
      <c r="C4" s="104"/>
      <c r="D4" s="104"/>
      <c r="E4" s="5"/>
      <c r="F4" s="5"/>
      <c r="G4" s="5"/>
      <c r="H4" s="5"/>
      <c r="I4" s="5"/>
      <c r="J4" s="5"/>
      <c r="K4" s="5"/>
      <c r="L4" s="5"/>
      <c r="M4" s="5"/>
      <c r="N4" s="5"/>
      <c r="O4" s="5"/>
      <c r="P4" s="3"/>
      <c r="Q4" s="3"/>
      <c r="R4" s="3"/>
      <c r="S4" s="6"/>
      <c r="T4" s="6"/>
      <c r="U4" s="7"/>
    </row>
    <row r="5" spans="1:26" s="5" customFormat="1" ht="5.0999999999999996" hidden="1" customHeight="1">
      <c r="A5" s="3"/>
      <c r="B5" s="8"/>
      <c r="C5" s="22"/>
      <c r="D5" s="22"/>
      <c r="E5" s="468"/>
      <c r="F5" s="468"/>
      <c r="G5" s="3"/>
      <c r="H5" s="3"/>
      <c r="I5" s="3"/>
      <c r="J5" s="3"/>
      <c r="K5" s="3"/>
      <c r="L5" s="3"/>
      <c r="M5" s="3"/>
      <c r="N5" s="3"/>
      <c r="O5" s="3"/>
      <c r="P5" s="468"/>
      <c r="Q5" s="468"/>
      <c r="R5" s="468"/>
      <c r="S5" s="469"/>
      <c r="T5" s="469"/>
      <c r="U5" s="489"/>
    </row>
    <row r="6" spans="1:26" ht="54.75" customHeight="1">
      <c r="B6" s="303" t="s">
        <v>53</v>
      </c>
      <c r="C6" s="301" t="s">
        <v>233</v>
      </c>
      <c r="D6" s="862" t="s">
        <v>362</v>
      </c>
      <c r="E6" s="315" t="s">
        <v>182</v>
      </c>
      <c r="F6" s="316" t="s">
        <v>183</v>
      </c>
      <c r="G6" s="317" t="s">
        <v>7</v>
      </c>
      <c r="H6" s="317" t="s">
        <v>8</v>
      </c>
      <c r="I6" s="317" t="s">
        <v>9</v>
      </c>
      <c r="J6" s="317" t="s">
        <v>10</v>
      </c>
      <c r="K6" s="317" t="s">
        <v>26</v>
      </c>
      <c r="L6" s="317" t="s">
        <v>27</v>
      </c>
      <c r="M6" s="316" t="s">
        <v>28</v>
      </c>
      <c r="N6" s="316" t="s">
        <v>29</v>
      </c>
      <c r="O6" s="317" t="s">
        <v>30</v>
      </c>
      <c r="P6" s="316" t="s">
        <v>31</v>
      </c>
      <c r="Q6" s="301" t="s">
        <v>364</v>
      </c>
      <c r="R6" s="301" t="s">
        <v>365</v>
      </c>
      <c r="S6" s="318" t="s">
        <v>337</v>
      </c>
      <c r="T6" s="301" t="s">
        <v>190</v>
      </c>
      <c r="U6" s="301" t="s">
        <v>338</v>
      </c>
    </row>
    <row r="7" spans="1:26">
      <c r="B7" s="319" t="s">
        <v>216</v>
      </c>
      <c r="C7" s="102"/>
      <c r="D7" s="102"/>
      <c r="E7" s="232"/>
      <c r="F7" s="232"/>
      <c r="G7" s="232"/>
      <c r="H7" s="232"/>
      <c r="I7" s="232"/>
      <c r="J7" s="232"/>
      <c r="K7" s="232"/>
      <c r="L7" s="232"/>
      <c r="M7" s="232"/>
      <c r="N7" s="232"/>
      <c r="O7" s="232"/>
      <c r="P7" s="490"/>
      <c r="Q7" s="102"/>
      <c r="R7" s="102"/>
      <c r="S7" s="490"/>
      <c r="T7" s="101"/>
      <c r="U7" s="491"/>
    </row>
    <row r="8" spans="1:26" ht="12.75">
      <c r="A8" s="100" t="s">
        <v>55</v>
      </c>
      <c r="B8" s="320" t="s">
        <v>234</v>
      </c>
      <c r="C8" s="97">
        <v>0</v>
      </c>
      <c r="D8" s="97">
        <v>4906618.76</v>
      </c>
      <c r="E8" s="232">
        <v>243947.86</v>
      </c>
      <c r="F8" s="232"/>
      <c r="G8" s="232"/>
      <c r="H8" s="232"/>
      <c r="I8" s="232"/>
      <c r="J8" s="232"/>
      <c r="K8" s="232"/>
      <c r="L8" s="232"/>
      <c r="M8" s="232"/>
      <c r="N8" s="232"/>
      <c r="O8" s="232"/>
      <c r="P8" s="97"/>
      <c r="Q8" s="97">
        <f>SUM(E8:P8)</f>
        <v>243947.86</v>
      </c>
      <c r="R8" s="97">
        <f>+Q8+C8+D8</f>
        <v>5150566.62</v>
      </c>
      <c r="S8" s="172">
        <v>31978000</v>
      </c>
      <c r="T8" s="9"/>
      <c r="U8" s="325">
        <f>+(R8+'Incentives 2018-22'!P12)/(S8+T8)</f>
        <v>0.16939823065857779</v>
      </c>
      <c r="Z8" s="100"/>
    </row>
    <row r="9" spans="1:26" ht="12.75">
      <c r="A9" s="100"/>
      <c r="B9" s="320" t="s">
        <v>56</v>
      </c>
      <c r="C9" s="97">
        <v>0</v>
      </c>
      <c r="D9" s="97">
        <v>353890.60000000033</v>
      </c>
      <c r="E9" s="232">
        <v>23165.5</v>
      </c>
      <c r="F9" s="232"/>
      <c r="G9" s="232"/>
      <c r="H9" s="232"/>
      <c r="I9" s="232"/>
      <c r="J9" s="232"/>
      <c r="K9" s="232"/>
      <c r="L9" s="232"/>
      <c r="M9" s="232"/>
      <c r="N9" s="232"/>
      <c r="O9" s="232"/>
      <c r="P9" s="97"/>
      <c r="Q9" s="97">
        <f>SUM(E9:P9)</f>
        <v>23165.5</v>
      </c>
      <c r="R9" s="97">
        <f t="shared" ref="R9:R10" si="0">+Q9+C9+D9</f>
        <v>377056.10000000033</v>
      </c>
      <c r="S9" s="172">
        <v>161770000</v>
      </c>
      <c r="T9" s="9"/>
      <c r="U9" s="325">
        <f>+(R9+'Incentives 2018-22'!P8)/(S9+T9)</f>
        <v>0.17801728200531619</v>
      </c>
      <c r="Z9" s="100"/>
    </row>
    <row r="10" spans="1:26" ht="12.75">
      <c r="A10" s="100" t="s">
        <v>57</v>
      </c>
      <c r="B10" s="322" t="s">
        <v>62</v>
      </c>
      <c r="C10" s="103">
        <v>0</v>
      </c>
      <c r="D10" s="103">
        <v>411485.41000000003</v>
      </c>
      <c r="E10" s="236">
        <v>26308.439999999995</v>
      </c>
      <c r="F10" s="236"/>
      <c r="G10" s="236"/>
      <c r="H10" s="236"/>
      <c r="I10" s="236"/>
      <c r="J10" s="236"/>
      <c r="K10" s="236"/>
      <c r="L10" s="236"/>
      <c r="M10" s="236"/>
      <c r="N10" s="236"/>
      <c r="O10" s="236"/>
      <c r="P10" s="97"/>
      <c r="Q10" s="103">
        <f>SUM(E10:P10)</f>
        <v>26308.439999999995</v>
      </c>
      <c r="R10" s="97">
        <f t="shared" si="0"/>
        <v>437793.85000000003</v>
      </c>
      <c r="S10" s="172">
        <v>20518000</v>
      </c>
      <c r="T10" s="10"/>
      <c r="U10" s="325">
        <f>+(R10+'Incentives 2018-22'!P9)/(S10+T10)</f>
        <v>0.10015607905253925</v>
      </c>
      <c r="Z10" s="100"/>
    </row>
    <row r="11" spans="1:26" ht="12.75">
      <c r="A11" s="100"/>
      <c r="B11" s="302" t="s">
        <v>59</v>
      </c>
      <c r="C11" s="242">
        <v>0</v>
      </c>
      <c r="D11" s="859">
        <f>SUM(D8:D10)</f>
        <v>5671994.7700000005</v>
      </c>
      <c r="E11" s="243">
        <f>SUM(E8:E10)</f>
        <v>293421.8</v>
      </c>
      <c r="F11" s="243"/>
      <c r="G11" s="243"/>
      <c r="H11" s="243"/>
      <c r="I11" s="243"/>
      <c r="J11" s="243"/>
      <c r="K11" s="243"/>
      <c r="L11" s="243"/>
      <c r="M11" s="243"/>
      <c r="N11" s="243"/>
      <c r="O11" s="243"/>
      <c r="P11" s="242"/>
      <c r="Q11" s="242">
        <f t="shared" ref="Q11" si="1">SUM(Q8:Q10)</f>
        <v>293421.8</v>
      </c>
      <c r="R11" s="242">
        <f>SUM(R8:R10)</f>
        <v>5965416.5700000003</v>
      </c>
      <c r="S11" s="242">
        <f t="shared" ref="S11:T11" si="2">SUM(S8:S10)</f>
        <v>214266000</v>
      </c>
      <c r="T11" s="242">
        <f t="shared" si="2"/>
        <v>0</v>
      </c>
      <c r="U11" s="323">
        <f>+R11/S11</f>
        <v>2.7841172047828402E-2</v>
      </c>
      <c r="Z11" s="100"/>
    </row>
    <row r="12" spans="1:26" s="3" customFormat="1" ht="3.75" customHeight="1">
      <c r="A12" s="100"/>
      <c r="B12" s="324"/>
      <c r="C12" s="490"/>
      <c r="D12" s="860"/>
      <c r="E12" s="232"/>
      <c r="F12" s="232"/>
      <c r="G12" s="232"/>
      <c r="H12" s="232"/>
      <c r="I12" s="232"/>
      <c r="J12" s="232"/>
      <c r="K12" s="232"/>
      <c r="L12" s="232"/>
      <c r="M12" s="232"/>
      <c r="N12" s="232"/>
      <c r="O12" s="232"/>
      <c r="P12" s="490"/>
      <c r="Q12" s="490"/>
      <c r="R12" s="490"/>
      <c r="S12" s="490"/>
      <c r="T12" s="492"/>
      <c r="U12" s="493"/>
      <c r="Z12" s="100"/>
    </row>
    <row r="13" spans="1:26" s="3" customFormat="1" ht="12.75">
      <c r="A13" s="100"/>
      <c r="B13" s="319" t="s">
        <v>217</v>
      </c>
      <c r="C13" s="97"/>
      <c r="D13" s="97"/>
      <c r="E13" s="232"/>
      <c r="F13" s="232"/>
      <c r="G13" s="232"/>
      <c r="H13" s="232"/>
      <c r="I13" s="232"/>
      <c r="J13" s="232"/>
      <c r="K13" s="232"/>
      <c r="L13" s="232"/>
      <c r="M13" s="232"/>
      <c r="N13" s="232"/>
      <c r="O13" s="232"/>
      <c r="P13" s="97"/>
      <c r="Q13" s="97"/>
      <c r="R13" s="97"/>
      <c r="S13" s="97"/>
      <c r="T13" s="101"/>
      <c r="U13" s="325"/>
      <c r="Z13" s="100"/>
    </row>
    <row r="14" spans="1:26" ht="12.75">
      <c r="A14" s="100" t="s">
        <v>61</v>
      </c>
      <c r="B14" s="320" t="s">
        <v>235</v>
      </c>
      <c r="C14" s="103">
        <v>0</v>
      </c>
      <c r="D14" s="103">
        <v>6617.5699999999988</v>
      </c>
      <c r="E14" s="232">
        <v>677.45</v>
      </c>
      <c r="F14" s="232"/>
      <c r="G14" s="232"/>
      <c r="H14" s="232"/>
      <c r="I14" s="232"/>
      <c r="J14" s="232"/>
      <c r="K14" s="232"/>
      <c r="L14" s="232"/>
      <c r="M14" s="232"/>
      <c r="N14" s="232"/>
      <c r="O14" s="232"/>
      <c r="P14" s="97"/>
      <c r="Q14" s="103">
        <f>SUM(E14:P14)</f>
        <v>677.45</v>
      </c>
      <c r="R14" s="97">
        <f>+Q14+C14+D14</f>
        <v>7295.0199999999986</v>
      </c>
      <c r="S14" s="97">
        <v>63000</v>
      </c>
      <c r="T14" s="101"/>
      <c r="U14" s="325">
        <f>+R14/(S14+T14)</f>
        <v>0.11579396825396823</v>
      </c>
      <c r="Z14" s="100"/>
    </row>
    <row r="15" spans="1:26" ht="12.75">
      <c r="A15" s="100"/>
      <c r="B15" s="320" t="s">
        <v>236</v>
      </c>
      <c r="C15" s="97">
        <v>0</v>
      </c>
      <c r="D15" s="97">
        <v>0</v>
      </c>
      <c r="E15" s="236">
        <v>0</v>
      </c>
      <c r="F15" s="236"/>
      <c r="G15" s="236"/>
      <c r="H15" s="236"/>
      <c r="I15" s="236"/>
      <c r="J15" s="236"/>
      <c r="K15" s="236"/>
      <c r="L15" s="236"/>
      <c r="M15" s="236"/>
      <c r="N15" s="236"/>
      <c r="O15" s="236"/>
      <c r="P15" s="97"/>
      <c r="Q15" s="97">
        <f>SUM(E15:P15)</f>
        <v>0</v>
      </c>
      <c r="R15" s="97">
        <f>+Q15+C15+D15</f>
        <v>0</v>
      </c>
      <c r="S15" s="97">
        <v>0</v>
      </c>
      <c r="T15" s="101"/>
      <c r="U15" s="325">
        <v>0</v>
      </c>
      <c r="Z15" s="100"/>
    </row>
    <row r="16" spans="1:26" ht="12.75">
      <c r="A16" s="100"/>
      <c r="B16" s="302" t="s">
        <v>63</v>
      </c>
      <c r="C16" s="244">
        <v>0</v>
      </c>
      <c r="D16" s="861">
        <f>SUM(D14:D15)</f>
        <v>6617.5699999999988</v>
      </c>
      <c r="E16" s="243">
        <f>SUM(E14:E15)</f>
        <v>677.45</v>
      </c>
      <c r="F16" s="243"/>
      <c r="G16" s="514"/>
      <c r="H16" s="243"/>
      <c r="I16" s="243"/>
      <c r="J16" s="243"/>
      <c r="K16" s="243"/>
      <c r="L16" s="243"/>
      <c r="M16" s="243"/>
      <c r="N16" s="243"/>
      <c r="O16" s="243"/>
      <c r="P16" s="243"/>
      <c r="Q16" s="244">
        <f t="shared" ref="Q16" si="3">SUM(Q14:Q15)</f>
        <v>677.45</v>
      </c>
      <c r="R16" s="244">
        <f>SUM(R14:R15)</f>
        <v>7295.0199999999986</v>
      </c>
      <c r="S16" s="242">
        <f t="shared" ref="S16:T16" si="4">SUM(S14:S15)</f>
        <v>63000</v>
      </c>
      <c r="T16" s="242">
        <f t="shared" si="4"/>
        <v>0</v>
      </c>
      <c r="U16" s="323">
        <f>+R16/S16</f>
        <v>0.11579396825396823</v>
      </c>
      <c r="Z16" s="100"/>
    </row>
    <row r="17" spans="1:26" ht="5.0999999999999996" customHeight="1">
      <c r="A17" s="100"/>
      <c r="B17" s="326"/>
      <c r="C17" s="97"/>
      <c r="D17" s="97"/>
      <c r="E17" s="232"/>
      <c r="F17" s="232"/>
      <c r="G17" s="232"/>
      <c r="H17" s="232"/>
      <c r="I17" s="232"/>
      <c r="J17" s="232"/>
      <c r="K17" s="232"/>
      <c r="L17" s="232"/>
      <c r="M17" s="232"/>
      <c r="N17" s="232"/>
      <c r="O17" s="232"/>
      <c r="P17" s="490"/>
      <c r="Q17" s="97"/>
      <c r="R17" s="97"/>
      <c r="S17" s="97"/>
      <c r="T17" s="101"/>
      <c r="U17" s="325"/>
      <c r="Z17" s="100"/>
    </row>
    <row r="18" spans="1:26" ht="12.75">
      <c r="A18" s="100"/>
      <c r="B18" s="327" t="s">
        <v>218</v>
      </c>
      <c r="C18" s="97"/>
      <c r="D18" s="97"/>
      <c r="E18" s="232"/>
      <c r="F18" s="232"/>
      <c r="G18" s="232"/>
      <c r="H18" s="232"/>
      <c r="I18" s="232"/>
      <c r="J18" s="232"/>
      <c r="K18" s="232"/>
      <c r="L18" s="232"/>
      <c r="M18" s="232"/>
      <c r="N18" s="232"/>
      <c r="O18" s="232"/>
      <c r="P18" s="97"/>
      <c r="Q18" s="97"/>
      <c r="R18" s="97"/>
      <c r="S18" s="97"/>
      <c r="T18" s="328"/>
      <c r="U18" s="325"/>
      <c r="Z18" s="100"/>
    </row>
    <row r="19" spans="1:26" ht="12.75">
      <c r="A19" s="100"/>
      <c r="B19" s="320" t="s">
        <v>237</v>
      </c>
      <c r="C19" s="97">
        <v>6547.57</v>
      </c>
      <c r="D19" s="97">
        <v>117660.87</v>
      </c>
      <c r="E19" s="232">
        <v>5485.33</v>
      </c>
      <c r="F19" s="232"/>
      <c r="G19" s="232"/>
      <c r="H19" s="232"/>
      <c r="I19" s="232"/>
      <c r="J19" s="232"/>
      <c r="K19" s="232"/>
      <c r="L19" s="232"/>
      <c r="M19" s="232"/>
      <c r="N19" s="232"/>
      <c r="O19" s="232"/>
      <c r="P19" s="97"/>
      <c r="Q19" s="97">
        <f>SUM(E19:P19)</f>
        <v>5485.33</v>
      </c>
      <c r="R19" s="97">
        <f>+Q19+C19+D19</f>
        <v>129693.76999999999</v>
      </c>
      <c r="S19" s="97">
        <v>6000000</v>
      </c>
      <c r="T19" s="232"/>
      <c r="U19" s="329">
        <f>+R19/S19</f>
        <v>2.1615628333333331E-2</v>
      </c>
      <c r="Z19" s="100"/>
    </row>
    <row r="20" spans="1:26" ht="12.75">
      <c r="A20" s="100" t="s">
        <v>65</v>
      </c>
      <c r="B20" s="320" t="s">
        <v>185</v>
      </c>
      <c r="C20" s="97">
        <v>0</v>
      </c>
      <c r="D20" s="97">
        <v>978544.03</v>
      </c>
      <c r="E20" s="232">
        <v>85897.870000000083</v>
      </c>
      <c r="F20" s="232"/>
      <c r="G20" s="232"/>
      <c r="H20" s="232"/>
      <c r="I20" s="232"/>
      <c r="J20" s="232"/>
      <c r="K20" s="232"/>
      <c r="L20" s="232"/>
      <c r="M20" s="232"/>
      <c r="N20" s="232"/>
      <c r="O20" s="232"/>
      <c r="P20" s="232"/>
      <c r="Q20" s="97">
        <f>SUM(E20:P20)</f>
        <v>85897.870000000083</v>
      </c>
      <c r="R20" s="97">
        <f>+Q20+C20+D20</f>
        <v>1064441.9000000001</v>
      </c>
      <c r="S20" s="174">
        <v>12931000</v>
      </c>
      <c r="T20" s="12"/>
      <c r="U20" s="329">
        <f>+R20/S20</f>
        <v>8.2317059778826085E-2</v>
      </c>
      <c r="Z20" s="100"/>
    </row>
    <row r="21" spans="1:26" ht="12.75">
      <c r="A21" s="100"/>
      <c r="B21" s="302" t="s">
        <v>67</v>
      </c>
      <c r="C21" s="244">
        <f>SUM(C19:C20)</f>
        <v>6547.57</v>
      </c>
      <c r="D21" s="861">
        <f>SUM(D19:D20)</f>
        <v>1096204.8999999999</v>
      </c>
      <c r="E21" s="243">
        <f>SUM(E19:E20)</f>
        <v>91383.200000000084</v>
      </c>
      <c r="F21" s="243"/>
      <c r="G21" s="514"/>
      <c r="H21" s="243"/>
      <c r="I21" s="243"/>
      <c r="J21" s="243"/>
      <c r="K21" s="243"/>
      <c r="L21" s="243"/>
      <c r="M21" s="243"/>
      <c r="N21" s="243"/>
      <c r="O21" s="243"/>
      <c r="P21" s="243"/>
      <c r="Q21" s="244">
        <f>Q20+Q19</f>
        <v>91383.200000000084</v>
      </c>
      <c r="R21" s="244">
        <f>SUM(R19:R20)</f>
        <v>1194135.6700000002</v>
      </c>
      <c r="S21" s="242">
        <f>S20+S19</f>
        <v>18931000</v>
      </c>
      <c r="T21" s="242">
        <f>T20+T19</f>
        <v>0</v>
      </c>
      <c r="U21" s="323">
        <f>+R21/S21</f>
        <v>6.3078319687285417E-2</v>
      </c>
      <c r="Z21" s="100"/>
    </row>
    <row r="22" spans="1:26" ht="3" customHeight="1">
      <c r="A22" s="100"/>
      <c r="B22" s="320"/>
      <c r="C22" s="97"/>
      <c r="D22" s="97"/>
      <c r="E22" s="232"/>
      <c r="F22" s="232"/>
      <c r="G22" s="232"/>
      <c r="H22" s="232"/>
      <c r="I22" s="232"/>
      <c r="J22" s="232"/>
      <c r="K22" s="232"/>
      <c r="L22" s="53"/>
      <c r="M22" s="232"/>
      <c r="N22" s="232"/>
      <c r="O22" s="232"/>
      <c r="P22" s="490"/>
      <c r="Q22" s="97"/>
      <c r="R22" s="97">
        <f t="shared" ref="R22" si="5">+Q22+C22</f>
        <v>0</v>
      </c>
      <c r="S22" s="172"/>
      <c r="T22" s="9"/>
      <c r="U22" s="321"/>
      <c r="Z22" s="100"/>
    </row>
    <row r="23" spans="1:26" ht="12.75">
      <c r="A23" s="100"/>
      <c r="B23" s="319" t="s">
        <v>68</v>
      </c>
      <c r="C23" s="97"/>
      <c r="D23" s="97"/>
      <c r="E23" s="232"/>
      <c r="F23" s="232"/>
      <c r="G23" s="232"/>
      <c r="H23" s="232"/>
      <c r="I23" s="232"/>
      <c r="J23" s="232"/>
      <c r="K23" s="232"/>
      <c r="L23" s="232"/>
      <c r="M23" s="232"/>
      <c r="N23" s="232"/>
      <c r="O23" s="232"/>
      <c r="P23" s="97"/>
      <c r="Q23" s="97"/>
      <c r="R23" s="97"/>
      <c r="S23" s="97"/>
      <c r="T23" s="101"/>
      <c r="U23" s="325"/>
      <c r="Z23" s="100"/>
    </row>
    <row r="24" spans="1:26" ht="12.75">
      <c r="A24" s="100" t="s">
        <v>69</v>
      </c>
      <c r="B24" s="320" t="s">
        <v>172</v>
      </c>
      <c r="C24" s="97">
        <v>0</v>
      </c>
      <c r="D24" s="97">
        <v>2289175.92</v>
      </c>
      <c r="E24" s="232">
        <v>160228.99</v>
      </c>
      <c r="F24" s="232"/>
      <c r="G24" s="232"/>
      <c r="H24" s="232"/>
      <c r="I24" s="232"/>
      <c r="J24" s="232"/>
      <c r="K24" s="232"/>
      <c r="L24" s="232"/>
      <c r="M24" s="232"/>
      <c r="N24" s="232"/>
      <c r="O24" s="232"/>
      <c r="P24" s="97"/>
      <c r="Q24" s="97">
        <f>SUM(E24:P24)</f>
        <v>160228.99</v>
      </c>
      <c r="R24" s="97">
        <f>+Q24+C24+D24</f>
        <v>2449404.91</v>
      </c>
      <c r="S24" s="97">
        <v>20446000</v>
      </c>
      <c r="T24" s="101"/>
      <c r="U24" s="325">
        <f>+(R24+'Incentives 2018-22'!P7)/(S24+T24)</f>
        <v>0.1197987337376504</v>
      </c>
      <c r="Z24" s="100"/>
    </row>
    <row r="25" spans="1:26" ht="12.75">
      <c r="A25" s="100" t="s">
        <v>70</v>
      </c>
      <c r="B25" s="320" t="s">
        <v>71</v>
      </c>
      <c r="C25" s="97">
        <v>0</v>
      </c>
      <c r="D25" s="97">
        <v>612928.11</v>
      </c>
      <c r="E25" s="232">
        <v>71805.08</v>
      </c>
      <c r="F25" s="232"/>
      <c r="G25" s="232"/>
      <c r="H25" s="232"/>
      <c r="I25" s="232"/>
      <c r="J25" s="232"/>
      <c r="K25" s="232"/>
      <c r="L25" s="232"/>
      <c r="M25" s="232"/>
      <c r="N25" s="232"/>
      <c r="O25" s="232"/>
      <c r="P25" s="97"/>
      <c r="Q25" s="97">
        <f>SUM(E25:P25)</f>
        <v>71805.08</v>
      </c>
      <c r="R25" s="97">
        <f>+Q25+C25+D25</f>
        <v>684733.19</v>
      </c>
      <c r="S25" s="173">
        <v>7230000</v>
      </c>
      <c r="T25" s="11"/>
      <c r="U25" s="325">
        <f>+R25/(S25+T25)</f>
        <v>9.470721853388657E-2</v>
      </c>
      <c r="Z25" s="100"/>
    </row>
    <row r="26" spans="1:26" ht="12.75">
      <c r="A26" s="100"/>
      <c r="B26" s="302" t="s">
        <v>72</v>
      </c>
      <c r="C26" s="244">
        <v>0</v>
      </c>
      <c r="D26" s="861">
        <f>SUM(D24:D25)</f>
        <v>2902104.03</v>
      </c>
      <c r="E26" s="243">
        <f>SUM(E24:E25)</f>
        <v>232034.07</v>
      </c>
      <c r="F26" s="243"/>
      <c r="G26" s="514"/>
      <c r="H26" s="243"/>
      <c r="I26" s="243"/>
      <c r="J26" s="243"/>
      <c r="K26" s="243"/>
      <c r="L26" s="243"/>
      <c r="M26" s="243"/>
      <c r="N26" s="243"/>
      <c r="O26" s="243"/>
      <c r="P26" s="243"/>
      <c r="Q26" s="244">
        <f t="shared" ref="Q26" si="6">SUM(Q24:Q25)</f>
        <v>232034.07</v>
      </c>
      <c r="R26" s="244">
        <f>SUM(R24:R25)</f>
        <v>3134138.1</v>
      </c>
      <c r="S26" s="242">
        <f t="shared" ref="S26:T26" si="7">SUM(S24:S25)</f>
        <v>27676000</v>
      </c>
      <c r="T26" s="244">
        <f t="shared" si="7"/>
        <v>0</v>
      </c>
      <c r="U26" s="323">
        <f>+R26/S26</f>
        <v>0.11324389723948548</v>
      </c>
      <c r="Z26" s="100"/>
    </row>
    <row r="27" spans="1:26" ht="3" customHeight="1">
      <c r="A27" s="100"/>
      <c r="B27" s="320"/>
      <c r="C27" s="97"/>
      <c r="D27" s="97"/>
      <c r="E27" s="232"/>
      <c r="F27" s="232"/>
      <c r="G27" s="232"/>
      <c r="H27" s="232"/>
      <c r="I27" s="232"/>
      <c r="J27" s="232"/>
      <c r="K27" s="232"/>
      <c r="L27" s="232"/>
      <c r="M27" s="232"/>
      <c r="N27" s="232"/>
      <c r="O27" s="232"/>
      <c r="P27" s="490"/>
      <c r="Q27" s="97"/>
      <c r="R27" s="97"/>
      <c r="S27" s="97"/>
      <c r="T27" s="101"/>
      <c r="U27" s="325"/>
      <c r="Z27" s="100"/>
    </row>
    <row r="28" spans="1:26" ht="12.75">
      <c r="A28" s="100"/>
      <c r="B28" s="330" t="s">
        <v>220</v>
      </c>
      <c r="C28" s="97"/>
      <c r="D28" s="97"/>
      <c r="E28" s="232"/>
      <c r="F28" s="232"/>
      <c r="G28" s="232"/>
      <c r="H28" s="232"/>
      <c r="I28" s="232"/>
      <c r="J28" s="232"/>
      <c r="K28" s="232"/>
      <c r="L28" s="232"/>
      <c r="M28" s="232"/>
      <c r="N28" s="232"/>
      <c r="O28" s="232"/>
      <c r="P28" s="97"/>
      <c r="Q28" s="97"/>
      <c r="R28" s="97"/>
      <c r="S28" s="97"/>
      <c r="T28" s="101"/>
      <c r="U28" s="325"/>
      <c r="Z28" s="100"/>
    </row>
    <row r="29" spans="1:26" ht="12.75">
      <c r="A29" s="100" t="s">
        <v>74</v>
      </c>
      <c r="B29" s="320" t="s">
        <v>75</v>
      </c>
      <c r="C29" s="97">
        <v>0</v>
      </c>
      <c r="D29" s="97">
        <v>531947.31000000006</v>
      </c>
      <c r="E29" s="232">
        <v>33773.80000000001</v>
      </c>
      <c r="F29" s="232"/>
      <c r="G29" s="232"/>
      <c r="H29" s="232"/>
      <c r="I29" s="232"/>
      <c r="J29" s="232"/>
      <c r="K29" s="232"/>
      <c r="L29" s="232"/>
      <c r="M29" s="232"/>
      <c r="N29" s="232"/>
      <c r="O29" s="232"/>
      <c r="P29" s="97"/>
      <c r="Q29" s="97">
        <f>SUM(E29:P29)</f>
        <v>33773.80000000001</v>
      </c>
      <c r="R29" s="97">
        <f>+Q29+C29+D29</f>
        <v>565721.1100000001</v>
      </c>
      <c r="S29" s="97">
        <v>6337000</v>
      </c>
      <c r="T29" s="101"/>
      <c r="U29" s="325">
        <f>+(R29+'Incentives 2018-22'!P13)/S29</f>
        <v>0.1061869212561149</v>
      </c>
      <c r="Z29" s="100"/>
    </row>
    <row r="30" spans="1:26" ht="12.75">
      <c r="A30" s="100"/>
      <c r="B30" s="320" t="s">
        <v>77</v>
      </c>
      <c r="C30" s="97">
        <v>0</v>
      </c>
      <c r="D30" s="97">
        <v>402118.98000000004</v>
      </c>
      <c r="E30" s="232">
        <v>23102.32</v>
      </c>
      <c r="F30" s="232"/>
      <c r="G30" s="232"/>
      <c r="H30" s="232"/>
      <c r="I30" s="232"/>
      <c r="J30" s="232"/>
      <c r="K30" s="232"/>
      <c r="L30" s="232"/>
      <c r="M30" s="232"/>
      <c r="N30" s="232"/>
      <c r="O30" s="232"/>
      <c r="P30" s="97"/>
      <c r="Q30" s="97">
        <f>SUM(E30:P30)</f>
        <v>23102.32</v>
      </c>
      <c r="R30" s="97">
        <f>+Q30+C30+D30</f>
        <v>425221.30000000005</v>
      </c>
      <c r="S30" s="97">
        <v>1813000</v>
      </c>
      <c r="T30" s="101"/>
      <c r="U30" s="325">
        <f>+(R30+'Incentives 2018-22'!P11)/S30</f>
        <v>0.35911290678433538</v>
      </c>
      <c r="Z30" s="100"/>
    </row>
    <row r="31" spans="1:26" ht="12.75">
      <c r="A31" s="494" t="s">
        <v>76</v>
      </c>
      <c r="B31" s="320" t="s">
        <v>238</v>
      </c>
      <c r="C31" s="97">
        <v>0</v>
      </c>
      <c r="D31" s="97">
        <v>0</v>
      </c>
      <c r="E31" s="232">
        <v>0</v>
      </c>
      <c r="F31" s="232"/>
      <c r="G31" s="232"/>
      <c r="H31" s="232"/>
      <c r="I31" s="232"/>
      <c r="J31" s="232"/>
      <c r="K31" s="232"/>
      <c r="L31" s="232"/>
      <c r="M31" s="232"/>
      <c r="N31" s="232"/>
      <c r="O31" s="232"/>
      <c r="P31" s="97"/>
      <c r="Q31" s="97">
        <f>SUM(E31:P31)</f>
        <v>0</v>
      </c>
      <c r="R31" s="97">
        <f>+Q31+C31+D31</f>
        <v>0</v>
      </c>
      <c r="S31" s="97">
        <v>1000000</v>
      </c>
      <c r="T31" s="101"/>
      <c r="U31" s="325">
        <v>0</v>
      </c>
      <c r="Z31" s="100"/>
    </row>
    <row r="32" spans="1:26" ht="12.75">
      <c r="A32" s="100"/>
      <c r="B32" s="302" t="s">
        <v>78</v>
      </c>
      <c r="C32" s="242">
        <v>0</v>
      </c>
      <c r="D32" s="859">
        <f>SUM(D29:D31)</f>
        <v>934066.29</v>
      </c>
      <c r="E32" s="243">
        <f>SUM(E29:E31)</f>
        <v>56876.12000000001</v>
      </c>
      <c r="F32" s="243"/>
      <c r="G32" s="514"/>
      <c r="H32" s="243"/>
      <c r="I32" s="243"/>
      <c r="J32" s="243"/>
      <c r="K32" s="243"/>
      <c r="L32" s="243"/>
      <c r="M32" s="243"/>
      <c r="N32" s="243"/>
      <c r="O32" s="243"/>
      <c r="P32" s="242"/>
      <c r="Q32" s="242">
        <f t="shared" ref="Q32" si="8">SUM(Q29:Q31)</f>
        <v>56876.12000000001</v>
      </c>
      <c r="R32" s="242">
        <f>SUM(R29:R31)</f>
        <v>990942.41000000015</v>
      </c>
      <c r="S32" s="242">
        <f t="shared" ref="S32:T32" si="9">SUM(S29:S31)</f>
        <v>9150000</v>
      </c>
      <c r="T32" s="244">
        <f t="shared" si="9"/>
        <v>0</v>
      </c>
      <c r="U32" s="323">
        <f>+R32/S32</f>
        <v>0.10829971693989073</v>
      </c>
      <c r="Z32" s="100"/>
    </row>
    <row r="33" spans="1:26" ht="3" customHeight="1">
      <c r="A33" s="100"/>
      <c r="B33" s="320"/>
      <c r="C33" s="97"/>
      <c r="D33" s="97"/>
      <c r="E33" s="232"/>
      <c r="F33" s="232"/>
      <c r="G33" s="232"/>
      <c r="H33" s="232"/>
      <c r="I33" s="232"/>
      <c r="J33" s="232"/>
      <c r="K33" s="232"/>
      <c r="L33" s="232"/>
      <c r="M33" s="232"/>
      <c r="N33" s="232"/>
      <c r="O33" s="232"/>
      <c r="P33" s="490"/>
      <c r="Q33" s="97"/>
      <c r="R33" s="97"/>
      <c r="S33" s="97"/>
      <c r="T33" s="101"/>
      <c r="U33" s="325"/>
      <c r="Z33" s="100"/>
    </row>
    <row r="34" spans="1:26" ht="12.75" customHeight="1">
      <c r="A34" s="100"/>
      <c r="B34" s="327" t="s">
        <v>221</v>
      </c>
      <c r="C34" s="97"/>
      <c r="D34" s="97"/>
      <c r="E34" s="232"/>
      <c r="F34" s="232"/>
      <c r="G34" s="232"/>
      <c r="H34" s="232"/>
      <c r="I34" s="232"/>
      <c r="J34" s="232"/>
      <c r="K34" s="232"/>
      <c r="L34" s="232"/>
      <c r="M34" s="232"/>
      <c r="N34" s="232"/>
      <c r="O34" s="232"/>
      <c r="P34" s="97"/>
      <c r="Q34" s="97"/>
      <c r="R34" s="97"/>
      <c r="S34" s="97"/>
      <c r="T34" s="101"/>
      <c r="U34" s="325"/>
      <c r="Z34" s="100"/>
    </row>
    <row r="35" spans="1:26" ht="12.75">
      <c r="A35" s="494" t="s">
        <v>80</v>
      </c>
      <c r="B35" s="320" t="s">
        <v>239</v>
      </c>
      <c r="C35" s="97">
        <v>0</v>
      </c>
      <c r="D35" s="97">
        <v>2117477.4800000004</v>
      </c>
      <c r="E35" s="232">
        <v>22923.800000000003</v>
      </c>
      <c r="F35" s="232"/>
      <c r="G35" s="232"/>
      <c r="H35" s="232"/>
      <c r="I35" s="232"/>
      <c r="J35" s="232"/>
      <c r="K35" s="232"/>
      <c r="L35" s="232"/>
      <c r="M35" s="232"/>
      <c r="N35" s="232"/>
      <c r="O35" s="232"/>
      <c r="P35" s="97"/>
      <c r="Q35" s="97">
        <f>SUM(E35:P35)</f>
        <v>22923.800000000003</v>
      </c>
      <c r="R35" s="97">
        <f>+Q35+C35+D35</f>
        <v>2140401.2800000003</v>
      </c>
      <c r="S35" s="97">
        <v>12221000</v>
      </c>
      <c r="T35" s="101"/>
      <c r="U35" s="325">
        <f>+R35/S35</f>
        <v>0.17514125521643076</v>
      </c>
      <c r="Z35" s="100"/>
    </row>
    <row r="36" spans="1:26" ht="12.75">
      <c r="A36" s="494"/>
      <c r="B36" s="320" t="s">
        <v>86</v>
      </c>
      <c r="C36" s="97">
        <v>0</v>
      </c>
      <c r="D36" s="97">
        <v>59671.640000000014</v>
      </c>
      <c r="E36" s="232">
        <v>4870.5599999999995</v>
      </c>
      <c r="F36" s="232"/>
      <c r="G36" s="232"/>
      <c r="H36" s="232"/>
      <c r="I36" s="232"/>
      <c r="J36" s="232"/>
      <c r="K36" s="232"/>
      <c r="L36" s="232"/>
      <c r="M36" s="232"/>
      <c r="N36" s="232"/>
      <c r="O36" s="232"/>
      <c r="P36" s="97"/>
      <c r="Q36" s="97">
        <f>SUM(E36:P36)</f>
        <v>4870.5599999999995</v>
      </c>
      <c r="R36" s="97">
        <f>+Q36+C36+D36</f>
        <v>64542.200000000012</v>
      </c>
      <c r="S36" s="97">
        <v>1350000</v>
      </c>
      <c r="T36" s="101"/>
      <c r="U36" s="325">
        <f>+R36/S36</f>
        <v>4.7809037037037046E-2</v>
      </c>
      <c r="Z36" s="100"/>
    </row>
    <row r="37" spans="1:26" ht="12.75">
      <c r="A37" s="100"/>
      <c r="B37" s="302" t="s">
        <v>82</v>
      </c>
      <c r="C37" s="244">
        <v>0</v>
      </c>
      <c r="D37" s="861">
        <f>SUM(D35:D36)</f>
        <v>2177149.1200000006</v>
      </c>
      <c r="E37" s="243">
        <f>SUM(E35:E36)</f>
        <v>27794.36</v>
      </c>
      <c r="F37" s="243"/>
      <c r="G37" s="514"/>
      <c r="H37" s="243"/>
      <c r="I37" s="243"/>
      <c r="J37" s="243"/>
      <c r="K37" s="243"/>
      <c r="L37" s="243"/>
      <c r="M37" s="243"/>
      <c r="N37" s="243"/>
      <c r="O37" s="243"/>
      <c r="P37" s="243"/>
      <c r="Q37" s="244">
        <f>SUM(Q35:Q36)</f>
        <v>27794.36</v>
      </c>
      <c r="R37" s="244">
        <f>SUM(R35:R36)</f>
        <v>2204943.4800000004</v>
      </c>
      <c r="S37" s="242">
        <f>SUM(S35:S36)</f>
        <v>13571000</v>
      </c>
      <c r="T37" s="244">
        <f>SUM(T35:T36)</f>
        <v>0</v>
      </c>
      <c r="U37" s="323">
        <f>+R37/S37</f>
        <v>0.16247465035737974</v>
      </c>
      <c r="Z37" s="100"/>
    </row>
    <row r="38" spans="1:26" ht="0.95" customHeight="1">
      <c r="A38" s="100"/>
      <c r="B38" s="320"/>
      <c r="C38" s="97"/>
      <c r="D38" s="97"/>
      <c r="E38" s="232"/>
      <c r="F38" s="232"/>
      <c r="G38" s="232"/>
      <c r="H38" s="232"/>
      <c r="I38" s="232"/>
      <c r="J38" s="232"/>
      <c r="K38" s="232"/>
      <c r="L38" s="232"/>
      <c r="M38" s="232"/>
      <c r="N38" s="232"/>
      <c r="O38" s="232"/>
      <c r="P38" s="490"/>
      <c r="Q38" s="97"/>
      <c r="R38" s="97"/>
      <c r="S38" s="172"/>
      <c r="T38" s="9"/>
      <c r="U38" s="321"/>
      <c r="Z38" s="100"/>
    </row>
    <row r="39" spans="1:26" ht="25.5" customHeight="1">
      <c r="A39" s="100"/>
      <c r="B39" s="319" t="s">
        <v>222</v>
      </c>
      <c r="C39" s="97"/>
      <c r="D39" s="97"/>
      <c r="E39" s="232"/>
      <c r="F39" s="232"/>
      <c r="G39" s="232"/>
      <c r="H39" s="232"/>
      <c r="I39" s="232"/>
      <c r="J39" s="232"/>
      <c r="K39" s="232"/>
      <c r="L39" s="232"/>
      <c r="M39" s="232"/>
      <c r="N39" s="232"/>
      <c r="O39" s="232"/>
      <c r="P39" s="97"/>
      <c r="Q39" s="97"/>
      <c r="R39" s="97"/>
      <c r="S39" s="97"/>
      <c r="T39" s="101"/>
      <c r="U39" s="325"/>
      <c r="Z39" s="100"/>
    </row>
    <row r="40" spans="1:26" ht="12.75">
      <c r="A40" s="100" t="s">
        <v>84</v>
      </c>
      <c r="B40" s="320" t="s">
        <v>240</v>
      </c>
      <c r="C40" s="97">
        <v>0</v>
      </c>
      <c r="D40" s="97">
        <v>828689.35</v>
      </c>
      <c r="E40" s="232">
        <v>198258.18</v>
      </c>
      <c r="F40" s="232"/>
      <c r="G40" s="232"/>
      <c r="H40" s="232"/>
      <c r="I40" s="232"/>
      <c r="J40" s="232"/>
      <c r="K40" s="232"/>
      <c r="L40" s="232"/>
      <c r="M40" s="232"/>
      <c r="N40" s="232"/>
      <c r="O40" s="232"/>
      <c r="P40" s="97"/>
      <c r="Q40" s="97">
        <f>SUM(E40:P40)</f>
        <v>198258.18</v>
      </c>
      <c r="R40" s="97">
        <f>+Q40+C40+D40</f>
        <v>1026947.53</v>
      </c>
      <c r="S40" s="97">
        <v>11777000</v>
      </c>
      <c r="T40" s="101"/>
      <c r="U40" s="325">
        <f>+R40/S40</f>
        <v>8.7199416659590731E-2</v>
      </c>
      <c r="Z40" s="100"/>
    </row>
    <row r="41" spans="1:26" ht="12.75">
      <c r="A41" s="100"/>
      <c r="B41" s="320" t="s">
        <v>93</v>
      </c>
      <c r="C41" s="97">
        <v>0</v>
      </c>
      <c r="D41" s="97">
        <v>1659482.7999999989</v>
      </c>
      <c r="E41" s="232">
        <v>106174.5</v>
      </c>
      <c r="F41" s="232"/>
      <c r="G41" s="232"/>
      <c r="H41" s="232"/>
      <c r="I41" s="232"/>
      <c r="J41" s="232"/>
      <c r="K41" s="232"/>
      <c r="L41" s="232"/>
      <c r="M41" s="232"/>
      <c r="N41" s="232"/>
      <c r="O41" s="232"/>
      <c r="P41" s="97"/>
      <c r="Q41" s="97">
        <f t="shared" ref="Q41:Q43" si="10">SUM(E41:P41)</f>
        <v>106174.5</v>
      </c>
      <c r="R41" s="97">
        <f t="shared" ref="R41:R44" si="11">+Q41+C41+D41</f>
        <v>1765657.2999999989</v>
      </c>
      <c r="S41" s="97">
        <v>8386000</v>
      </c>
      <c r="T41" s="101"/>
      <c r="U41" s="325">
        <f t="shared" ref="U41:U43" si="12">+R41/S41</f>
        <v>0.21054821130455509</v>
      </c>
      <c r="Z41" s="100"/>
    </row>
    <row r="42" spans="1:26" ht="12.75">
      <c r="A42" s="100"/>
      <c r="B42" s="320" t="s">
        <v>241</v>
      </c>
      <c r="C42" s="97">
        <v>0</v>
      </c>
      <c r="D42" s="97">
        <v>2574480.98</v>
      </c>
      <c r="E42" s="232">
        <v>366080.44999999955</v>
      </c>
      <c r="F42" s="232"/>
      <c r="G42" s="232"/>
      <c r="H42" s="232"/>
      <c r="I42" s="232"/>
      <c r="J42" s="232"/>
      <c r="K42" s="232"/>
      <c r="L42" s="232"/>
      <c r="M42" s="232"/>
      <c r="N42" s="232"/>
      <c r="O42" s="232"/>
      <c r="P42" s="97"/>
      <c r="Q42" s="97">
        <f t="shared" si="10"/>
        <v>366080.44999999955</v>
      </c>
      <c r="R42" s="97">
        <f t="shared" si="11"/>
        <v>2940561.4299999997</v>
      </c>
      <c r="S42" s="97">
        <v>13524000</v>
      </c>
      <c r="T42" s="101"/>
      <c r="U42" s="325">
        <f t="shared" si="12"/>
        <v>0.21743281795326824</v>
      </c>
      <c r="Z42" s="100"/>
    </row>
    <row r="43" spans="1:26" ht="12.75">
      <c r="A43" s="100"/>
      <c r="B43" s="320" t="s">
        <v>242</v>
      </c>
      <c r="C43" s="97">
        <v>0</v>
      </c>
      <c r="D43" s="97">
        <v>5005601.87</v>
      </c>
      <c r="E43" s="232">
        <v>306197.86999999994</v>
      </c>
      <c r="F43" s="232"/>
      <c r="G43" s="232"/>
      <c r="H43" s="232"/>
      <c r="I43" s="232"/>
      <c r="J43" s="232"/>
      <c r="K43" s="232"/>
      <c r="L43" s="232"/>
      <c r="M43" s="232"/>
      <c r="N43" s="232"/>
      <c r="O43" s="232"/>
      <c r="P43" s="97"/>
      <c r="Q43" s="97">
        <f t="shared" si="10"/>
        <v>306197.86999999994</v>
      </c>
      <c r="R43" s="97">
        <f t="shared" si="11"/>
        <v>5311799.74</v>
      </c>
      <c r="S43" s="97">
        <v>19928000</v>
      </c>
      <c r="T43" s="101"/>
      <c r="U43" s="325">
        <f t="shared" si="12"/>
        <v>0.26654956543556807</v>
      </c>
      <c r="Z43" s="100"/>
    </row>
    <row r="44" spans="1:26" ht="12.75">
      <c r="A44" s="100" t="s">
        <v>85</v>
      </c>
      <c r="B44" s="320" t="s">
        <v>243</v>
      </c>
      <c r="C44" s="97">
        <v>0</v>
      </c>
      <c r="D44" s="97">
        <v>0</v>
      </c>
      <c r="E44" s="232">
        <v>0</v>
      </c>
      <c r="F44" s="232"/>
      <c r="G44" s="232"/>
      <c r="H44" s="232"/>
      <c r="I44" s="232"/>
      <c r="J44" s="232"/>
      <c r="K44" s="232"/>
      <c r="L44" s="232"/>
      <c r="M44" s="232"/>
      <c r="N44" s="232"/>
      <c r="O44" s="232"/>
      <c r="P44" s="698"/>
      <c r="Q44" s="97">
        <f>SUM(E44:P44)</f>
        <v>0</v>
      </c>
      <c r="R44" s="97">
        <f t="shared" si="11"/>
        <v>0</v>
      </c>
      <c r="S44" s="97">
        <v>2000000</v>
      </c>
      <c r="T44" s="101"/>
      <c r="U44" s="325">
        <f>+R44/S44</f>
        <v>0</v>
      </c>
      <c r="Z44" s="100"/>
    </row>
    <row r="45" spans="1:26" ht="12.75">
      <c r="A45" s="100"/>
      <c r="B45" s="302" t="s">
        <v>87</v>
      </c>
      <c r="C45" s="244">
        <v>0</v>
      </c>
      <c r="D45" s="861">
        <f>SUM(D40:D44)</f>
        <v>10068255</v>
      </c>
      <c r="E45" s="243">
        <f>SUM(E40:E44)</f>
        <v>976710.99999999953</v>
      </c>
      <c r="F45" s="243"/>
      <c r="G45" s="514"/>
      <c r="H45" s="243"/>
      <c r="I45" s="243"/>
      <c r="J45" s="243"/>
      <c r="K45" s="243"/>
      <c r="L45" s="243"/>
      <c r="M45" s="243"/>
      <c r="N45" s="243"/>
      <c r="O45" s="243"/>
      <c r="P45" s="243"/>
      <c r="Q45" s="244">
        <f t="shared" ref="Q45" si="13">SUM(Q40:Q44)</f>
        <v>976710.99999999953</v>
      </c>
      <c r="R45" s="244">
        <f>SUM(R40:R44)</f>
        <v>11044966</v>
      </c>
      <c r="S45" s="243">
        <f>SUM(S40:S44)</f>
        <v>55615000</v>
      </c>
      <c r="T45" s="244">
        <f>SUM(T40:T44)</f>
        <v>0</v>
      </c>
      <c r="U45" s="323">
        <f>+R45/S45</f>
        <v>0.1985968893284186</v>
      </c>
      <c r="Z45" s="100"/>
    </row>
    <row r="46" spans="1:26" ht="5.25" customHeight="1">
      <c r="A46" s="100"/>
      <c r="B46" s="320"/>
      <c r="C46" s="97"/>
      <c r="D46" s="97"/>
      <c r="E46" s="233"/>
      <c r="F46" s="233"/>
      <c r="G46" s="232"/>
      <c r="H46" s="233"/>
      <c r="I46" s="233"/>
      <c r="J46" s="233"/>
      <c r="K46" s="233"/>
      <c r="L46" s="233"/>
      <c r="M46" s="233"/>
      <c r="N46" s="233"/>
      <c r="O46" s="233"/>
      <c r="P46" s="490"/>
      <c r="Q46" s="97"/>
      <c r="R46" s="97"/>
      <c r="S46" s="97"/>
      <c r="T46" s="101"/>
      <c r="U46" s="325"/>
      <c r="Z46" s="100"/>
    </row>
    <row r="47" spans="1:26" ht="26.25" customHeight="1">
      <c r="A47" s="100"/>
      <c r="B47" s="319" t="s">
        <v>245</v>
      </c>
      <c r="C47" s="97"/>
      <c r="D47" s="97"/>
      <c r="E47" s="232"/>
      <c r="F47" s="232"/>
      <c r="G47" s="232"/>
      <c r="H47" s="232"/>
      <c r="I47" s="232"/>
      <c r="J47" s="232"/>
      <c r="K47" s="232"/>
      <c r="L47" s="232"/>
      <c r="M47" s="232"/>
      <c r="N47" s="232"/>
      <c r="O47" s="232"/>
      <c r="P47" s="97"/>
      <c r="Q47" s="97"/>
      <c r="R47" s="97"/>
      <c r="S47" s="97"/>
      <c r="T47" s="101"/>
      <c r="U47" s="325"/>
      <c r="Z47" s="100"/>
    </row>
    <row r="48" spans="1:26" ht="12.75">
      <c r="A48" s="100" t="s">
        <v>96</v>
      </c>
      <c r="B48" s="320" t="s">
        <v>184</v>
      </c>
      <c r="C48" s="97">
        <v>0</v>
      </c>
      <c r="D48" s="97">
        <v>0</v>
      </c>
      <c r="E48" s="232">
        <v>0</v>
      </c>
      <c r="F48" s="232"/>
      <c r="G48" s="232"/>
      <c r="H48" s="232"/>
      <c r="I48" s="232"/>
      <c r="J48" s="232"/>
      <c r="K48" s="232"/>
      <c r="L48" s="232"/>
      <c r="M48" s="232"/>
      <c r="N48" s="232"/>
      <c r="O48" s="232"/>
      <c r="P48" s="97"/>
      <c r="Q48" s="97">
        <f>SUM(E48:P48)</f>
        <v>0</v>
      </c>
      <c r="R48" s="97">
        <f>+Q48+C48+D48</f>
        <v>0</v>
      </c>
      <c r="S48" s="97">
        <v>0</v>
      </c>
      <c r="T48" s="101"/>
      <c r="U48" s="325">
        <v>0</v>
      </c>
      <c r="Z48" s="100"/>
    </row>
    <row r="49" spans="1:26" ht="12.75">
      <c r="A49" s="100" t="s">
        <v>96</v>
      </c>
      <c r="B49" s="320" t="s">
        <v>177</v>
      </c>
      <c r="C49" s="97">
        <v>0</v>
      </c>
      <c r="D49" s="97">
        <v>30320.82</v>
      </c>
      <c r="E49" s="232">
        <v>0</v>
      </c>
      <c r="F49" s="232"/>
      <c r="G49" s="232"/>
      <c r="H49" s="232"/>
      <c r="I49" s="232"/>
      <c r="J49" s="232"/>
      <c r="K49" s="232"/>
      <c r="L49" s="232"/>
      <c r="M49" s="232"/>
      <c r="N49" s="232"/>
      <c r="O49" s="232"/>
      <c r="P49" s="97"/>
      <c r="Q49" s="97">
        <f>SUM(E49:P49)</f>
        <v>0</v>
      </c>
      <c r="R49" s="97">
        <f t="shared" ref="R49:R51" si="14">+Q49+C49+D49</f>
        <v>30320.82</v>
      </c>
      <c r="S49" s="97">
        <f>+R49</f>
        <v>30320.82</v>
      </c>
      <c r="T49" s="101"/>
      <c r="U49" s="325">
        <f t="shared" ref="U49" si="15">+R49/S49</f>
        <v>1</v>
      </c>
      <c r="Z49" s="100"/>
    </row>
    <row r="50" spans="1:26" s="572" customFormat="1" ht="12.75">
      <c r="A50" s="100"/>
      <c r="B50" s="696" t="s">
        <v>334</v>
      </c>
      <c r="C50" s="97">
        <v>0</v>
      </c>
      <c r="D50" s="97">
        <v>0</v>
      </c>
      <c r="E50" s="232">
        <v>0</v>
      </c>
      <c r="F50" s="232"/>
      <c r="G50" s="232"/>
      <c r="H50" s="232"/>
      <c r="I50" s="232"/>
      <c r="J50" s="232"/>
      <c r="K50" s="232"/>
      <c r="L50" s="232"/>
      <c r="M50" s="232"/>
      <c r="N50" s="232"/>
      <c r="O50" s="232"/>
      <c r="P50" s="97"/>
      <c r="Q50" s="97">
        <f t="shared" ref="Q50:Q51" si="16">SUM(E50:P50)</f>
        <v>0</v>
      </c>
      <c r="R50" s="97">
        <f t="shared" si="14"/>
        <v>0</v>
      </c>
      <c r="S50" s="97">
        <v>5000000</v>
      </c>
      <c r="T50" s="697"/>
      <c r="U50" s="325">
        <f>+R50/S50</f>
        <v>0</v>
      </c>
      <c r="Z50" s="100"/>
    </row>
    <row r="51" spans="1:26" s="572" customFormat="1" ht="12.75">
      <c r="A51" s="100"/>
      <c r="B51" s="696" t="s">
        <v>335</v>
      </c>
      <c r="C51" s="97">
        <v>0</v>
      </c>
      <c r="D51" s="97">
        <v>0</v>
      </c>
      <c r="E51" s="232">
        <v>0</v>
      </c>
      <c r="F51" s="232"/>
      <c r="G51" s="232"/>
      <c r="H51" s="232"/>
      <c r="I51" s="232"/>
      <c r="J51" s="232"/>
      <c r="K51" s="232"/>
      <c r="L51" s="232"/>
      <c r="M51" s="232"/>
      <c r="N51" s="232"/>
      <c r="O51" s="232"/>
      <c r="P51" s="698"/>
      <c r="Q51" s="97">
        <f t="shared" si="16"/>
        <v>0</v>
      </c>
      <c r="R51" s="97">
        <f t="shared" si="14"/>
        <v>0</v>
      </c>
      <c r="S51" s="97">
        <f>9000000*5-S49-S50</f>
        <v>39969679.18</v>
      </c>
      <c r="T51" s="697"/>
      <c r="U51" s="325">
        <f>+R51/S51</f>
        <v>0</v>
      </c>
      <c r="Z51" s="100"/>
    </row>
    <row r="52" spans="1:26" s="3" customFormat="1" ht="13.35" customHeight="1">
      <c r="B52" s="302" t="s">
        <v>94</v>
      </c>
      <c r="C52" s="244">
        <v>0</v>
      </c>
      <c r="D52" s="861">
        <f>SUM(D48:D51)</f>
        <v>30320.82</v>
      </c>
      <c r="E52" s="243">
        <f>SUM(E48:E51)</f>
        <v>0</v>
      </c>
      <c r="F52" s="243"/>
      <c r="G52" s="243"/>
      <c r="H52" s="243"/>
      <c r="I52" s="243"/>
      <c r="J52" s="243"/>
      <c r="K52" s="243"/>
      <c r="L52" s="243"/>
      <c r="M52" s="243"/>
      <c r="N52" s="243"/>
      <c r="O52" s="243"/>
      <c r="P52" s="243"/>
      <c r="Q52" s="244">
        <f>SUM(Q48:Q51)</f>
        <v>0</v>
      </c>
      <c r="R52" s="244">
        <f>SUM(R48:R51)</f>
        <v>30320.82</v>
      </c>
      <c r="S52" s="242">
        <f>SUM(S48:S51)</f>
        <v>45000000</v>
      </c>
      <c r="T52" s="244">
        <f t="shared" ref="T52" si="17">SUM(T49:T49)</f>
        <v>0</v>
      </c>
      <c r="U52" s="323">
        <f>+R52/S52</f>
        <v>6.7379599999999994E-4</v>
      </c>
    </row>
    <row r="53" spans="1:26" s="3" customFormat="1" ht="7.5" customHeight="1">
      <c r="B53" s="326"/>
      <c r="C53" s="244"/>
      <c r="D53" s="97"/>
      <c r="E53" s="243"/>
      <c r="F53" s="243"/>
      <c r="G53" s="243"/>
      <c r="H53" s="243"/>
      <c r="I53" s="243"/>
      <c r="J53" s="243"/>
      <c r="K53" s="243"/>
      <c r="L53" s="243"/>
      <c r="M53" s="243"/>
      <c r="N53" s="243"/>
      <c r="O53" s="243"/>
      <c r="P53" s="698"/>
      <c r="Q53" s="244"/>
      <c r="R53" s="244"/>
      <c r="S53" s="97"/>
      <c r="T53" s="101"/>
      <c r="U53" s="325"/>
    </row>
    <row r="54" spans="1:26" s="3" customFormat="1" ht="48">
      <c r="B54" s="495" t="s">
        <v>103</v>
      </c>
      <c r="C54" s="97">
        <v>0</v>
      </c>
      <c r="D54" s="864">
        <v>1992495.07</v>
      </c>
      <c r="E54" s="232">
        <v>162423.74</v>
      </c>
      <c r="F54" s="232"/>
      <c r="G54" s="232"/>
      <c r="H54" s="232"/>
      <c r="I54" s="232"/>
      <c r="J54" s="232"/>
      <c r="K54" s="232"/>
      <c r="L54" s="232"/>
      <c r="M54" s="232"/>
      <c r="N54" s="232"/>
      <c r="O54" s="232"/>
      <c r="P54" s="232"/>
      <c r="Q54" s="864">
        <f>SUM(E54:P54)</f>
        <v>162423.74</v>
      </c>
      <c r="R54" s="97">
        <f t="shared" ref="R54" si="18">+Q54+C54+D54</f>
        <v>2154918.81</v>
      </c>
      <c r="S54" s="860">
        <v>0</v>
      </c>
      <c r="T54" s="864">
        <f>SUM(T53:T53)</f>
        <v>0</v>
      </c>
      <c r="U54" s="867">
        <v>0</v>
      </c>
    </row>
    <row r="55" spans="1:26" s="3" customFormat="1" ht="15" customHeight="1">
      <c r="B55" s="771" t="s">
        <v>232</v>
      </c>
      <c r="C55" s="772">
        <f>+C19</f>
        <v>6547.57</v>
      </c>
      <c r="D55" s="861">
        <f>+D11+D16+D21+D26+D32+D37+D45+D52+D54</f>
        <v>24879207.57</v>
      </c>
      <c r="E55" s="866">
        <f>+E11+E16+E21+E26+E32+E37+E45+E52+E54</f>
        <v>1841321.7399999995</v>
      </c>
      <c r="F55" s="840"/>
      <c r="G55" s="840"/>
      <c r="H55" s="840"/>
      <c r="I55" s="840"/>
      <c r="J55" s="840"/>
      <c r="K55" s="840"/>
      <c r="L55" s="840"/>
      <c r="M55" s="840"/>
      <c r="N55" s="840"/>
      <c r="O55" s="840"/>
      <c r="P55" s="859"/>
      <c r="Q55" s="861">
        <f t="shared" ref="Q55:R55" si="19">Q11+Q16+Q21+Q26+Q32+Q37+Q45+++Q52+++Q54</f>
        <v>1841321.7399999995</v>
      </c>
      <c r="R55" s="861">
        <f t="shared" si="19"/>
        <v>26727076.879999999</v>
      </c>
      <c r="S55" s="840">
        <f>S11+S16+S21+S26+S32+S37+S45+++S52+++S54</f>
        <v>384272000</v>
      </c>
      <c r="T55" s="861">
        <f>T11+T16+T21+T26+T32+T37+T45+++T52+++T54</f>
        <v>0</v>
      </c>
      <c r="U55" s="868">
        <f>+R55/S55</f>
        <v>6.9552496356747304E-2</v>
      </c>
    </row>
    <row r="56" spans="1:26" ht="8.25" customHeight="1" thickBot="1">
      <c r="B56" s="773"/>
      <c r="C56" s="773"/>
      <c r="D56" s="865"/>
      <c r="E56" s="232"/>
      <c r="F56" s="232"/>
      <c r="G56" s="232"/>
      <c r="H56" s="232"/>
      <c r="I56" s="232"/>
      <c r="J56" s="232"/>
      <c r="K56" s="232"/>
      <c r="L56" s="232"/>
      <c r="M56" s="232"/>
      <c r="N56" s="232"/>
      <c r="O56" s="232"/>
      <c r="P56" s="232"/>
      <c r="Q56" s="232"/>
      <c r="R56" s="232"/>
      <c r="S56" s="232"/>
      <c r="T56" s="232"/>
      <c r="U56" s="232"/>
    </row>
    <row r="57" spans="1:26" ht="24.75" thickBot="1">
      <c r="B57" s="774" t="s">
        <v>363</v>
      </c>
      <c r="C57" s="775">
        <v>0</v>
      </c>
      <c r="D57" s="863"/>
      <c r="F57" s="232"/>
      <c r="G57" s="232"/>
      <c r="H57" s="232"/>
      <c r="I57" s="232"/>
      <c r="J57" s="232"/>
      <c r="K57" s="232"/>
      <c r="P57" s="232"/>
      <c r="Q57" s="232"/>
      <c r="R57" s="232"/>
      <c r="S57" s="232"/>
      <c r="T57" s="232"/>
      <c r="U57" s="232"/>
    </row>
    <row r="58" spans="1:26" s="3" customFormat="1" ht="6.6" customHeight="1">
      <c r="B58" s="70"/>
      <c r="C58" s="70"/>
      <c r="D58" s="70"/>
      <c r="E58" s="232"/>
      <c r="F58" s="232"/>
      <c r="G58" s="232"/>
      <c r="H58" s="232"/>
      <c r="I58" s="232"/>
      <c r="J58" s="232"/>
      <c r="K58" s="232"/>
      <c r="L58" s="232"/>
      <c r="M58" s="232"/>
      <c r="N58" s="232"/>
      <c r="O58" s="232"/>
      <c r="P58" s="232"/>
      <c r="Q58" s="232"/>
      <c r="R58" s="232"/>
      <c r="S58" s="232"/>
      <c r="T58" s="232"/>
      <c r="U58" s="232"/>
    </row>
    <row r="59" spans="1:26" s="81" customFormat="1" ht="19.350000000000001" customHeight="1">
      <c r="A59" s="160"/>
      <c r="B59" s="954" t="s">
        <v>231</v>
      </c>
      <c r="C59" s="954"/>
      <c r="D59" s="954"/>
      <c r="E59" s="955"/>
      <c r="F59" s="955"/>
      <c r="G59" s="955"/>
      <c r="H59" s="955"/>
      <c r="I59" s="955"/>
      <c r="J59" s="955"/>
      <c r="K59" s="955"/>
      <c r="L59" s="955"/>
      <c r="M59" s="955"/>
      <c r="N59" s="955"/>
      <c r="O59" s="955"/>
      <c r="P59" s="955"/>
      <c r="Q59" s="955"/>
      <c r="R59" s="955"/>
      <c r="S59" s="955"/>
      <c r="T59" s="955"/>
      <c r="U59" s="955"/>
    </row>
    <row r="60" spans="1:26" s="81" customFormat="1" ht="30" customHeight="1">
      <c r="A60" s="160"/>
      <c r="B60" s="963" t="s">
        <v>336</v>
      </c>
      <c r="C60" s="963"/>
      <c r="D60" s="963"/>
      <c r="E60" s="963"/>
      <c r="F60" s="963"/>
      <c r="G60" s="963"/>
      <c r="H60" s="963"/>
      <c r="I60" s="963"/>
      <c r="J60" s="963"/>
      <c r="K60" s="963"/>
      <c r="L60" s="963"/>
      <c r="M60" s="963"/>
      <c r="N60" s="963"/>
      <c r="O60" s="963"/>
      <c r="P60" s="963"/>
      <c r="Q60" s="963"/>
      <c r="R60" s="963"/>
      <c r="S60" s="963"/>
      <c r="T60" s="963"/>
      <c r="U60" s="963"/>
    </row>
    <row r="61" spans="1:26" s="81" customFormat="1" ht="13.5" customHeight="1">
      <c r="A61" s="160"/>
      <c r="B61" s="956" t="s">
        <v>339</v>
      </c>
      <c r="C61" s="956"/>
      <c r="D61" s="956"/>
      <c r="E61" s="956"/>
      <c r="F61" s="956"/>
      <c r="G61" s="956"/>
      <c r="H61" s="956"/>
      <c r="I61" s="956"/>
      <c r="J61" s="956"/>
      <c r="K61" s="956"/>
      <c r="L61" s="956"/>
      <c r="M61" s="956"/>
      <c r="N61" s="956"/>
      <c r="O61" s="956"/>
      <c r="P61" s="956"/>
      <c r="Q61" s="956"/>
      <c r="R61" s="956"/>
      <c r="S61" s="957"/>
      <c r="T61" s="957"/>
      <c r="U61" s="957"/>
    </row>
    <row r="62" spans="1:26" ht="15" customHeight="1">
      <c r="A62" s="161"/>
      <c r="B62" s="961" t="s">
        <v>340</v>
      </c>
      <c r="C62" s="962"/>
      <c r="D62" s="962"/>
      <c r="E62" s="962"/>
      <c r="F62" s="962"/>
      <c r="G62" s="962"/>
      <c r="H62" s="962"/>
      <c r="I62" s="962"/>
      <c r="J62" s="962"/>
      <c r="K62" s="962"/>
      <c r="L62" s="962"/>
      <c r="M62" s="962"/>
      <c r="N62" s="962"/>
      <c r="O62" s="962"/>
      <c r="P62" s="962"/>
      <c r="Q62" s="962"/>
      <c r="R62" s="962"/>
      <c r="S62" s="962"/>
      <c r="T62" s="962"/>
      <c r="U62" s="962"/>
    </row>
    <row r="63" spans="1:26" ht="12.75">
      <c r="A63" s="161"/>
      <c r="C63" s="282"/>
      <c r="D63" s="836"/>
      <c r="E63" s="283"/>
      <c r="F63" s="283"/>
      <c r="G63" s="283"/>
      <c r="H63" s="283"/>
      <c r="I63" s="283"/>
      <c r="J63" s="283"/>
      <c r="K63" s="283"/>
      <c r="L63" s="283"/>
      <c r="M63" s="283"/>
      <c r="N63" s="283"/>
      <c r="O63" s="283"/>
      <c r="P63" s="283"/>
      <c r="Q63" s="283"/>
      <c r="R63" s="283"/>
      <c r="S63" s="283"/>
      <c r="T63" s="283"/>
      <c r="U63" s="283"/>
    </row>
    <row r="64" spans="1:26" ht="15" customHeight="1">
      <c r="A64" s="282" t="s">
        <v>201</v>
      </c>
      <c r="B64" s="282"/>
      <c r="C64" s="282"/>
      <c r="D64" s="836"/>
      <c r="E64" s="282"/>
      <c r="F64" s="282"/>
      <c r="G64" s="282"/>
      <c r="H64" s="282"/>
      <c r="I64" s="282"/>
      <c r="J64" s="282"/>
      <c r="K64" s="282"/>
      <c r="L64" s="282"/>
      <c r="M64" s="282"/>
      <c r="N64" s="282"/>
      <c r="O64" s="282"/>
      <c r="P64" s="282"/>
      <c r="Q64" s="282"/>
      <c r="R64" s="282"/>
      <c r="S64" s="282"/>
      <c r="T64" s="282"/>
      <c r="U64" s="282"/>
    </row>
    <row r="65" spans="1:21" ht="13.5" customHeight="1">
      <c r="A65" s="161"/>
      <c r="B65" s="958"/>
      <c r="C65" s="958"/>
      <c r="D65" s="958"/>
      <c r="E65" s="958"/>
      <c r="F65" s="958"/>
      <c r="G65" s="958"/>
      <c r="H65" s="958"/>
      <c r="I65" s="958"/>
      <c r="J65" s="958"/>
      <c r="K65" s="958"/>
      <c r="L65" s="958"/>
      <c r="M65" s="958"/>
      <c r="N65" s="958"/>
      <c r="O65" s="958"/>
      <c r="P65" s="958"/>
      <c r="Q65" s="958"/>
      <c r="R65" s="958"/>
      <c r="S65" s="959"/>
      <c r="T65" s="959"/>
      <c r="U65" s="959"/>
    </row>
    <row r="66" spans="1:21" ht="15" customHeight="1">
      <c r="A66" s="161"/>
      <c r="B66" s="960"/>
      <c r="C66" s="960"/>
      <c r="D66" s="960"/>
      <c r="E66" s="960"/>
      <c r="F66" s="960"/>
      <c r="G66" s="960"/>
      <c r="H66" s="960"/>
      <c r="I66" s="960"/>
      <c r="J66" s="960"/>
      <c r="K66" s="960"/>
      <c r="L66" s="960"/>
      <c r="M66" s="960"/>
      <c r="N66" s="960"/>
      <c r="O66" s="960"/>
      <c r="P66" s="960"/>
      <c r="Q66" s="960"/>
      <c r="R66" s="960"/>
      <c r="S66" s="927"/>
      <c r="T66" s="927"/>
      <c r="U66" s="927"/>
    </row>
    <row r="67" spans="1:21" ht="15" customHeight="1">
      <c r="B67" s="960"/>
      <c r="C67" s="960"/>
      <c r="D67" s="960"/>
      <c r="E67" s="960"/>
      <c r="F67" s="960"/>
      <c r="G67" s="960"/>
      <c r="H67" s="960"/>
      <c r="I67" s="960"/>
      <c r="J67" s="960"/>
      <c r="K67" s="960"/>
      <c r="L67" s="960"/>
      <c r="M67" s="960"/>
      <c r="N67" s="960"/>
      <c r="O67" s="960"/>
      <c r="P67" s="960"/>
      <c r="Q67" s="960"/>
      <c r="R67" s="466"/>
      <c r="S67" s="93"/>
      <c r="T67" s="93"/>
      <c r="U67" s="93"/>
    </row>
    <row r="68" spans="1:21" ht="11.85" customHeight="1">
      <c r="B68" s="953"/>
      <c r="C68" s="953"/>
      <c r="D68" s="953"/>
      <c r="E68" s="953"/>
      <c r="F68" s="953"/>
      <c r="G68" s="953"/>
      <c r="H68" s="953"/>
      <c r="I68" s="953"/>
      <c r="J68" s="953"/>
      <c r="K68" s="953"/>
      <c r="L68" s="953"/>
      <c r="M68" s="953"/>
      <c r="N68" s="953"/>
      <c r="O68" s="953"/>
      <c r="P68" s="953"/>
      <c r="Q68" s="953"/>
      <c r="R68" s="467"/>
      <c r="S68" s="93"/>
      <c r="T68" s="93"/>
      <c r="U68" s="93"/>
    </row>
    <row r="69" spans="1:21">
      <c r="B69" s="953"/>
      <c r="C69" s="953"/>
      <c r="D69" s="953"/>
      <c r="E69" s="953"/>
      <c r="F69" s="953"/>
      <c r="G69" s="953"/>
      <c r="H69" s="953"/>
      <c r="I69" s="953"/>
      <c r="J69" s="953"/>
      <c r="K69" s="953"/>
      <c r="L69" s="953"/>
      <c r="M69" s="953"/>
      <c r="N69" s="953"/>
      <c r="O69" s="953"/>
      <c r="P69" s="953"/>
      <c r="Q69" s="953"/>
      <c r="R69" s="467"/>
      <c r="S69" s="93"/>
      <c r="T69" s="93"/>
      <c r="U69" s="93"/>
    </row>
  </sheetData>
  <mergeCells count="9">
    <mergeCell ref="B68:Q68"/>
    <mergeCell ref="B69:Q69"/>
    <mergeCell ref="B59:U59"/>
    <mergeCell ref="B61:U61"/>
    <mergeCell ref="B65:U65"/>
    <mergeCell ref="B66:U66"/>
    <mergeCell ref="B67:Q67"/>
    <mergeCell ref="B62:U62"/>
    <mergeCell ref="B60:U60"/>
  </mergeCells>
  <pageMargins left="0.7" right="0.7" top="0.75" bottom="0.75" header="0.3" footer="0.3"/>
  <pageSetup scale="44" orientation="landscape" r:id="rId1"/>
  <headerFooter>
    <oddHeader>&amp;C&amp;"Arial,Bold"&amp;K000000Table I-3a
Pacific Gas and Electric Company
Demand Response Programs and Activities
2018-22 Incremental Cost Funding
January 2019</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46" zoomScale="70" zoomScaleNormal="70" zoomScalePageLayoutView="70" workbookViewId="0">
      <selection activeCell="B65" sqref="B65:O65"/>
    </sheetView>
  </sheetViews>
  <sheetFormatPr defaultRowHeight="12"/>
  <cols>
    <col min="1" max="1" width="9.140625" style="1" hidden="1" customWidth="1"/>
    <col min="2" max="2" width="55" style="1" customWidth="1"/>
    <col min="3" max="3" width="12" style="135" customWidth="1"/>
    <col min="4" max="4" width="11.42578125" style="135" bestFit="1" customWidth="1"/>
    <col min="5" max="5" width="11.42578125" style="144" customWidth="1"/>
    <col min="6" max="6" width="12.140625" style="144" customWidth="1"/>
    <col min="7" max="7" width="11.5703125" style="144" customWidth="1"/>
    <col min="8" max="8" width="10.5703125" style="144" customWidth="1"/>
    <col min="9" max="9" width="10.85546875" style="144" customWidth="1"/>
    <col min="10" max="10" width="11.42578125" style="144" customWidth="1"/>
    <col min="11" max="11" width="10.5703125" style="144" customWidth="1"/>
    <col min="12" max="12" width="11.140625" style="144" customWidth="1"/>
    <col min="13" max="14" width="10.5703125" style="144" customWidth="1"/>
    <col min="15" max="15" width="14.42578125" style="144"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64" customFormat="1" ht="18">
      <c r="B1" s="165"/>
      <c r="C1" s="166"/>
      <c r="D1" s="166"/>
      <c r="E1" s="166"/>
      <c r="F1" s="166"/>
      <c r="G1" s="166"/>
      <c r="H1" s="166"/>
      <c r="I1" s="167"/>
      <c r="J1" s="166"/>
      <c r="K1" s="166"/>
      <c r="L1" s="166"/>
      <c r="M1" s="166"/>
      <c r="N1" s="166"/>
      <c r="O1" s="166"/>
    </row>
    <row r="2" spans="1:20" s="3" customFormat="1" ht="5.25" customHeight="1">
      <c r="C2" s="235"/>
      <c r="D2" s="235"/>
      <c r="E2" s="235"/>
      <c r="F2" s="235"/>
      <c r="G2" s="235"/>
      <c r="H2" s="235"/>
      <c r="I2" s="235"/>
      <c r="J2" s="235"/>
      <c r="K2" s="235"/>
      <c r="L2" s="235"/>
      <c r="M2" s="235"/>
      <c r="N2" s="235"/>
      <c r="O2" s="235"/>
    </row>
    <row r="3" spans="1:20" ht="5.0999999999999996" hidden="1" customHeight="1">
      <c r="B3" s="4"/>
      <c r="C3" s="136"/>
      <c r="D3" s="136"/>
      <c r="E3" s="136"/>
      <c r="F3" s="136"/>
      <c r="G3" s="136"/>
      <c r="H3" s="136"/>
      <c r="I3" s="136"/>
      <c r="J3" s="136"/>
      <c r="K3" s="136"/>
      <c r="L3" s="136"/>
      <c r="M3" s="136"/>
      <c r="N3" s="235"/>
      <c r="O3" s="235"/>
    </row>
    <row r="4" spans="1:20" s="5" customFormat="1" ht="5.0999999999999996" hidden="1" customHeight="1">
      <c r="A4" s="3"/>
      <c r="B4" s="8"/>
      <c r="C4" s="245"/>
      <c r="D4" s="245"/>
      <c r="E4" s="235"/>
      <c r="F4" s="235"/>
      <c r="G4" s="235"/>
      <c r="H4" s="235"/>
      <c r="I4" s="235"/>
      <c r="J4" s="235"/>
      <c r="K4" s="235"/>
      <c r="L4" s="235"/>
      <c r="M4" s="235"/>
      <c r="N4" s="245"/>
      <c r="O4" s="245"/>
    </row>
    <row r="5" spans="1:20" ht="50.25" customHeight="1">
      <c r="B5" s="303" t="s">
        <v>194</v>
      </c>
      <c r="C5" s="341" t="s">
        <v>5</v>
      </c>
      <c r="D5" s="341" t="s">
        <v>6</v>
      </c>
      <c r="E5" s="341" t="s">
        <v>7</v>
      </c>
      <c r="F5" s="341" t="s">
        <v>8</v>
      </c>
      <c r="G5" s="341" t="s">
        <v>9</v>
      </c>
      <c r="H5" s="342" t="s">
        <v>10</v>
      </c>
      <c r="I5" s="341" t="s">
        <v>26</v>
      </c>
      <c r="J5" s="341" t="s">
        <v>27</v>
      </c>
      <c r="K5" s="341" t="s">
        <v>28</v>
      </c>
      <c r="L5" s="341" t="s">
        <v>29</v>
      </c>
      <c r="M5" s="341" t="s">
        <v>30</v>
      </c>
      <c r="N5" s="343" t="s">
        <v>31</v>
      </c>
      <c r="O5" s="344" t="s">
        <v>356</v>
      </c>
    </row>
    <row r="6" spans="1:20">
      <c r="B6" s="319" t="s">
        <v>54</v>
      </c>
      <c r="C6" s="235"/>
      <c r="D6" s="235"/>
      <c r="E6" s="235"/>
      <c r="F6" s="235"/>
      <c r="G6" s="235"/>
      <c r="H6" s="235"/>
      <c r="I6" s="235"/>
      <c r="J6" s="235"/>
      <c r="K6" s="235"/>
      <c r="L6" s="235"/>
      <c r="M6" s="235"/>
      <c r="N6" s="246"/>
      <c r="O6" s="247"/>
    </row>
    <row r="7" spans="1:20" ht="12.75">
      <c r="A7" s="100" t="s">
        <v>55</v>
      </c>
      <c r="B7" s="320" t="s">
        <v>56</v>
      </c>
      <c r="C7" s="235">
        <v>0</v>
      </c>
      <c r="D7" s="235"/>
      <c r="E7" s="235"/>
      <c r="F7" s="235"/>
      <c r="G7" s="235"/>
      <c r="H7" s="235"/>
      <c r="I7" s="235"/>
      <c r="J7" s="235"/>
      <c r="K7" s="235"/>
      <c r="L7" s="235"/>
      <c r="M7" s="235"/>
      <c r="N7" s="137"/>
      <c r="O7" s="248">
        <f>SUM(C7:N7)</f>
        <v>0</v>
      </c>
      <c r="T7" s="100"/>
    </row>
    <row r="8" spans="1:20" ht="24">
      <c r="A8" s="100" t="s">
        <v>57</v>
      </c>
      <c r="B8" s="322" t="s">
        <v>58</v>
      </c>
      <c r="C8" s="235">
        <v>0</v>
      </c>
      <c r="D8" s="235"/>
      <c r="E8" s="235"/>
      <c r="F8" s="235"/>
      <c r="G8" s="235"/>
      <c r="H8" s="235"/>
      <c r="I8" s="235"/>
      <c r="J8" s="235"/>
      <c r="K8" s="235"/>
      <c r="L8" s="235"/>
      <c r="M8" s="235"/>
      <c r="N8" s="137"/>
      <c r="O8" s="249">
        <f>SUM(C8:N8)</f>
        <v>0</v>
      </c>
      <c r="T8" s="100"/>
    </row>
    <row r="9" spans="1:20" s="21" customFormat="1" ht="12.75">
      <c r="A9" s="138"/>
      <c r="B9" s="302" t="s">
        <v>59</v>
      </c>
      <c r="C9" s="250">
        <f>SUM(C7:C8)</f>
        <v>0</v>
      </c>
      <c r="D9" s="250"/>
      <c r="E9" s="250"/>
      <c r="F9" s="250"/>
      <c r="G9" s="250"/>
      <c r="H9" s="250"/>
      <c r="I9" s="250"/>
      <c r="J9" s="250"/>
      <c r="K9" s="250"/>
      <c r="L9" s="250"/>
      <c r="M9" s="250"/>
      <c r="N9" s="251"/>
      <c r="O9" s="252">
        <f t="shared" ref="O9" si="0">SUM(O7:O8)</f>
        <v>0</v>
      </c>
      <c r="T9" s="138"/>
    </row>
    <row r="10" spans="1:20" s="3" customFormat="1" ht="3.75" customHeight="1">
      <c r="A10" s="100"/>
      <c r="B10" s="324"/>
      <c r="C10" s="235"/>
      <c r="D10" s="235"/>
      <c r="E10" s="235"/>
      <c r="F10" s="235"/>
      <c r="G10" s="235"/>
      <c r="H10" s="235"/>
      <c r="I10" s="235"/>
      <c r="J10" s="235"/>
      <c r="K10" s="235"/>
      <c r="L10" s="235"/>
      <c r="M10" s="235"/>
      <c r="N10" s="246"/>
      <c r="O10" s="253"/>
      <c r="T10" s="100"/>
    </row>
    <row r="11" spans="1:20" s="3" customFormat="1" ht="12.75">
      <c r="A11" s="100"/>
      <c r="B11" s="319" t="s">
        <v>60</v>
      </c>
      <c r="C11" s="235"/>
      <c r="D11" s="235"/>
      <c r="E11" s="235"/>
      <c r="F11" s="235"/>
      <c r="G11" s="235"/>
      <c r="H11" s="235"/>
      <c r="I11" s="235"/>
      <c r="J11" s="235"/>
      <c r="K11" s="235"/>
      <c r="L11" s="235"/>
      <c r="M11" s="235"/>
      <c r="N11" s="137"/>
      <c r="O11" s="248"/>
      <c r="T11" s="100"/>
    </row>
    <row r="12" spans="1:20" ht="12.75">
      <c r="A12" s="100" t="s">
        <v>61</v>
      </c>
      <c r="B12" s="320" t="s">
        <v>62</v>
      </c>
      <c r="C12" s="235">
        <v>0</v>
      </c>
      <c r="D12" s="235"/>
      <c r="E12" s="235"/>
      <c r="F12" s="235"/>
      <c r="G12" s="235"/>
      <c r="H12" s="235"/>
      <c r="I12" s="235"/>
      <c r="J12" s="235"/>
      <c r="K12" s="235"/>
      <c r="L12" s="235"/>
      <c r="M12" s="235"/>
      <c r="N12" s="137"/>
      <c r="O12" s="248">
        <f>SUM(C12:N12)</f>
        <v>0</v>
      </c>
      <c r="T12" s="100"/>
    </row>
    <row r="13" spans="1:20" ht="13.5">
      <c r="A13" s="100"/>
      <c r="B13" s="320" t="s">
        <v>171</v>
      </c>
      <c r="C13" s="235">
        <v>0</v>
      </c>
      <c r="D13" s="235"/>
      <c r="E13" s="235"/>
      <c r="F13" s="235"/>
      <c r="G13" s="235"/>
      <c r="H13" s="235"/>
      <c r="I13" s="235"/>
      <c r="J13" s="235"/>
      <c r="K13" s="235"/>
      <c r="L13" s="235"/>
      <c r="M13" s="235"/>
      <c r="N13" s="137"/>
      <c r="O13" s="248">
        <f>SUM(C13:N13)</f>
        <v>0</v>
      </c>
      <c r="T13" s="100"/>
    </row>
    <row r="14" spans="1:20" s="21" customFormat="1" ht="12.75">
      <c r="A14" s="138"/>
      <c r="B14" s="302" t="s">
        <v>63</v>
      </c>
      <c r="C14" s="250">
        <f t="shared" ref="C14:O14" si="1">SUM(C12:C13)</f>
        <v>0</v>
      </c>
      <c r="D14" s="250"/>
      <c r="E14" s="250"/>
      <c r="F14" s="250"/>
      <c r="G14" s="250"/>
      <c r="H14" s="250"/>
      <c r="I14" s="250"/>
      <c r="J14" s="250"/>
      <c r="K14" s="250"/>
      <c r="L14" s="250"/>
      <c r="M14" s="250"/>
      <c r="N14" s="251"/>
      <c r="O14" s="252">
        <f t="shared" si="1"/>
        <v>0</v>
      </c>
      <c r="T14" s="138"/>
    </row>
    <row r="15" spans="1:20" ht="5.0999999999999996" customHeight="1">
      <c r="A15" s="100"/>
      <c r="B15" s="326"/>
      <c r="C15" s="235"/>
      <c r="D15" s="235"/>
      <c r="E15" s="235"/>
      <c r="F15" s="235"/>
      <c r="G15" s="235"/>
      <c r="H15" s="235"/>
      <c r="I15" s="235"/>
      <c r="J15" s="235"/>
      <c r="K15" s="235"/>
      <c r="L15" s="235"/>
      <c r="M15" s="235"/>
      <c r="N15" s="246"/>
      <c r="O15" s="248"/>
      <c r="T15" s="100"/>
    </row>
    <row r="16" spans="1:20" ht="12.75">
      <c r="A16" s="100"/>
      <c r="B16" s="327" t="s">
        <v>64</v>
      </c>
      <c r="C16" s="235"/>
      <c r="D16" s="235"/>
      <c r="E16" s="235"/>
      <c r="F16" s="235"/>
      <c r="G16" s="235"/>
      <c r="H16" s="235"/>
      <c r="I16" s="235"/>
      <c r="J16" s="235"/>
      <c r="K16" s="235"/>
      <c r="L16" s="235"/>
      <c r="M16" s="235"/>
      <c r="N16" s="137"/>
      <c r="O16" s="248"/>
      <c r="T16" s="100"/>
    </row>
    <row r="17" spans="1:20" ht="12.75">
      <c r="A17" s="100" t="s">
        <v>65</v>
      </c>
      <c r="B17" s="320" t="s">
        <v>66</v>
      </c>
      <c r="C17" s="235">
        <v>0</v>
      </c>
      <c r="D17" s="235"/>
      <c r="E17" s="235"/>
      <c r="F17" s="235"/>
      <c r="G17" s="235"/>
      <c r="H17" s="235"/>
      <c r="I17" s="235"/>
      <c r="J17" s="235"/>
      <c r="K17" s="235"/>
      <c r="L17" s="235"/>
      <c r="M17" s="235"/>
      <c r="N17" s="137"/>
      <c r="O17" s="248">
        <f>SUM(C17:N17)</f>
        <v>0</v>
      </c>
      <c r="T17" s="100"/>
    </row>
    <row r="18" spans="1:20" s="21" customFormat="1" ht="12.75">
      <c r="A18" s="138"/>
      <c r="B18" s="302" t="s">
        <v>67</v>
      </c>
      <c r="C18" s="250">
        <f>C17</f>
        <v>0</v>
      </c>
      <c r="D18" s="250"/>
      <c r="E18" s="250"/>
      <c r="F18" s="250"/>
      <c r="G18" s="250"/>
      <c r="H18" s="250"/>
      <c r="I18" s="250"/>
      <c r="J18" s="250"/>
      <c r="K18" s="250"/>
      <c r="L18" s="250"/>
      <c r="M18" s="250"/>
      <c r="N18" s="251"/>
      <c r="O18" s="252">
        <f t="shared" ref="O18" si="2">O17</f>
        <v>0</v>
      </c>
      <c r="T18" s="138"/>
    </row>
    <row r="19" spans="1:20" ht="3" customHeight="1">
      <c r="A19" s="100"/>
      <c r="B19" s="320"/>
      <c r="C19" s="235"/>
      <c r="D19" s="235"/>
      <c r="E19" s="235"/>
      <c r="F19" s="235"/>
      <c r="G19" s="235"/>
      <c r="H19" s="235"/>
      <c r="I19" s="235"/>
      <c r="J19" s="139"/>
      <c r="K19" s="588"/>
      <c r="L19" s="235"/>
      <c r="M19" s="235"/>
      <c r="N19" s="246"/>
      <c r="O19" s="248"/>
      <c r="T19" s="100"/>
    </row>
    <row r="20" spans="1:20" ht="12.75">
      <c r="A20" s="100"/>
      <c r="B20" s="319" t="s">
        <v>68</v>
      </c>
      <c r="C20" s="235"/>
      <c r="D20" s="235"/>
      <c r="E20" s="235"/>
      <c r="F20" s="235"/>
      <c r="G20" s="235"/>
      <c r="H20" s="235"/>
      <c r="I20" s="235"/>
      <c r="J20" s="235"/>
      <c r="K20" s="235"/>
      <c r="L20" s="235"/>
      <c r="M20" s="235"/>
      <c r="N20" s="137"/>
      <c r="O20" s="248"/>
      <c r="T20" s="100"/>
    </row>
    <row r="21" spans="1:20" s="141" customFormat="1" ht="12.75">
      <c r="A21" s="140" t="s">
        <v>69</v>
      </c>
      <c r="B21" s="320" t="s">
        <v>172</v>
      </c>
      <c r="C21" s="235">
        <v>19920</v>
      </c>
      <c r="D21" s="235"/>
      <c r="E21" s="235"/>
      <c r="F21" s="235"/>
      <c r="G21" s="235"/>
      <c r="H21" s="235"/>
      <c r="I21" s="235"/>
      <c r="J21" s="235"/>
      <c r="K21" s="235"/>
      <c r="L21" s="235"/>
      <c r="M21" s="235"/>
      <c r="N21" s="137"/>
      <c r="O21" s="248">
        <f>SUM(C21:N21)</f>
        <v>19920</v>
      </c>
      <c r="T21" s="140"/>
    </row>
    <row r="22" spans="1:20" ht="12.75">
      <c r="A22" s="100" t="s">
        <v>70</v>
      </c>
      <c r="B22" s="320" t="s">
        <v>71</v>
      </c>
      <c r="C22" s="235">
        <v>0</v>
      </c>
      <c r="D22" s="235"/>
      <c r="E22" s="235"/>
      <c r="F22" s="235"/>
      <c r="G22" s="235"/>
      <c r="H22" s="235"/>
      <c r="I22" s="235"/>
      <c r="J22" s="235"/>
      <c r="K22" s="235"/>
      <c r="L22" s="235"/>
      <c r="M22" s="235"/>
      <c r="N22" s="137"/>
      <c r="O22" s="248">
        <f>SUM(C22:N22)</f>
        <v>0</v>
      </c>
      <c r="T22" s="100"/>
    </row>
    <row r="23" spans="1:20" s="21" customFormat="1" ht="12.75">
      <c r="A23" s="138"/>
      <c r="B23" s="302" t="s">
        <v>72</v>
      </c>
      <c r="C23" s="250">
        <f>SUM(C21:C22)</f>
        <v>19920</v>
      </c>
      <c r="D23" s="250"/>
      <c r="E23" s="250"/>
      <c r="F23" s="250"/>
      <c r="G23" s="250"/>
      <c r="H23" s="250"/>
      <c r="I23" s="250"/>
      <c r="J23" s="250"/>
      <c r="K23" s="250"/>
      <c r="L23" s="250"/>
      <c r="M23" s="250"/>
      <c r="N23" s="251"/>
      <c r="O23" s="252">
        <f t="shared" ref="O23" si="3">SUM(O21:O22)</f>
        <v>19920</v>
      </c>
      <c r="T23" s="138"/>
    </row>
    <row r="24" spans="1:20" ht="3" customHeight="1">
      <c r="A24" s="100"/>
      <c r="B24" s="320"/>
      <c r="C24" s="235"/>
      <c r="D24" s="235"/>
      <c r="E24" s="235"/>
      <c r="F24" s="235"/>
      <c r="G24" s="235"/>
      <c r="H24" s="235"/>
      <c r="I24" s="235"/>
      <c r="J24" s="235"/>
      <c r="K24" s="235"/>
      <c r="L24" s="235"/>
      <c r="M24" s="235"/>
      <c r="N24" s="246"/>
      <c r="O24" s="248"/>
      <c r="T24" s="100"/>
    </row>
    <row r="25" spans="1:20" ht="12.75">
      <c r="A25" s="100"/>
      <c r="B25" s="330" t="s">
        <v>73</v>
      </c>
      <c r="C25" s="235"/>
      <c r="D25" s="235"/>
      <c r="E25" s="235"/>
      <c r="F25" s="235"/>
      <c r="G25" s="235"/>
      <c r="H25" s="235"/>
      <c r="I25" s="235"/>
      <c r="J25" s="235"/>
      <c r="K25" s="235"/>
      <c r="L25" s="235"/>
      <c r="M25" s="235"/>
      <c r="N25" s="137"/>
      <c r="O25" s="248"/>
      <c r="T25" s="100"/>
    </row>
    <row r="26" spans="1:20" ht="12.75">
      <c r="A26" s="159"/>
      <c r="B26" s="320" t="s">
        <v>75</v>
      </c>
      <c r="C26" s="235">
        <v>0</v>
      </c>
      <c r="D26" s="235"/>
      <c r="E26" s="235"/>
      <c r="F26" s="235"/>
      <c r="G26" s="235"/>
      <c r="H26" s="235"/>
      <c r="I26" s="235"/>
      <c r="J26" s="235"/>
      <c r="K26" s="235"/>
      <c r="L26" s="235"/>
      <c r="M26" s="235"/>
      <c r="N26" s="137"/>
      <c r="O26" s="248">
        <f t="shared" ref="O26:O27" si="4">SUM(C26:N26)</f>
        <v>0</v>
      </c>
      <c r="T26" s="100"/>
    </row>
    <row r="27" spans="1:20" ht="12.75">
      <c r="A27" s="159"/>
      <c r="B27" s="320" t="s">
        <v>77</v>
      </c>
      <c r="C27" s="235">
        <v>0</v>
      </c>
      <c r="D27" s="235"/>
      <c r="E27" s="235"/>
      <c r="F27" s="235"/>
      <c r="G27" s="235"/>
      <c r="H27" s="235"/>
      <c r="I27" s="235"/>
      <c r="J27" s="235"/>
      <c r="K27" s="235"/>
      <c r="L27" s="235"/>
      <c r="M27" s="235"/>
      <c r="N27" s="137"/>
      <c r="O27" s="248">
        <f t="shared" si="4"/>
        <v>0</v>
      </c>
      <c r="T27" s="100"/>
    </row>
    <row r="28" spans="1:20" s="21" customFormat="1" ht="12.75">
      <c r="A28" s="138"/>
      <c r="B28" s="302" t="s">
        <v>78</v>
      </c>
      <c r="C28" s="250">
        <f t="shared" ref="C28:O28" si="5">SUM(C26:C27)</f>
        <v>0</v>
      </c>
      <c r="D28" s="250"/>
      <c r="E28" s="250"/>
      <c r="F28" s="250"/>
      <c r="G28" s="250"/>
      <c r="H28" s="250"/>
      <c r="I28" s="250"/>
      <c r="J28" s="250"/>
      <c r="K28" s="250"/>
      <c r="L28" s="250"/>
      <c r="M28" s="250"/>
      <c r="N28" s="250"/>
      <c r="O28" s="252">
        <f t="shared" si="5"/>
        <v>0</v>
      </c>
      <c r="T28" s="138"/>
    </row>
    <row r="29" spans="1:20" ht="3" customHeight="1">
      <c r="A29" s="100"/>
      <c r="B29" s="320"/>
      <c r="C29" s="235"/>
      <c r="D29" s="235"/>
      <c r="E29" s="235"/>
      <c r="F29" s="235"/>
      <c r="G29" s="235"/>
      <c r="H29" s="235"/>
      <c r="I29" s="235"/>
      <c r="J29" s="235"/>
      <c r="K29" s="235"/>
      <c r="L29" s="235"/>
      <c r="M29" s="235"/>
      <c r="N29" s="246"/>
      <c r="O29" s="248"/>
      <c r="T29" s="100"/>
    </row>
    <row r="30" spans="1:20" ht="12.75" customHeight="1">
      <c r="A30" s="100"/>
      <c r="B30" s="327" t="s">
        <v>79</v>
      </c>
      <c r="C30" s="235"/>
      <c r="D30" s="235"/>
      <c r="E30" s="235"/>
      <c r="F30" s="235"/>
      <c r="G30" s="235"/>
      <c r="H30" s="235"/>
      <c r="I30" s="235"/>
      <c r="J30" s="235"/>
      <c r="K30" s="235"/>
      <c r="L30" s="235"/>
      <c r="M30" s="235"/>
      <c r="N30" s="137"/>
      <c r="O30" s="248"/>
      <c r="T30" s="100"/>
    </row>
    <row r="31" spans="1:20" ht="12.75">
      <c r="A31" s="159" t="s">
        <v>80</v>
      </c>
      <c r="B31" s="320" t="s">
        <v>81</v>
      </c>
      <c r="C31" s="235">
        <v>0</v>
      </c>
      <c r="D31" s="235"/>
      <c r="E31" s="235"/>
      <c r="F31" s="235"/>
      <c r="G31" s="235"/>
      <c r="H31" s="235"/>
      <c r="I31" s="235"/>
      <c r="J31" s="235"/>
      <c r="K31" s="235"/>
      <c r="L31" s="235"/>
      <c r="M31" s="235"/>
      <c r="N31" s="137"/>
      <c r="O31" s="248">
        <f>SUM(C31:N31)</f>
        <v>0</v>
      </c>
      <c r="T31" s="100"/>
    </row>
    <row r="32" spans="1:20" ht="12.75">
      <c r="A32" s="159"/>
      <c r="B32" s="320" t="s">
        <v>173</v>
      </c>
      <c r="C32" s="235">
        <v>20000</v>
      </c>
      <c r="D32" s="235"/>
      <c r="E32" s="235"/>
      <c r="F32" s="235"/>
      <c r="G32" s="235"/>
      <c r="H32" s="235"/>
      <c r="I32" s="235"/>
      <c r="J32" s="235"/>
      <c r="K32" s="235"/>
      <c r="L32" s="235"/>
      <c r="M32" s="235"/>
      <c r="N32" s="137"/>
      <c r="O32" s="168">
        <f>SUM(C32:N32)</f>
        <v>20000</v>
      </c>
      <c r="T32" s="100"/>
    </row>
    <row r="33" spans="1:20" s="21" customFormat="1" ht="12.75">
      <c r="A33" s="138"/>
      <c r="B33" s="302" t="s">
        <v>82</v>
      </c>
      <c r="C33" s="250">
        <f>SUM(C31:C32)</f>
        <v>20000</v>
      </c>
      <c r="D33" s="250"/>
      <c r="E33" s="250"/>
      <c r="F33" s="250"/>
      <c r="G33" s="250"/>
      <c r="H33" s="250"/>
      <c r="I33" s="250"/>
      <c r="J33" s="250"/>
      <c r="K33" s="250"/>
      <c r="L33" s="250"/>
      <c r="M33" s="250"/>
      <c r="N33" s="251"/>
      <c r="O33" s="252">
        <f t="shared" ref="O33" si="6">SUM(O31:O32)</f>
        <v>20000</v>
      </c>
      <c r="T33" s="138"/>
    </row>
    <row r="34" spans="1:20" ht="3" customHeight="1">
      <c r="A34" s="100"/>
      <c r="B34" s="320"/>
      <c r="C34" s="235"/>
      <c r="D34" s="235"/>
      <c r="E34" s="235"/>
      <c r="F34" s="235"/>
      <c r="G34" s="235"/>
      <c r="H34" s="235"/>
      <c r="I34" s="235"/>
      <c r="J34" s="235"/>
      <c r="K34" s="235"/>
      <c r="L34" s="235"/>
      <c r="M34" s="235"/>
      <c r="N34" s="246"/>
      <c r="O34" s="248"/>
      <c r="T34" s="100"/>
    </row>
    <row r="35" spans="1:20" ht="12.75" customHeight="1">
      <c r="A35" s="100"/>
      <c r="B35" s="319" t="s">
        <v>83</v>
      </c>
      <c r="C35" s="235"/>
      <c r="D35" s="235"/>
      <c r="E35" s="345"/>
      <c r="F35" s="235"/>
      <c r="G35" s="235"/>
      <c r="H35" s="235"/>
      <c r="I35" s="235"/>
      <c r="J35" s="235"/>
      <c r="K35" s="583"/>
      <c r="L35" s="235"/>
      <c r="M35" s="235"/>
      <c r="N35" s="137"/>
      <c r="O35" s="248"/>
      <c r="T35" s="100"/>
    </row>
    <row r="36" spans="1:20" s="141" customFormat="1" ht="12.75">
      <c r="A36" s="140" t="s">
        <v>84</v>
      </c>
      <c r="B36" s="320" t="s">
        <v>174</v>
      </c>
      <c r="C36" s="235">
        <v>0</v>
      </c>
      <c r="D36" s="235"/>
      <c r="E36" s="235"/>
      <c r="F36" s="235"/>
      <c r="G36" s="235"/>
      <c r="H36" s="235"/>
      <c r="I36" s="235"/>
      <c r="J36" s="235"/>
      <c r="K36" s="235"/>
      <c r="L36" s="235"/>
      <c r="M36" s="235"/>
      <c r="N36" s="137"/>
      <c r="O36" s="248">
        <f>SUM(C36:N36)</f>
        <v>0</v>
      </c>
      <c r="T36" s="140"/>
    </row>
    <row r="37" spans="1:20" ht="13.5">
      <c r="A37" s="100"/>
      <c r="B37" s="320" t="s">
        <v>175</v>
      </c>
      <c r="C37" s="235">
        <v>-383.51</v>
      </c>
      <c r="D37" s="235"/>
      <c r="E37" s="235"/>
      <c r="F37" s="235"/>
      <c r="G37" s="235"/>
      <c r="H37" s="235"/>
      <c r="I37" s="235"/>
      <c r="J37" s="235"/>
      <c r="K37" s="235"/>
      <c r="L37" s="235"/>
      <c r="M37" s="235"/>
      <c r="N37" s="137"/>
      <c r="O37" s="248">
        <f>SUM(C37:N37)</f>
        <v>-383.51</v>
      </c>
      <c r="T37" s="100"/>
    </row>
    <row r="38" spans="1:20" ht="12.75">
      <c r="A38" s="100" t="s">
        <v>85</v>
      </c>
      <c r="B38" s="320" t="s">
        <v>86</v>
      </c>
      <c r="C38" s="235">
        <v>0</v>
      </c>
      <c r="D38" s="235"/>
      <c r="E38" s="235"/>
      <c r="F38" s="235"/>
      <c r="G38" s="235"/>
      <c r="H38" s="235"/>
      <c r="I38" s="235"/>
      <c r="J38" s="235"/>
      <c r="K38" s="235"/>
      <c r="L38" s="235"/>
      <c r="M38" s="235"/>
      <c r="N38" s="137"/>
      <c r="O38" s="248">
        <f>SUM(C38:N38)</f>
        <v>0</v>
      </c>
      <c r="T38" s="100"/>
    </row>
    <row r="39" spans="1:20" s="21" customFormat="1" ht="12.75">
      <c r="A39" s="138"/>
      <c r="B39" s="302" t="s">
        <v>87</v>
      </c>
      <c r="C39" s="250">
        <f t="shared" ref="C39:O39" si="7">SUM(C36:C38)</f>
        <v>-383.51</v>
      </c>
      <c r="D39" s="250"/>
      <c r="E39" s="250"/>
      <c r="F39" s="250"/>
      <c r="G39" s="250"/>
      <c r="H39" s="250"/>
      <c r="I39" s="250"/>
      <c r="J39" s="250"/>
      <c r="K39" s="250"/>
      <c r="L39" s="250"/>
      <c r="M39" s="250"/>
      <c r="N39" s="251"/>
      <c r="O39" s="252">
        <f t="shared" si="7"/>
        <v>-383.51</v>
      </c>
      <c r="T39" s="138"/>
    </row>
    <row r="40" spans="1:20" ht="5.25" customHeight="1">
      <c r="A40" s="100"/>
      <c r="B40" s="320"/>
      <c r="C40" s="142"/>
      <c r="D40" s="142"/>
      <c r="E40" s="142"/>
      <c r="F40" s="142"/>
      <c r="G40" s="142"/>
      <c r="H40" s="142"/>
      <c r="I40" s="142"/>
      <c r="J40" s="142"/>
      <c r="K40" s="142"/>
      <c r="L40" s="142"/>
      <c r="M40" s="142"/>
      <c r="N40" s="246"/>
      <c r="O40" s="248"/>
      <c r="T40" s="100"/>
    </row>
    <row r="41" spans="1:20" ht="12.75">
      <c r="A41" s="100"/>
      <c r="B41" s="319" t="s">
        <v>88</v>
      </c>
      <c r="C41" s="235"/>
      <c r="D41" s="235"/>
      <c r="E41" s="235"/>
      <c r="F41" s="235"/>
      <c r="G41" s="235"/>
      <c r="H41" s="235"/>
      <c r="I41" s="235"/>
      <c r="J41" s="235"/>
      <c r="K41" s="235"/>
      <c r="L41" s="235"/>
      <c r="M41" s="235"/>
      <c r="N41" s="137"/>
      <c r="O41" s="248"/>
      <c r="T41" s="100"/>
    </row>
    <row r="42" spans="1:20" ht="12.75">
      <c r="A42" s="100" t="s">
        <v>89</v>
      </c>
      <c r="B42" s="320" t="s">
        <v>90</v>
      </c>
      <c r="C42" s="235">
        <v>0</v>
      </c>
      <c r="D42" s="235"/>
      <c r="E42" s="235"/>
      <c r="F42" s="235"/>
      <c r="G42" s="235"/>
      <c r="H42" s="235"/>
      <c r="I42" s="235"/>
      <c r="J42" s="235"/>
      <c r="K42" s="235"/>
      <c r="L42" s="235"/>
      <c r="M42" s="235"/>
      <c r="N42" s="137"/>
      <c r="O42" s="248">
        <f>SUM(C42:N42)</f>
        <v>0</v>
      </c>
      <c r="T42" s="100"/>
    </row>
    <row r="43" spans="1:20" s="141" customFormat="1" ht="13.5">
      <c r="A43" s="140" t="s">
        <v>91</v>
      </c>
      <c r="B43" s="320" t="s">
        <v>246</v>
      </c>
      <c r="C43" s="235">
        <v>0</v>
      </c>
      <c r="D43" s="235"/>
      <c r="E43" s="235"/>
      <c r="F43" s="235"/>
      <c r="G43" s="235"/>
      <c r="H43" s="235"/>
      <c r="I43" s="235"/>
      <c r="J43" s="235"/>
      <c r="K43" s="235"/>
      <c r="L43" s="235"/>
      <c r="M43" s="235"/>
      <c r="N43" s="137"/>
      <c r="O43" s="248">
        <f>SUM(C43:N43)</f>
        <v>0</v>
      </c>
      <c r="T43" s="140"/>
    </row>
    <row r="44" spans="1:20" ht="12.75">
      <c r="A44" s="100"/>
      <c r="B44" s="320" t="s">
        <v>92</v>
      </c>
      <c r="C44" s="235">
        <v>65.44</v>
      </c>
      <c r="D44" s="235"/>
      <c r="E44" s="235"/>
      <c r="F44" s="235"/>
      <c r="G44" s="235"/>
      <c r="H44" s="235"/>
      <c r="I44" s="235"/>
      <c r="J44" s="235"/>
      <c r="K44" s="235"/>
      <c r="L44" s="235"/>
      <c r="M44" s="235"/>
      <c r="N44" s="137"/>
      <c r="O44" s="248">
        <f>SUM(C44:N44)</f>
        <v>65.44</v>
      </c>
      <c r="T44" s="100"/>
    </row>
    <row r="45" spans="1:20" ht="12.75">
      <c r="A45" s="100"/>
      <c r="B45" s="320" t="s">
        <v>93</v>
      </c>
      <c r="C45" s="235">
        <v>0</v>
      </c>
      <c r="D45" s="235"/>
      <c r="E45" s="235"/>
      <c r="F45" s="235"/>
      <c r="G45" s="235"/>
      <c r="H45" s="235"/>
      <c r="I45" s="235"/>
      <c r="J45" s="235"/>
      <c r="K45" s="235"/>
      <c r="L45" s="235"/>
      <c r="M45" s="235"/>
      <c r="N45" s="137"/>
      <c r="O45" s="248">
        <f>SUM(C45:N45)</f>
        <v>0</v>
      </c>
      <c r="T45" s="100"/>
    </row>
    <row r="46" spans="1:20" s="21" customFormat="1" ht="12.75">
      <c r="A46" s="138"/>
      <c r="B46" s="302" t="s">
        <v>94</v>
      </c>
      <c r="C46" s="250">
        <f>SUM(C42:C45)</f>
        <v>65.44</v>
      </c>
      <c r="D46" s="250"/>
      <c r="E46" s="250"/>
      <c r="F46" s="250"/>
      <c r="G46" s="250"/>
      <c r="H46" s="250"/>
      <c r="I46" s="250"/>
      <c r="J46" s="250"/>
      <c r="K46" s="250"/>
      <c r="L46" s="250"/>
      <c r="M46" s="250"/>
      <c r="N46" s="251"/>
      <c r="O46" s="252">
        <f t="shared" ref="O46" si="8">SUM(O42:O45)</f>
        <v>65.44</v>
      </c>
      <c r="T46" s="138"/>
    </row>
    <row r="47" spans="1:20" ht="5.0999999999999996" customHeight="1">
      <c r="A47" s="100"/>
      <c r="B47" s="331"/>
      <c r="C47" s="235"/>
      <c r="D47" s="235"/>
      <c r="E47" s="235"/>
      <c r="F47" s="235"/>
      <c r="G47" s="235"/>
      <c r="H47" s="235"/>
      <c r="I47" s="235"/>
      <c r="J47" s="235"/>
      <c r="K47" s="235"/>
      <c r="L47" s="235"/>
      <c r="M47" s="235"/>
      <c r="N47" s="246"/>
      <c r="O47" s="248"/>
      <c r="T47" s="100"/>
    </row>
    <row r="48" spans="1:20" ht="26.25" customHeight="1">
      <c r="A48" s="100"/>
      <c r="B48" s="319" t="s">
        <v>95</v>
      </c>
      <c r="C48" s="235"/>
      <c r="D48" s="235"/>
      <c r="E48" s="235"/>
      <c r="F48" s="235"/>
      <c r="G48" s="235"/>
      <c r="H48" s="235"/>
      <c r="I48" s="235"/>
      <c r="J48" s="235"/>
      <c r="K48" s="235"/>
      <c r="L48" s="235"/>
      <c r="M48" s="235"/>
      <c r="N48" s="137"/>
      <c r="O48" s="248"/>
      <c r="T48" s="100"/>
    </row>
    <row r="49" spans="1:20" ht="12.75">
      <c r="A49" s="100" t="s">
        <v>96</v>
      </c>
      <c r="B49" s="320" t="s">
        <v>176</v>
      </c>
      <c r="C49" s="235">
        <v>0</v>
      </c>
      <c r="D49" s="235"/>
      <c r="E49" s="235"/>
      <c r="F49" s="235"/>
      <c r="G49" s="235"/>
      <c r="H49" s="235"/>
      <c r="I49" s="235"/>
      <c r="J49" s="235"/>
      <c r="K49" s="235"/>
      <c r="L49" s="235"/>
      <c r="M49" s="235"/>
      <c r="N49" s="137"/>
      <c r="O49" s="248">
        <f t="shared" ref="O49:O50" si="9">SUM(C49:N49)</f>
        <v>0</v>
      </c>
      <c r="T49" s="100"/>
    </row>
    <row r="50" spans="1:20" ht="12.75">
      <c r="A50" s="100" t="s">
        <v>97</v>
      </c>
      <c r="B50" s="320" t="s">
        <v>177</v>
      </c>
      <c r="C50" s="235">
        <v>-1526.91</v>
      </c>
      <c r="D50" s="235"/>
      <c r="E50" s="235"/>
      <c r="F50" s="235"/>
      <c r="G50" s="235"/>
      <c r="H50" s="235"/>
      <c r="I50" s="235"/>
      <c r="J50" s="235"/>
      <c r="K50" s="235"/>
      <c r="L50" s="235"/>
      <c r="M50" s="235"/>
      <c r="N50" s="137"/>
      <c r="O50" s="248">
        <f t="shared" si="9"/>
        <v>-1526.91</v>
      </c>
      <c r="T50" s="100"/>
    </row>
    <row r="51" spans="1:20" s="22" customFormat="1" ht="13.35" customHeight="1">
      <c r="B51" s="302" t="s">
        <v>98</v>
      </c>
      <c r="C51" s="250">
        <f t="shared" ref="C51:O51" si="10">SUM(C49:C50)</f>
        <v>-1526.91</v>
      </c>
      <c r="D51" s="250"/>
      <c r="E51" s="250"/>
      <c r="F51" s="250"/>
      <c r="G51" s="250"/>
      <c r="H51" s="250"/>
      <c r="I51" s="250"/>
      <c r="J51" s="250"/>
      <c r="K51" s="250"/>
      <c r="L51" s="250"/>
      <c r="M51" s="250"/>
      <c r="N51" s="251"/>
      <c r="O51" s="252">
        <f t="shared" si="10"/>
        <v>-1526.91</v>
      </c>
    </row>
    <row r="52" spans="1:20" ht="3" customHeight="1">
      <c r="A52" s="100"/>
      <c r="B52" s="320"/>
      <c r="C52" s="235"/>
      <c r="D52" s="235"/>
      <c r="E52" s="235"/>
      <c r="F52" s="235"/>
      <c r="G52" s="235"/>
      <c r="H52" s="235"/>
      <c r="I52" s="235"/>
      <c r="J52" s="235"/>
      <c r="K52" s="235"/>
      <c r="L52" s="235"/>
      <c r="M52" s="235"/>
      <c r="N52" s="246"/>
      <c r="O52" s="248"/>
      <c r="T52" s="100"/>
    </row>
    <row r="53" spans="1:20" ht="11.25" customHeight="1">
      <c r="A53" s="100"/>
      <c r="B53" s="319" t="s">
        <v>99</v>
      </c>
      <c r="C53" s="235"/>
      <c r="D53" s="235"/>
      <c r="E53" s="235"/>
      <c r="F53" s="235"/>
      <c r="G53" s="235"/>
      <c r="H53" s="235"/>
      <c r="I53" s="235"/>
      <c r="J53" s="235"/>
      <c r="K53" s="235"/>
      <c r="L53" s="235"/>
      <c r="M53" s="235"/>
      <c r="N53" s="137"/>
      <c r="O53" s="248"/>
      <c r="T53" s="100"/>
    </row>
    <row r="54" spans="1:20" ht="11.25" customHeight="1">
      <c r="A54" s="100"/>
      <c r="B54" s="320" t="s">
        <v>186</v>
      </c>
      <c r="C54" s="235">
        <v>0</v>
      </c>
      <c r="D54" s="235"/>
      <c r="E54" s="235"/>
      <c r="F54" s="235"/>
      <c r="G54" s="235"/>
      <c r="H54" s="235"/>
      <c r="I54" s="235"/>
      <c r="J54" s="235"/>
      <c r="K54" s="235"/>
      <c r="L54" s="235"/>
      <c r="M54" s="235"/>
      <c r="N54" s="137"/>
      <c r="O54" s="248">
        <f t="shared" ref="O54:O57" si="11">SUM(C54:N54)</f>
        <v>0</v>
      </c>
      <c r="T54" s="100"/>
    </row>
    <row r="55" spans="1:20" ht="11.25" customHeight="1">
      <c r="A55" s="100"/>
      <c r="B55" s="320" t="s">
        <v>187</v>
      </c>
      <c r="C55" s="235">
        <v>627.44000000000005</v>
      </c>
      <c r="D55" s="235"/>
      <c r="E55" s="235"/>
      <c r="F55" s="235"/>
      <c r="G55" s="235"/>
      <c r="H55" s="235"/>
      <c r="I55" s="235"/>
      <c r="J55" s="235"/>
      <c r="K55" s="235"/>
      <c r="L55" s="235"/>
      <c r="M55" s="235"/>
      <c r="N55" s="137"/>
      <c r="O55" s="248">
        <f t="shared" si="11"/>
        <v>627.44000000000005</v>
      </c>
      <c r="T55" s="100"/>
    </row>
    <row r="56" spans="1:20" ht="11.25" customHeight="1">
      <c r="A56" s="100"/>
      <c r="B56" s="320" t="s">
        <v>229</v>
      </c>
      <c r="C56" s="235">
        <v>7897.080000000009</v>
      </c>
      <c r="D56" s="235"/>
      <c r="E56" s="235"/>
      <c r="F56" s="235"/>
      <c r="G56" s="235"/>
      <c r="H56" s="235"/>
      <c r="I56" s="235"/>
      <c r="J56" s="235"/>
      <c r="K56" s="235"/>
      <c r="L56" s="235"/>
      <c r="M56" s="235"/>
      <c r="N56" s="137"/>
      <c r="O56" s="248">
        <f t="shared" si="11"/>
        <v>7897.080000000009</v>
      </c>
      <c r="T56" s="100"/>
    </row>
    <row r="57" spans="1:20" ht="12.75">
      <c r="A57" s="159"/>
      <c r="B57" s="418" t="s">
        <v>185</v>
      </c>
      <c r="C57" s="235">
        <v>0</v>
      </c>
      <c r="D57" s="235"/>
      <c r="E57" s="235"/>
      <c r="F57" s="235"/>
      <c r="G57" s="235"/>
      <c r="H57" s="235"/>
      <c r="I57" s="235"/>
      <c r="J57" s="235"/>
      <c r="K57" s="235"/>
      <c r="L57" s="235"/>
      <c r="M57" s="235"/>
      <c r="N57" s="137"/>
      <c r="O57" s="248">
        <f t="shared" si="11"/>
        <v>0</v>
      </c>
      <c r="T57" s="100"/>
    </row>
    <row r="58" spans="1:20" ht="12.75">
      <c r="A58" s="100" t="s">
        <v>100</v>
      </c>
      <c r="B58" s="320" t="s">
        <v>101</v>
      </c>
      <c r="C58" s="235">
        <v>3460.8700000000008</v>
      </c>
      <c r="D58" s="235"/>
      <c r="E58" s="235"/>
      <c r="F58" s="235"/>
      <c r="G58" s="235"/>
      <c r="H58" s="235"/>
      <c r="I58" s="235"/>
      <c r="J58" s="235"/>
      <c r="K58" s="235"/>
      <c r="L58" s="235"/>
      <c r="M58" s="235"/>
      <c r="N58" s="137"/>
      <c r="O58" s="248">
        <f>SUM(C58:N58)</f>
        <v>3460.8700000000008</v>
      </c>
      <c r="T58" s="100"/>
    </row>
    <row r="59" spans="1:20" s="21" customFormat="1" ht="12.75">
      <c r="A59" s="138"/>
      <c r="B59" s="302" t="s">
        <v>102</v>
      </c>
      <c r="C59" s="250">
        <f>SUM(C54:C58)</f>
        <v>11985.39000000001</v>
      </c>
      <c r="D59" s="250"/>
      <c r="E59" s="250"/>
      <c r="F59" s="250"/>
      <c r="G59" s="250"/>
      <c r="H59" s="250"/>
      <c r="I59" s="250"/>
      <c r="J59" s="250"/>
      <c r="K59" s="250"/>
      <c r="L59" s="250"/>
      <c r="M59" s="250"/>
      <c r="N59" s="250"/>
      <c r="O59" s="252">
        <f>SUM(O54:O58)</f>
        <v>11985.39000000001</v>
      </c>
      <c r="T59" s="138"/>
    </row>
    <row r="60" spans="1:20" s="3" customFormat="1" ht="7.5" customHeight="1" thickBot="1">
      <c r="B60" s="326"/>
      <c r="C60" s="254"/>
      <c r="D60" s="254"/>
      <c r="E60" s="235"/>
      <c r="F60" s="235"/>
      <c r="G60" s="235"/>
      <c r="H60" s="235"/>
      <c r="I60" s="235"/>
      <c r="J60" s="235"/>
      <c r="K60" s="235"/>
      <c r="L60" s="235"/>
      <c r="M60" s="235"/>
      <c r="N60" s="137"/>
      <c r="O60" s="346"/>
    </row>
    <row r="61" spans="1:20" s="22" customFormat="1" ht="15" customHeight="1">
      <c r="B61" s="347" t="s">
        <v>178</v>
      </c>
      <c r="C61" s="348">
        <f t="shared" ref="C61:O61" si="12">C9+C14+C18+C23+C28+C33+C39+C46+C51+C59</f>
        <v>50060.41</v>
      </c>
      <c r="D61" s="348"/>
      <c r="E61" s="348"/>
      <c r="F61" s="348"/>
      <c r="G61" s="348"/>
      <c r="H61" s="348"/>
      <c r="I61" s="348"/>
      <c r="J61" s="348"/>
      <c r="K61" s="348"/>
      <c r="L61" s="348"/>
      <c r="M61" s="348"/>
      <c r="N61" s="348"/>
      <c r="O61" s="349">
        <f t="shared" si="12"/>
        <v>50060.41</v>
      </c>
    </row>
    <row r="62" spans="1:20" ht="8.25" hidden="1" customHeight="1" thickBot="1">
      <c r="B62" s="13"/>
      <c r="C62" s="235"/>
      <c r="D62" s="235"/>
      <c r="E62" s="235"/>
      <c r="F62" s="235"/>
      <c r="G62" s="235"/>
      <c r="H62" s="235"/>
      <c r="I62" s="235"/>
      <c r="J62" s="235"/>
      <c r="K62" s="235"/>
      <c r="L62" s="235"/>
      <c r="M62" s="235"/>
      <c r="N62" s="235"/>
      <c r="O62" s="235"/>
    </row>
    <row r="63" spans="1:20" ht="24.75" hidden="1" thickBot="1">
      <c r="B63" s="80" t="s">
        <v>179</v>
      </c>
      <c r="C63" s="143">
        <v>0</v>
      </c>
      <c r="D63" s="235"/>
      <c r="E63" s="235"/>
      <c r="F63" s="235"/>
      <c r="G63" s="235"/>
      <c r="H63" s="235"/>
      <c r="I63" s="235"/>
      <c r="N63" s="235"/>
      <c r="O63" s="235"/>
    </row>
    <row r="64" spans="1:20" s="3" customFormat="1" ht="6.6" customHeight="1">
      <c r="B64" s="70"/>
      <c r="C64" s="235"/>
      <c r="D64" s="235"/>
      <c r="E64" s="235"/>
      <c r="F64" s="235"/>
      <c r="G64" s="235"/>
      <c r="H64" s="235"/>
      <c r="I64" s="235"/>
      <c r="J64" s="235"/>
      <c r="K64" s="235"/>
      <c r="L64" s="235"/>
      <c r="M64" s="235"/>
      <c r="N64" s="235"/>
      <c r="O64" s="235"/>
    </row>
    <row r="65" spans="1:15" s="81" customFormat="1" ht="18" customHeight="1">
      <c r="B65" s="964" t="s">
        <v>373</v>
      </c>
      <c r="C65" s="965"/>
      <c r="D65" s="965"/>
      <c r="E65" s="965"/>
      <c r="F65" s="965"/>
      <c r="G65" s="965"/>
      <c r="H65" s="965"/>
      <c r="I65" s="965"/>
      <c r="J65" s="965"/>
      <c r="K65" s="965"/>
      <c r="L65" s="965"/>
      <c r="M65" s="965"/>
      <c r="N65" s="965"/>
      <c r="O65" s="965"/>
    </row>
    <row r="66" spans="1:15" ht="12.75">
      <c r="B66" s="954" t="s">
        <v>247</v>
      </c>
      <c r="C66" s="954"/>
      <c r="D66" s="954"/>
      <c r="E66" s="954"/>
      <c r="F66" s="954"/>
      <c r="G66" s="954"/>
      <c r="H66" s="954"/>
      <c r="I66" s="954"/>
      <c r="J66" s="954"/>
      <c r="K66" s="954"/>
      <c r="L66" s="954"/>
      <c r="M66" s="954"/>
      <c r="N66" s="954"/>
      <c r="O66" s="954"/>
    </row>
    <row r="68" spans="1:15">
      <c r="B68" s="966"/>
      <c r="C68" s="960"/>
      <c r="D68" s="960"/>
      <c r="E68" s="960"/>
      <c r="F68" s="960"/>
      <c r="G68" s="960"/>
      <c r="H68" s="960"/>
      <c r="I68" s="960"/>
      <c r="J68" s="960"/>
      <c r="K68" s="960"/>
      <c r="L68" s="960"/>
      <c r="M68" s="960"/>
      <c r="N68" s="960"/>
      <c r="O68" s="960"/>
    </row>
    <row r="69" spans="1:15">
      <c r="B69" s="960"/>
      <c r="C69" s="960"/>
      <c r="D69" s="960"/>
      <c r="E69" s="960"/>
      <c r="F69" s="960"/>
      <c r="G69" s="960"/>
      <c r="H69" s="960"/>
      <c r="I69" s="960"/>
      <c r="J69" s="960"/>
      <c r="K69" s="960"/>
      <c r="L69" s="960"/>
      <c r="M69" s="960"/>
      <c r="N69" s="960"/>
      <c r="O69" s="960"/>
    </row>
    <row r="70" spans="1:15">
      <c r="B70" s="960"/>
      <c r="C70" s="960"/>
      <c r="D70" s="960"/>
      <c r="E70" s="960"/>
      <c r="F70" s="960"/>
      <c r="G70" s="960"/>
      <c r="H70" s="960"/>
      <c r="I70" s="960"/>
      <c r="J70" s="960"/>
      <c r="K70" s="960"/>
      <c r="L70" s="960"/>
      <c r="M70" s="960"/>
      <c r="N70" s="960"/>
      <c r="O70" s="960"/>
    </row>
    <row r="71" spans="1:15">
      <c r="B71" s="960"/>
      <c r="C71" s="960"/>
      <c r="D71" s="960"/>
      <c r="E71" s="960"/>
      <c r="F71" s="960"/>
      <c r="G71" s="960"/>
      <c r="H71" s="960"/>
      <c r="I71" s="960"/>
      <c r="J71" s="960"/>
      <c r="K71" s="960"/>
      <c r="L71" s="960"/>
      <c r="M71" s="960"/>
      <c r="N71" s="960"/>
      <c r="O71" s="960"/>
    </row>
    <row r="72" spans="1:15">
      <c r="A72" s="960"/>
      <c r="B72" s="960"/>
      <c r="C72" s="960"/>
      <c r="D72" s="960"/>
      <c r="E72" s="960"/>
      <c r="F72" s="960"/>
      <c r="G72" s="960"/>
      <c r="H72" s="960"/>
      <c r="I72" s="960"/>
      <c r="J72" s="960"/>
      <c r="K72" s="960"/>
      <c r="L72" s="960"/>
      <c r="M72" s="960"/>
      <c r="N72" s="960"/>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January 2019</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4"/>
  <sheetViews>
    <sheetView view="pageLayout" topLeftCell="A8" zoomScale="70" zoomScaleNormal="100" zoomScalePageLayoutView="70" workbookViewId="0">
      <selection activeCell="A11" sqref="A11:XFD11"/>
    </sheetView>
  </sheetViews>
  <sheetFormatPr defaultColWidth="0.42578125" defaultRowHeight="13.5"/>
  <cols>
    <col min="1" max="1" width="31.42578125" style="240" customWidth="1"/>
    <col min="2" max="2" width="9" style="783" bestFit="1" customWidth="1"/>
    <col min="3" max="3" width="43.140625" style="782" customWidth="1"/>
    <col min="4" max="4" width="8.28515625" style="237" customWidth="1"/>
    <col min="5" max="5" width="8.42578125" style="239" bestFit="1" customWidth="1"/>
    <col min="6" max="6" width="10" style="237" bestFit="1" customWidth="1"/>
    <col min="7" max="7" width="16.7109375" style="237" bestFit="1" customWidth="1"/>
    <col min="8" max="8" width="10" style="238" customWidth="1"/>
    <col min="9" max="10" width="11" style="237" customWidth="1"/>
    <col min="11" max="11" width="11" style="781" customWidth="1"/>
    <col min="12" max="12" width="13.85546875" style="237" customWidth="1"/>
    <col min="13" max="20" width="3" style="79" customWidth="1"/>
    <col min="21" max="16384" width="0.42578125" style="79"/>
  </cols>
  <sheetData>
    <row r="1" spans="1:12" s="87" customFormat="1" ht="55.5" customHeight="1">
      <c r="A1" s="833" t="s">
        <v>333</v>
      </c>
      <c r="B1" s="831" t="s">
        <v>105</v>
      </c>
      <c r="C1" s="826" t="s">
        <v>332</v>
      </c>
      <c r="D1" s="832" t="s">
        <v>355</v>
      </c>
      <c r="E1" s="831" t="s">
        <v>106</v>
      </c>
      <c r="F1" s="826" t="s">
        <v>107</v>
      </c>
      <c r="G1" s="830" t="s">
        <v>108</v>
      </c>
      <c r="H1" s="829" t="s">
        <v>109</v>
      </c>
      <c r="I1" s="828" t="s">
        <v>110</v>
      </c>
      <c r="J1" s="828" t="s">
        <v>111</v>
      </c>
      <c r="K1" s="827" t="s">
        <v>112</v>
      </c>
      <c r="L1" s="826" t="s">
        <v>170</v>
      </c>
    </row>
    <row r="2" spans="1:12" s="639" customFormat="1" ht="27" customHeight="1">
      <c r="A2" s="825" t="s">
        <v>354</v>
      </c>
      <c r="B2" s="817"/>
      <c r="C2" s="817"/>
      <c r="D2" s="817"/>
      <c r="E2" s="817"/>
      <c r="F2" s="817"/>
      <c r="G2" s="817"/>
      <c r="H2" s="817"/>
      <c r="I2" s="817"/>
      <c r="J2" s="817"/>
      <c r="K2" s="817"/>
      <c r="L2" s="816"/>
    </row>
    <row r="3" spans="1:12" ht="25.9" customHeight="1">
      <c r="A3" s="819" t="s">
        <v>353</v>
      </c>
      <c r="B3" s="820"/>
      <c r="C3" s="819"/>
      <c r="D3" s="819"/>
      <c r="E3" s="824"/>
      <c r="F3" s="822"/>
      <c r="G3" s="819"/>
      <c r="H3" s="823"/>
      <c r="I3" s="819"/>
      <c r="J3" s="819"/>
      <c r="K3" s="819"/>
      <c r="L3" s="822"/>
    </row>
    <row r="4" spans="1:12" s="639" customFormat="1" ht="58.9" customHeight="1">
      <c r="A4" s="821" t="s">
        <v>352</v>
      </c>
      <c r="B4" s="820" t="s">
        <v>2</v>
      </c>
      <c r="C4" s="819"/>
      <c r="D4" s="819"/>
      <c r="E4" s="819"/>
      <c r="F4" s="819"/>
      <c r="G4" s="819"/>
      <c r="H4" s="819"/>
      <c r="I4" s="819"/>
      <c r="J4" s="819"/>
      <c r="K4" s="819"/>
      <c r="L4" s="819"/>
    </row>
    <row r="5" spans="1:12" s="639" customFormat="1" ht="25.9" customHeight="1">
      <c r="A5" s="818" t="s">
        <v>60</v>
      </c>
      <c r="B5" s="817"/>
      <c r="C5" s="817"/>
      <c r="D5" s="817"/>
      <c r="E5" s="817"/>
      <c r="F5" s="817"/>
      <c r="G5" s="817"/>
      <c r="H5" s="817"/>
      <c r="I5" s="817"/>
      <c r="J5" s="817"/>
      <c r="K5" s="817"/>
      <c r="L5" s="816"/>
    </row>
    <row r="6" spans="1:12" s="640" customFormat="1" ht="25.9" customHeight="1">
      <c r="A6" s="805" t="s">
        <v>167</v>
      </c>
      <c r="B6" s="804"/>
      <c r="C6" s="803"/>
      <c r="D6" s="815"/>
      <c r="E6" s="750"/>
      <c r="F6" s="750"/>
      <c r="G6" s="797"/>
      <c r="H6" s="802"/>
      <c r="I6" s="795"/>
      <c r="J6" s="795"/>
      <c r="K6" s="794"/>
      <c r="L6" s="793"/>
    </row>
    <row r="7" spans="1:12" ht="25.9" customHeight="1">
      <c r="A7" s="810" t="s">
        <v>351</v>
      </c>
      <c r="B7" s="814"/>
      <c r="C7" s="811"/>
      <c r="D7" s="813"/>
      <c r="E7" s="812"/>
      <c r="F7" s="811"/>
      <c r="G7" s="810"/>
      <c r="H7" s="809"/>
      <c r="I7" s="808"/>
      <c r="J7" s="808"/>
      <c r="K7" s="807"/>
      <c r="L7" s="806"/>
    </row>
    <row r="8" spans="1:12" s="640" customFormat="1" ht="25.9" customHeight="1">
      <c r="A8" s="805" t="s">
        <v>113</v>
      </c>
      <c r="B8" s="804"/>
      <c r="C8" s="803"/>
      <c r="D8" s="799"/>
      <c r="E8" s="750"/>
      <c r="F8" s="750"/>
      <c r="G8" s="797"/>
      <c r="H8" s="802"/>
      <c r="I8" s="795"/>
      <c r="J8" s="795"/>
      <c r="K8" s="794"/>
      <c r="L8" s="801"/>
    </row>
    <row r="9" spans="1:12" s="639" customFormat="1" ht="25.9" customHeight="1">
      <c r="A9" s="797" t="s">
        <v>350</v>
      </c>
      <c r="B9" s="800"/>
      <c r="C9" s="798"/>
      <c r="D9" s="799"/>
      <c r="E9" s="750"/>
      <c r="F9" s="798"/>
      <c r="G9" s="797"/>
      <c r="H9" s="796"/>
      <c r="I9" s="795"/>
      <c r="J9" s="795"/>
      <c r="K9" s="794"/>
      <c r="L9" s="793"/>
    </row>
    <row r="10" spans="1:12" ht="12" customHeight="1">
      <c r="A10" s="792"/>
      <c r="B10" s="791"/>
      <c r="C10" s="790"/>
      <c r="D10" s="790"/>
      <c r="E10" s="789"/>
      <c r="F10" s="787"/>
      <c r="G10" s="788"/>
      <c r="H10" s="787"/>
      <c r="I10" s="786"/>
      <c r="J10" s="786"/>
      <c r="K10" s="785"/>
      <c r="L10" s="784"/>
    </row>
    <row r="11" spans="1:12" s="350" customFormat="1" ht="79.5" customHeight="1">
      <c r="A11" s="967" t="s">
        <v>349</v>
      </c>
      <c r="B11" s="968"/>
      <c r="C11" s="968"/>
      <c r="D11" s="968"/>
      <c r="E11" s="968"/>
      <c r="F11" s="968"/>
      <c r="G11" s="968"/>
      <c r="H11" s="968"/>
      <c r="I11" s="968"/>
      <c r="J11" s="968"/>
      <c r="K11" s="968"/>
      <c r="L11" s="968"/>
    </row>
    <row r="12" spans="1:12" s="68" customFormat="1" ht="54" customHeight="1">
      <c r="A12" s="969" t="s">
        <v>348</v>
      </c>
      <c r="B12" s="969"/>
      <c r="C12" s="969"/>
      <c r="D12" s="969"/>
      <c r="E12" s="969"/>
      <c r="F12" s="969"/>
      <c r="G12" s="969"/>
      <c r="H12" s="969"/>
      <c r="I12" s="969"/>
      <c r="J12" s="969"/>
      <c r="K12" s="969"/>
      <c r="L12" s="969"/>
    </row>
    <row r="13" spans="1:12" s="68" customFormat="1" ht="46.5" customHeight="1">
      <c r="A13" s="969" t="s">
        <v>347</v>
      </c>
      <c r="B13" s="969"/>
      <c r="C13" s="969"/>
      <c r="D13" s="969"/>
      <c r="E13" s="969"/>
      <c r="F13" s="969"/>
      <c r="G13" s="969"/>
      <c r="H13" s="969"/>
      <c r="I13" s="969"/>
      <c r="J13" s="969"/>
      <c r="K13" s="969"/>
      <c r="L13" s="969"/>
    </row>
    <row r="14" spans="1:12" s="350" customFormat="1" ht="17.25" customHeight="1">
      <c r="A14" s="970" t="s">
        <v>248</v>
      </c>
      <c r="B14" s="971"/>
      <c r="C14" s="971"/>
      <c r="D14" s="971"/>
      <c r="E14" s="971"/>
      <c r="F14" s="971"/>
      <c r="G14" s="971"/>
      <c r="H14" s="971"/>
      <c r="I14" s="971"/>
      <c r="J14" s="971"/>
      <c r="K14" s="971"/>
      <c r="L14" s="971"/>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7" orientation="landscape" r:id="rId1"/>
  <headerFooter>
    <oddHeader>&amp;C&amp;"Arial,Bold"Table I-4
Pacific Gas and Electric Company
Interruptible and Price Responsive Programs
Year-to-Date Event Summary
January 2019</oddHeader>
    <oddFooter>&amp;L&amp;F&amp;C8 of 11&amp;R&amp;A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C04FFFEA-D033-4BC2-B681-FFA43C216FC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ac14f4ca-13eb-4eab-b5c1-26a3760f851a"/>
    <ds:schemaRef ds:uri="http://www.w3.org/XML/1998/namespace"/>
    <ds:schemaRef ds:uri="http://purl.org/dc/dcmitype/"/>
  </ds:schemaRefs>
</ds:datastoreItem>
</file>

<file path=customXml/itemProps3.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2019 ILP Exp Carryover</vt:lpstr>
      <vt:lpstr>Event Summary</vt:lpstr>
      <vt:lpstr>Incentives 2018-22</vt:lpstr>
      <vt:lpstr>2019 ILP Incent Carryover</vt:lpstr>
      <vt:lpstr>ME&amp;O Actual Expenditures</vt:lpstr>
      <vt:lpstr>Fund Shift Log 2019</vt:lpstr>
      <vt:lpstr>DATAValid</vt:lpstr>
      <vt:lpstr>'2019 ILP Exp Carryover'!Print_Area</vt:lpstr>
      <vt:lpstr>'2019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Wong, Stephanie</cp:lastModifiedBy>
  <cp:lastPrinted>2019-02-15T18:46:22Z</cp:lastPrinted>
  <dcterms:created xsi:type="dcterms:W3CDTF">2012-02-10T21:21:31Z</dcterms:created>
  <dcterms:modified xsi:type="dcterms:W3CDTF">2019-02-15T18:46:57Z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