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codeName="ThisWorkbook" defaultThemeVersion="124226"/>
  <xr:revisionPtr revIDLastSave="0" documentId="8_{15293C82-8D05-4001-B68F-8F90D4177691}" xr6:coauthVersionLast="40" xr6:coauthVersionMax="40" xr10:uidLastSave="{00000000-0000-0000-0000-000000000000}"/>
  <workbookProtection workbookAlgorithmName="SHA-512" workbookHashValue="oO8UAJAUBtf1qMueRJWWT/aSkhtro0x5sp5zWx6EXzv7K4vj66uEt92tUUh8BIfFRbwumNVRLhVfiTEmcZhHmA==" workbookSaltValue="i/Bc23ZU1YYTDebhZt/EKw==" workbookSpinCount="100000" lockStructure="1"/>
  <bookViews>
    <workbookView xWindow="-108" yWindow="-108" windowWidth="20376" windowHeight="12240" firstSheet="1" activeTab="1" xr2:uid="{00000000-000D-0000-FFFF-FFFF00000000}"/>
  </bookViews>
  <sheets>
    <sheet name="Program Names" sheetId="46" state="hidden" r:id="rId1"/>
    <sheet name="Program Ex Ante &amp; Ex Post MWs" sheetId="1" r:id="rId2"/>
    <sheet name="Load Impacts (ExPost &amp; ExAnte)" sheetId="2" r:id="rId3"/>
    <sheet name="2009 TA-TI Distribution" sheetId="3" r:id="rId4"/>
    <sheet name="2012 TA-TI Distribution" sheetId="4" r:id="rId5"/>
    <sheet name="2015 TA-TI Distribution" sheetId="35" r:id="rId6"/>
    <sheet name="2017 TA-TI Distribution" sheetId="40" r:id="rId7"/>
    <sheet name="2018 TA-TI Distribution" sheetId="44" r:id="rId8"/>
    <sheet name="2019 DRP Expenditures" sheetId="43" r:id="rId9"/>
    <sheet name="DRP Carryover Expenditures " sheetId="34" r:id="rId10"/>
    <sheet name="Incentives" sheetId="33" r:id="rId11"/>
    <sheet name="Fund Shift Log" sheetId="6" r:id="rId12"/>
    <sheet name="Marketing-Monthly" sheetId="27" r:id="rId13"/>
    <sheet name="Marketing-Quarterly" sheetId="37" r:id="rId14"/>
    <sheet name="Event Summary " sheetId="45" r:id="rId15"/>
    <sheet name="Aliso Canyon Program MW" sheetId="38" r:id="rId16"/>
    <sheet name="Aliso Canyon Expenditures" sheetId="39" r:id="rId17"/>
  </sheets>
  <externalReferences>
    <externalReference r:id="rId18"/>
    <externalReference r:id="rId19"/>
  </externalReferences>
  <definedNames>
    <definedName name="_xlnm._FilterDatabase" localSheetId="9" hidden="1">'DRP Carryover Expenditures '!$B$7:$R$69</definedName>
    <definedName name="_xlnm._FilterDatabase" localSheetId="14" hidden="1">'Event Summary '!$A$6:$AB$7</definedName>
    <definedName name="AMP_SA">[1]AMP!$C$5:$C$17</definedName>
    <definedName name="API">'Program Names'!$A$2</definedName>
    <definedName name="API_SA">[1]API!$C$5:$C$17</definedName>
    <definedName name="BEx002UMNZ7W9J1USKBIXXY7OL5G" localSheetId="5" hidden="1">#REF!</definedName>
    <definedName name="BEx002UMNZ7W9J1USKBIXXY7OL5G" localSheetId="6" hidden="1">#REF!</definedName>
    <definedName name="BEx002UMNZ7W9J1USKBIXXY7OL5G" localSheetId="9" hidden="1">#REF!</definedName>
    <definedName name="BEx002UMNZ7W9J1USKBIXXY7OL5G" localSheetId="12" hidden="1">#REF!</definedName>
    <definedName name="BEx002UMNZ7W9J1USKBIXXY7OL5G" localSheetId="13" hidden="1">#REF!</definedName>
    <definedName name="BEx002UMNZ7W9J1USKBIXXY7OL5G" hidden="1">#REF!</definedName>
    <definedName name="BEx1FPDH9HTA0782XVSDONUC9JTX" localSheetId="5" hidden="1">#REF!</definedName>
    <definedName name="BEx1FPDH9HTA0782XVSDONUC9JTX" localSheetId="6" hidden="1">#REF!</definedName>
    <definedName name="BEx1FPDH9HTA0782XVSDONUC9JTX" localSheetId="9" hidden="1">#REF!</definedName>
    <definedName name="BEx1FPDH9HTA0782XVSDONUC9JTX" localSheetId="12" hidden="1">#REF!</definedName>
    <definedName name="BEx1FPDH9HTA0782XVSDONUC9JTX" localSheetId="13" hidden="1">#REF!</definedName>
    <definedName name="BEx1FPDH9HTA0782XVSDONUC9JTX" hidden="1">#REF!</definedName>
    <definedName name="BEx1H2TQMG02SK9ZQJ46YUCP5XBC" localSheetId="5" hidden="1">#REF!</definedName>
    <definedName name="BEx1H2TQMG02SK9ZQJ46YUCP5XBC" localSheetId="6" hidden="1">#REF!</definedName>
    <definedName name="BEx1H2TQMG02SK9ZQJ46YUCP5XBC" localSheetId="9" hidden="1">#REF!</definedName>
    <definedName name="BEx1H2TQMG02SK9ZQJ46YUCP5XBC" localSheetId="12" hidden="1">#REF!</definedName>
    <definedName name="BEx1H2TQMG02SK9ZQJ46YUCP5XBC" localSheetId="13" hidden="1">#REF!</definedName>
    <definedName name="BEx1H2TQMG02SK9ZQJ46YUCP5XBC" hidden="1">#REF!</definedName>
    <definedName name="BEx1HF4404AHE06CVV04V3VYXGLO" localSheetId="5" hidden="1">#REF!</definedName>
    <definedName name="BEx1HF4404AHE06CVV04V3VYXGLO" localSheetId="6" hidden="1">#REF!</definedName>
    <definedName name="BEx1HF4404AHE06CVV04V3VYXGLO" localSheetId="9" hidden="1">#REF!</definedName>
    <definedName name="BEx1HF4404AHE06CVV04V3VYXGLO" localSheetId="12" hidden="1">#REF!</definedName>
    <definedName name="BEx1HF4404AHE06CVV04V3VYXGLO" localSheetId="13" hidden="1">#REF!</definedName>
    <definedName name="BEx1HF4404AHE06CVV04V3VYXGLO" hidden="1">#REF!</definedName>
    <definedName name="BEx1HS5DZZBYN407E0SB1MLDKPPP" localSheetId="5" hidden="1">#REF!</definedName>
    <definedName name="BEx1HS5DZZBYN407E0SB1MLDKPPP" localSheetId="6" hidden="1">#REF!</definedName>
    <definedName name="BEx1HS5DZZBYN407E0SB1MLDKPPP" localSheetId="9" hidden="1">#REF!</definedName>
    <definedName name="BEx1HS5DZZBYN407E0SB1MLDKPPP" localSheetId="12" hidden="1">#REF!</definedName>
    <definedName name="BEx1HS5DZZBYN407E0SB1MLDKPPP" localSheetId="13" hidden="1">#REF!</definedName>
    <definedName name="BEx1HS5DZZBYN407E0SB1MLDKPPP" hidden="1">#REF!</definedName>
    <definedName name="BEx1I7VS2YQ428XXWBU9LMAKVG9J" localSheetId="5" hidden="1">#REF!</definedName>
    <definedName name="BEx1I7VS2YQ428XXWBU9LMAKVG9J" localSheetId="6" hidden="1">#REF!</definedName>
    <definedName name="BEx1I7VS2YQ428XXWBU9LMAKVG9J" localSheetId="9" hidden="1">#REF!</definedName>
    <definedName name="BEx1I7VS2YQ428XXWBU9LMAKVG9J" localSheetId="12" hidden="1">#REF!</definedName>
    <definedName name="BEx1I7VS2YQ428XXWBU9LMAKVG9J" localSheetId="13" hidden="1">#REF!</definedName>
    <definedName name="BEx1I7VS2YQ428XXWBU9LMAKVG9J" hidden="1">#REF!</definedName>
    <definedName name="BEx1ICODGOQ05E1F0GH9VP39FLQN" localSheetId="5" hidden="1">#REF!</definedName>
    <definedName name="BEx1ICODGOQ05E1F0GH9VP39FLQN" localSheetId="6" hidden="1">#REF!</definedName>
    <definedName name="BEx1ICODGOQ05E1F0GH9VP39FLQN" localSheetId="9" hidden="1">#REF!</definedName>
    <definedName name="BEx1ICODGOQ05E1F0GH9VP39FLQN" localSheetId="12" hidden="1">#REF!</definedName>
    <definedName name="BEx1ICODGOQ05E1F0GH9VP39FLQN" localSheetId="13" hidden="1">#REF!</definedName>
    <definedName name="BEx1ICODGOQ05E1F0GH9VP39FLQN" hidden="1">#REF!</definedName>
    <definedName name="BEx1J0I9Z726T1Y2I27UIF92260K" localSheetId="5" hidden="1">#REF!</definedName>
    <definedName name="BEx1J0I9Z726T1Y2I27UIF92260K" localSheetId="6" hidden="1">#REF!</definedName>
    <definedName name="BEx1J0I9Z726T1Y2I27UIF92260K" localSheetId="9" hidden="1">#REF!</definedName>
    <definedName name="BEx1J0I9Z726T1Y2I27UIF92260K" localSheetId="12" hidden="1">#REF!</definedName>
    <definedName name="BEx1J0I9Z726T1Y2I27UIF92260K" localSheetId="13" hidden="1">#REF!</definedName>
    <definedName name="BEx1J0I9Z726T1Y2I27UIF92260K" hidden="1">#REF!</definedName>
    <definedName name="BEx1JCHTAE52HYWZUZYTWJJM2JB0" localSheetId="5" hidden="1">#REF!</definedName>
    <definedName name="BEx1JCHTAE52HYWZUZYTWJJM2JB0" localSheetId="6" hidden="1">#REF!</definedName>
    <definedName name="BEx1JCHTAE52HYWZUZYTWJJM2JB0" localSheetId="9" hidden="1">#REF!</definedName>
    <definedName name="BEx1JCHTAE52HYWZUZYTWJJM2JB0" localSheetId="12" hidden="1">#REF!</definedName>
    <definedName name="BEx1JCHTAE52HYWZUZYTWJJM2JB0" localSheetId="13" hidden="1">#REF!</definedName>
    <definedName name="BEx1JCHTAE52HYWZUZYTWJJM2JB0" hidden="1">#REF!</definedName>
    <definedName name="BEx1JHVVW8M1V6AQXW7HUG1PH1VJ" localSheetId="5" hidden="1">#REF!</definedName>
    <definedName name="BEx1JHVVW8M1V6AQXW7HUG1PH1VJ" localSheetId="6" hidden="1">#REF!</definedName>
    <definedName name="BEx1JHVVW8M1V6AQXW7HUG1PH1VJ" localSheetId="9" hidden="1">#REF!</definedName>
    <definedName name="BEx1JHVVW8M1V6AQXW7HUG1PH1VJ" localSheetId="12" hidden="1">#REF!</definedName>
    <definedName name="BEx1JHVVW8M1V6AQXW7HUG1PH1VJ" localSheetId="13" hidden="1">#REF!</definedName>
    <definedName name="BEx1JHVVW8M1V6AQXW7HUG1PH1VJ" hidden="1">#REF!</definedName>
    <definedName name="BEx1K12EBDBZ3JMBWF0M57SNYZUF" localSheetId="5" hidden="1">#REF!</definedName>
    <definedName name="BEx1K12EBDBZ3JMBWF0M57SNYZUF" localSheetId="6" hidden="1">#REF!</definedName>
    <definedName name="BEx1K12EBDBZ3JMBWF0M57SNYZUF" localSheetId="9" hidden="1">#REF!</definedName>
    <definedName name="BEx1K12EBDBZ3JMBWF0M57SNYZUF" localSheetId="12" hidden="1">#REF!</definedName>
    <definedName name="BEx1K12EBDBZ3JMBWF0M57SNYZUF" localSheetId="13" hidden="1">#REF!</definedName>
    <definedName name="BEx1K12EBDBZ3JMBWF0M57SNYZUF" hidden="1">#REF!</definedName>
    <definedName name="BEx1M5CC27R1A0YMCOZ28QX7W2MR" localSheetId="5" hidden="1">#REF!</definedName>
    <definedName name="BEx1M5CC27R1A0YMCOZ28QX7W2MR" localSheetId="6" hidden="1">#REF!</definedName>
    <definedName name="BEx1M5CC27R1A0YMCOZ28QX7W2MR" localSheetId="9" hidden="1">#REF!</definedName>
    <definedName name="BEx1M5CC27R1A0YMCOZ28QX7W2MR" localSheetId="12" hidden="1">#REF!</definedName>
    <definedName name="BEx1M5CC27R1A0YMCOZ28QX7W2MR" localSheetId="13" hidden="1">#REF!</definedName>
    <definedName name="BEx1M5CC27R1A0YMCOZ28QX7W2MR" hidden="1">#REF!</definedName>
    <definedName name="BEx1MCU2DCVEH91UKV113YEL2QO7" localSheetId="5" hidden="1">#REF!</definedName>
    <definedName name="BEx1MCU2DCVEH91UKV113YEL2QO7" localSheetId="6" hidden="1">#REF!</definedName>
    <definedName name="BEx1MCU2DCVEH91UKV113YEL2QO7" localSheetId="9" hidden="1">#REF!</definedName>
    <definedName name="BEx1MCU2DCVEH91UKV113YEL2QO7" localSheetId="12" hidden="1">#REF!</definedName>
    <definedName name="BEx1MCU2DCVEH91UKV113YEL2QO7" localSheetId="13" hidden="1">#REF!</definedName>
    <definedName name="BEx1MCU2DCVEH91UKV113YEL2QO7" hidden="1">#REF!</definedName>
    <definedName name="BEx1MV47TO7GCCGIX1NIE3OYZWCT" localSheetId="5" hidden="1">#REF!</definedName>
    <definedName name="BEx1MV47TO7GCCGIX1NIE3OYZWCT" localSheetId="6" hidden="1">#REF!</definedName>
    <definedName name="BEx1MV47TO7GCCGIX1NIE3OYZWCT" localSheetId="9" hidden="1">#REF!</definedName>
    <definedName name="BEx1MV47TO7GCCGIX1NIE3OYZWCT" localSheetId="12" hidden="1">#REF!</definedName>
    <definedName name="BEx1MV47TO7GCCGIX1NIE3OYZWCT" localSheetId="13" hidden="1">#REF!</definedName>
    <definedName name="BEx1MV47TO7GCCGIX1NIE3OYZWCT" hidden="1">#REF!</definedName>
    <definedName name="BEx1MZRDHLHAOYJW7YJ4U5V67T04" localSheetId="5" hidden="1">#REF!</definedName>
    <definedName name="BEx1MZRDHLHAOYJW7YJ4U5V67T04" localSheetId="6" hidden="1">#REF!</definedName>
    <definedName name="BEx1MZRDHLHAOYJW7YJ4U5V67T04" localSheetId="9" hidden="1">#REF!</definedName>
    <definedName name="BEx1MZRDHLHAOYJW7YJ4U5V67T04" localSheetId="12" hidden="1">#REF!</definedName>
    <definedName name="BEx1MZRDHLHAOYJW7YJ4U5V67T04" localSheetId="13" hidden="1">#REF!</definedName>
    <definedName name="BEx1MZRDHLHAOYJW7YJ4U5V67T04" hidden="1">#REF!</definedName>
    <definedName name="BEx1NN4ZBEC5P3R8OWHMJV3PT1AE" localSheetId="5" hidden="1">#REF!</definedName>
    <definedName name="BEx1NN4ZBEC5P3R8OWHMJV3PT1AE" localSheetId="6" hidden="1">#REF!</definedName>
    <definedName name="BEx1NN4ZBEC5P3R8OWHMJV3PT1AE" localSheetId="9" hidden="1">#REF!</definedName>
    <definedName name="BEx1NN4ZBEC5P3R8OWHMJV3PT1AE" localSheetId="12" hidden="1">#REF!</definedName>
    <definedName name="BEx1NN4ZBEC5P3R8OWHMJV3PT1AE" localSheetId="13" hidden="1">#REF!</definedName>
    <definedName name="BEx1NN4ZBEC5P3R8OWHMJV3PT1AE" hidden="1">#REF!</definedName>
    <definedName name="BEx1O6MA4U54WIASAU7N5SK2P6QQ" localSheetId="5" hidden="1">#REF!</definedName>
    <definedName name="BEx1O6MA4U54WIASAU7N5SK2P6QQ" localSheetId="6" hidden="1">#REF!</definedName>
    <definedName name="BEx1O6MA4U54WIASAU7N5SK2P6QQ" localSheetId="9" hidden="1">#REF!</definedName>
    <definedName name="BEx1O6MA4U54WIASAU7N5SK2P6QQ" localSheetId="12" hidden="1">#REF!</definedName>
    <definedName name="BEx1O6MA4U54WIASAU7N5SK2P6QQ" localSheetId="13" hidden="1">#REF!</definedName>
    <definedName name="BEx1O6MA4U54WIASAU7N5SK2P6QQ" hidden="1">#REF!</definedName>
    <definedName name="BEx1OHPC3X6194Y4UEP70L5BRHIC" localSheetId="5" hidden="1">#REF!</definedName>
    <definedName name="BEx1OHPC3X6194Y4UEP70L5BRHIC" localSheetId="6" hidden="1">#REF!</definedName>
    <definedName name="BEx1OHPC3X6194Y4UEP70L5BRHIC" localSheetId="9" hidden="1">#REF!</definedName>
    <definedName name="BEx1OHPC3X6194Y4UEP70L5BRHIC" localSheetId="12" hidden="1">#REF!</definedName>
    <definedName name="BEx1OHPC3X6194Y4UEP70L5BRHIC" localSheetId="13" hidden="1">#REF!</definedName>
    <definedName name="BEx1OHPC3X6194Y4UEP70L5BRHIC" hidden="1">#REF!</definedName>
    <definedName name="BEx1P4S4QEA1C18SB9PMTBYANV9L" localSheetId="5" hidden="1">#REF!</definedName>
    <definedName name="BEx1P4S4QEA1C18SB9PMTBYANV9L" localSheetId="6" hidden="1">#REF!</definedName>
    <definedName name="BEx1P4S4QEA1C18SB9PMTBYANV9L" localSheetId="9" hidden="1">#REF!</definedName>
    <definedName name="BEx1P4S4QEA1C18SB9PMTBYANV9L" localSheetId="12" hidden="1">#REF!</definedName>
    <definedName name="BEx1P4S4QEA1C18SB9PMTBYANV9L" localSheetId="13" hidden="1">#REF!</definedName>
    <definedName name="BEx1P4S4QEA1C18SB9PMTBYANV9L" hidden="1">#REF!</definedName>
    <definedName name="BEx1R14684MXOYX7UYPNAF935HWZ" localSheetId="5" hidden="1">#REF!</definedName>
    <definedName name="BEx1R14684MXOYX7UYPNAF935HWZ" localSheetId="6" hidden="1">#REF!</definedName>
    <definedName name="BEx1R14684MXOYX7UYPNAF935HWZ" localSheetId="9" hidden="1">#REF!</definedName>
    <definedName name="BEx1R14684MXOYX7UYPNAF935HWZ" localSheetId="12" hidden="1">#REF!</definedName>
    <definedName name="BEx1R14684MXOYX7UYPNAF935HWZ" localSheetId="13" hidden="1">#REF!</definedName>
    <definedName name="BEx1R14684MXOYX7UYPNAF935HWZ" hidden="1">#REF!</definedName>
    <definedName name="BEx1RINA9LJ7PZVBINYN5E95I7RV" localSheetId="5" hidden="1">#REF!</definedName>
    <definedName name="BEx1RINA9LJ7PZVBINYN5E95I7RV" localSheetId="6" hidden="1">#REF!</definedName>
    <definedName name="BEx1RINA9LJ7PZVBINYN5E95I7RV" localSheetId="9" hidden="1">#REF!</definedName>
    <definedName name="BEx1RINA9LJ7PZVBINYN5E95I7RV" localSheetId="12" hidden="1">#REF!</definedName>
    <definedName name="BEx1RINA9LJ7PZVBINYN5E95I7RV" localSheetId="13" hidden="1">#REF!</definedName>
    <definedName name="BEx1RINA9LJ7PZVBINYN5E95I7RV" hidden="1">#REF!</definedName>
    <definedName name="BEx1UMA67JIA3L33TCVDYQBZ5D0G" localSheetId="5" hidden="1">#REF!</definedName>
    <definedName name="BEx1UMA67JIA3L33TCVDYQBZ5D0G" localSheetId="6" hidden="1">#REF!</definedName>
    <definedName name="BEx1UMA67JIA3L33TCVDYQBZ5D0G" localSheetId="9" hidden="1">#REF!</definedName>
    <definedName name="BEx1UMA67JIA3L33TCVDYQBZ5D0G" localSheetId="12" hidden="1">#REF!</definedName>
    <definedName name="BEx1UMA67JIA3L33TCVDYQBZ5D0G" localSheetId="13" hidden="1">#REF!</definedName>
    <definedName name="BEx1UMA67JIA3L33TCVDYQBZ5D0G" hidden="1">#REF!</definedName>
    <definedName name="BEx1W8KOKB714C3X1KU1DUZYV03G" localSheetId="5" hidden="1">#REF!</definedName>
    <definedName name="BEx1W8KOKB714C3X1KU1DUZYV03G" localSheetId="6" hidden="1">#REF!</definedName>
    <definedName name="BEx1W8KOKB714C3X1KU1DUZYV03G" localSheetId="9" hidden="1">#REF!</definedName>
    <definedName name="BEx1W8KOKB714C3X1KU1DUZYV03G" localSheetId="12" hidden="1">#REF!</definedName>
    <definedName name="BEx1W8KOKB714C3X1KU1DUZYV03G" localSheetId="13" hidden="1">#REF!</definedName>
    <definedName name="BEx1W8KOKB714C3X1KU1DUZYV03G" hidden="1">#REF!</definedName>
    <definedName name="BEx1WA8494L12SPTEXRZ9A3S0U34" localSheetId="5" hidden="1">#REF!</definedName>
    <definedName name="BEx1WA8494L12SPTEXRZ9A3S0U34" localSheetId="6" hidden="1">#REF!</definedName>
    <definedName name="BEx1WA8494L12SPTEXRZ9A3S0U34" localSheetId="9" hidden="1">#REF!</definedName>
    <definedName name="BEx1WA8494L12SPTEXRZ9A3S0U34" localSheetId="12" hidden="1">#REF!</definedName>
    <definedName name="BEx1WA8494L12SPTEXRZ9A3S0U34" localSheetId="13" hidden="1">#REF!</definedName>
    <definedName name="BEx1WA8494L12SPTEXRZ9A3S0U34" hidden="1">#REF!</definedName>
    <definedName name="BEx1WKEZ8XWNNJ7AADBY6TTP3CU7" localSheetId="5" hidden="1">#REF!</definedName>
    <definedName name="BEx1WKEZ8XWNNJ7AADBY6TTP3CU7" localSheetId="6" hidden="1">#REF!</definedName>
    <definedName name="BEx1WKEZ8XWNNJ7AADBY6TTP3CU7" localSheetId="9" hidden="1">#REF!</definedName>
    <definedName name="BEx1WKEZ8XWNNJ7AADBY6TTP3CU7" localSheetId="12" hidden="1">#REF!</definedName>
    <definedName name="BEx1WKEZ8XWNNJ7AADBY6TTP3CU7" localSheetId="13" hidden="1">#REF!</definedName>
    <definedName name="BEx1WKEZ8XWNNJ7AADBY6TTP3CU7" hidden="1">#REF!</definedName>
    <definedName name="BEx1X7SJO69WG642IL52WHCNJD8U" localSheetId="5" hidden="1">#REF!</definedName>
    <definedName name="BEx1X7SJO69WG642IL52WHCNJD8U" localSheetId="6" hidden="1">#REF!</definedName>
    <definedName name="BEx1X7SJO69WG642IL52WHCNJD8U" localSheetId="9" hidden="1">#REF!</definedName>
    <definedName name="BEx1X7SJO69WG642IL52WHCNJD8U" localSheetId="12" hidden="1">#REF!</definedName>
    <definedName name="BEx1X7SJO69WG642IL52WHCNJD8U" localSheetId="13" hidden="1">#REF!</definedName>
    <definedName name="BEx1X7SJO69WG642IL52WHCNJD8U" hidden="1">#REF!</definedName>
    <definedName name="BEx1XJ6LTRHVDQC8RSCHV6MONFX3" localSheetId="5" hidden="1">#REF!</definedName>
    <definedName name="BEx1XJ6LTRHVDQC8RSCHV6MONFX3" localSheetId="6" hidden="1">#REF!</definedName>
    <definedName name="BEx1XJ6LTRHVDQC8RSCHV6MONFX3" localSheetId="9" hidden="1">#REF!</definedName>
    <definedName name="BEx1XJ6LTRHVDQC8RSCHV6MONFX3" localSheetId="12" hidden="1">#REF!</definedName>
    <definedName name="BEx1XJ6LTRHVDQC8RSCHV6MONFX3" localSheetId="13" hidden="1">#REF!</definedName>
    <definedName name="BEx1XJ6LTRHVDQC8RSCHV6MONFX3" hidden="1">#REF!</definedName>
    <definedName name="BEx39XPS63QJ7EDCBJJWOEXFX2XB" localSheetId="5" hidden="1">#REF!</definedName>
    <definedName name="BEx39XPS63QJ7EDCBJJWOEXFX2XB" localSheetId="6" hidden="1">#REF!</definedName>
    <definedName name="BEx39XPS63QJ7EDCBJJWOEXFX2XB" localSheetId="9" hidden="1">#REF!</definedName>
    <definedName name="BEx39XPS63QJ7EDCBJJWOEXFX2XB" localSheetId="12" hidden="1">#REF!</definedName>
    <definedName name="BEx39XPS63QJ7EDCBJJWOEXFX2XB" localSheetId="13" hidden="1">#REF!</definedName>
    <definedName name="BEx39XPS63QJ7EDCBJJWOEXFX2XB" hidden="1">#REF!</definedName>
    <definedName name="BEx3B6DGLREK9TOPAR2VUNEC26D0" localSheetId="5" hidden="1">#REF!</definedName>
    <definedName name="BEx3B6DGLREK9TOPAR2VUNEC26D0" localSheetId="6" hidden="1">#REF!</definedName>
    <definedName name="BEx3B6DGLREK9TOPAR2VUNEC26D0" localSheetId="9" hidden="1">#REF!</definedName>
    <definedName name="BEx3B6DGLREK9TOPAR2VUNEC26D0" localSheetId="12" hidden="1">#REF!</definedName>
    <definedName name="BEx3B6DGLREK9TOPAR2VUNEC26D0" localSheetId="13" hidden="1">#REF!</definedName>
    <definedName name="BEx3B6DGLREK9TOPAR2VUNEC26D0" hidden="1">#REF!</definedName>
    <definedName name="BEx3BUNERC0N1DS94QWSPTCD4BI0" localSheetId="5" hidden="1">#REF!</definedName>
    <definedName name="BEx3BUNERC0N1DS94QWSPTCD4BI0" localSheetId="6" hidden="1">#REF!</definedName>
    <definedName name="BEx3BUNERC0N1DS94QWSPTCD4BI0" localSheetId="9" hidden="1">#REF!</definedName>
    <definedName name="BEx3BUNERC0N1DS94QWSPTCD4BI0" localSheetId="12" hidden="1">#REF!</definedName>
    <definedName name="BEx3BUNERC0N1DS94QWSPTCD4BI0" localSheetId="13" hidden="1">#REF!</definedName>
    <definedName name="BEx3BUNERC0N1DS94QWSPTCD4BI0" hidden="1">#REF!</definedName>
    <definedName name="BEx3CKFBSVO7UJ4B0YS4GQXQMB6L" localSheetId="5" hidden="1">#REF!</definedName>
    <definedName name="BEx3CKFBSVO7UJ4B0YS4GQXQMB6L" localSheetId="6" hidden="1">#REF!</definedName>
    <definedName name="BEx3CKFBSVO7UJ4B0YS4GQXQMB6L" localSheetId="9" hidden="1">#REF!</definedName>
    <definedName name="BEx3CKFBSVO7UJ4B0YS4GQXQMB6L" localSheetId="12" hidden="1">#REF!</definedName>
    <definedName name="BEx3CKFBSVO7UJ4B0YS4GQXQMB6L" localSheetId="13" hidden="1">#REF!</definedName>
    <definedName name="BEx3CKFBSVO7UJ4B0YS4GQXQMB6L" hidden="1">#REF!</definedName>
    <definedName name="BEx3D53TXFDNGQFDTNC0VRXGU07E" localSheetId="5" hidden="1">#REF!</definedName>
    <definedName name="BEx3D53TXFDNGQFDTNC0VRXGU07E" localSheetId="6" hidden="1">#REF!</definedName>
    <definedName name="BEx3D53TXFDNGQFDTNC0VRXGU07E" localSheetId="9" hidden="1">#REF!</definedName>
    <definedName name="BEx3D53TXFDNGQFDTNC0VRXGU07E" localSheetId="12" hidden="1">#REF!</definedName>
    <definedName name="BEx3D53TXFDNGQFDTNC0VRXGU07E" localSheetId="13" hidden="1">#REF!</definedName>
    <definedName name="BEx3D53TXFDNGQFDTNC0VRXGU07E" hidden="1">#REF!</definedName>
    <definedName name="BEx3DE3H47JYK627M9JKCS4Q1VOS" localSheetId="5" hidden="1">#REF!</definedName>
    <definedName name="BEx3DE3H47JYK627M9JKCS4Q1VOS" localSheetId="6" hidden="1">#REF!</definedName>
    <definedName name="BEx3DE3H47JYK627M9JKCS4Q1VOS" localSheetId="9" hidden="1">#REF!</definedName>
    <definedName name="BEx3DE3H47JYK627M9JKCS4Q1VOS" localSheetId="12" hidden="1">#REF!</definedName>
    <definedName name="BEx3DE3H47JYK627M9JKCS4Q1VOS" localSheetId="13" hidden="1">#REF!</definedName>
    <definedName name="BEx3DE3H47JYK627M9JKCS4Q1VOS" hidden="1">#REF!</definedName>
    <definedName name="BEx3EDM0LGKV8FC586SWKNTFALX2" localSheetId="5" hidden="1">#REF!</definedName>
    <definedName name="BEx3EDM0LGKV8FC586SWKNTFALX2" localSheetId="6" hidden="1">#REF!</definedName>
    <definedName name="BEx3EDM0LGKV8FC586SWKNTFALX2" localSheetId="9" hidden="1">#REF!</definedName>
    <definedName name="BEx3EDM0LGKV8FC586SWKNTFALX2" localSheetId="12" hidden="1">#REF!</definedName>
    <definedName name="BEx3EDM0LGKV8FC586SWKNTFALX2" localSheetId="13" hidden="1">#REF!</definedName>
    <definedName name="BEx3EDM0LGKV8FC586SWKNTFALX2" hidden="1">#REF!</definedName>
    <definedName name="BEx3EVW0S9EC9HZ1K9LAMJKASE7P" localSheetId="5" hidden="1">#REF!</definedName>
    <definedName name="BEx3EVW0S9EC9HZ1K9LAMJKASE7P" localSheetId="6" hidden="1">#REF!</definedName>
    <definedName name="BEx3EVW0S9EC9HZ1K9LAMJKASE7P" localSheetId="9" hidden="1">#REF!</definedName>
    <definedName name="BEx3EVW0S9EC9HZ1K9LAMJKASE7P" localSheetId="12" hidden="1">#REF!</definedName>
    <definedName name="BEx3EVW0S9EC9HZ1K9LAMJKASE7P" localSheetId="13" hidden="1">#REF!</definedName>
    <definedName name="BEx3EVW0S9EC9HZ1K9LAMJKASE7P" hidden="1">#REF!</definedName>
    <definedName name="BEx3FHBJY7O8ATHK5NA5S3CCYIXW" localSheetId="5" hidden="1">#REF!</definedName>
    <definedName name="BEx3FHBJY7O8ATHK5NA5S3CCYIXW" localSheetId="6" hidden="1">#REF!</definedName>
    <definedName name="BEx3FHBJY7O8ATHK5NA5S3CCYIXW" localSheetId="9" hidden="1">#REF!</definedName>
    <definedName name="BEx3FHBJY7O8ATHK5NA5S3CCYIXW" localSheetId="12" hidden="1">#REF!</definedName>
    <definedName name="BEx3FHBJY7O8ATHK5NA5S3CCYIXW" localSheetId="13" hidden="1">#REF!</definedName>
    <definedName name="BEx3FHBJY7O8ATHK5NA5S3CCYIXW" hidden="1">#REF!</definedName>
    <definedName name="BEx3FQRBESMLD334RR7D8I2X3ZOC" localSheetId="5" hidden="1">#REF!</definedName>
    <definedName name="BEx3FQRBESMLD334RR7D8I2X3ZOC" localSheetId="6" hidden="1">#REF!</definedName>
    <definedName name="BEx3FQRBESMLD334RR7D8I2X3ZOC" localSheetId="9" hidden="1">#REF!</definedName>
    <definedName name="BEx3FQRBESMLD334RR7D8I2X3ZOC" localSheetId="12" hidden="1">#REF!</definedName>
    <definedName name="BEx3FQRBESMLD334RR7D8I2X3ZOC" localSheetId="13" hidden="1">#REF!</definedName>
    <definedName name="BEx3FQRBESMLD334RR7D8I2X3ZOC" hidden="1">#REF!</definedName>
    <definedName name="BEx3G8AL08G217NT6QANBYCXYOAC" localSheetId="5" hidden="1">#REF!</definedName>
    <definedName name="BEx3G8AL08G217NT6QANBYCXYOAC" localSheetId="6" hidden="1">#REF!</definedName>
    <definedName name="BEx3G8AL08G217NT6QANBYCXYOAC" localSheetId="9" hidden="1">#REF!</definedName>
    <definedName name="BEx3G8AL08G217NT6QANBYCXYOAC" localSheetId="12" hidden="1">#REF!</definedName>
    <definedName name="BEx3G8AL08G217NT6QANBYCXYOAC" localSheetId="13" hidden="1">#REF!</definedName>
    <definedName name="BEx3G8AL08G217NT6QANBYCXYOAC" hidden="1">#REF!</definedName>
    <definedName name="BEx3H0BCSUAKL36USTNIMZFLG5IK" localSheetId="5" hidden="1">#REF!</definedName>
    <definedName name="BEx3H0BCSUAKL36USTNIMZFLG5IK" localSheetId="6" hidden="1">#REF!</definedName>
    <definedName name="BEx3H0BCSUAKL36USTNIMZFLG5IK" localSheetId="9" hidden="1">#REF!</definedName>
    <definedName name="BEx3H0BCSUAKL36USTNIMZFLG5IK" localSheetId="12" hidden="1">#REF!</definedName>
    <definedName name="BEx3H0BCSUAKL36USTNIMZFLG5IK" localSheetId="13" hidden="1">#REF!</definedName>
    <definedName name="BEx3H0BCSUAKL36USTNIMZFLG5IK" hidden="1">#REF!</definedName>
    <definedName name="BEx3H128Y67GNES2BBP5Z1STQPFB" localSheetId="5" hidden="1">#REF!</definedName>
    <definedName name="BEx3H128Y67GNES2BBP5Z1STQPFB" localSheetId="6" hidden="1">#REF!</definedName>
    <definedName name="BEx3H128Y67GNES2BBP5Z1STQPFB" localSheetId="9" hidden="1">#REF!</definedName>
    <definedName name="BEx3H128Y67GNES2BBP5Z1STQPFB" localSheetId="12" hidden="1">#REF!</definedName>
    <definedName name="BEx3H128Y67GNES2BBP5Z1STQPFB" localSheetId="13" hidden="1">#REF!</definedName>
    <definedName name="BEx3H128Y67GNES2BBP5Z1STQPFB" hidden="1">#REF!</definedName>
    <definedName name="BEx3HLW2FFOYV7DEN7OK2HB2BFCW" localSheetId="5" hidden="1">#REF!</definedName>
    <definedName name="BEx3HLW2FFOYV7DEN7OK2HB2BFCW" localSheetId="6" hidden="1">#REF!</definedName>
    <definedName name="BEx3HLW2FFOYV7DEN7OK2HB2BFCW" localSheetId="9" hidden="1">#REF!</definedName>
    <definedName name="BEx3HLW2FFOYV7DEN7OK2HB2BFCW" localSheetId="12" hidden="1">#REF!</definedName>
    <definedName name="BEx3HLW2FFOYV7DEN7OK2HB2BFCW" localSheetId="13" hidden="1">#REF!</definedName>
    <definedName name="BEx3HLW2FFOYV7DEN7OK2HB2BFCW" hidden="1">#REF!</definedName>
    <definedName name="BEx3ICV3EW9A89KD6OHKXO27AMPK" localSheetId="5" hidden="1">#REF!</definedName>
    <definedName name="BEx3ICV3EW9A89KD6OHKXO27AMPK" localSheetId="6" hidden="1">#REF!</definedName>
    <definedName name="BEx3ICV3EW9A89KD6OHKXO27AMPK" localSheetId="9" hidden="1">#REF!</definedName>
    <definedName name="BEx3ICV3EW9A89KD6OHKXO27AMPK" localSheetId="12" hidden="1">#REF!</definedName>
    <definedName name="BEx3ICV3EW9A89KD6OHKXO27AMPK" localSheetId="13" hidden="1">#REF!</definedName>
    <definedName name="BEx3ICV3EW9A89KD6OHKXO27AMPK" hidden="1">#REF!</definedName>
    <definedName name="BEx3KGU77J3DC5GSGVUZGEXT82OH" localSheetId="5" hidden="1">#REF!</definedName>
    <definedName name="BEx3KGU77J3DC5GSGVUZGEXT82OH" localSheetId="6" hidden="1">#REF!</definedName>
    <definedName name="BEx3KGU77J3DC5GSGVUZGEXT82OH" localSheetId="9" hidden="1">#REF!</definedName>
    <definedName name="BEx3KGU77J3DC5GSGVUZGEXT82OH" localSheetId="12" hidden="1">#REF!</definedName>
    <definedName name="BEx3KGU77J3DC5GSGVUZGEXT82OH" localSheetId="13" hidden="1">#REF!</definedName>
    <definedName name="BEx3KGU77J3DC5GSGVUZGEXT82OH" hidden="1">#REF!</definedName>
    <definedName name="BEx3KPTXHWKUI6BCGXY5I4W6NUMG" localSheetId="5" hidden="1">#REF!</definedName>
    <definedName name="BEx3KPTXHWKUI6BCGXY5I4W6NUMG" localSheetId="6" hidden="1">#REF!</definedName>
    <definedName name="BEx3KPTXHWKUI6BCGXY5I4W6NUMG" localSheetId="9" hidden="1">#REF!</definedName>
    <definedName name="BEx3KPTXHWKUI6BCGXY5I4W6NUMG" localSheetId="12" hidden="1">#REF!</definedName>
    <definedName name="BEx3KPTXHWKUI6BCGXY5I4W6NUMG" localSheetId="13" hidden="1">#REF!</definedName>
    <definedName name="BEx3KPTXHWKUI6BCGXY5I4W6NUMG" hidden="1">#REF!</definedName>
    <definedName name="BEx3L9WMZAIXYF9ZHL85CXSYGBLJ" localSheetId="5" hidden="1">#REF!</definedName>
    <definedName name="BEx3L9WMZAIXYF9ZHL85CXSYGBLJ" localSheetId="6" hidden="1">#REF!</definedName>
    <definedName name="BEx3L9WMZAIXYF9ZHL85CXSYGBLJ" localSheetId="9" hidden="1">#REF!</definedName>
    <definedName name="BEx3L9WMZAIXYF9ZHL85CXSYGBLJ" localSheetId="12" hidden="1">#REF!</definedName>
    <definedName name="BEx3L9WMZAIXYF9ZHL85CXSYGBLJ" localSheetId="13" hidden="1">#REF!</definedName>
    <definedName name="BEx3L9WMZAIXYF9ZHL85CXSYGBLJ" hidden="1">#REF!</definedName>
    <definedName name="BEx3LS6UB8VHYNDDNAH88I8BDTBR" localSheetId="5" hidden="1">#REF!</definedName>
    <definedName name="BEx3LS6UB8VHYNDDNAH88I8BDTBR" localSheetId="6" hidden="1">#REF!</definedName>
    <definedName name="BEx3LS6UB8VHYNDDNAH88I8BDTBR" localSheetId="9" hidden="1">#REF!</definedName>
    <definedName name="BEx3LS6UB8VHYNDDNAH88I8BDTBR" localSheetId="12" hidden="1">#REF!</definedName>
    <definedName name="BEx3LS6UB8VHYNDDNAH88I8BDTBR" localSheetId="13" hidden="1">#REF!</definedName>
    <definedName name="BEx3LS6UB8VHYNDDNAH88I8BDTBR" hidden="1">#REF!</definedName>
    <definedName name="BEx3MCF7B21C0DX2S6JIMGZ2T8WM" localSheetId="5" hidden="1">#REF!</definedName>
    <definedName name="BEx3MCF7B21C0DX2S6JIMGZ2T8WM" localSheetId="6" hidden="1">#REF!</definedName>
    <definedName name="BEx3MCF7B21C0DX2S6JIMGZ2T8WM" localSheetId="9" hidden="1">#REF!</definedName>
    <definedName name="BEx3MCF7B21C0DX2S6JIMGZ2T8WM" localSheetId="12" hidden="1">#REF!</definedName>
    <definedName name="BEx3MCF7B21C0DX2S6JIMGZ2T8WM" localSheetId="13" hidden="1">#REF!</definedName>
    <definedName name="BEx3MCF7B21C0DX2S6JIMGZ2T8WM" hidden="1">#REF!</definedName>
    <definedName name="BEx3MCKHNA9YF8284CT53RERGBFY" localSheetId="5" hidden="1">#REF!</definedName>
    <definedName name="BEx3MCKHNA9YF8284CT53RERGBFY" localSheetId="6" hidden="1">#REF!</definedName>
    <definedName name="BEx3MCKHNA9YF8284CT53RERGBFY" localSheetId="9" hidden="1">#REF!</definedName>
    <definedName name="BEx3MCKHNA9YF8284CT53RERGBFY" localSheetId="12" hidden="1">#REF!</definedName>
    <definedName name="BEx3MCKHNA9YF8284CT53RERGBFY" localSheetId="13" hidden="1">#REF!</definedName>
    <definedName name="BEx3MCKHNA9YF8284CT53RERGBFY" hidden="1">#REF!</definedName>
    <definedName name="BEx3MH7VBIJE9EI0GR1VQWZLRWV1" localSheetId="5" hidden="1">#REF!</definedName>
    <definedName name="BEx3MH7VBIJE9EI0GR1VQWZLRWV1" localSheetId="6" hidden="1">#REF!</definedName>
    <definedName name="BEx3MH7VBIJE9EI0GR1VQWZLRWV1" localSheetId="9" hidden="1">#REF!</definedName>
    <definedName name="BEx3MH7VBIJE9EI0GR1VQWZLRWV1" localSheetId="12" hidden="1">#REF!</definedName>
    <definedName name="BEx3MH7VBIJE9EI0GR1VQWZLRWV1" localSheetId="13" hidden="1">#REF!</definedName>
    <definedName name="BEx3MH7VBIJE9EI0GR1VQWZLRWV1" hidden="1">#REF!</definedName>
    <definedName name="BEx3O7UQ9KQON1AHETG7F395SB62" localSheetId="5" hidden="1">#REF!</definedName>
    <definedName name="BEx3O7UQ9KQON1AHETG7F395SB62" localSheetId="6" hidden="1">#REF!</definedName>
    <definedName name="BEx3O7UQ9KQON1AHETG7F395SB62" localSheetId="9" hidden="1">#REF!</definedName>
    <definedName name="BEx3O7UQ9KQON1AHETG7F395SB62" localSheetId="12" hidden="1">#REF!</definedName>
    <definedName name="BEx3O7UQ9KQON1AHETG7F395SB62" localSheetId="13" hidden="1">#REF!</definedName>
    <definedName name="BEx3O7UQ9KQON1AHETG7F395SB62" hidden="1">#REF!</definedName>
    <definedName name="BEx3PTZX8KBJVJNJGCUU0G9FP0AI" localSheetId="5" hidden="1">#REF!</definedName>
    <definedName name="BEx3PTZX8KBJVJNJGCUU0G9FP0AI" localSheetId="6" hidden="1">#REF!</definedName>
    <definedName name="BEx3PTZX8KBJVJNJGCUU0G9FP0AI" localSheetId="9" hidden="1">#REF!</definedName>
    <definedName name="BEx3PTZX8KBJVJNJGCUU0G9FP0AI" localSheetId="12" hidden="1">#REF!</definedName>
    <definedName name="BEx3PTZX8KBJVJNJGCUU0G9FP0AI" localSheetId="13" hidden="1">#REF!</definedName>
    <definedName name="BEx3PTZX8KBJVJNJGCUU0G9FP0AI" hidden="1">#REF!</definedName>
    <definedName name="BEx3Q46RB3CD42SY2M0B2Y9JT0XJ" localSheetId="5" hidden="1">#REF!</definedName>
    <definedName name="BEx3Q46RB3CD42SY2M0B2Y9JT0XJ" localSheetId="6" hidden="1">#REF!</definedName>
    <definedName name="BEx3Q46RB3CD42SY2M0B2Y9JT0XJ" localSheetId="9" hidden="1">#REF!</definedName>
    <definedName name="BEx3Q46RB3CD42SY2M0B2Y9JT0XJ" localSheetId="12" hidden="1">#REF!</definedName>
    <definedName name="BEx3Q46RB3CD42SY2M0B2Y9JT0XJ" localSheetId="13" hidden="1">#REF!</definedName>
    <definedName name="BEx3Q46RB3CD42SY2M0B2Y9JT0XJ" hidden="1">#REF!</definedName>
    <definedName name="BEx3RFDVGAOJD65T3EPBQTT921BY" localSheetId="5" hidden="1">#REF!</definedName>
    <definedName name="BEx3RFDVGAOJD65T3EPBQTT921BY" localSheetId="6" hidden="1">#REF!</definedName>
    <definedName name="BEx3RFDVGAOJD65T3EPBQTT921BY" localSheetId="9" hidden="1">#REF!</definedName>
    <definedName name="BEx3RFDVGAOJD65T3EPBQTT921BY" localSheetId="12" hidden="1">#REF!</definedName>
    <definedName name="BEx3RFDVGAOJD65T3EPBQTT921BY" localSheetId="13" hidden="1">#REF!</definedName>
    <definedName name="BEx3RFDVGAOJD65T3EPBQTT921BY" hidden="1">#REF!</definedName>
    <definedName name="BEx3SXHD869VW3070AAGUFLZJT0O" localSheetId="5" hidden="1">#REF!</definedName>
    <definedName name="BEx3SXHD869VW3070AAGUFLZJT0O" localSheetId="6" hidden="1">#REF!</definedName>
    <definedName name="BEx3SXHD869VW3070AAGUFLZJT0O" localSheetId="9" hidden="1">#REF!</definedName>
    <definedName name="BEx3SXHD869VW3070AAGUFLZJT0O" localSheetId="12" hidden="1">#REF!</definedName>
    <definedName name="BEx3SXHD869VW3070AAGUFLZJT0O" localSheetId="13" hidden="1">#REF!</definedName>
    <definedName name="BEx3SXHD869VW3070AAGUFLZJT0O" hidden="1">#REF!</definedName>
    <definedName name="BEx3T90SGEDQAQANQ0RJJUYCJQD1" localSheetId="5" hidden="1">#REF!</definedName>
    <definedName name="BEx3T90SGEDQAQANQ0RJJUYCJQD1" localSheetId="6" hidden="1">#REF!</definedName>
    <definedName name="BEx3T90SGEDQAQANQ0RJJUYCJQD1" localSheetId="9" hidden="1">#REF!</definedName>
    <definedName name="BEx3T90SGEDQAQANQ0RJJUYCJQD1" localSheetId="12" hidden="1">#REF!</definedName>
    <definedName name="BEx3T90SGEDQAQANQ0RJJUYCJQD1" localSheetId="13" hidden="1">#REF!</definedName>
    <definedName name="BEx3T90SGEDQAQANQ0RJJUYCJQD1" hidden="1">#REF!</definedName>
    <definedName name="BEx3TC61JCN3TQ4GFSHF8N51M3K7" localSheetId="5" hidden="1">#REF!</definedName>
    <definedName name="BEx3TC61JCN3TQ4GFSHF8N51M3K7" localSheetId="6" hidden="1">#REF!</definedName>
    <definedName name="BEx3TC61JCN3TQ4GFSHF8N51M3K7" localSheetId="9" hidden="1">#REF!</definedName>
    <definedName name="BEx3TC61JCN3TQ4GFSHF8N51M3K7" localSheetId="12" hidden="1">#REF!</definedName>
    <definedName name="BEx3TC61JCN3TQ4GFSHF8N51M3K7" localSheetId="13" hidden="1">#REF!</definedName>
    <definedName name="BEx3TC61JCN3TQ4GFSHF8N51M3K7" hidden="1">#REF!</definedName>
    <definedName name="BEx3TDD6MG3K0M3ODNDIYD662WUB" localSheetId="5" hidden="1">#REF!</definedName>
    <definedName name="BEx3TDD6MG3K0M3ODNDIYD662WUB" localSheetId="6" hidden="1">#REF!</definedName>
    <definedName name="BEx3TDD6MG3K0M3ODNDIYD662WUB" localSheetId="9" hidden="1">#REF!</definedName>
    <definedName name="BEx3TDD6MG3K0M3ODNDIYD662WUB" localSheetId="12" hidden="1">#REF!</definedName>
    <definedName name="BEx3TDD6MG3K0M3ODNDIYD662WUB" localSheetId="13" hidden="1">#REF!</definedName>
    <definedName name="BEx3TDD6MG3K0M3ODNDIYD662WUB" hidden="1">#REF!</definedName>
    <definedName name="BEx3TMYFZZJUA4J8UVP7L463T6D0" localSheetId="5" hidden="1">#REF!</definedName>
    <definedName name="BEx3TMYFZZJUA4J8UVP7L463T6D0" localSheetId="6" hidden="1">#REF!</definedName>
    <definedName name="BEx3TMYFZZJUA4J8UVP7L463T6D0" localSheetId="9" hidden="1">#REF!</definedName>
    <definedName name="BEx3TMYFZZJUA4J8UVP7L463T6D0" localSheetId="12" hidden="1">#REF!</definedName>
    <definedName name="BEx3TMYFZZJUA4J8UVP7L463T6D0" localSheetId="13" hidden="1">#REF!</definedName>
    <definedName name="BEx3TMYFZZJUA4J8UVP7L463T6D0" hidden="1">#REF!</definedName>
    <definedName name="BEx3TOWOIOR3KH088ZQNXFOHKPSH" localSheetId="5" hidden="1">#REF!</definedName>
    <definedName name="BEx3TOWOIOR3KH088ZQNXFOHKPSH" localSheetId="6" hidden="1">#REF!</definedName>
    <definedName name="BEx3TOWOIOR3KH088ZQNXFOHKPSH" localSheetId="9" hidden="1">#REF!</definedName>
    <definedName name="BEx3TOWOIOR3KH088ZQNXFOHKPSH" localSheetId="12" hidden="1">#REF!</definedName>
    <definedName name="BEx3TOWOIOR3KH088ZQNXFOHKPSH" localSheetId="13" hidden="1">#REF!</definedName>
    <definedName name="BEx3TOWOIOR3KH088ZQNXFOHKPSH" hidden="1">#REF!</definedName>
    <definedName name="BEx3TS1VF4CB2N4XVTSI4XQJWRW9" localSheetId="5" hidden="1">#REF!</definedName>
    <definedName name="BEx3TS1VF4CB2N4XVTSI4XQJWRW9" localSheetId="6" hidden="1">#REF!</definedName>
    <definedName name="BEx3TS1VF4CB2N4XVTSI4XQJWRW9" localSheetId="9" hidden="1">#REF!</definedName>
    <definedName name="BEx3TS1VF4CB2N4XVTSI4XQJWRW9" localSheetId="12" hidden="1">#REF!</definedName>
    <definedName name="BEx3TS1VF4CB2N4XVTSI4XQJWRW9" localSheetId="13" hidden="1">#REF!</definedName>
    <definedName name="BEx3TS1VF4CB2N4XVTSI4XQJWRW9" hidden="1">#REF!</definedName>
    <definedName name="BEx58O1W6AFD3ETRZWL0J1H0D2A2" localSheetId="5" hidden="1">#REF!</definedName>
    <definedName name="BEx58O1W6AFD3ETRZWL0J1H0D2A2" localSheetId="6" hidden="1">#REF!</definedName>
    <definedName name="BEx58O1W6AFD3ETRZWL0J1H0D2A2" localSheetId="9" hidden="1">#REF!</definedName>
    <definedName name="BEx58O1W6AFD3ETRZWL0J1H0D2A2" localSheetId="12" hidden="1">#REF!</definedName>
    <definedName name="BEx58O1W6AFD3ETRZWL0J1H0D2A2" localSheetId="13" hidden="1">#REF!</definedName>
    <definedName name="BEx58O1W6AFD3ETRZWL0J1H0D2A2" hidden="1">#REF!</definedName>
    <definedName name="BEx593S930XWYI7AWR6Y7BLCZWO0" localSheetId="5" hidden="1">#REF!</definedName>
    <definedName name="BEx593S930XWYI7AWR6Y7BLCZWO0" localSheetId="6" hidden="1">#REF!</definedName>
    <definedName name="BEx593S930XWYI7AWR6Y7BLCZWO0" localSheetId="9" hidden="1">#REF!</definedName>
    <definedName name="BEx593S930XWYI7AWR6Y7BLCZWO0" localSheetId="12" hidden="1">#REF!</definedName>
    <definedName name="BEx593S930XWYI7AWR6Y7BLCZWO0" localSheetId="13" hidden="1">#REF!</definedName>
    <definedName name="BEx593S930XWYI7AWR6Y7BLCZWO0" hidden="1">#REF!</definedName>
    <definedName name="BEx59BA064BMDNZQ353YZIGWQC6E" localSheetId="5" hidden="1">#REF!</definedName>
    <definedName name="BEx59BA064BMDNZQ353YZIGWQC6E" localSheetId="6" hidden="1">#REF!</definedName>
    <definedName name="BEx59BA064BMDNZQ353YZIGWQC6E" localSheetId="9" hidden="1">#REF!</definedName>
    <definedName name="BEx59BA064BMDNZQ353YZIGWQC6E" localSheetId="12" hidden="1">#REF!</definedName>
    <definedName name="BEx59BA064BMDNZQ353YZIGWQC6E" localSheetId="13" hidden="1">#REF!</definedName>
    <definedName name="BEx59BA064BMDNZQ353YZIGWQC6E" hidden="1">#REF!</definedName>
    <definedName name="BEx59S29C4QXRCAX9GV3NN7R4PDS" localSheetId="5" hidden="1">#REF!</definedName>
    <definedName name="BEx59S29C4QXRCAX9GV3NN7R4PDS" localSheetId="6" hidden="1">#REF!</definedName>
    <definedName name="BEx59S29C4QXRCAX9GV3NN7R4PDS" localSheetId="9" hidden="1">#REF!</definedName>
    <definedName name="BEx59S29C4QXRCAX9GV3NN7R4PDS" localSheetId="12" hidden="1">#REF!</definedName>
    <definedName name="BEx59S29C4QXRCAX9GV3NN7R4PDS" localSheetId="13" hidden="1">#REF!</definedName>
    <definedName name="BEx59S29C4QXRCAX9GV3NN7R4PDS" hidden="1">#REF!</definedName>
    <definedName name="BEx5A3QZVSJ08M05MDGIRE8D74MV" localSheetId="5" hidden="1">#REF!</definedName>
    <definedName name="BEx5A3QZVSJ08M05MDGIRE8D74MV" localSheetId="6" hidden="1">#REF!</definedName>
    <definedName name="BEx5A3QZVSJ08M05MDGIRE8D74MV" localSheetId="9" hidden="1">#REF!</definedName>
    <definedName name="BEx5A3QZVSJ08M05MDGIRE8D74MV" localSheetId="12" hidden="1">#REF!</definedName>
    <definedName name="BEx5A3QZVSJ08M05MDGIRE8D74MV" localSheetId="13" hidden="1">#REF!</definedName>
    <definedName name="BEx5A3QZVSJ08M05MDGIRE8D74MV" hidden="1">#REF!</definedName>
    <definedName name="BEx5ABUD2NMTG4XZ9NX8318NKI69" localSheetId="5" hidden="1">#REF!</definedName>
    <definedName name="BEx5ABUD2NMTG4XZ9NX8318NKI69" localSheetId="6" hidden="1">#REF!</definedName>
    <definedName name="BEx5ABUD2NMTG4XZ9NX8318NKI69" localSheetId="9" hidden="1">#REF!</definedName>
    <definedName name="BEx5ABUD2NMTG4XZ9NX8318NKI69" localSheetId="12" hidden="1">#REF!</definedName>
    <definedName name="BEx5ABUD2NMTG4XZ9NX8318NKI69" localSheetId="13" hidden="1">#REF!</definedName>
    <definedName name="BEx5ABUD2NMTG4XZ9NX8318NKI69" hidden="1">#REF!</definedName>
    <definedName name="BEx5AMS3AXYBPKIVK2G5JGZ02KIC" localSheetId="5" hidden="1">#REF!</definedName>
    <definedName name="BEx5AMS3AXYBPKIVK2G5JGZ02KIC" localSheetId="6" hidden="1">#REF!</definedName>
    <definedName name="BEx5AMS3AXYBPKIVK2G5JGZ02KIC" localSheetId="9" hidden="1">#REF!</definedName>
    <definedName name="BEx5AMS3AXYBPKIVK2G5JGZ02KIC" localSheetId="12" hidden="1">#REF!</definedName>
    <definedName name="BEx5AMS3AXYBPKIVK2G5JGZ02KIC" localSheetId="13" hidden="1">#REF!</definedName>
    <definedName name="BEx5AMS3AXYBPKIVK2G5JGZ02KIC" hidden="1">#REF!</definedName>
    <definedName name="BEx5AZ2GXSIQE9UPALH32YYLZNTC" localSheetId="5" hidden="1">#REF!</definedName>
    <definedName name="BEx5AZ2GXSIQE9UPALH32YYLZNTC" localSheetId="6" hidden="1">#REF!</definedName>
    <definedName name="BEx5AZ2GXSIQE9UPALH32YYLZNTC" localSheetId="9" hidden="1">#REF!</definedName>
    <definedName name="BEx5AZ2GXSIQE9UPALH32YYLZNTC" localSheetId="12" hidden="1">#REF!</definedName>
    <definedName name="BEx5AZ2GXSIQE9UPALH32YYLZNTC" localSheetId="13" hidden="1">#REF!</definedName>
    <definedName name="BEx5AZ2GXSIQE9UPALH32YYLZNTC" hidden="1">#REF!</definedName>
    <definedName name="BEx5B8I83PF5DHF9E9F1PS757JOS" localSheetId="5" hidden="1">#REF!</definedName>
    <definedName name="BEx5B8I83PF5DHF9E9F1PS757JOS" localSheetId="6" hidden="1">#REF!</definedName>
    <definedName name="BEx5B8I83PF5DHF9E9F1PS757JOS" localSheetId="9" hidden="1">#REF!</definedName>
    <definedName name="BEx5B8I83PF5DHF9E9F1PS757JOS" localSheetId="12" hidden="1">#REF!</definedName>
    <definedName name="BEx5B8I83PF5DHF9E9F1PS757JOS" localSheetId="13" hidden="1">#REF!</definedName>
    <definedName name="BEx5B8I83PF5DHF9E9F1PS757JOS" hidden="1">#REF!</definedName>
    <definedName name="BEx5BD5KHF5H6VZUHRELERJV30K9" localSheetId="5" hidden="1">#REF!</definedName>
    <definedName name="BEx5BD5KHF5H6VZUHRELERJV30K9" localSheetId="6" hidden="1">#REF!</definedName>
    <definedName name="BEx5BD5KHF5H6VZUHRELERJV30K9" localSheetId="9" hidden="1">#REF!</definedName>
    <definedName name="BEx5BD5KHF5H6VZUHRELERJV30K9" localSheetId="12" hidden="1">#REF!</definedName>
    <definedName name="BEx5BD5KHF5H6VZUHRELERJV30K9" localSheetId="13" hidden="1">#REF!</definedName>
    <definedName name="BEx5BD5KHF5H6VZUHRELERJV30K9" hidden="1">#REF!</definedName>
    <definedName name="BEx5DL69T1NDKLNVQOJ7QS9HK2RU" localSheetId="5" hidden="1">#REF!</definedName>
    <definedName name="BEx5DL69T1NDKLNVQOJ7QS9HK2RU" localSheetId="6" hidden="1">#REF!</definedName>
    <definedName name="BEx5DL69T1NDKLNVQOJ7QS9HK2RU" localSheetId="9" hidden="1">#REF!</definedName>
    <definedName name="BEx5DL69T1NDKLNVQOJ7QS9HK2RU" localSheetId="12" hidden="1">#REF!</definedName>
    <definedName name="BEx5DL69T1NDKLNVQOJ7QS9HK2RU" localSheetId="13" hidden="1">#REF!</definedName>
    <definedName name="BEx5DL69T1NDKLNVQOJ7QS9HK2RU" hidden="1">#REF!</definedName>
    <definedName name="BEx5EDY1SRAUOQL60BZNMWK8EYXM" localSheetId="5" hidden="1">#REF!</definedName>
    <definedName name="BEx5EDY1SRAUOQL60BZNMWK8EYXM" localSheetId="6" hidden="1">#REF!</definedName>
    <definedName name="BEx5EDY1SRAUOQL60BZNMWK8EYXM" localSheetId="9" hidden="1">#REF!</definedName>
    <definedName name="BEx5EDY1SRAUOQL60BZNMWK8EYXM" localSheetId="12" hidden="1">#REF!</definedName>
    <definedName name="BEx5EDY1SRAUOQL60BZNMWK8EYXM" localSheetId="13" hidden="1">#REF!</definedName>
    <definedName name="BEx5EDY1SRAUOQL60BZNMWK8EYXM" hidden="1">#REF!</definedName>
    <definedName name="BEx5FGLQV2NQUIJGSNBY9ZMZU568" localSheetId="5" hidden="1">#REF!</definedName>
    <definedName name="BEx5FGLQV2NQUIJGSNBY9ZMZU568" localSheetId="6" hidden="1">#REF!</definedName>
    <definedName name="BEx5FGLQV2NQUIJGSNBY9ZMZU568" localSheetId="9" hidden="1">#REF!</definedName>
    <definedName name="BEx5FGLQV2NQUIJGSNBY9ZMZU568" localSheetId="12" hidden="1">#REF!</definedName>
    <definedName name="BEx5FGLQV2NQUIJGSNBY9ZMZU568" localSheetId="13" hidden="1">#REF!</definedName>
    <definedName name="BEx5FGLQV2NQUIJGSNBY9ZMZU568" hidden="1">#REF!</definedName>
    <definedName name="BEx5GXI1Y15S52E8XGUYJ1S37JAZ" localSheetId="5" hidden="1">#REF!</definedName>
    <definedName name="BEx5GXI1Y15S52E8XGUYJ1S37JAZ" localSheetId="6" hidden="1">#REF!</definedName>
    <definedName name="BEx5GXI1Y15S52E8XGUYJ1S37JAZ" localSheetId="9" hidden="1">#REF!</definedName>
    <definedName name="BEx5GXI1Y15S52E8XGUYJ1S37JAZ" localSheetId="12" hidden="1">#REF!</definedName>
    <definedName name="BEx5GXI1Y15S52E8XGUYJ1S37JAZ" localSheetId="13" hidden="1">#REF!</definedName>
    <definedName name="BEx5GXI1Y15S52E8XGUYJ1S37JAZ" hidden="1">#REF!</definedName>
    <definedName name="BEx5HMJ264VWR1SO0TKF3CPN9V5M" localSheetId="5" hidden="1">#REF!</definedName>
    <definedName name="BEx5HMJ264VWR1SO0TKF3CPN9V5M" localSheetId="6" hidden="1">#REF!</definedName>
    <definedName name="BEx5HMJ264VWR1SO0TKF3CPN9V5M" localSheetId="9" hidden="1">#REF!</definedName>
    <definedName name="BEx5HMJ264VWR1SO0TKF3CPN9V5M" localSheetId="12" hidden="1">#REF!</definedName>
    <definedName name="BEx5HMJ264VWR1SO0TKF3CPN9V5M" localSheetId="13" hidden="1">#REF!</definedName>
    <definedName name="BEx5HMJ264VWR1SO0TKF3CPN9V5M" hidden="1">#REF!</definedName>
    <definedName name="BEx5ILLAXM0A5LW6I1RJ1NNQA5GA" localSheetId="5" hidden="1">#REF!</definedName>
    <definedName name="BEx5ILLAXM0A5LW6I1RJ1NNQA5GA" localSheetId="6" hidden="1">#REF!</definedName>
    <definedName name="BEx5ILLAXM0A5LW6I1RJ1NNQA5GA" localSheetId="9" hidden="1">#REF!</definedName>
    <definedName name="BEx5ILLAXM0A5LW6I1RJ1NNQA5GA" localSheetId="12" hidden="1">#REF!</definedName>
    <definedName name="BEx5ILLAXM0A5LW6I1RJ1NNQA5GA" localSheetId="13" hidden="1">#REF!</definedName>
    <definedName name="BEx5ILLAXM0A5LW6I1RJ1NNQA5GA" hidden="1">#REF!</definedName>
    <definedName name="BEx5K7FOCGY5T4UMBXSOQ1DCDFQY" localSheetId="5" hidden="1">#REF!</definedName>
    <definedName name="BEx5K7FOCGY5T4UMBXSOQ1DCDFQY" localSheetId="6" hidden="1">#REF!</definedName>
    <definedName name="BEx5K7FOCGY5T4UMBXSOQ1DCDFQY" localSheetId="9" hidden="1">#REF!</definedName>
    <definedName name="BEx5K7FOCGY5T4UMBXSOQ1DCDFQY" localSheetId="12" hidden="1">#REF!</definedName>
    <definedName name="BEx5K7FOCGY5T4UMBXSOQ1DCDFQY" localSheetId="13" hidden="1">#REF!</definedName>
    <definedName name="BEx5K7FOCGY5T4UMBXSOQ1DCDFQY" hidden="1">#REF!</definedName>
    <definedName name="BEx5KLO3XS0I638UKRU6A2E7GV7D" localSheetId="5" hidden="1">#REF!</definedName>
    <definedName name="BEx5KLO3XS0I638UKRU6A2E7GV7D" localSheetId="6" hidden="1">#REF!</definedName>
    <definedName name="BEx5KLO3XS0I638UKRU6A2E7GV7D" localSheetId="9" hidden="1">#REF!</definedName>
    <definedName name="BEx5KLO3XS0I638UKRU6A2E7GV7D" localSheetId="12" hidden="1">#REF!</definedName>
    <definedName name="BEx5KLO3XS0I638UKRU6A2E7GV7D" localSheetId="13" hidden="1">#REF!</definedName>
    <definedName name="BEx5KLO3XS0I638UKRU6A2E7GV7D" hidden="1">#REF!</definedName>
    <definedName name="BEx5KLTMF07UT65858ORLLI6H1ND" localSheetId="5" hidden="1">#REF!</definedName>
    <definedName name="BEx5KLTMF07UT65858ORLLI6H1ND" localSheetId="6" hidden="1">#REF!</definedName>
    <definedName name="BEx5KLTMF07UT65858ORLLI6H1ND" localSheetId="9" hidden="1">#REF!</definedName>
    <definedName name="BEx5KLTMF07UT65858ORLLI6H1ND" localSheetId="12" hidden="1">#REF!</definedName>
    <definedName name="BEx5KLTMF07UT65858ORLLI6H1ND" localSheetId="13" hidden="1">#REF!</definedName>
    <definedName name="BEx5KLTMF07UT65858ORLLI6H1ND" hidden="1">#REF!</definedName>
    <definedName name="BEx5KTWR6UC1G6FZUG76YH4ADGW6" localSheetId="5" hidden="1">#REF!</definedName>
    <definedName name="BEx5KTWR6UC1G6FZUG76YH4ADGW6" localSheetId="6" hidden="1">#REF!</definedName>
    <definedName name="BEx5KTWR6UC1G6FZUG76YH4ADGW6" localSheetId="9" hidden="1">#REF!</definedName>
    <definedName name="BEx5KTWR6UC1G6FZUG76YH4ADGW6" localSheetId="12" hidden="1">#REF!</definedName>
    <definedName name="BEx5KTWR6UC1G6FZUG76YH4ADGW6" localSheetId="13" hidden="1">#REF!</definedName>
    <definedName name="BEx5KTWR6UC1G6FZUG76YH4ADGW6" hidden="1">#REF!</definedName>
    <definedName name="BEx5KY3ZU6A1675YRFIG8O2JY3B3" localSheetId="5" hidden="1">#REF!</definedName>
    <definedName name="BEx5KY3ZU6A1675YRFIG8O2JY3B3" localSheetId="6" hidden="1">#REF!</definedName>
    <definedName name="BEx5KY3ZU6A1675YRFIG8O2JY3B3" localSheetId="9" hidden="1">#REF!</definedName>
    <definedName name="BEx5KY3ZU6A1675YRFIG8O2JY3B3" localSheetId="12" hidden="1">#REF!</definedName>
    <definedName name="BEx5KY3ZU6A1675YRFIG8O2JY3B3" localSheetId="13" hidden="1">#REF!</definedName>
    <definedName name="BEx5KY3ZU6A1675YRFIG8O2JY3B3" hidden="1">#REF!</definedName>
    <definedName name="BEx5LISG9WVDGFZRCTU5D2AD02AH" localSheetId="5" hidden="1">#REF!</definedName>
    <definedName name="BEx5LISG9WVDGFZRCTU5D2AD02AH" localSheetId="6" hidden="1">#REF!</definedName>
    <definedName name="BEx5LISG9WVDGFZRCTU5D2AD02AH" localSheetId="9" hidden="1">#REF!</definedName>
    <definedName name="BEx5LISG9WVDGFZRCTU5D2AD02AH" localSheetId="12" hidden="1">#REF!</definedName>
    <definedName name="BEx5LISG9WVDGFZRCTU5D2AD02AH" localSheetId="13" hidden="1">#REF!</definedName>
    <definedName name="BEx5LISG9WVDGFZRCTU5D2AD02AH" hidden="1">#REF!</definedName>
    <definedName name="BEx5LZQ04J1P84R70WT4THGZVI0X" localSheetId="5" hidden="1">#REF!</definedName>
    <definedName name="BEx5LZQ04J1P84R70WT4THGZVI0X" localSheetId="6" hidden="1">#REF!</definedName>
    <definedName name="BEx5LZQ04J1P84R70WT4THGZVI0X" localSheetId="9" hidden="1">#REF!</definedName>
    <definedName name="BEx5LZQ04J1P84R70WT4THGZVI0X" localSheetId="12" hidden="1">#REF!</definedName>
    <definedName name="BEx5LZQ04J1P84R70WT4THGZVI0X" localSheetId="13" hidden="1">#REF!</definedName>
    <definedName name="BEx5LZQ04J1P84R70WT4THGZVI0X" hidden="1">#REF!</definedName>
    <definedName name="BEx5MACXYPYMNILP6WMIOGODLP9K" localSheetId="5" hidden="1">#REF!</definedName>
    <definedName name="BEx5MACXYPYMNILP6WMIOGODLP9K" localSheetId="6" hidden="1">#REF!</definedName>
    <definedName name="BEx5MACXYPYMNILP6WMIOGODLP9K" localSheetId="9" hidden="1">#REF!</definedName>
    <definedName name="BEx5MACXYPYMNILP6WMIOGODLP9K" localSheetId="12" hidden="1">#REF!</definedName>
    <definedName name="BEx5MACXYPYMNILP6WMIOGODLP9K" localSheetId="13" hidden="1">#REF!</definedName>
    <definedName name="BEx5MACXYPYMNILP6WMIOGODLP9K" hidden="1">#REF!</definedName>
    <definedName name="BEx5MZ8HHE6Q3GH4DJUFFUDHAC0B" localSheetId="5" hidden="1">#REF!</definedName>
    <definedName name="BEx5MZ8HHE6Q3GH4DJUFFUDHAC0B" localSheetId="6" hidden="1">#REF!</definedName>
    <definedName name="BEx5MZ8HHE6Q3GH4DJUFFUDHAC0B" localSheetId="9" hidden="1">#REF!</definedName>
    <definedName name="BEx5MZ8HHE6Q3GH4DJUFFUDHAC0B" localSheetId="12" hidden="1">#REF!</definedName>
    <definedName name="BEx5MZ8HHE6Q3GH4DJUFFUDHAC0B" localSheetId="13" hidden="1">#REF!</definedName>
    <definedName name="BEx5MZ8HHE6Q3GH4DJUFFUDHAC0B" hidden="1">#REF!</definedName>
    <definedName name="BEx5O456Y5KKAQNWBQTZ2G6R2CUY" localSheetId="5" hidden="1">#REF!</definedName>
    <definedName name="BEx5O456Y5KKAQNWBQTZ2G6R2CUY" localSheetId="6" hidden="1">#REF!</definedName>
    <definedName name="BEx5O456Y5KKAQNWBQTZ2G6R2CUY" localSheetId="9" hidden="1">#REF!</definedName>
    <definedName name="BEx5O456Y5KKAQNWBQTZ2G6R2CUY" localSheetId="12" hidden="1">#REF!</definedName>
    <definedName name="BEx5O456Y5KKAQNWBQTZ2G6R2CUY" localSheetId="13" hidden="1">#REF!</definedName>
    <definedName name="BEx5O456Y5KKAQNWBQTZ2G6R2CUY" hidden="1">#REF!</definedName>
    <definedName name="BEx5OBS9OF3EU2J0Y2DV3WS5SBZ2" localSheetId="5" hidden="1">#REF!</definedName>
    <definedName name="BEx5OBS9OF3EU2J0Y2DV3WS5SBZ2" localSheetId="6" hidden="1">#REF!</definedName>
    <definedName name="BEx5OBS9OF3EU2J0Y2DV3WS5SBZ2" localSheetId="9" hidden="1">#REF!</definedName>
    <definedName name="BEx5OBS9OF3EU2J0Y2DV3WS5SBZ2" localSheetId="12" hidden="1">#REF!</definedName>
    <definedName name="BEx5OBS9OF3EU2J0Y2DV3WS5SBZ2" localSheetId="13" hidden="1">#REF!</definedName>
    <definedName name="BEx5OBS9OF3EU2J0Y2DV3WS5SBZ2" hidden="1">#REF!</definedName>
    <definedName name="BEx5OODEV2C6ZAVQ9WUV06PILH8Q" localSheetId="5" hidden="1">#REF!</definedName>
    <definedName name="BEx5OODEV2C6ZAVQ9WUV06PILH8Q" localSheetId="6" hidden="1">#REF!</definedName>
    <definedName name="BEx5OODEV2C6ZAVQ9WUV06PILH8Q" localSheetId="9" hidden="1">#REF!</definedName>
    <definedName name="BEx5OODEV2C6ZAVQ9WUV06PILH8Q" localSheetId="12" hidden="1">#REF!</definedName>
    <definedName name="BEx5OODEV2C6ZAVQ9WUV06PILH8Q" localSheetId="13" hidden="1">#REF!</definedName>
    <definedName name="BEx5OODEV2C6ZAVQ9WUV06PILH8Q" hidden="1">#REF!</definedName>
    <definedName name="BEx5P25RG8EWFOH3E5Z8TZGEKDRX" localSheetId="5" hidden="1">#REF!</definedName>
    <definedName name="BEx5P25RG8EWFOH3E5Z8TZGEKDRX" localSheetId="6" hidden="1">#REF!</definedName>
    <definedName name="BEx5P25RG8EWFOH3E5Z8TZGEKDRX" localSheetId="9" hidden="1">#REF!</definedName>
    <definedName name="BEx5P25RG8EWFOH3E5Z8TZGEKDRX" localSheetId="12" hidden="1">#REF!</definedName>
    <definedName name="BEx5P25RG8EWFOH3E5Z8TZGEKDRX" localSheetId="13" hidden="1">#REF!</definedName>
    <definedName name="BEx5P25RG8EWFOH3E5Z8TZGEKDRX" hidden="1">#REF!</definedName>
    <definedName name="BEx5PUBZ6QV225MNGBIYEB5GYHBN" localSheetId="5" hidden="1">#REF!</definedName>
    <definedName name="BEx5PUBZ6QV225MNGBIYEB5GYHBN" localSheetId="6" hidden="1">#REF!</definedName>
    <definedName name="BEx5PUBZ6QV225MNGBIYEB5GYHBN" localSheetId="9" hidden="1">#REF!</definedName>
    <definedName name="BEx5PUBZ6QV225MNGBIYEB5GYHBN" localSheetId="12" hidden="1">#REF!</definedName>
    <definedName name="BEx5PUBZ6QV225MNGBIYEB5GYHBN" localSheetId="13" hidden="1">#REF!</definedName>
    <definedName name="BEx5PUBZ6QV225MNGBIYEB5GYHBN" hidden="1">#REF!</definedName>
    <definedName name="BEx73Y0A4OLDNOASYVVSJNIGY0QT" localSheetId="5" hidden="1">#REF!</definedName>
    <definedName name="BEx73Y0A4OLDNOASYVVSJNIGY0QT" localSheetId="6" hidden="1">#REF!</definedName>
    <definedName name="BEx73Y0A4OLDNOASYVVSJNIGY0QT" localSheetId="9" hidden="1">#REF!</definedName>
    <definedName name="BEx73Y0A4OLDNOASYVVSJNIGY0QT" localSheetId="12" hidden="1">#REF!</definedName>
    <definedName name="BEx73Y0A4OLDNOASYVVSJNIGY0QT" localSheetId="13" hidden="1">#REF!</definedName>
    <definedName name="BEx73Y0A4OLDNOASYVVSJNIGY0QT" hidden="1">#REF!</definedName>
    <definedName name="BEx765VMSNHRRVNG2W9EWCDWCCXK" localSheetId="5" hidden="1">#REF!</definedName>
    <definedName name="BEx765VMSNHRRVNG2W9EWCDWCCXK" localSheetId="6" hidden="1">#REF!</definedName>
    <definedName name="BEx765VMSNHRRVNG2W9EWCDWCCXK" localSheetId="9" hidden="1">#REF!</definedName>
    <definedName name="BEx765VMSNHRRVNG2W9EWCDWCCXK" localSheetId="12" hidden="1">#REF!</definedName>
    <definedName name="BEx765VMSNHRRVNG2W9EWCDWCCXK" localSheetId="13" hidden="1">#REF!</definedName>
    <definedName name="BEx765VMSNHRRVNG2W9EWCDWCCXK" hidden="1">#REF!</definedName>
    <definedName name="BEx7689ZMFLCQVGIUDLP0N1D59GU" localSheetId="5" hidden="1">#REF!</definedName>
    <definedName name="BEx7689ZMFLCQVGIUDLP0N1D59GU" localSheetId="6" hidden="1">#REF!</definedName>
    <definedName name="BEx7689ZMFLCQVGIUDLP0N1D59GU" localSheetId="9" hidden="1">#REF!</definedName>
    <definedName name="BEx7689ZMFLCQVGIUDLP0N1D59GU" localSheetId="12" hidden="1">#REF!</definedName>
    <definedName name="BEx7689ZMFLCQVGIUDLP0N1D59GU" localSheetId="13" hidden="1">#REF!</definedName>
    <definedName name="BEx7689ZMFLCQVGIUDLP0N1D59GU" hidden="1">#REF!</definedName>
    <definedName name="BEx771Y5JBBV1NTOJL3B5P328FZS" localSheetId="5" hidden="1">#REF!</definedName>
    <definedName name="BEx771Y5JBBV1NTOJL3B5P328FZS" localSheetId="6" hidden="1">#REF!</definedName>
    <definedName name="BEx771Y5JBBV1NTOJL3B5P328FZS" localSheetId="9" hidden="1">#REF!</definedName>
    <definedName name="BEx771Y5JBBV1NTOJL3B5P328FZS" localSheetId="12" hidden="1">#REF!</definedName>
    <definedName name="BEx771Y5JBBV1NTOJL3B5P328FZS" localSheetId="13" hidden="1">#REF!</definedName>
    <definedName name="BEx771Y5JBBV1NTOJL3B5P328FZS" hidden="1">#REF!</definedName>
    <definedName name="BEx7870CBP343OT1IIA0I9BB9SP0" localSheetId="5" hidden="1">#REF!</definedName>
    <definedName name="BEx7870CBP343OT1IIA0I9BB9SP0" localSheetId="6" hidden="1">#REF!</definedName>
    <definedName name="BEx7870CBP343OT1IIA0I9BB9SP0" localSheetId="9" hidden="1">#REF!</definedName>
    <definedName name="BEx7870CBP343OT1IIA0I9BB9SP0" localSheetId="12" hidden="1">#REF!</definedName>
    <definedName name="BEx7870CBP343OT1IIA0I9BB9SP0" localSheetId="13" hidden="1">#REF!</definedName>
    <definedName name="BEx7870CBP343OT1IIA0I9BB9SP0" hidden="1">#REF!</definedName>
    <definedName name="BEx78C3KCXG2A5C7Z7L6PUQNDP91" localSheetId="5" hidden="1">#REF!</definedName>
    <definedName name="BEx78C3KCXG2A5C7Z7L6PUQNDP91" localSheetId="6" hidden="1">#REF!</definedName>
    <definedName name="BEx78C3KCXG2A5C7Z7L6PUQNDP91" localSheetId="9" hidden="1">#REF!</definedName>
    <definedName name="BEx78C3KCXG2A5C7Z7L6PUQNDP91" localSheetId="12" hidden="1">#REF!</definedName>
    <definedName name="BEx78C3KCXG2A5C7Z7L6PUQNDP91" localSheetId="13" hidden="1">#REF!</definedName>
    <definedName name="BEx78C3KCXG2A5C7Z7L6PUQNDP91" hidden="1">#REF!</definedName>
    <definedName name="BEx79RI2FMCPD9CSSYPC66JDDQIM" localSheetId="5" hidden="1">#REF!</definedName>
    <definedName name="BEx79RI2FMCPD9CSSYPC66JDDQIM" localSheetId="6" hidden="1">#REF!</definedName>
    <definedName name="BEx79RI2FMCPD9CSSYPC66JDDQIM" localSheetId="9" hidden="1">#REF!</definedName>
    <definedName name="BEx79RI2FMCPD9CSSYPC66JDDQIM" localSheetId="12" hidden="1">#REF!</definedName>
    <definedName name="BEx79RI2FMCPD9CSSYPC66JDDQIM" localSheetId="13" hidden="1">#REF!</definedName>
    <definedName name="BEx79RI2FMCPD9CSSYPC66JDDQIM" hidden="1">#REF!</definedName>
    <definedName name="BEx7AGTPPYFNFJ30NJ3MRPGURHNB" localSheetId="5" hidden="1">#REF!</definedName>
    <definedName name="BEx7AGTPPYFNFJ30NJ3MRPGURHNB" localSheetId="6" hidden="1">#REF!</definedName>
    <definedName name="BEx7AGTPPYFNFJ30NJ3MRPGURHNB" localSheetId="9" hidden="1">#REF!</definedName>
    <definedName name="BEx7AGTPPYFNFJ30NJ3MRPGURHNB" localSheetId="12" hidden="1">#REF!</definedName>
    <definedName name="BEx7AGTPPYFNFJ30NJ3MRPGURHNB" localSheetId="13" hidden="1">#REF!</definedName>
    <definedName name="BEx7AGTPPYFNFJ30NJ3MRPGURHNB" hidden="1">#REF!</definedName>
    <definedName name="BEx7AXLSHP7HWORVRER9Q5SOIHGD" localSheetId="5" hidden="1">#REF!</definedName>
    <definedName name="BEx7AXLSHP7HWORVRER9Q5SOIHGD" localSheetId="6" hidden="1">#REF!</definedName>
    <definedName name="BEx7AXLSHP7HWORVRER9Q5SOIHGD" localSheetId="9" hidden="1">#REF!</definedName>
    <definedName name="BEx7AXLSHP7HWORVRER9Q5SOIHGD" localSheetId="12" hidden="1">#REF!</definedName>
    <definedName name="BEx7AXLSHP7HWORVRER9Q5SOIHGD" localSheetId="13" hidden="1">#REF!</definedName>
    <definedName name="BEx7AXLSHP7HWORVRER9Q5SOIHGD" hidden="1">#REF!</definedName>
    <definedName name="BEx7AZUTME180WCCR458GE8BIDLW" localSheetId="5" hidden="1">#REF!</definedName>
    <definedName name="BEx7AZUTME180WCCR458GE8BIDLW" localSheetId="6" hidden="1">#REF!</definedName>
    <definedName name="BEx7AZUTME180WCCR458GE8BIDLW" localSheetId="9" hidden="1">#REF!</definedName>
    <definedName name="BEx7AZUTME180WCCR458GE8BIDLW" localSheetId="12" hidden="1">#REF!</definedName>
    <definedName name="BEx7AZUTME180WCCR458GE8BIDLW" localSheetId="13" hidden="1">#REF!</definedName>
    <definedName name="BEx7AZUTME180WCCR458GE8BIDLW" hidden="1">#REF!</definedName>
    <definedName name="BEx7BC560FJZSPCZOC0CMO5HS8PW" localSheetId="5" hidden="1">#REF!</definedName>
    <definedName name="BEx7BC560FJZSPCZOC0CMO5HS8PW" localSheetId="6" hidden="1">#REF!</definedName>
    <definedName name="BEx7BC560FJZSPCZOC0CMO5HS8PW" localSheetId="9" hidden="1">#REF!</definedName>
    <definedName name="BEx7BC560FJZSPCZOC0CMO5HS8PW" localSheetId="12" hidden="1">#REF!</definedName>
    <definedName name="BEx7BC560FJZSPCZOC0CMO5HS8PW" localSheetId="13" hidden="1">#REF!</definedName>
    <definedName name="BEx7BC560FJZSPCZOC0CMO5HS8PW" hidden="1">#REF!</definedName>
    <definedName name="BEx7D4VJ70P9DPU01N0HKRUM1RPB" localSheetId="5" hidden="1">#REF!</definedName>
    <definedName name="BEx7D4VJ70P9DPU01N0HKRUM1RPB" localSheetId="6" hidden="1">#REF!</definedName>
    <definedName name="BEx7D4VJ70P9DPU01N0HKRUM1RPB" localSheetId="9" hidden="1">#REF!</definedName>
    <definedName name="BEx7D4VJ70P9DPU01N0HKRUM1RPB" localSheetId="12" hidden="1">#REF!</definedName>
    <definedName name="BEx7D4VJ70P9DPU01N0HKRUM1RPB" localSheetId="13" hidden="1">#REF!</definedName>
    <definedName name="BEx7D4VJ70P9DPU01N0HKRUM1RPB" hidden="1">#REF!</definedName>
    <definedName name="BEx7DGKCLIUG9QERN8PTUB0PJSN8" localSheetId="5" hidden="1">#REF!</definedName>
    <definedName name="BEx7DGKCLIUG9QERN8PTUB0PJSN8" localSheetId="6" hidden="1">#REF!</definedName>
    <definedName name="BEx7DGKCLIUG9QERN8PTUB0PJSN8" localSheetId="9" hidden="1">#REF!</definedName>
    <definedName name="BEx7DGKCLIUG9QERN8PTUB0PJSN8" localSheetId="12" hidden="1">#REF!</definedName>
    <definedName name="BEx7DGKCLIUG9QERN8PTUB0PJSN8" localSheetId="13" hidden="1">#REF!</definedName>
    <definedName name="BEx7DGKCLIUG9QERN8PTUB0PJSN8" hidden="1">#REF!</definedName>
    <definedName name="BEx7DUSR4UM6EBI71OKVNMZ33LY1" localSheetId="5" hidden="1">#REF!</definedName>
    <definedName name="BEx7DUSR4UM6EBI71OKVNMZ33LY1" localSheetId="6" hidden="1">#REF!</definedName>
    <definedName name="BEx7DUSR4UM6EBI71OKVNMZ33LY1" localSheetId="9" hidden="1">#REF!</definedName>
    <definedName name="BEx7DUSR4UM6EBI71OKVNMZ33LY1" localSheetId="12" hidden="1">#REF!</definedName>
    <definedName name="BEx7DUSR4UM6EBI71OKVNMZ33LY1" localSheetId="13" hidden="1">#REF!</definedName>
    <definedName name="BEx7DUSR4UM6EBI71OKVNMZ33LY1" hidden="1">#REF!</definedName>
    <definedName name="BEx7E3HTXUDM3G7SXE91WA2EA8RI" localSheetId="5" hidden="1">#REF!</definedName>
    <definedName name="BEx7E3HTXUDM3G7SXE91WA2EA8RI" localSheetId="6" hidden="1">#REF!</definedName>
    <definedName name="BEx7E3HTXUDM3G7SXE91WA2EA8RI" localSheetId="9" hidden="1">#REF!</definedName>
    <definedName name="BEx7E3HTXUDM3G7SXE91WA2EA8RI" localSheetId="12" hidden="1">#REF!</definedName>
    <definedName name="BEx7E3HTXUDM3G7SXE91WA2EA8RI" localSheetId="13" hidden="1">#REF!</definedName>
    <definedName name="BEx7E3HTXUDM3G7SXE91WA2EA8RI" hidden="1">#REF!</definedName>
    <definedName name="BEx7EP80WWVRVVYDS5IG75H496C5" localSheetId="5" hidden="1">#REF!</definedName>
    <definedName name="BEx7EP80WWVRVVYDS5IG75H496C5" localSheetId="6" hidden="1">#REF!</definedName>
    <definedName name="BEx7EP80WWVRVVYDS5IG75H496C5" localSheetId="9" hidden="1">#REF!</definedName>
    <definedName name="BEx7EP80WWVRVVYDS5IG75H496C5" localSheetId="12" hidden="1">#REF!</definedName>
    <definedName name="BEx7EP80WWVRVVYDS5IG75H496C5" localSheetId="13" hidden="1">#REF!</definedName>
    <definedName name="BEx7EP80WWVRVVYDS5IG75H496C5" hidden="1">#REF!</definedName>
    <definedName name="BEx7EPDD0Q4P6TF4FI8H7HS7RVPM" localSheetId="5" hidden="1">#REF!</definedName>
    <definedName name="BEx7EPDD0Q4P6TF4FI8H7HS7RVPM" localSheetId="6" hidden="1">#REF!</definedName>
    <definedName name="BEx7EPDD0Q4P6TF4FI8H7HS7RVPM" localSheetId="9" hidden="1">#REF!</definedName>
    <definedName name="BEx7EPDD0Q4P6TF4FI8H7HS7RVPM" localSheetId="12" hidden="1">#REF!</definedName>
    <definedName name="BEx7EPDD0Q4P6TF4FI8H7HS7RVPM" localSheetId="13" hidden="1">#REF!</definedName>
    <definedName name="BEx7EPDD0Q4P6TF4FI8H7HS7RVPM" hidden="1">#REF!</definedName>
    <definedName name="BEx7ES7WANM3AMF8755MKTHCHWXQ" localSheetId="5" hidden="1">#REF!</definedName>
    <definedName name="BEx7ES7WANM3AMF8755MKTHCHWXQ" localSheetId="6" hidden="1">#REF!</definedName>
    <definedName name="BEx7ES7WANM3AMF8755MKTHCHWXQ" localSheetId="9" hidden="1">#REF!</definedName>
    <definedName name="BEx7ES7WANM3AMF8755MKTHCHWXQ" localSheetId="12" hidden="1">#REF!</definedName>
    <definedName name="BEx7ES7WANM3AMF8755MKTHCHWXQ" localSheetId="13" hidden="1">#REF!</definedName>
    <definedName name="BEx7ES7WANM3AMF8755MKTHCHWXQ" hidden="1">#REF!</definedName>
    <definedName name="BEx7FKU8YV5UAD2ZEQ2V93CJP6N2" localSheetId="5" hidden="1">#REF!</definedName>
    <definedName name="BEx7FKU8YV5UAD2ZEQ2V93CJP6N2" localSheetId="6" hidden="1">#REF!</definedName>
    <definedName name="BEx7FKU8YV5UAD2ZEQ2V93CJP6N2" localSheetId="9" hidden="1">#REF!</definedName>
    <definedName name="BEx7FKU8YV5UAD2ZEQ2V93CJP6N2" localSheetId="12" hidden="1">#REF!</definedName>
    <definedName name="BEx7FKU8YV5UAD2ZEQ2V93CJP6N2" localSheetId="13" hidden="1">#REF!</definedName>
    <definedName name="BEx7FKU8YV5UAD2ZEQ2V93CJP6N2" hidden="1">#REF!</definedName>
    <definedName name="BEx7G1675I1HCHRICU9LJJWVTLCS" localSheetId="5" hidden="1">#REF!</definedName>
    <definedName name="BEx7G1675I1HCHRICU9LJJWVTLCS" localSheetId="6" hidden="1">#REF!</definedName>
    <definedName name="BEx7G1675I1HCHRICU9LJJWVTLCS" localSheetId="9" hidden="1">#REF!</definedName>
    <definedName name="BEx7G1675I1HCHRICU9LJJWVTLCS" localSheetId="12" hidden="1">#REF!</definedName>
    <definedName name="BEx7G1675I1HCHRICU9LJJWVTLCS" localSheetId="13" hidden="1">#REF!</definedName>
    <definedName name="BEx7G1675I1HCHRICU9LJJWVTLCS" hidden="1">#REF!</definedName>
    <definedName name="BEx7G4WYC777T0T2O076BQ1CKA4R" localSheetId="5" hidden="1">#REF!</definedName>
    <definedName name="BEx7G4WYC777T0T2O076BQ1CKA4R" localSheetId="6" hidden="1">#REF!</definedName>
    <definedName name="BEx7G4WYC777T0T2O076BQ1CKA4R" localSheetId="9" hidden="1">#REF!</definedName>
    <definedName name="BEx7G4WYC777T0T2O076BQ1CKA4R" localSheetId="12" hidden="1">#REF!</definedName>
    <definedName name="BEx7G4WYC777T0T2O076BQ1CKA4R" localSheetId="13" hidden="1">#REF!</definedName>
    <definedName name="BEx7G4WYC777T0T2O076BQ1CKA4R" hidden="1">#REF!</definedName>
    <definedName name="BEx7G6KE4UVLF4367SL1WNQ4BSCY" localSheetId="5" hidden="1">#REF!</definedName>
    <definedName name="BEx7G6KE4UVLF4367SL1WNQ4BSCY" localSheetId="6" hidden="1">#REF!</definedName>
    <definedName name="BEx7G6KE4UVLF4367SL1WNQ4BSCY" localSheetId="9" hidden="1">#REF!</definedName>
    <definedName name="BEx7G6KE4UVLF4367SL1WNQ4BSCY" localSheetId="12" hidden="1">#REF!</definedName>
    <definedName name="BEx7G6KE4UVLF4367SL1WNQ4BSCY" localSheetId="13" hidden="1">#REF!</definedName>
    <definedName name="BEx7G6KE4UVLF4367SL1WNQ4BSCY" hidden="1">#REF!</definedName>
    <definedName name="BEx7HS416LETDEMT7WQ40IYN0VY7" localSheetId="5" hidden="1">#REF!</definedName>
    <definedName name="BEx7HS416LETDEMT7WQ40IYN0VY7" localSheetId="6" hidden="1">#REF!</definedName>
    <definedName name="BEx7HS416LETDEMT7WQ40IYN0VY7" localSheetId="9" hidden="1">#REF!</definedName>
    <definedName name="BEx7HS416LETDEMT7WQ40IYN0VY7" localSheetId="12" hidden="1">#REF!</definedName>
    <definedName name="BEx7HS416LETDEMT7WQ40IYN0VY7" localSheetId="13" hidden="1">#REF!</definedName>
    <definedName name="BEx7HS416LETDEMT7WQ40IYN0VY7" hidden="1">#REF!</definedName>
    <definedName name="BEx7IY2EV9CRLVNQFRW9O4F9BWZH" localSheetId="5" hidden="1">#REF!</definedName>
    <definedName name="BEx7IY2EV9CRLVNQFRW9O4F9BWZH" localSheetId="6" hidden="1">#REF!</definedName>
    <definedName name="BEx7IY2EV9CRLVNQFRW9O4F9BWZH" localSheetId="9" hidden="1">#REF!</definedName>
    <definedName name="BEx7IY2EV9CRLVNQFRW9O4F9BWZH" localSheetId="12" hidden="1">#REF!</definedName>
    <definedName name="BEx7IY2EV9CRLVNQFRW9O4F9BWZH" localSheetId="13" hidden="1">#REF!</definedName>
    <definedName name="BEx7IY2EV9CRLVNQFRW9O4F9BWZH" hidden="1">#REF!</definedName>
    <definedName name="BEx7JDSYWXPUF8RKC731Z8G1B27Y" localSheetId="5" hidden="1">#REF!</definedName>
    <definedName name="BEx7JDSYWXPUF8RKC731Z8G1B27Y" localSheetId="6" hidden="1">#REF!</definedName>
    <definedName name="BEx7JDSYWXPUF8RKC731Z8G1B27Y" localSheetId="9" hidden="1">#REF!</definedName>
    <definedName name="BEx7JDSYWXPUF8RKC731Z8G1B27Y" localSheetId="12" hidden="1">#REF!</definedName>
    <definedName name="BEx7JDSYWXPUF8RKC731Z8G1B27Y" localSheetId="13" hidden="1">#REF!</definedName>
    <definedName name="BEx7JDSYWXPUF8RKC731Z8G1B27Y" hidden="1">#REF!</definedName>
    <definedName name="BEx7JGI1O9GZDUHDP82GR31JLQL8" localSheetId="5" hidden="1">#REF!</definedName>
    <definedName name="BEx7JGI1O9GZDUHDP82GR31JLQL8" localSheetId="6" hidden="1">#REF!</definedName>
    <definedName name="BEx7JGI1O9GZDUHDP82GR31JLQL8" localSheetId="9" hidden="1">#REF!</definedName>
    <definedName name="BEx7JGI1O9GZDUHDP82GR31JLQL8" localSheetId="12" hidden="1">#REF!</definedName>
    <definedName name="BEx7JGI1O9GZDUHDP82GR31JLQL8" localSheetId="13" hidden="1">#REF!</definedName>
    <definedName name="BEx7JGI1O9GZDUHDP82GR31JLQL8" hidden="1">#REF!</definedName>
    <definedName name="BEx7KKI9S9SEZDLOIMRSQ8JQOJT4" localSheetId="5" hidden="1">#REF!</definedName>
    <definedName name="BEx7KKI9S9SEZDLOIMRSQ8JQOJT4" localSheetId="6" hidden="1">#REF!</definedName>
    <definedName name="BEx7KKI9S9SEZDLOIMRSQ8JQOJT4" localSheetId="9" hidden="1">#REF!</definedName>
    <definedName name="BEx7KKI9S9SEZDLOIMRSQ8JQOJT4" localSheetId="12" hidden="1">#REF!</definedName>
    <definedName name="BEx7KKI9S9SEZDLOIMRSQ8JQOJT4" localSheetId="13" hidden="1">#REF!</definedName>
    <definedName name="BEx7KKI9S9SEZDLOIMRSQ8JQOJT4" hidden="1">#REF!</definedName>
    <definedName name="BEx7L4AI0CXM65MR56TE753E33UE" localSheetId="5" hidden="1">#REF!</definedName>
    <definedName name="BEx7L4AI0CXM65MR56TE753E33UE" localSheetId="6" hidden="1">#REF!</definedName>
    <definedName name="BEx7L4AI0CXM65MR56TE753E33UE" localSheetId="9" hidden="1">#REF!</definedName>
    <definedName name="BEx7L4AI0CXM65MR56TE753E33UE" localSheetId="12" hidden="1">#REF!</definedName>
    <definedName name="BEx7L4AI0CXM65MR56TE753E33UE" localSheetId="13" hidden="1">#REF!</definedName>
    <definedName name="BEx7L4AI0CXM65MR56TE753E33UE" hidden="1">#REF!</definedName>
    <definedName name="BEx7L6DV256RJKEE5MP8MV821NP2" localSheetId="5" hidden="1">#REF!</definedName>
    <definedName name="BEx7L6DV256RJKEE5MP8MV821NP2" localSheetId="6" hidden="1">#REF!</definedName>
    <definedName name="BEx7L6DV256RJKEE5MP8MV821NP2" localSheetId="9" hidden="1">#REF!</definedName>
    <definedName name="BEx7L6DV256RJKEE5MP8MV821NP2" localSheetId="12" hidden="1">#REF!</definedName>
    <definedName name="BEx7L6DV256RJKEE5MP8MV821NP2" localSheetId="13" hidden="1">#REF!</definedName>
    <definedName name="BEx7L6DV256RJKEE5MP8MV821NP2" hidden="1">#REF!</definedName>
    <definedName name="BEx7N00S7KVMQDLP3SC7FI18HHSE" localSheetId="5" hidden="1">#REF!</definedName>
    <definedName name="BEx7N00S7KVMQDLP3SC7FI18HHSE" localSheetId="6" hidden="1">#REF!</definedName>
    <definedName name="BEx7N00S7KVMQDLP3SC7FI18HHSE" localSheetId="9" hidden="1">#REF!</definedName>
    <definedName name="BEx7N00S7KVMQDLP3SC7FI18HHSE" localSheetId="12" hidden="1">#REF!</definedName>
    <definedName name="BEx7N00S7KVMQDLP3SC7FI18HHSE" localSheetId="13" hidden="1">#REF!</definedName>
    <definedName name="BEx7N00S7KVMQDLP3SC7FI18HHSE" hidden="1">#REF!</definedName>
    <definedName name="BEx90PWT26CUZC4QBYPIGOIQRK57" localSheetId="5" hidden="1">#REF!</definedName>
    <definedName name="BEx90PWT26CUZC4QBYPIGOIQRK57" localSheetId="6" hidden="1">#REF!</definedName>
    <definedName name="BEx90PWT26CUZC4QBYPIGOIQRK57" localSheetId="9" hidden="1">#REF!</definedName>
    <definedName name="BEx90PWT26CUZC4QBYPIGOIQRK57" localSheetId="12" hidden="1">#REF!</definedName>
    <definedName name="BEx90PWT26CUZC4QBYPIGOIQRK57" localSheetId="13" hidden="1">#REF!</definedName>
    <definedName name="BEx90PWT26CUZC4QBYPIGOIQRK57" hidden="1">#REF!</definedName>
    <definedName name="BEx925M3H98PWAPIVXEFUO0J02NS" localSheetId="5" hidden="1">#REF!</definedName>
    <definedName name="BEx925M3H98PWAPIVXEFUO0J02NS" localSheetId="6" hidden="1">#REF!</definedName>
    <definedName name="BEx925M3H98PWAPIVXEFUO0J02NS" localSheetId="9" hidden="1">#REF!</definedName>
    <definedName name="BEx925M3H98PWAPIVXEFUO0J02NS" localSheetId="12" hidden="1">#REF!</definedName>
    <definedName name="BEx925M3H98PWAPIVXEFUO0J02NS" localSheetId="13" hidden="1">#REF!</definedName>
    <definedName name="BEx925M3H98PWAPIVXEFUO0J02NS" hidden="1">#REF!</definedName>
    <definedName name="BEx929CWD6XCSUHBR0V5BUUGIE4W" localSheetId="5" hidden="1">#REF!</definedName>
    <definedName name="BEx929CWD6XCSUHBR0V5BUUGIE4W" localSheetId="6" hidden="1">#REF!</definedName>
    <definedName name="BEx929CWD6XCSUHBR0V5BUUGIE4W" localSheetId="9" hidden="1">#REF!</definedName>
    <definedName name="BEx929CWD6XCSUHBR0V5BUUGIE4W" localSheetId="12" hidden="1">#REF!</definedName>
    <definedName name="BEx929CWD6XCSUHBR0V5BUUGIE4W" localSheetId="13" hidden="1">#REF!</definedName>
    <definedName name="BEx929CWD6XCSUHBR0V5BUUGIE4W" hidden="1">#REF!</definedName>
    <definedName name="BEx92SZHV0ST4Q1BSOHCW0ZAMVV9" localSheetId="5" hidden="1">#REF!</definedName>
    <definedName name="BEx92SZHV0ST4Q1BSOHCW0ZAMVV9" localSheetId="6" hidden="1">#REF!</definedName>
    <definedName name="BEx92SZHV0ST4Q1BSOHCW0ZAMVV9" localSheetId="9" hidden="1">#REF!</definedName>
    <definedName name="BEx92SZHV0ST4Q1BSOHCW0ZAMVV9" localSheetId="12" hidden="1">#REF!</definedName>
    <definedName name="BEx92SZHV0ST4Q1BSOHCW0ZAMVV9" localSheetId="13" hidden="1">#REF!</definedName>
    <definedName name="BEx92SZHV0ST4Q1BSOHCW0ZAMVV9" hidden="1">#REF!</definedName>
    <definedName name="BEx92VU449ZVATFK8XRZJDXZY42I" localSheetId="5" hidden="1">#REF!</definedName>
    <definedName name="BEx92VU449ZVATFK8XRZJDXZY42I" localSheetId="6" hidden="1">#REF!</definedName>
    <definedName name="BEx92VU449ZVATFK8XRZJDXZY42I" localSheetId="9" hidden="1">#REF!</definedName>
    <definedName name="BEx92VU449ZVATFK8XRZJDXZY42I" localSheetId="12" hidden="1">#REF!</definedName>
    <definedName name="BEx92VU449ZVATFK8XRZJDXZY42I" localSheetId="13" hidden="1">#REF!</definedName>
    <definedName name="BEx92VU449ZVATFK8XRZJDXZY42I" hidden="1">#REF!</definedName>
    <definedName name="BEx92XHCVU1KMOOU6FAX1QSMK5V3" localSheetId="5" hidden="1">#REF!</definedName>
    <definedName name="BEx92XHCVU1KMOOU6FAX1QSMK5V3" localSheetId="6" hidden="1">#REF!</definedName>
    <definedName name="BEx92XHCVU1KMOOU6FAX1QSMK5V3" localSheetId="9" hidden="1">#REF!</definedName>
    <definedName name="BEx92XHCVU1KMOOU6FAX1QSMK5V3" localSheetId="12" hidden="1">#REF!</definedName>
    <definedName name="BEx92XHCVU1KMOOU6FAX1QSMK5V3" localSheetId="13" hidden="1">#REF!</definedName>
    <definedName name="BEx92XHCVU1KMOOU6FAX1QSMK5V3" hidden="1">#REF!</definedName>
    <definedName name="BEx941CDPJKDKGCRWGMVPJX1AY8N" localSheetId="5" hidden="1">#REF!</definedName>
    <definedName name="BEx941CDPJKDKGCRWGMVPJX1AY8N" localSheetId="6" hidden="1">#REF!</definedName>
    <definedName name="BEx941CDPJKDKGCRWGMVPJX1AY8N" localSheetId="9" hidden="1">#REF!</definedName>
    <definedName name="BEx941CDPJKDKGCRWGMVPJX1AY8N" localSheetId="12" hidden="1">#REF!</definedName>
    <definedName name="BEx941CDPJKDKGCRWGMVPJX1AY8N" localSheetId="13" hidden="1">#REF!</definedName>
    <definedName name="BEx941CDPJKDKGCRWGMVPJX1AY8N" hidden="1">#REF!</definedName>
    <definedName name="BEx94MRR3F2567DTEU2XYWQ1H5T7" localSheetId="5" hidden="1">#REF!</definedName>
    <definedName name="BEx94MRR3F2567DTEU2XYWQ1H5T7" localSheetId="6" hidden="1">#REF!</definedName>
    <definedName name="BEx94MRR3F2567DTEU2XYWQ1H5T7" localSheetId="9" hidden="1">#REF!</definedName>
    <definedName name="BEx94MRR3F2567DTEU2XYWQ1H5T7" localSheetId="12" hidden="1">#REF!</definedName>
    <definedName name="BEx94MRR3F2567DTEU2XYWQ1H5T7" localSheetId="13" hidden="1">#REF!</definedName>
    <definedName name="BEx94MRR3F2567DTEU2XYWQ1H5T7" hidden="1">#REF!</definedName>
    <definedName name="BEx94T2D2RX8K11UX4L7GBCE15J4" localSheetId="5" hidden="1">#REF!</definedName>
    <definedName name="BEx94T2D2RX8K11UX4L7GBCE15J4" localSheetId="6" hidden="1">#REF!</definedName>
    <definedName name="BEx94T2D2RX8K11UX4L7GBCE15J4" localSheetId="9" hidden="1">#REF!</definedName>
    <definedName name="BEx94T2D2RX8K11UX4L7GBCE15J4" localSheetId="12" hidden="1">#REF!</definedName>
    <definedName name="BEx94T2D2RX8K11UX4L7GBCE15J4" localSheetId="13" hidden="1">#REF!</definedName>
    <definedName name="BEx94T2D2RX8K11UX4L7GBCE15J4" hidden="1">#REF!</definedName>
    <definedName name="BEx94V0FDLW7LK3IAU25M5AHJSJH" localSheetId="5" hidden="1">#REF!</definedName>
    <definedName name="BEx94V0FDLW7LK3IAU25M5AHJSJH" localSheetId="6" hidden="1">#REF!</definedName>
    <definedName name="BEx94V0FDLW7LK3IAU25M5AHJSJH" localSheetId="9" hidden="1">#REF!</definedName>
    <definedName name="BEx94V0FDLW7LK3IAU25M5AHJSJH" localSheetId="12" hidden="1">#REF!</definedName>
    <definedName name="BEx94V0FDLW7LK3IAU25M5AHJSJH" localSheetId="13" hidden="1">#REF!</definedName>
    <definedName name="BEx94V0FDLW7LK3IAU25M5AHJSJH" hidden="1">#REF!</definedName>
    <definedName name="BEx96AK8XX91JLLMJYIF0198BFS5" localSheetId="5" hidden="1">#REF!</definedName>
    <definedName name="BEx96AK8XX91JLLMJYIF0198BFS5" localSheetId="6" hidden="1">#REF!</definedName>
    <definedName name="BEx96AK8XX91JLLMJYIF0198BFS5" localSheetId="9" hidden="1">#REF!</definedName>
    <definedName name="BEx96AK8XX91JLLMJYIF0198BFS5" localSheetId="12" hidden="1">#REF!</definedName>
    <definedName name="BEx96AK8XX91JLLMJYIF0198BFS5" localSheetId="13" hidden="1">#REF!</definedName>
    <definedName name="BEx96AK8XX91JLLMJYIF0198BFS5" hidden="1">#REF!</definedName>
    <definedName name="BEx96P8WC0ZUP1ZAVUL4VOFZS9WW" localSheetId="5" hidden="1">#REF!</definedName>
    <definedName name="BEx96P8WC0ZUP1ZAVUL4VOFZS9WW" localSheetId="6" hidden="1">#REF!</definedName>
    <definedName name="BEx96P8WC0ZUP1ZAVUL4VOFZS9WW" localSheetId="9" hidden="1">#REF!</definedName>
    <definedName name="BEx96P8WC0ZUP1ZAVUL4VOFZS9WW" localSheetId="12" hidden="1">#REF!</definedName>
    <definedName name="BEx96P8WC0ZUP1ZAVUL4VOFZS9WW" localSheetId="13" hidden="1">#REF!</definedName>
    <definedName name="BEx96P8WC0ZUP1ZAVUL4VOFZS9WW" hidden="1">#REF!</definedName>
    <definedName name="BEx96UXXLJKX4WJ5M8B56ASIGBIS" localSheetId="5" hidden="1">#REF!</definedName>
    <definedName name="BEx96UXXLJKX4WJ5M8B56ASIGBIS" localSheetId="6" hidden="1">#REF!</definedName>
    <definedName name="BEx96UXXLJKX4WJ5M8B56ASIGBIS" localSheetId="9" hidden="1">#REF!</definedName>
    <definedName name="BEx96UXXLJKX4WJ5M8B56ASIGBIS" localSheetId="12" hidden="1">#REF!</definedName>
    <definedName name="BEx96UXXLJKX4WJ5M8B56ASIGBIS" localSheetId="13" hidden="1">#REF!</definedName>
    <definedName name="BEx96UXXLJKX4WJ5M8B56ASIGBIS" hidden="1">#REF!</definedName>
    <definedName name="BEx97FM9GAXIDZX7ZUVRZDXO7B8T" localSheetId="5" hidden="1">#REF!</definedName>
    <definedName name="BEx97FM9GAXIDZX7ZUVRZDXO7B8T" localSheetId="6" hidden="1">#REF!</definedName>
    <definedName name="BEx97FM9GAXIDZX7ZUVRZDXO7B8T" localSheetId="9" hidden="1">#REF!</definedName>
    <definedName name="BEx97FM9GAXIDZX7ZUVRZDXO7B8T" localSheetId="12" hidden="1">#REF!</definedName>
    <definedName name="BEx97FM9GAXIDZX7ZUVRZDXO7B8T" localSheetId="13" hidden="1">#REF!</definedName>
    <definedName name="BEx97FM9GAXIDZX7ZUVRZDXO7B8T" hidden="1">#REF!</definedName>
    <definedName name="BEx98DS9NBRU8OAKDORM6URAUYHN" localSheetId="5" hidden="1">#REF!</definedName>
    <definedName name="BEx98DS9NBRU8OAKDORM6URAUYHN" localSheetId="6" hidden="1">#REF!</definedName>
    <definedName name="BEx98DS9NBRU8OAKDORM6URAUYHN" localSheetId="9" hidden="1">#REF!</definedName>
    <definedName name="BEx98DS9NBRU8OAKDORM6URAUYHN" localSheetId="12" hidden="1">#REF!</definedName>
    <definedName name="BEx98DS9NBRU8OAKDORM6URAUYHN" localSheetId="13" hidden="1">#REF!</definedName>
    <definedName name="BEx98DS9NBRU8OAKDORM6URAUYHN" hidden="1">#REF!</definedName>
    <definedName name="BEx98LVKSD5PICE7MTD18JD6DN8X" localSheetId="5" hidden="1">#REF!</definedName>
    <definedName name="BEx98LVKSD5PICE7MTD18JD6DN8X" localSheetId="6" hidden="1">#REF!</definedName>
    <definedName name="BEx98LVKSD5PICE7MTD18JD6DN8X" localSheetId="9" hidden="1">#REF!</definedName>
    <definedName name="BEx98LVKSD5PICE7MTD18JD6DN8X" localSheetId="12" hidden="1">#REF!</definedName>
    <definedName name="BEx98LVKSD5PICE7MTD18JD6DN8X" localSheetId="13" hidden="1">#REF!</definedName>
    <definedName name="BEx98LVKSD5PICE7MTD18JD6DN8X" hidden="1">#REF!</definedName>
    <definedName name="BEx995CVOSINW6GED4FFQ5JXV9WC" localSheetId="5" hidden="1">#REF!</definedName>
    <definedName name="BEx995CVOSINW6GED4FFQ5JXV9WC" localSheetId="6" hidden="1">#REF!</definedName>
    <definedName name="BEx995CVOSINW6GED4FFQ5JXV9WC" localSheetId="9" hidden="1">#REF!</definedName>
    <definedName name="BEx995CVOSINW6GED4FFQ5JXV9WC" localSheetId="12" hidden="1">#REF!</definedName>
    <definedName name="BEx995CVOSINW6GED4FFQ5JXV9WC" localSheetId="13" hidden="1">#REF!</definedName>
    <definedName name="BEx995CVOSINW6GED4FFQ5JXV9WC" hidden="1">#REF!</definedName>
    <definedName name="BEx9B18PHKFP61A42WWQBXT0VRGM" localSheetId="5" hidden="1">#REF!</definedName>
    <definedName name="BEx9B18PHKFP61A42WWQBXT0VRGM" localSheetId="6" hidden="1">#REF!</definedName>
    <definedName name="BEx9B18PHKFP61A42WWQBXT0VRGM" localSheetId="9" hidden="1">#REF!</definedName>
    <definedName name="BEx9B18PHKFP61A42WWQBXT0VRGM" localSheetId="12" hidden="1">#REF!</definedName>
    <definedName name="BEx9B18PHKFP61A42WWQBXT0VRGM" localSheetId="13" hidden="1">#REF!</definedName>
    <definedName name="BEx9B18PHKFP61A42WWQBXT0VRGM" hidden="1">#REF!</definedName>
    <definedName name="BEx9CEUASCT88T0L8XQKKBPDTO3F" localSheetId="5" hidden="1">#REF!</definedName>
    <definedName name="BEx9CEUASCT88T0L8XQKKBPDTO3F" localSheetId="6" hidden="1">#REF!</definedName>
    <definedName name="BEx9CEUASCT88T0L8XQKKBPDTO3F" localSheetId="9" hidden="1">#REF!</definedName>
    <definedName name="BEx9CEUASCT88T0L8XQKKBPDTO3F" localSheetId="12" hidden="1">#REF!</definedName>
    <definedName name="BEx9CEUASCT88T0L8XQKKBPDTO3F" localSheetId="13" hidden="1">#REF!</definedName>
    <definedName name="BEx9CEUASCT88T0L8XQKKBPDTO3F" hidden="1">#REF!</definedName>
    <definedName name="BEx9CFFUM6XO1PX1UI6DD5ANOOC9" localSheetId="5" hidden="1">#REF!</definedName>
    <definedName name="BEx9CFFUM6XO1PX1UI6DD5ANOOC9" localSheetId="6" hidden="1">#REF!</definedName>
    <definedName name="BEx9CFFUM6XO1PX1UI6DD5ANOOC9" localSheetId="9" hidden="1">#REF!</definedName>
    <definedName name="BEx9CFFUM6XO1PX1UI6DD5ANOOC9" localSheetId="12" hidden="1">#REF!</definedName>
    <definedName name="BEx9CFFUM6XO1PX1UI6DD5ANOOC9" localSheetId="13" hidden="1">#REF!</definedName>
    <definedName name="BEx9CFFUM6XO1PX1UI6DD5ANOOC9" hidden="1">#REF!</definedName>
    <definedName name="BEx9DOEATR57T3AET7XVVUKMKOPY" localSheetId="5" hidden="1">#REF!</definedName>
    <definedName name="BEx9DOEATR57T3AET7XVVUKMKOPY" localSheetId="6" hidden="1">#REF!</definedName>
    <definedName name="BEx9DOEATR57T3AET7XVVUKMKOPY" localSheetId="9" hidden="1">#REF!</definedName>
    <definedName name="BEx9DOEATR57T3AET7XVVUKMKOPY" localSheetId="12" hidden="1">#REF!</definedName>
    <definedName name="BEx9DOEATR57T3AET7XVVUKMKOPY" localSheetId="13" hidden="1">#REF!</definedName>
    <definedName name="BEx9DOEATR57T3AET7XVVUKMKOPY" hidden="1">#REF!</definedName>
    <definedName name="BEx9FEA4ROWAF4VCVY3LR0BQ5EUD" localSheetId="5" hidden="1">#REF!</definedName>
    <definedName name="BEx9FEA4ROWAF4VCVY3LR0BQ5EUD" localSheetId="6" hidden="1">#REF!</definedName>
    <definedName name="BEx9FEA4ROWAF4VCVY3LR0BQ5EUD" localSheetId="9" hidden="1">#REF!</definedName>
    <definedName name="BEx9FEA4ROWAF4VCVY3LR0BQ5EUD" localSheetId="12" hidden="1">#REF!</definedName>
    <definedName name="BEx9FEA4ROWAF4VCVY3LR0BQ5EUD" localSheetId="13" hidden="1">#REF!</definedName>
    <definedName name="BEx9FEA4ROWAF4VCVY3LR0BQ5EUD" hidden="1">#REF!</definedName>
    <definedName name="BEx9FLML3EODGOJH4ENFGWE88FJO" localSheetId="5" hidden="1">#REF!</definedName>
    <definedName name="BEx9FLML3EODGOJH4ENFGWE88FJO" localSheetId="6" hidden="1">#REF!</definedName>
    <definedName name="BEx9FLML3EODGOJH4ENFGWE88FJO" localSheetId="9" hidden="1">#REF!</definedName>
    <definedName name="BEx9FLML3EODGOJH4ENFGWE88FJO" localSheetId="12" hidden="1">#REF!</definedName>
    <definedName name="BEx9FLML3EODGOJH4ENFGWE88FJO" localSheetId="13" hidden="1">#REF!</definedName>
    <definedName name="BEx9FLML3EODGOJH4ENFGWE88FJO" hidden="1">#REF!</definedName>
    <definedName name="BEx9FVYQ8U2QG8Q8ENPZR02JQPV4" localSheetId="5" hidden="1">#REF!</definedName>
    <definedName name="BEx9FVYQ8U2QG8Q8ENPZR02JQPV4" localSheetId="6" hidden="1">#REF!</definedName>
    <definedName name="BEx9FVYQ8U2QG8Q8ENPZR02JQPV4" localSheetId="9" hidden="1">#REF!</definedName>
    <definedName name="BEx9FVYQ8U2QG8Q8ENPZR02JQPV4" localSheetId="12" hidden="1">#REF!</definedName>
    <definedName name="BEx9FVYQ8U2QG8Q8ENPZR02JQPV4" localSheetId="13" hidden="1">#REF!</definedName>
    <definedName name="BEx9FVYQ8U2QG8Q8ENPZR02JQPV4" hidden="1">#REF!</definedName>
    <definedName name="BEx9G6WG4QVRE75NFDH9AK9ENFM1" localSheetId="5" hidden="1">#REF!</definedName>
    <definedName name="BEx9G6WG4QVRE75NFDH9AK9ENFM1" localSheetId="6" hidden="1">#REF!</definedName>
    <definedName name="BEx9G6WG4QVRE75NFDH9AK9ENFM1" localSheetId="9" hidden="1">#REF!</definedName>
    <definedName name="BEx9G6WG4QVRE75NFDH9AK9ENFM1" localSheetId="12" hidden="1">#REF!</definedName>
    <definedName name="BEx9G6WG4QVRE75NFDH9AK9ENFM1" localSheetId="13" hidden="1">#REF!</definedName>
    <definedName name="BEx9G6WG4QVRE75NFDH9AK9ENFM1" hidden="1">#REF!</definedName>
    <definedName name="BEx9GRFM4UC40IJ5CKFB120CV0MG" localSheetId="5" hidden="1">#REF!</definedName>
    <definedName name="BEx9GRFM4UC40IJ5CKFB120CV0MG" localSheetId="6" hidden="1">#REF!</definedName>
    <definedName name="BEx9GRFM4UC40IJ5CKFB120CV0MG" localSheetId="9" hidden="1">#REF!</definedName>
    <definedName name="BEx9GRFM4UC40IJ5CKFB120CV0MG" localSheetId="12" hidden="1">#REF!</definedName>
    <definedName name="BEx9GRFM4UC40IJ5CKFB120CV0MG" localSheetId="13" hidden="1">#REF!</definedName>
    <definedName name="BEx9GRFM4UC40IJ5CKFB120CV0MG" hidden="1">#REF!</definedName>
    <definedName name="BEx9GWJ26T0WLA3Q0197TM3186KU" localSheetId="5" hidden="1">#REF!</definedName>
    <definedName name="BEx9GWJ26T0WLA3Q0197TM3186KU" localSheetId="6" hidden="1">#REF!</definedName>
    <definedName name="BEx9GWJ26T0WLA3Q0197TM3186KU" localSheetId="9" hidden="1">#REF!</definedName>
    <definedName name="BEx9GWJ26T0WLA3Q0197TM3186KU" localSheetId="12" hidden="1">#REF!</definedName>
    <definedName name="BEx9GWJ26T0WLA3Q0197TM3186KU" localSheetId="13" hidden="1">#REF!</definedName>
    <definedName name="BEx9GWJ26T0WLA3Q0197TM3186KU" hidden="1">#REF!</definedName>
    <definedName name="BEx9HD0IAEEP7F9UP5Z68MOHC0U1" localSheetId="5" hidden="1">#REF!</definedName>
    <definedName name="BEx9HD0IAEEP7F9UP5Z68MOHC0U1" localSheetId="6" hidden="1">#REF!</definedName>
    <definedName name="BEx9HD0IAEEP7F9UP5Z68MOHC0U1" localSheetId="9" hidden="1">#REF!</definedName>
    <definedName name="BEx9HD0IAEEP7F9UP5Z68MOHC0U1" localSheetId="12" hidden="1">#REF!</definedName>
    <definedName name="BEx9HD0IAEEP7F9UP5Z68MOHC0U1" localSheetId="13" hidden="1">#REF!</definedName>
    <definedName name="BEx9HD0IAEEP7F9UP5Z68MOHC0U1" hidden="1">#REF!</definedName>
    <definedName name="BEx9IA4OATQIX6A5FEZADVNCQ19Z" localSheetId="5" hidden="1">#REF!</definedName>
    <definedName name="BEx9IA4OATQIX6A5FEZADVNCQ19Z" localSheetId="6" hidden="1">#REF!</definedName>
    <definedName name="BEx9IA4OATQIX6A5FEZADVNCQ19Z" localSheetId="9" hidden="1">#REF!</definedName>
    <definedName name="BEx9IA4OATQIX6A5FEZADVNCQ19Z" localSheetId="12" hidden="1">#REF!</definedName>
    <definedName name="BEx9IA4OATQIX6A5FEZADVNCQ19Z" localSheetId="13" hidden="1">#REF!</definedName>
    <definedName name="BEx9IA4OATQIX6A5FEZADVNCQ19Z" hidden="1">#REF!</definedName>
    <definedName name="BEx9IBH4B9UZ6T32I2AGL5K1L2BP" localSheetId="5" hidden="1">#REF!</definedName>
    <definedName name="BEx9IBH4B9UZ6T32I2AGL5K1L2BP" localSheetId="6" hidden="1">#REF!</definedName>
    <definedName name="BEx9IBH4B9UZ6T32I2AGL5K1L2BP" localSheetId="9" hidden="1">#REF!</definedName>
    <definedName name="BEx9IBH4B9UZ6T32I2AGL5K1L2BP" localSheetId="12" hidden="1">#REF!</definedName>
    <definedName name="BEx9IBH4B9UZ6T32I2AGL5K1L2BP" localSheetId="13" hidden="1">#REF!</definedName>
    <definedName name="BEx9IBH4B9UZ6T32I2AGL5K1L2BP" hidden="1">#REF!</definedName>
    <definedName name="BEx9J0COL9AEXI6QMK31L66D8XFO" localSheetId="5" hidden="1">#REF!</definedName>
    <definedName name="BEx9J0COL9AEXI6QMK31L66D8XFO" localSheetId="6" hidden="1">#REF!</definedName>
    <definedName name="BEx9J0COL9AEXI6QMK31L66D8XFO" localSheetId="9" hidden="1">#REF!</definedName>
    <definedName name="BEx9J0COL9AEXI6QMK31L66D8XFO" localSheetId="12" hidden="1">#REF!</definedName>
    <definedName name="BEx9J0COL9AEXI6QMK31L66D8XFO" localSheetId="13" hidden="1">#REF!</definedName>
    <definedName name="BEx9J0COL9AEXI6QMK31L66D8XFO" hidden="1">#REF!</definedName>
    <definedName name="BExAWMHVLZSJGYYQ8G0WQ4BNKPEU" localSheetId="5" hidden="1">#REF!</definedName>
    <definedName name="BExAWMHVLZSJGYYQ8G0WQ4BNKPEU" localSheetId="6" hidden="1">#REF!</definedName>
    <definedName name="BExAWMHVLZSJGYYQ8G0WQ4BNKPEU" localSheetId="9" hidden="1">#REF!</definedName>
    <definedName name="BExAWMHVLZSJGYYQ8G0WQ4BNKPEU" localSheetId="12" hidden="1">#REF!</definedName>
    <definedName name="BExAWMHVLZSJGYYQ8G0WQ4BNKPEU" localSheetId="13" hidden="1">#REF!</definedName>
    <definedName name="BExAWMHVLZSJGYYQ8G0WQ4BNKPEU" hidden="1">#REF!</definedName>
    <definedName name="BExAX94G288ORE5KHV3UNLVKVLZ3" localSheetId="5" hidden="1">#REF!</definedName>
    <definedName name="BExAX94G288ORE5KHV3UNLVKVLZ3" localSheetId="6" hidden="1">#REF!</definedName>
    <definedName name="BExAX94G288ORE5KHV3UNLVKVLZ3" localSheetId="9" hidden="1">#REF!</definedName>
    <definedName name="BExAX94G288ORE5KHV3UNLVKVLZ3" localSheetId="12" hidden="1">#REF!</definedName>
    <definedName name="BExAX94G288ORE5KHV3UNLVKVLZ3" localSheetId="13" hidden="1">#REF!</definedName>
    <definedName name="BExAX94G288ORE5KHV3UNLVKVLZ3" hidden="1">#REF!</definedName>
    <definedName name="BExAXCF53AUAR49BW555266EIXMJ" localSheetId="5" hidden="1">#REF!</definedName>
    <definedName name="BExAXCF53AUAR49BW555266EIXMJ" localSheetId="6" hidden="1">#REF!</definedName>
    <definedName name="BExAXCF53AUAR49BW555266EIXMJ" localSheetId="9" hidden="1">#REF!</definedName>
    <definedName name="BExAXCF53AUAR49BW555266EIXMJ" localSheetId="12" hidden="1">#REF!</definedName>
    <definedName name="BExAXCF53AUAR49BW555266EIXMJ" localSheetId="13" hidden="1">#REF!</definedName>
    <definedName name="BExAXCF53AUAR49BW555266EIXMJ" hidden="1">#REF!</definedName>
    <definedName name="BExAXK2BBHV712SNKSCP61ZSU2HE" localSheetId="5" hidden="1">#REF!</definedName>
    <definedName name="BExAXK2BBHV712SNKSCP61ZSU2HE" localSheetId="6" hidden="1">#REF!</definedName>
    <definedName name="BExAXK2BBHV712SNKSCP61ZSU2HE" localSheetId="9" hidden="1">#REF!</definedName>
    <definedName name="BExAXK2BBHV712SNKSCP61ZSU2HE" localSheetId="12" hidden="1">#REF!</definedName>
    <definedName name="BExAXK2BBHV712SNKSCP61ZSU2HE" localSheetId="13" hidden="1">#REF!</definedName>
    <definedName name="BExAXK2BBHV712SNKSCP61ZSU2HE" hidden="1">#REF!</definedName>
    <definedName name="BExAXKD4Y6MPL7SY455O4CDBZ4EC" localSheetId="5" hidden="1">#REF!</definedName>
    <definedName name="BExAXKD4Y6MPL7SY455O4CDBZ4EC" localSheetId="6" hidden="1">#REF!</definedName>
    <definedName name="BExAXKD4Y6MPL7SY455O4CDBZ4EC" localSheetId="9" hidden="1">#REF!</definedName>
    <definedName name="BExAXKD4Y6MPL7SY455O4CDBZ4EC" localSheetId="12" hidden="1">#REF!</definedName>
    <definedName name="BExAXKD4Y6MPL7SY455O4CDBZ4EC" localSheetId="13" hidden="1">#REF!</definedName>
    <definedName name="BExAXKD4Y6MPL7SY455O4CDBZ4EC" hidden="1">#REF!</definedName>
    <definedName name="BExAXQCWV2BSAQMJ58ISXF4TIA4Q" localSheetId="5" hidden="1">#REF!</definedName>
    <definedName name="BExAXQCWV2BSAQMJ58ISXF4TIA4Q" localSheetId="6" hidden="1">#REF!</definedName>
    <definedName name="BExAXQCWV2BSAQMJ58ISXF4TIA4Q" localSheetId="9" hidden="1">#REF!</definedName>
    <definedName name="BExAXQCWV2BSAQMJ58ISXF4TIA4Q" localSheetId="12" hidden="1">#REF!</definedName>
    <definedName name="BExAXQCWV2BSAQMJ58ISXF4TIA4Q" localSheetId="13" hidden="1">#REF!</definedName>
    <definedName name="BExAXQCWV2BSAQMJ58ISXF4TIA4Q" hidden="1">#REF!</definedName>
    <definedName name="BExAXWCPXC6233WE4C0GNQF0FH1C" localSheetId="5" hidden="1">#REF!</definedName>
    <definedName name="BExAXWCPXC6233WE4C0GNQF0FH1C" localSheetId="6" hidden="1">#REF!</definedName>
    <definedName name="BExAXWCPXC6233WE4C0GNQF0FH1C" localSheetId="9" hidden="1">#REF!</definedName>
    <definedName name="BExAXWCPXC6233WE4C0GNQF0FH1C" localSheetId="12" hidden="1">#REF!</definedName>
    <definedName name="BExAXWCPXC6233WE4C0GNQF0FH1C" localSheetId="13" hidden="1">#REF!</definedName>
    <definedName name="BExAXWCPXC6233WE4C0GNQF0FH1C" hidden="1">#REF!</definedName>
    <definedName name="BExAYIDOOY96W9AET1TG1FBPIBO2" localSheetId="5" hidden="1">#REF!</definedName>
    <definedName name="BExAYIDOOY96W9AET1TG1FBPIBO2" localSheetId="6" hidden="1">#REF!</definedName>
    <definedName name="BExAYIDOOY96W9AET1TG1FBPIBO2" localSheetId="9" hidden="1">#REF!</definedName>
    <definedName name="BExAYIDOOY96W9AET1TG1FBPIBO2" localSheetId="12" hidden="1">#REF!</definedName>
    <definedName name="BExAYIDOOY96W9AET1TG1FBPIBO2" localSheetId="13" hidden="1">#REF!</definedName>
    <definedName name="BExAYIDOOY96W9AET1TG1FBPIBO2" hidden="1">#REF!</definedName>
    <definedName name="BExAZS300XHVHW5V3K7KIYTN4OLA" localSheetId="5" hidden="1">#REF!</definedName>
    <definedName name="BExAZS300XHVHW5V3K7KIYTN4OLA" localSheetId="6" hidden="1">#REF!</definedName>
    <definedName name="BExAZS300XHVHW5V3K7KIYTN4OLA" localSheetId="9" hidden="1">#REF!</definedName>
    <definedName name="BExAZS300XHVHW5V3K7KIYTN4OLA" localSheetId="12" hidden="1">#REF!</definedName>
    <definedName name="BExAZS300XHVHW5V3K7KIYTN4OLA" localSheetId="13" hidden="1">#REF!</definedName>
    <definedName name="BExAZS300XHVHW5V3K7KIYTN4OLA" hidden="1">#REF!</definedName>
    <definedName name="BExAZS8ARO29WINOW14N7AO3K6DI" localSheetId="5" hidden="1">#REF!</definedName>
    <definedName name="BExAZS8ARO29WINOW14N7AO3K6DI" localSheetId="6" hidden="1">#REF!</definedName>
    <definedName name="BExAZS8ARO29WINOW14N7AO3K6DI" localSheetId="9" hidden="1">#REF!</definedName>
    <definedName name="BExAZS8ARO29WINOW14N7AO3K6DI" localSheetId="12" hidden="1">#REF!</definedName>
    <definedName name="BExAZS8ARO29WINOW14N7AO3K6DI" localSheetId="13" hidden="1">#REF!</definedName>
    <definedName name="BExAZS8ARO29WINOW14N7AO3K6DI" hidden="1">#REF!</definedName>
    <definedName name="BExB0ANYR4RSVRJ8HCMTJGC1CJXA" localSheetId="5" hidden="1">#REF!</definedName>
    <definedName name="BExB0ANYR4RSVRJ8HCMTJGC1CJXA" localSheetId="6" hidden="1">#REF!</definedName>
    <definedName name="BExB0ANYR4RSVRJ8HCMTJGC1CJXA" localSheetId="9" hidden="1">#REF!</definedName>
    <definedName name="BExB0ANYR4RSVRJ8HCMTJGC1CJXA" localSheetId="12" hidden="1">#REF!</definedName>
    <definedName name="BExB0ANYR4RSVRJ8HCMTJGC1CJXA" localSheetId="13" hidden="1">#REF!</definedName>
    <definedName name="BExB0ANYR4RSVRJ8HCMTJGC1CJXA" hidden="1">#REF!</definedName>
    <definedName name="BExB0KUSRIZYZL303V9JHPK8EJ3K" localSheetId="5" hidden="1">#REF!</definedName>
    <definedName name="BExB0KUSRIZYZL303V9JHPK8EJ3K" localSheetId="6" hidden="1">#REF!</definedName>
    <definedName name="BExB0KUSRIZYZL303V9JHPK8EJ3K" localSheetId="9" hidden="1">#REF!</definedName>
    <definedName name="BExB0KUSRIZYZL303V9JHPK8EJ3K" localSheetId="12" hidden="1">#REF!</definedName>
    <definedName name="BExB0KUSRIZYZL303V9JHPK8EJ3K" localSheetId="13" hidden="1">#REF!</definedName>
    <definedName name="BExB0KUSRIZYZL303V9JHPK8EJ3K" hidden="1">#REF!</definedName>
    <definedName name="BExB1JRPPFL3I6P8NHFCTFPXL4Q6" localSheetId="5" hidden="1">#REF!</definedName>
    <definedName name="BExB1JRPPFL3I6P8NHFCTFPXL4Q6" localSheetId="6" hidden="1">#REF!</definedName>
    <definedName name="BExB1JRPPFL3I6P8NHFCTFPXL4Q6" localSheetId="9" hidden="1">#REF!</definedName>
    <definedName name="BExB1JRPPFL3I6P8NHFCTFPXL4Q6" localSheetId="12" hidden="1">#REF!</definedName>
    <definedName name="BExB1JRPPFL3I6P8NHFCTFPXL4Q6" localSheetId="13" hidden="1">#REF!</definedName>
    <definedName name="BExB1JRPPFL3I6P8NHFCTFPXL4Q6" hidden="1">#REF!</definedName>
    <definedName name="BExB2WGXUKR5KH0ZZCK5S693NUD8" localSheetId="5" hidden="1">#REF!</definedName>
    <definedName name="BExB2WGXUKR5KH0ZZCK5S693NUD8" localSheetId="6" hidden="1">#REF!</definedName>
    <definedName name="BExB2WGXUKR5KH0ZZCK5S693NUD8" localSheetId="9" hidden="1">#REF!</definedName>
    <definedName name="BExB2WGXUKR5KH0ZZCK5S693NUD8" localSheetId="12" hidden="1">#REF!</definedName>
    <definedName name="BExB2WGXUKR5KH0ZZCK5S693NUD8" localSheetId="13" hidden="1">#REF!</definedName>
    <definedName name="BExB2WGXUKR5KH0ZZCK5S693NUD8" hidden="1">#REF!</definedName>
    <definedName name="BExB3N58J9FE7ITJNLBVGXTKYT7U" localSheetId="5" hidden="1">#REF!</definedName>
    <definedName name="BExB3N58J9FE7ITJNLBVGXTKYT7U" localSheetId="6" hidden="1">#REF!</definedName>
    <definedName name="BExB3N58J9FE7ITJNLBVGXTKYT7U" localSheetId="9" hidden="1">#REF!</definedName>
    <definedName name="BExB3N58J9FE7ITJNLBVGXTKYT7U" localSheetId="12" hidden="1">#REF!</definedName>
    <definedName name="BExB3N58J9FE7ITJNLBVGXTKYT7U" localSheetId="13" hidden="1">#REF!</definedName>
    <definedName name="BExB3N58J9FE7ITJNLBVGXTKYT7U" hidden="1">#REF!</definedName>
    <definedName name="BExB3O1MDVCO28LU72KIUQYDXLHH" localSheetId="5" hidden="1">#REF!</definedName>
    <definedName name="BExB3O1MDVCO28LU72KIUQYDXLHH" localSheetId="6" hidden="1">#REF!</definedName>
    <definedName name="BExB3O1MDVCO28LU72KIUQYDXLHH" localSheetId="9" hidden="1">#REF!</definedName>
    <definedName name="BExB3O1MDVCO28LU72KIUQYDXLHH" localSheetId="12" hidden="1">#REF!</definedName>
    <definedName name="BExB3O1MDVCO28LU72KIUQYDXLHH" localSheetId="13" hidden="1">#REF!</definedName>
    <definedName name="BExB3O1MDVCO28LU72KIUQYDXLHH" hidden="1">#REF!</definedName>
    <definedName name="BExB3QQPV0K7XP3VIO7Y0BCMXF1G" localSheetId="5" hidden="1">#REF!</definedName>
    <definedName name="BExB3QQPV0K7XP3VIO7Y0BCMXF1G" localSheetId="6" hidden="1">#REF!</definedName>
    <definedName name="BExB3QQPV0K7XP3VIO7Y0BCMXF1G" localSheetId="9" hidden="1">#REF!</definedName>
    <definedName name="BExB3QQPV0K7XP3VIO7Y0BCMXF1G" localSheetId="12" hidden="1">#REF!</definedName>
    <definedName name="BExB3QQPV0K7XP3VIO7Y0BCMXF1G" localSheetId="13" hidden="1">#REF!</definedName>
    <definedName name="BExB3QQPV0K7XP3VIO7Y0BCMXF1G" hidden="1">#REF!</definedName>
    <definedName name="BExB54SF4PZ84XG0SNQLKDEH4YJL" localSheetId="5" hidden="1">#REF!</definedName>
    <definedName name="BExB54SF4PZ84XG0SNQLKDEH4YJL" localSheetId="6" hidden="1">#REF!</definedName>
    <definedName name="BExB54SF4PZ84XG0SNQLKDEH4YJL" localSheetId="9" hidden="1">#REF!</definedName>
    <definedName name="BExB54SF4PZ84XG0SNQLKDEH4YJL" localSheetId="12" hidden="1">#REF!</definedName>
    <definedName name="BExB54SF4PZ84XG0SNQLKDEH4YJL" localSheetId="13" hidden="1">#REF!</definedName>
    <definedName name="BExB54SF4PZ84XG0SNQLKDEH4YJL" hidden="1">#REF!</definedName>
    <definedName name="BExB5HDKVUMAOLYXWFU3WT723FRI" localSheetId="5" hidden="1">#REF!</definedName>
    <definedName name="BExB5HDKVUMAOLYXWFU3WT723FRI" localSheetId="6" hidden="1">#REF!</definedName>
    <definedName name="BExB5HDKVUMAOLYXWFU3WT723FRI" localSheetId="9" hidden="1">#REF!</definedName>
    <definedName name="BExB5HDKVUMAOLYXWFU3WT723FRI" localSheetId="12" hidden="1">#REF!</definedName>
    <definedName name="BExB5HDKVUMAOLYXWFU3WT723FRI" localSheetId="13" hidden="1">#REF!</definedName>
    <definedName name="BExB5HDKVUMAOLYXWFU3WT723FRI" hidden="1">#REF!</definedName>
    <definedName name="BExB5ZNR98KL95MFCEZ0UFNASUO4" localSheetId="5" hidden="1">#REF!</definedName>
    <definedName name="BExB5ZNR98KL95MFCEZ0UFNASUO4" localSheetId="6" hidden="1">#REF!</definedName>
    <definedName name="BExB5ZNR98KL95MFCEZ0UFNASUO4" localSheetId="9" hidden="1">#REF!</definedName>
    <definedName name="BExB5ZNR98KL95MFCEZ0UFNASUO4" localSheetId="12" hidden="1">#REF!</definedName>
    <definedName name="BExB5ZNR98KL95MFCEZ0UFNASUO4" localSheetId="13" hidden="1">#REF!</definedName>
    <definedName name="BExB5ZNR98KL95MFCEZ0UFNASUO4" hidden="1">#REF!</definedName>
    <definedName name="BExB6VQ841QHHYAZWQSVPPVOPM2X" localSheetId="5" hidden="1">#REF!</definedName>
    <definedName name="BExB6VQ841QHHYAZWQSVPPVOPM2X" localSheetId="6" hidden="1">#REF!</definedName>
    <definedName name="BExB6VQ841QHHYAZWQSVPPVOPM2X" localSheetId="9" hidden="1">#REF!</definedName>
    <definedName name="BExB6VQ841QHHYAZWQSVPPVOPM2X" localSheetId="12" hidden="1">#REF!</definedName>
    <definedName name="BExB6VQ841QHHYAZWQSVPPVOPM2X" localSheetId="13" hidden="1">#REF!</definedName>
    <definedName name="BExB6VQ841QHHYAZWQSVPPVOPM2X" hidden="1">#REF!</definedName>
    <definedName name="BExB70O76RLV835BWJ3HJ58ONHLJ" localSheetId="5" hidden="1">#REF!</definedName>
    <definedName name="BExB70O76RLV835BWJ3HJ58ONHLJ" localSheetId="6" hidden="1">#REF!</definedName>
    <definedName name="BExB70O76RLV835BWJ3HJ58ONHLJ" localSheetId="9" hidden="1">#REF!</definedName>
    <definedName name="BExB70O76RLV835BWJ3HJ58ONHLJ" localSheetId="12" hidden="1">#REF!</definedName>
    <definedName name="BExB70O76RLV835BWJ3HJ58ONHLJ" localSheetId="13" hidden="1">#REF!</definedName>
    <definedName name="BExB70O76RLV835BWJ3HJ58ONHLJ" hidden="1">#REF!</definedName>
    <definedName name="BExB7MUNMDKPIUK33IWN848FXZE5" localSheetId="5" hidden="1">#REF!</definedName>
    <definedName name="BExB7MUNMDKPIUK33IWN848FXZE5" localSheetId="6" hidden="1">#REF!</definedName>
    <definedName name="BExB7MUNMDKPIUK33IWN848FXZE5" localSheetId="9" hidden="1">#REF!</definedName>
    <definedName name="BExB7MUNMDKPIUK33IWN848FXZE5" localSheetId="12" hidden="1">#REF!</definedName>
    <definedName name="BExB7MUNMDKPIUK33IWN848FXZE5" localSheetId="13" hidden="1">#REF!</definedName>
    <definedName name="BExB7MUNMDKPIUK33IWN848FXZE5" hidden="1">#REF!</definedName>
    <definedName name="BExB8CXC30VGX9FAHB8KTS9R7DOJ" localSheetId="5" hidden="1">#REF!</definedName>
    <definedName name="BExB8CXC30VGX9FAHB8KTS9R7DOJ" localSheetId="6" hidden="1">#REF!</definedName>
    <definedName name="BExB8CXC30VGX9FAHB8KTS9R7DOJ" localSheetId="9" hidden="1">#REF!</definedName>
    <definedName name="BExB8CXC30VGX9FAHB8KTS9R7DOJ" localSheetId="12" hidden="1">#REF!</definedName>
    <definedName name="BExB8CXC30VGX9FAHB8KTS9R7DOJ" localSheetId="13" hidden="1">#REF!</definedName>
    <definedName name="BExB8CXC30VGX9FAHB8KTS9R7DOJ" hidden="1">#REF!</definedName>
    <definedName name="BExB8GIT6VQOJ1D447TGUMRG5AKE" localSheetId="5" hidden="1">#REF!</definedName>
    <definedName name="BExB8GIT6VQOJ1D447TGUMRG5AKE" localSheetId="6" hidden="1">#REF!</definedName>
    <definedName name="BExB8GIT6VQOJ1D447TGUMRG5AKE" localSheetId="9" hidden="1">#REF!</definedName>
    <definedName name="BExB8GIT6VQOJ1D447TGUMRG5AKE" localSheetId="12" hidden="1">#REF!</definedName>
    <definedName name="BExB8GIT6VQOJ1D447TGUMRG5AKE" localSheetId="13" hidden="1">#REF!</definedName>
    <definedName name="BExB8GIT6VQOJ1D447TGUMRG5AKE" hidden="1">#REF!</definedName>
    <definedName name="BExB8J7R2CKDIIB00N6VRIIQ1QXI" localSheetId="5" hidden="1">#REF!</definedName>
    <definedName name="BExB8J7R2CKDIIB00N6VRIIQ1QXI" localSheetId="6" hidden="1">#REF!</definedName>
    <definedName name="BExB8J7R2CKDIIB00N6VRIIQ1QXI" localSheetId="9" hidden="1">#REF!</definedName>
    <definedName name="BExB8J7R2CKDIIB00N6VRIIQ1QXI" localSheetId="12" hidden="1">#REF!</definedName>
    <definedName name="BExB8J7R2CKDIIB00N6VRIIQ1QXI" localSheetId="13" hidden="1">#REF!</definedName>
    <definedName name="BExB8J7R2CKDIIB00N6VRIIQ1QXI" hidden="1">#REF!</definedName>
    <definedName name="BExB9NOBYUSSLLACDW9L8LOC9I7Z" localSheetId="5" hidden="1">#REF!</definedName>
    <definedName name="BExB9NOBYUSSLLACDW9L8LOC9I7Z" localSheetId="6" hidden="1">#REF!</definedName>
    <definedName name="BExB9NOBYUSSLLACDW9L8LOC9I7Z" localSheetId="9" hidden="1">#REF!</definedName>
    <definedName name="BExB9NOBYUSSLLACDW9L8LOC9I7Z" localSheetId="12" hidden="1">#REF!</definedName>
    <definedName name="BExB9NOBYUSSLLACDW9L8LOC9I7Z" localSheetId="13" hidden="1">#REF!</definedName>
    <definedName name="BExB9NOBYUSSLLACDW9L8LOC9I7Z" hidden="1">#REF!</definedName>
    <definedName name="BExBB74969QZYDRWA7H332748LX0" localSheetId="5" hidden="1">#REF!</definedName>
    <definedName name="BExBB74969QZYDRWA7H332748LX0" localSheetId="6" hidden="1">#REF!</definedName>
    <definedName name="BExBB74969QZYDRWA7H332748LX0" localSheetId="9" hidden="1">#REF!</definedName>
    <definedName name="BExBB74969QZYDRWA7H332748LX0" localSheetId="12" hidden="1">#REF!</definedName>
    <definedName name="BExBB74969QZYDRWA7H332748LX0" localSheetId="13" hidden="1">#REF!</definedName>
    <definedName name="BExBB74969QZYDRWA7H332748LX0" hidden="1">#REF!</definedName>
    <definedName name="BExBCQV4LCO9RFI8FMKA7BQTARXW" localSheetId="5" hidden="1">#REF!</definedName>
    <definedName name="BExBCQV4LCO9RFI8FMKA7BQTARXW" localSheetId="6" hidden="1">#REF!</definedName>
    <definedName name="BExBCQV4LCO9RFI8FMKA7BQTARXW" localSheetId="9" hidden="1">#REF!</definedName>
    <definedName name="BExBCQV4LCO9RFI8FMKA7BQTARXW" localSheetId="12" hidden="1">#REF!</definedName>
    <definedName name="BExBCQV4LCO9RFI8FMKA7BQTARXW" localSheetId="13" hidden="1">#REF!</definedName>
    <definedName name="BExBCQV4LCO9RFI8FMKA7BQTARXW" hidden="1">#REF!</definedName>
    <definedName name="BExBDWYZ0Q7JN35S0QLFDVJ406C6" localSheetId="5" hidden="1">#REF!</definedName>
    <definedName name="BExBDWYZ0Q7JN35S0QLFDVJ406C6" localSheetId="6" hidden="1">#REF!</definedName>
    <definedName name="BExBDWYZ0Q7JN35S0QLFDVJ406C6" localSheetId="9" hidden="1">#REF!</definedName>
    <definedName name="BExBDWYZ0Q7JN35S0QLFDVJ406C6" localSheetId="12" hidden="1">#REF!</definedName>
    <definedName name="BExBDWYZ0Q7JN35S0QLFDVJ406C6" localSheetId="13" hidden="1">#REF!</definedName>
    <definedName name="BExBDWYZ0Q7JN35S0QLFDVJ406C6" hidden="1">#REF!</definedName>
    <definedName name="BExBEJG7KEL0M0Y3OTMP8557BCS3" localSheetId="5" hidden="1">#REF!</definedName>
    <definedName name="BExBEJG7KEL0M0Y3OTMP8557BCS3" localSheetId="6" hidden="1">#REF!</definedName>
    <definedName name="BExBEJG7KEL0M0Y3OTMP8557BCS3" localSheetId="9" hidden="1">#REF!</definedName>
    <definedName name="BExBEJG7KEL0M0Y3OTMP8557BCS3" localSheetId="12" hidden="1">#REF!</definedName>
    <definedName name="BExBEJG7KEL0M0Y3OTMP8557BCS3" localSheetId="13" hidden="1">#REF!</definedName>
    <definedName name="BExBEJG7KEL0M0Y3OTMP8557BCS3" hidden="1">#REF!</definedName>
    <definedName name="BExCSRMDIIJA608CEF1KB3O220DP" localSheetId="5" hidden="1">#REF!</definedName>
    <definedName name="BExCSRMDIIJA608CEF1KB3O220DP" localSheetId="6" hidden="1">#REF!</definedName>
    <definedName name="BExCSRMDIIJA608CEF1KB3O220DP" localSheetId="9" hidden="1">#REF!</definedName>
    <definedName name="BExCSRMDIIJA608CEF1KB3O220DP" localSheetId="12" hidden="1">#REF!</definedName>
    <definedName name="BExCSRMDIIJA608CEF1KB3O220DP" localSheetId="13" hidden="1">#REF!</definedName>
    <definedName name="BExCSRMDIIJA608CEF1KB3O220DP" hidden="1">#REF!</definedName>
    <definedName name="BExCSYO0OM0QVXP6DQWO4PMBEN9Z" localSheetId="5" hidden="1">#REF!</definedName>
    <definedName name="BExCSYO0OM0QVXP6DQWO4PMBEN9Z" localSheetId="6" hidden="1">#REF!</definedName>
    <definedName name="BExCSYO0OM0QVXP6DQWO4PMBEN9Z" localSheetId="9" hidden="1">#REF!</definedName>
    <definedName name="BExCSYO0OM0QVXP6DQWO4PMBEN9Z" localSheetId="12" hidden="1">#REF!</definedName>
    <definedName name="BExCSYO0OM0QVXP6DQWO4PMBEN9Z" localSheetId="13" hidden="1">#REF!</definedName>
    <definedName name="BExCSYO0OM0QVXP6DQWO4PMBEN9Z" hidden="1">#REF!</definedName>
    <definedName name="BExCTD78UU9WYS98EEKWMBEV8X2N" localSheetId="5" hidden="1">#REF!</definedName>
    <definedName name="BExCTD78UU9WYS98EEKWMBEV8X2N" localSheetId="6" hidden="1">#REF!</definedName>
    <definedName name="BExCTD78UU9WYS98EEKWMBEV8X2N" localSheetId="9" hidden="1">#REF!</definedName>
    <definedName name="BExCTD78UU9WYS98EEKWMBEV8X2N" localSheetId="12" hidden="1">#REF!</definedName>
    <definedName name="BExCTD78UU9WYS98EEKWMBEV8X2N" localSheetId="13" hidden="1">#REF!</definedName>
    <definedName name="BExCTD78UU9WYS98EEKWMBEV8X2N" hidden="1">#REF!</definedName>
    <definedName name="BExCTDCPOR38DBLC14J2RWYRDBUB" localSheetId="5" hidden="1">#REF!</definedName>
    <definedName name="BExCTDCPOR38DBLC14J2RWYRDBUB" localSheetId="6" hidden="1">#REF!</definedName>
    <definedName name="BExCTDCPOR38DBLC14J2RWYRDBUB" localSheetId="9" hidden="1">#REF!</definedName>
    <definedName name="BExCTDCPOR38DBLC14J2RWYRDBUB" localSheetId="12" hidden="1">#REF!</definedName>
    <definedName name="BExCTDCPOR38DBLC14J2RWYRDBUB" localSheetId="13" hidden="1">#REF!</definedName>
    <definedName name="BExCTDCPOR38DBLC14J2RWYRDBUB" hidden="1">#REF!</definedName>
    <definedName name="BExCTNZNGLI8IJPXAJ8877BODL7L" localSheetId="5" hidden="1">#REF!</definedName>
    <definedName name="BExCTNZNGLI8IJPXAJ8877BODL7L" localSheetId="6" hidden="1">#REF!</definedName>
    <definedName name="BExCTNZNGLI8IJPXAJ8877BODL7L" localSheetId="9" hidden="1">#REF!</definedName>
    <definedName name="BExCTNZNGLI8IJPXAJ8877BODL7L" localSheetId="12" hidden="1">#REF!</definedName>
    <definedName name="BExCTNZNGLI8IJPXAJ8877BODL7L" localSheetId="13" hidden="1">#REF!</definedName>
    <definedName name="BExCTNZNGLI8IJPXAJ8877BODL7L" hidden="1">#REF!</definedName>
    <definedName name="BExCTZZA5MMFUYT5037NF8J4CQCD" localSheetId="5" hidden="1">#REF!</definedName>
    <definedName name="BExCTZZA5MMFUYT5037NF8J4CQCD" localSheetId="6" hidden="1">#REF!</definedName>
    <definedName name="BExCTZZA5MMFUYT5037NF8J4CQCD" localSheetId="9" hidden="1">#REF!</definedName>
    <definedName name="BExCTZZA5MMFUYT5037NF8J4CQCD" localSheetId="12" hidden="1">#REF!</definedName>
    <definedName name="BExCTZZA5MMFUYT5037NF8J4CQCD" localSheetId="13" hidden="1">#REF!</definedName>
    <definedName name="BExCTZZA5MMFUYT5037NF8J4CQCD" hidden="1">#REF!</definedName>
    <definedName name="BExCUHIEJ1NOKQJJXZ9WMN05DXNF" localSheetId="5" hidden="1">#REF!</definedName>
    <definedName name="BExCUHIEJ1NOKQJJXZ9WMN05DXNF" localSheetId="6" hidden="1">#REF!</definedName>
    <definedName name="BExCUHIEJ1NOKQJJXZ9WMN05DXNF" localSheetId="9" hidden="1">#REF!</definedName>
    <definedName name="BExCUHIEJ1NOKQJJXZ9WMN05DXNF" localSheetId="12" hidden="1">#REF!</definedName>
    <definedName name="BExCUHIEJ1NOKQJJXZ9WMN05DXNF" localSheetId="13" hidden="1">#REF!</definedName>
    <definedName name="BExCUHIEJ1NOKQJJXZ9WMN05DXNF" hidden="1">#REF!</definedName>
    <definedName name="BExCV26UGUZTSGUQELK5HWTEVF7A" localSheetId="5" hidden="1">#REF!</definedName>
    <definedName name="BExCV26UGUZTSGUQELK5HWTEVF7A" localSheetId="6" hidden="1">#REF!</definedName>
    <definedName name="BExCV26UGUZTSGUQELK5HWTEVF7A" localSheetId="9" hidden="1">#REF!</definedName>
    <definedName name="BExCV26UGUZTSGUQELK5HWTEVF7A" localSheetId="12" hidden="1">#REF!</definedName>
    <definedName name="BExCV26UGUZTSGUQELK5HWTEVF7A" localSheetId="13" hidden="1">#REF!</definedName>
    <definedName name="BExCV26UGUZTSGUQELK5HWTEVF7A" hidden="1">#REF!</definedName>
    <definedName name="BExCV6342V8M6TUET0AMO4O8ABFN" localSheetId="5" hidden="1">#REF!</definedName>
    <definedName name="BExCV6342V8M6TUET0AMO4O8ABFN" localSheetId="6" hidden="1">#REF!</definedName>
    <definedName name="BExCV6342V8M6TUET0AMO4O8ABFN" localSheetId="9" hidden="1">#REF!</definedName>
    <definedName name="BExCV6342V8M6TUET0AMO4O8ABFN" localSheetId="12" hidden="1">#REF!</definedName>
    <definedName name="BExCV6342V8M6TUET0AMO4O8ABFN" localSheetId="13" hidden="1">#REF!</definedName>
    <definedName name="BExCV6342V8M6TUET0AMO4O8ABFN" hidden="1">#REF!</definedName>
    <definedName name="BExCVGKRPB7N33MMGJCZQ8SMZFQA" localSheetId="5" hidden="1">#REF!</definedName>
    <definedName name="BExCVGKRPB7N33MMGJCZQ8SMZFQA" localSheetId="6" hidden="1">#REF!</definedName>
    <definedName name="BExCVGKRPB7N33MMGJCZQ8SMZFQA" localSheetId="9" hidden="1">#REF!</definedName>
    <definedName name="BExCVGKRPB7N33MMGJCZQ8SMZFQA" localSheetId="12" hidden="1">#REF!</definedName>
    <definedName name="BExCVGKRPB7N33MMGJCZQ8SMZFQA" localSheetId="13" hidden="1">#REF!</definedName>
    <definedName name="BExCVGKRPB7N33MMGJCZQ8SMZFQA" hidden="1">#REF!</definedName>
    <definedName name="BExCW25NC3BN6PIINZAEO8LTM7IT" localSheetId="5" hidden="1">#REF!</definedName>
    <definedName name="BExCW25NC3BN6PIINZAEO8LTM7IT" localSheetId="6" hidden="1">#REF!</definedName>
    <definedName name="BExCW25NC3BN6PIINZAEO8LTM7IT" localSheetId="9" hidden="1">#REF!</definedName>
    <definedName name="BExCW25NC3BN6PIINZAEO8LTM7IT" localSheetId="12" hidden="1">#REF!</definedName>
    <definedName name="BExCW25NC3BN6PIINZAEO8LTM7IT" localSheetId="13" hidden="1">#REF!</definedName>
    <definedName name="BExCW25NC3BN6PIINZAEO8LTM7IT" hidden="1">#REF!</definedName>
    <definedName name="BExCW2R83FEAVTXCV8PAYYXJZIOT" localSheetId="5" hidden="1">#REF!</definedName>
    <definedName name="BExCW2R83FEAVTXCV8PAYYXJZIOT" localSheetId="6" hidden="1">#REF!</definedName>
    <definedName name="BExCW2R83FEAVTXCV8PAYYXJZIOT" localSheetId="9" hidden="1">#REF!</definedName>
    <definedName name="BExCW2R83FEAVTXCV8PAYYXJZIOT" localSheetId="12" hidden="1">#REF!</definedName>
    <definedName name="BExCW2R83FEAVTXCV8PAYYXJZIOT" localSheetId="13" hidden="1">#REF!</definedName>
    <definedName name="BExCW2R83FEAVTXCV8PAYYXJZIOT" hidden="1">#REF!</definedName>
    <definedName name="BExCWHL7OZ19JY56TQCWBY4SCKUU" localSheetId="5" hidden="1">#REF!</definedName>
    <definedName name="BExCWHL7OZ19JY56TQCWBY4SCKUU" localSheetId="6" hidden="1">#REF!</definedName>
    <definedName name="BExCWHL7OZ19JY56TQCWBY4SCKUU" localSheetId="9" hidden="1">#REF!</definedName>
    <definedName name="BExCWHL7OZ19JY56TQCWBY4SCKUU" localSheetId="12" hidden="1">#REF!</definedName>
    <definedName name="BExCWHL7OZ19JY56TQCWBY4SCKUU" localSheetId="13" hidden="1">#REF!</definedName>
    <definedName name="BExCWHL7OZ19JY56TQCWBY4SCKUU" hidden="1">#REF!</definedName>
    <definedName name="BExCWSZ7A69026Y2L2WOORGBCUGG" localSheetId="5" hidden="1">#REF!</definedName>
    <definedName name="BExCWSZ7A69026Y2L2WOORGBCUGG" localSheetId="6" hidden="1">#REF!</definedName>
    <definedName name="BExCWSZ7A69026Y2L2WOORGBCUGG" localSheetId="9" hidden="1">#REF!</definedName>
    <definedName name="BExCWSZ7A69026Y2L2WOORGBCUGG" localSheetId="12" hidden="1">#REF!</definedName>
    <definedName name="BExCWSZ7A69026Y2L2WOORGBCUGG" localSheetId="13" hidden="1">#REF!</definedName>
    <definedName name="BExCWSZ7A69026Y2L2WOORGBCUGG" hidden="1">#REF!</definedName>
    <definedName name="BExCX4TASL1FSRY6JCUH68DVMQ25" localSheetId="5" hidden="1">#REF!</definedName>
    <definedName name="BExCX4TASL1FSRY6JCUH68DVMQ25" localSheetId="6" hidden="1">#REF!</definedName>
    <definedName name="BExCX4TASL1FSRY6JCUH68DVMQ25" localSheetId="9" hidden="1">#REF!</definedName>
    <definedName name="BExCX4TASL1FSRY6JCUH68DVMQ25" localSheetId="12" hidden="1">#REF!</definedName>
    <definedName name="BExCX4TASL1FSRY6JCUH68DVMQ25" localSheetId="13" hidden="1">#REF!</definedName>
    <definedName name="BExCX4TASL1FSRY6JCUH68DVMQ25" hidden="1">#REF!</definedName>
    <definedName name="BExCXJSSYCFO5U9388RLJDKQH8OQ" localSheetId="5" hidden="1">#REF!</definedName>
    <definedName name="BExCXJSSYCFO5U9388RLJDKQH8OQ" localSheetId="6" hidden="1">#REF!</definedName>
    <definedName name="BExCXJSSYCFO5U9388RLJDKQH8OQ" localSheetId="9" hidden="1">#REF!</definedName>
    <definedName name="BExCXJSSYCFO5U9388RLJDKQH8OQ" localSheetId="12" hidden="1">#REF!</definedName>
    <definedName name="BExCXJSSYCFO5U9388RLJDKQH8OQ" localSheetId="13" hidden="1">#REF!</definedName>
    <definedName name="BExCXJSSYCFO5U9388RLJDKQH8OQ" hidden="1">#REF!</definedName>
    <definedName name="BExCY4152D2ZH1OSLIRJLX25PNI0" localSheetId="5" hidden="1">#REF!</definedName>
    <definedName name="BExCY4152D2ZH1OSLIRJLX25PNI0" localSheetId="6" hidden="1">#REF!</definedName>
    <definedName name="BExCY4152D2ZH1OSLIRJLX25PNI0" localSheetId="9" hidden="1">#REF!</definedName>
    <definedName name="BExCY4152D2ZH1OSLIRJLX25PNI0" localSheetId="12" hidden="1">#REF!</definedName>
    <definedName name="BExCY4152D2ZH1OSLIRJLX25PNI0" localSheetId="13" hidden="1">#REF!</definedName>
    <definedName name="BExCY4152D2ZH1OSLIRJLX25PNI0" hidden="1">#REF!</definedName>
    <definedName name="BExCZ21Q67DTG6JZO3GVALW3RTH6" localSheetId="5" hidden="1">#REF!</definedName>
    <definedName name="BExCZ21Q67DTG6JZO3GVALW3RTH6" localSheetId="6" hidden="1">#REF!</definedName>
    <definedName name="BExCZ21Q67DTG6JZO3GVALW3RTH6" localSheetId="9" hidden="1">#REF!</definedName>
    <definedName name="BExCZ21Q67DTG6JZO3GVALW3RTH6" localSheetId="12" hidden="1">#REF!</definedName>
    <definedName name="BExCZ21Q67DTG6JZO3GVALW3RTH6" localSheetId="13" hidden="1">#REF!</definedName>
    <definedName name="BExCZ21Q67DTG6JZO3GVALW3RTH6" hidden="1">#REF!</definedName>
    <definedName name="BExCZBXSUWTTB01VCEFF7QRUN4IU" localSheetId="5" hidden="1">#REF!</definedName>
    <definedName name="BExCZBXSUWTTB01VCEFF7QRUN4IU" localSheetId="6" hidden="1">#REF!</definedName>
    <definedName name="BExCZBXSUWTTB01VCEFF7QRUN4IU" localSheetId="9" hidden="1">#REF!</definedName>
    <definedName name="BExCZBXSUWTTB01VCEFF7QRUN4IU" localSheetId="12" hidden="1">#REF!</definedName>
    <definedName name="BExCZBXSUWTTB01VCEFF7QRUN4IU" localSheetId="13" hidden="1">#REF!</definedName>
    <definedName name="BExCZBXSUWTTB01VCEFF7QRUN4IU" hidden="1">#REF!</definedName>
    <definedName name="BExCZDA943W3HLHYHLNM80S47SO3" localSheetId="5" hidden="1">#REF!</definedName>
    <definedName name="BExCZDA943W3HLHYHLNM80S47SO3" localSheetId="6" hidden="1">#REF!</definedName>
    <definedName name="BExCZDA943W3HLHYHLNM80S47SO3" localSheetId="9" hidden="1">#REF!</definedName>
    <definedName name="BExCZDA943W3HLHYHLNM80S47SO3" localSheetId="12" hidden="1">#REF!</definedName>
    <definedName name="BExCZDA943W3HLHYHLNM80S47SO3" localSheetId="13" hidden="1">#REF!</definedName>
    <definedName name="BExCZDA943W3HLHYHLNM80S47SO3" hidden="1">#REF!</definedName>
    <definedName name="BExCZNRWARGPM0CK6DX2HVF2W8G2" localSheetId="5" hidden="1">#REF!</definedName>
    <definedName name="BExCZNRWARGPM0CK6DX2HVF2W8G2" localSheetId="6" hidden="1">#REF!</definedName>
    <definedName name="BExCZNRWARGPM0CK6DX2HVF2W8G2" localSheetId="9" hidden="1">#REF!</definedName>
    <definedName name="BExCZNRWARGPM0CK6DX2HVF2W8G2" localSheetId="12" hidden="1">#REF!</definedName>
    <definedName name="BExCZNRWARGPM0CK6DX2HVF2W8G2" localSheetId="13" hidden="1">#REF!</definedName>
    <definedName name="BExCZNRWARGPM0CK6DX2HVF2W8G2" hidden="1">#REF!</definedName>
    <definedName name="BExCZOTKD49IS1W5OZJR46LC2ABA" localSheetId="5" hidden="1">#REF!</definedName>
    <definedName name="BExCZOTKD49IS1W5OZJR46LC2ABA" localSheetId="6" hidden="1">#REF!</definedName>
    <definedName name="BExCZOTKD49IS1W5OZJR46LC2ABA" localSheetId="9" hidden="1">#REF!</definedName>
    <definedName name="BExCZOTKD49IS1W5OZJR46LC2ABA" localSheetId="12" hidden="1">#REF!</definedName>
    <definedName name="BExCZOTKD49IS1W5OZJR46LC2ABA" localSheetId="13" hidden="1">#REF!</definedName>
    <definedName name="BExCZOTKD49IS1W5OZJR46LC2ABA" hidden="1">#REF!</definedName>
    <definedName name="BExCZWRKKSYZ32FLK543T2FS1Z4H" localSheetId="5" hidden="1">#REF!</definedName>
    <definedName name="BExCZWRKKSYZ32FLK543T2FS1Z4H" localSheetId="6" hidden="1">#REF!</definedName>
    <definedName name="BExCZWRKKSYZ32FLK543T2FS1Z4H" localSheetId="9" hidden="1">#REF!</definedName>
    <definedName name="BExCZWRKKSYZ32FLK543T2FS1Z4H" localSheetId="12" hidden="1">#REF!</definedName>
    <definedName name="BExCZWRKKSYZ32FLK543T2FS1Z4H" localSheetId="13" hidden="1">#REF!</definedName>
    <definedName name="BExCZWRKKSYZ32FLK543T2FS1Z4H" hidden="1">#REF!</definedName>
    <definedName name="BExD01EWB1S4YUS4BISN2QN0IGM8" localSheetId="5" hidden="1">#REF!</definedName>
    <definedName name="BExD01EWB1S4YUS4BISN2QN0IGM8" localSheetId="6" hidden="1">#REF!</definedName>
    <definedName name="BExD01EWB1S4YUS4BISN2QN0IGM8" localSheetId="9" hidden="1">#REF!</definedName>
    <definedName name="BExD01EWB1S4YUS4BISN2QN0IGM8" localSheetId="12" hidden="1">#REF!</definedName>
    <definedName name="BExD01EWB1S4YUS4BISN2QN0IGM8" localSheetId="13" hidden="1">#REF!</definedName>
    <definedName name="BExD01EWB1S4YUS4BISN2QN0IGM8" hidden="1">#REF!</definedName>
    <definedName name="BExD01K8HF76O09WZVDZTT68E4WP" localSheetId="5" hidden="1">#REF!</definedName>
    <definedName name="BExD01K8HF76O09WZVDZTT68E4WP" localSheetId="6" hidden="1">#REF!</definedName>
    <definedName name="BExD01K8HF76O09WZVDZTT68E4WP" localSheetId="9" hidden="1">#REF!</definedName>
    <definedName name="BExD01K8HF76O09WZVDZTT68E4WP" localSheetId="12" hidden="1">#REF!</definedName>
    <definedName name="BExD01K8HF76O09WZVDZTT68E4WP" localSheetId="13" hidden="1">#REF!</definedName>
    <definedName name="BExD01K8HF76O09WZVDZTT68E4WP" hidden="1">#REF!</definedName>
    <definedName name="BExD1CBEZ7D3MEDE8P9CYDJ6JAZB" localSheetId="5" hidden="1">#REF!</definedName>
    <definedName name="BExD1CBEZ7D3MEDE8P9CYDJ6JAZB" localSheetId="6" hidden="1">#REF!</definedName>
    <definedName name="BExD1CBEZ7D3MEDE8P9CYDJ6JAZB" localSheetId="9" hidden="1">#REF!</definedName>
    <definedName name="BExD1CBEZ7D3MEDE8P9CYDJ6JAZB" localSheetId="12" hidden="1">#REF!</definedName>
    <definedName name="BExD1CBEZ7D3MEDE8P9CYDJ6JAZB" localSheetId="13" hidden="1">#REF!</definedName>
    <definedName name="BExD1CBEZ7D3MEDE8P9CYDJ6JAZB" hidden="1">#REF!</definedName>
    <definedName name="BExD2NYRIR90HD3DH9SWJQPKFHUJ" localSheetId="5" hidden="1">#REF!</definedName>
    <definedName name="BExD2NYRIR90HD3DH9SWJQPKFHUJ" localSheetId="6" hidden="1">#REF!</definedName>
    <definedName name="BExD2NYRIR90HD3DH9SWJQPKFHUJ" localSheetId="9" hidden="1">#REF!</definedName>
    <definedName name="BExD2NYRIR90HD3DH9SWJQPKFHUJ" localSheetId="12" hidden="1">#REF!</definedName>
    <definedName name="BExD2NYRIR90HD3DH9SWJQPKFHUJ" localSheetId="13" hidden="1">#REF!</definedName>
    <definedName name="BExD2NYRIR90HD3DH9SWJQPKFHUJ" hidden="1">#REF!</definedName>
    <definedName name="BExD4AUW89AZTABK2K6N9JE0LWP6" localSheetId="5" hidden="1">#REF!</definedName>
    <definedName name="BExD4AUW89AZTABK2K6N9JE0LWP6" localSheetId="6" hidden="1">#REF!</definedName>
    <definedName name="BExD4AUW89AZTABK2K6N9JE0LWP6" localSheetId="9" hidden="1">#REF!</definedName>
    <definedName name="BExD4AUW89AZTABK2K6N9JE0LWP6" localSheetId="12" hidden="1">#REF!</definedName>
    <definedName name="BExD4AUW89AZTABK2K6N9JE0LWP6" localSheetId="13" hidden="1">#REF!</definedName>
    <definedName name="BExD4AUW89AZTABK2K6N9JE0LWP6" hidden="1">#REF!</definedName>
    <definedName name="BExD5OR9TAUAKQEC4YZAU9SEIJAI" localSheetId="5" hidden="1">#REF!</definedName>
    <definedName name="BExD5OR9TAUAKQEC4YZAU9SEIJAI" localSheetId="6" hidden="1">#REF!</definedName>
    <definedName name="BExD5OR9TAUAKQEC4YZAU9SEIJAI" localSheetId="9" hidden="1">#REF!</definedName>
    <definedName name="BExD5OR9TAUAKQEC4YZAU9SEIJAI" localSheetId="12" hidden="1">#REF!</definedName>
    <definedName name="BExD5OR9TAUAKQEC4YZAU9SEIJAI" localSheetId="13" hidden="1">#REF!</definedName>
    <definedName name="BExD5OR9TAUAKQEC4YZAU9SEIJAI" hidden="1">#REF!</definedName>
    <definedName name="BExD5T3OMTI9MD802JYQYUCYDF9C" localSheetId="5" hidden="1">#REF!</definedName>
    <definedName name="BExD5T3OMTI9MD802JYQYUCYDF9C" localSheetId="6" hidden="1">#REF!</definedName>
    <definedName name="BExD5T3OMTI9MD802JYQYUCYDF9C" localSheetId="9" hidden="1">#REF!</definedName>
    <definedName name="BExD5T3OMTI9MD802JYQYUCYDF9C" localSheetId="12" hidden="1">#REF!</definedName>
    <definedName name="BExD5T3OMTI9MD802JYQYUCYDF9C" localSheetId="13" hidden="1">#REF!</definedName>
    <definedName name="BExD5T3OMTI9MD802JYQYUCYDF9C" hidden="1">#REF!</definedName>
    <definedName name="BExD6BJAOQ3T2N7T2D9UAUNJB5RH" localSheetId="5" hidden="1">#REF!</definedName>
    <definedName name="BExD6BJAOQ3T2N7T2D9UAUNJB5RH" localSheetId="6" hidden="1">#REF!</definedName>
    <definedName name="BExD6BJAOQ3T2N7T2D9UAUNJB5RH" localSheetId="9" hidden="1">#REF!</definedName>
    <definedName name="BExD6BJAOQ3T2N7T2D9UAUNJB5RH" localSheetId="12" hidden="1">#REF!</definedName>
    <definedName name="BExD6BJAOQ3T2N7T2D9UAUNJB5RH" localSheetId="13" hidden="1">#REF!</definedName>
    <definedName name="BExD6BJAOQ3T2N7T2D9UAUNJB5RH" hidden="1">#REF!</definedName>
    <definedName name="BExD6LKNKR5AH3NTJSFCJNCF56SU" localSheetId="5" hidden="1">#REF!</definedName>
    <definedName name="BExD6LKNKR5AH3NTJSFCJNCF56SU" localSheetId="6" hidden="1">#REF!</definedName>
    <definedName name="BExD6LKNKR5AH3NTJSFCJNCF56SU" localSheetId="9" hidden="1">#REF!</definedName>
    <definedName name="BExD6LKNKR5AH3NTJSFCJNCF56SU" localSheetId="12" hidden="1">#REF!</definedName>
    <definedName name="BExD6LKNKR5AH3NTJSFCJNCF56SU" localSheetId="13" hidden="1">#REF!</definedName>
    <definedName name="BExD6LKNKR5AH3NTJSFCJNCF56SU" hidden="1">#REF!</definedName>
    <definedName name="BExD6VGQ1KDUAAM20QYKF510LHNQ" localSheetId="5" hidden="1">#REF!</definedName>
    <definedName name="BExD6VGQ1KDUAAM20QYKF510LHNQ" localSheetId="6" hidden="1">#REF!</definedName>
    <definedName name="BExD6VGQ1KDUAAM20QYKF510LHNQ" localSheetId="9" hidden="1">#REF!</definedName>
    <definedName name="BExD6VGQ1KDUAAM20QYKF510LHNQ" localSheetId="12" hidden="1">#REF!</definedName>
    <definedName name="BExD6VGQ1KDUAAM20QYKF510LHNQ" localSheetId="13" hidden="1">#REF!</definedName>
    <definedName name="BExD6VGQ1KDUAAM20QYKF510LHNQ" hidden="1">#REF!</definedName>
    <definedName name="BExD751YUEQ2J1KFGQIHKTHEAIWQ" localSheetId="5" hidden="1">#REF!</definedName>
    <definedName name="BExD751YUEQ2J1KFGQIHKTHEAIWQ" localSheetId="6" hidden="1">#REF!</definedName>
    <definedName name="BExD751YUEQ2J1KFGQIHKTHEAIWQ" localSheetId="9" hidden="1">#REF!</definedName>
    <definedName name="BExD751YUEQ2J1KFGQIHKTHEAIWQ" localSheetId="12" hidden="1">#REF!</definedName>
    <definedName name="BExD751YUEQ2J1KFGQIHKTHEAIWQ" localSheetId="13" hidden="1">#REF!</definedName>
    <definedName name="BExD751YUEQ2J1KFGQIHKTHEAIWQ" hidden="1">#REF!</definedName>
    <definedName name="BExD7ALO5VFNYZLHTR912XES5F7I" localSheetId="5" hidden="1">#REF!</definedName>
    <definedName name="BExD7ALO5VFNYZLHTR912XES5F7I" localSheetId="6" hidden="1">#REF!</definedName>
    <definedName name="BExD7ALO5VFNYZLHTR912XES5F7I" localSheetId="9" hidden="1">#REF!</definedName>
    <definedName name="BExD7ALO5VFNYZLHTR912XES5F7I" localSheetId="12" hidden="1">#REF!</definedName>
    <definedName name="BExD7ALO5VFNYZLHTR912XES5F7I" localSheetId="13" hidden="1">#REF!</definedName>
    <definedName name="BExD7ALO5VFNYZLHTR912XES5F7I" hidden="1">#REF!</definedName>
    <definedName name="BExD802MZJDSZKYNO370TCBIJ5IZ" localSheetId="5" hidden="1">#REF!</definedName>
    <definedName name="BExD802MZJDSZKYNO370TCBIJ5IZ" localSheetId="6" hidden="1">#REF!</definedName>
    <definedName name="BExD802MZJDSZKYNO370TCBIJ5IZ" localSheetId="9" hidden="1">#REF!</definedName>
    <definedName name="BExD802MZJDSZKYNO370TCBIJ5IZ" localSheetId="12" hidden="1">#REF!</definedName>
    <definedName name="BExD802MZJDSZKYNO370TCBIJ5IZ" localSheetId="13" hidden="1">#REF!</definedName>
    <definedName name="BExD802MZJDSZKYNO370TCBIJ5IZ" hidden="1">#REF!</definedName>
    <definedName name="BExD86IOHFTYP0HDCGLXU9GK4DC2" localSheetId="5" hidden="1">#REF!</definedName>
    <definedName name="BExD86IOHFTYP0HDCGLXU9GK4DC2" localSheetId="6" hidden="1">#REF!</definedName>
    <definedName name="BExD86IOHFTYP0HDCGLXU9GK4DC2" localSheetId="9" hidden="1">#REF!</definedName>
    <definedName name="BExD86IOHFTYP0HDCGLXU9GK4DC2" localSheetId="12" hidden="1">#REF!</definedName>
    <definedName name="BExD86IOHFTYP0HDCGLXU9GK4DC2" localSheetId="13" hidden="1">#REF!</definedName>
    <definedName name="BExD86IOHFTYP0HDCGLXU9GK4DC2" hidden="1">#REF!</definedName>
    <definedName name="BExD94DR12E2Q3IO886T3LN6LOBM" localSheetId="5" hidden="1">#REF!</definedName>
    <definedName name="BExD94DR12E2Q3IO886T3LN6LOBM" localSheetId="6" hidden="1">#REF!</definedName>
    <definedName name="BExD94DR12E2Q3IO886T3LN6LOBM" localSheetId="9" hidden="1">#REF!</definedName>
    <definedName name="BExD94DR12E2Q3IO886T3LN6LOBM" localSheetId="12" hidden="1">#REF!</definedName>
    <definedName name="BExD94DR12E2Q3IO886T3LN6LOBM" localSheetId="13" hidden="1">#REF!</definedName>
    <definedName name="BExD94DR12E2Q3IO886T3LN6LOBM" hidden="1">#REF!</definedName>
    <definedName name="BExD9FMG8R9Y0IXA576H0LEM89IR" localSheetId="5" hidden="1">#REF!</definedName>
    <definedName name="BExD9FMG8R9Y0IXA576H0LEM89IR" localSheetId="6" hidden="1">#REF!</definedName>
    <definedName name="BExD9FMG8R9Y0IXA576H0LEM89IR" localSheetId="9" hidden="1">#REF!</definedName>
    <definedName name="BExD9FMG8R9Y0IXA576H0LEM89IR" localSheetId="12" hidden="1">#REF!</definedName>
    <definedName name="BExD9FMG8R9Y0IXA576H0LEM89IR" localSheetId="13" hidden="1">#REF!</definedName>
    <definedName name="BExD9FMG8R9Y0IXA576H0LEM89IR" hidden="1">#REF!</definedName>
    <definedName name="BExD9H48EAQMO3Q08CHNNP31IGFO" localSheetId="5" hidden="1">#REF!</definedName>
    <definedName name="BExD9H48EAQMO3Q08CHNNP31IGFO" localSheetId="6" hidden="1">#REF!</definedName>
    <definedName name="BExD9H48EAQMO3Q08CHNNP31IGFO" localSheetId="9" hidden="1">#REF!</definedName>
    <definedName name="BExD9H48EAQMO3Q08CHNNP31IGFO" localSheetId="12" hidden="1">#REF!</definedName>
    <definedName name="BExD9H48EAQMO3Q08CHNNP31IGFO" localSheetId="13" hidden="1">#REF!</definedName>
    <definedName name="BExD9H48EAQMO3Q08CHNNP31IGFO" hidden="1">#REF!</definedName>
    <definedName name="BExDA0G90MOM885Q14YPOEO3TB6J" localSheetId="5" hidden="1">#REF!</definedName>
    <definedName name="BExDA0G90MOM885Q14YPOEO3TB6J" localSheetId="6" hidden="1">#REF!</definedName>
    <definedName name="BExDA0G90MOM885Q14YPOEO3TB6J" localSheetId="9" hidden="1">#REF!</definedName>
    <definedName name="BExDA0G90MOM885Q14YPOEO3TB6J" localSheetId="12" hidden="1">#REF!</definedName>
    <definedName name="BExDA0G90MOM885Q14YPOEO3TB6J" localSheetId="13" hidden="1">#REF!</definedName>
    <definedName name="BExDA0G90MOM885Q14YPOEO3TB6J" hidden="1">#REF!</definedName>
    <definedName name="BExDBAGECQNTPTKWYMRMX4OKJ12P" localSheetId="5" hidden="1">#REF!</definedName>
    <definedName name="BExDBAGECQNTPTKWYMRMX4OKJ12P" localSheetId="6" hidden="1">#REF!</definedName>
    <definedName name="BExDBAGECQNTPTKWYMRMX4OKJ12P" localSheetId="9" hidden="1">#REF!</definedName>
    <definedName name="BExDBAGECQNTPTKWYMRMX4OKJ12P" localSheetId="12" hidden="1">#REF!</definedName>
    <definedName name="BExDBAGECQNTPTKWYMRMX4OKJ12P" localSheetId="13" hidden="1">#REF!</definedName>
    <definedName name="BExDBAGECQNTPTKWYMRMX4OKJ12P" hidden="1">#REF!</definedName>
    <definedName name="BExDBCUP8JB3TM4T0EZBEHVZHNGQ" localSheetId="5" hidden="1">#REF!</definedName>
    <definedName name="BExDBCUP8JB3TM4T0EZBEHVZHNGQ" localSheetId="6" hidden="1">#REF!</definedName>
    <definedName name="BExDBCUP8JB3TM4T0EZBEHVZHNGQ" localSheetId="9" hidden="1">#REF!</definedName>
    <definedName name="BExDBCUP8JB3TM4T0EZBEHVZHNGQ" localSheetId="12" hidden="1">#REF!</definedName>
    <definedName name="BExDBCUP8JB3TM4T0EZBEHVZHNGQ" localSheetId="13" hidden="1">#REF!</definedName>
    <definedName name="BExDBCUP8JB3TM4T0EZBEHVZHNGQ" hidden="1">#REF!</definedName>
    <definedName name="BExDBWC0RD6QHZ24XFI01VL9OV3Z" localSheetId="5" hidden="1">#REF!</definedName>
    <definedName name="BExDBWC0RD6QHZ24XFI01VL9OV3Z" localSheetId="6" hidden="1">#REF!</definedName>
    <definedName name="BExDBWC0RD6QHZ24XFI01VL9OV3Z" localSheetId="9" hidden="1">#REF!</definedName>
    <definedName name="BExDBWC0RD6QHZ24XFI01VL9OV3Z" localSheetId="12" hidden="1">#REF!</definedName>
    <definedName name="BExDBWC0RD6QHZ24XFI01VL9OV3Z" localSheetId="13" hidden="1">#REF!</definedName>
    <definedName name="BExDBWC0RD6QHZ24XFI01VL9OV3Z" hidden="1">#REF!</definedName>
    <definedName name="BExEO4FCXZYST0OYSB5X45HEB87Y" localSheetId="5" hidden="1">#REF!</definedName>
    <definedName name="BExEO4FCXZYST0OYSB5X45HEB87Y" localSheetId="6" hidden="1">#REF!</definedName>
    <definedName name="BExEO4FCXZYST0OYSB5X45HEB87Y" localSheetId="9" hidden="1">#REF!</definedName>
    <definedName name="BExEO4FCXZYST0OYSB5X45HEB87Y" localSheetId="12" hidden="1">#REF!</definedName>
    <definedName name="BExEO4FCXZYST0OYSB5X45HEB87Y" localSheetId="13" hidden="1">#REF!</definedName>
    <definedName name="BExEO4FCXZYST0OYSB5X45HEB87Y" hidden="1">#REF!</definedName>
    <definedName name="BExEOE0MTVZD9YSD4ZCHK0TS5CYN" localSheetId="5" hidden="1">#REF!</definedName>
    <definedName name="BExEOE0MTVZD9YSD4ZCHK0TS5CYN" localSheetId="6" hidden="1">#REF!</definedName>
    <definedName name="BExEOE0MTVZD9YSD4ZCHK0TS5CYN" localSheetId="9" hidden="1">#REF!</definedName>
    <definedName name="BExEOE0MTVZD9YSD4ZCHK0TS5CYN" localSheetId="12" hidden="1">#REF!</definedName>
    <definedName name="BExEOE0MTVZD9YSD4ZCHK0TS5CYN" localSheetId="13" hidden="1">#REF!</definedName>
    <definedName name="BExEOE0MTVZD9YSD4ZCHK0TS5CYN" hidden="1">#REF!</definedName>
    <definedName name="BExEPVIHVSYN7PE8S4ECVJ0543ND" localSheetId="5" hidden="1">#REF!</definedName>
    <definedName name="BExEPVIHVSYN7PE8S4ECVJ0543ND" localSheetId="6" hidden="1">#REF!</definedName>
    <definedName name="BExEPVIHVSYN7PE8S4ECVJ0543ND" localSheetId="9" hidden="1">#REF!</definedName>
    <definedName name="BExEPVIHVSYN7PE8S4ECVJ0543ND" localSheetId="12" hidden="1">#REF!</definedName>
    <definedName name="BExEPVIHVSYN7PE8S4ECVJ0543ND" localSheetId="13" hidden="1">#REF!</definedName>
    <definedName name="BExEPVIHVSYN7PE8S4ECVJ0543ND" hidden="1">#REF!</definedName>
    <definedName name="BExEQVH903ARCZK6L5U06401OR99" localSheetId="5" hidden="1">#REF!</definedName>
    <definedName name="BExEQVH903ARCZK6L5U06401OR99" localSheetId="6" hidden="1">#REF!</definedName>
    <definedName name="BExEQVH903ARCZK6L5U06401OR99" localSheetId="9" hidden="1">#REF!</definedName>
    <definedName name="BExEQVH903ARCZK6L5U06401OR99" localSheetId="12" hidden="1">#REF!</definedName>
    <definedName name="BExEQVH903ARCZK6L5U06401OR99" localSheetId="13" hidden="1">#REF!</definedName>
    <definedName name="BExEQVH903ARCZK6L5U06401OR99" hidden="1">#REF!</definedName>
    <definedName name="BExER5TE6STVZMVOL3IVTM39RT2I" localSheetId="5" hidden="1">#REF!</definedName>
    <definedName name="BExER5TE6STVZMVOL3IVTM39RT2I" localSheetId="6" hidden="1">#REF!</definedName>
    <definedName name="BExER5TE6STVZMVOL3IVTM39RT2I" localSheetId="9" hidden="1">#REF!</definedName>
    <definedName name="BExER5TE6STVZMVOL3IVTM39RT2I" localSheetId="12" hidden="1">#REF!</definedName>
    <definedName name="BExER5TE6STVZMVOL3IVTM39RT2I" localSheetId="13" hidden="1">#REF!</definedName>
    <definedName name="BExER5TE6STVZMVOL3IVTM39RT2I" hidden="1">#REF!</definedName>
    <definedName name="BExET4UKSKG6DGFO78FLY7YXJ03N" localSheetId="5" hidden="1">#REF!</definedName>
    <definedName name="BExET4UKSKG6DGFO78FLY7YXJ03N" localSheetId="6" hidden="1">#REF!</definedName>
    <definedName name="BExET4UKSKG6DGFO78FLY7YXJ03N" localSheetId="9" hidden="1">#REF!</definedName>
    <definedName name="BExET4UKSKG6DGFO78FLY7YXJ03N" localSheetId="12" hidden="1">#REF!</definedName>
    <definedName name="BExET4UKSKG6DGFO78FLY7YXJ03N" localSheetId="13" hidden="1">#REF!</definedName>
    <definedName name="BExET4UKSKG6DGFO78FLY7YXJ03N" hidden="1">#REF!</definedName>
    <definedName name="BExETGZGC9SA19G891T6ISXT8YAV" localSheetId="5" hidden="1">#REF!</definedName>
    <definedName name="BExETGZGC9SA19G891T6ISXT8YAV" localSheetId="6" hidden="1">#REF!</definedName>
    <definedName name="BExETGZGC9SA19G891T6ISXT8YAV" localSheetId="9" hidden="1">#REF!</definedName>
    <definedName name="BExETGZGC9SA19G891T6ISXT8YAV" localSheetId="12" hidden="1">#REF!</definedName>
    <definedName name="BExETGZGC9SA19G891T6ISXT8YAV" localSheetId="13" hidden="1">#REF!</definedName>
    <definedName name="BExETGZGC9SA19G891T6ISXT8YAV" hidden="1">#REF!</definedName>
    <definedName name="BExETURRN50I867QX8UP79LIKYAH" localSheetId="5" hidden="1">#REF!</definedName>
    <definedName name="BExETURRN50I867QX8UP79LIKYAH" localSheetId="6" hidden="1">#REF!</definedName>
    <definedName name="BExETURRN50I867QX8UP79LIKYAH" localSheetId="9" hidden="1">#REF!</definedName>
    <definedName name="BExETURRN50I867QX8UP79LIKYAH" localSheetId="12" hidden="1">#REF!</definedName>
    <definedName name="BExETURRN50I867QX8UP79LIKYAH" localSheetId="13" hidden="1">#REF!</definedName>
    <definedName name="BExETURRN50I867QX8UP79LIKYAH" hidden="1">#REF!</definedName>
    <definedName name="BExEUNE40OIMDIWK3334GQ24EV3R" localSheetId="5" hidden="1">#REF!</definedName>
    <definedName name="BExEUNE40OIMDIWK3334GQ24EV3R" localSheetId="6" hidden="1">#REF!</definedName>
    <definedName name="BExEUNE40OIMDIWK3334GQ24EV3R" localSheetId="9" hidden="1">#REF!</definedName>
    <definedName name="BExEUNE40OIMDIWK3334GQ24EV3R" localSheetId="12" hidden="1">#REF!</definedName>
    <definedName name="BExEUNE40OIMDIWK3334GQ24EV3R" localSheetId="13" hidden="1">#REF!</definedName>
    <definedName name="BExEUNE40OIMDIWK3334GQ24EV3R" hidden="1">#REF!</definedName>
    <definedName name="BExEV586LC7F2BGYU7MNA878ZSVG" localSheetId="5" hidden="1">#REF!</definedName>
    <definedName name="BExEV586LC7F2BGYU7MNA878ZSVG" localSheetId="6" hidden="1">#REF!</definedName>
    <definedName name="BExEV586LC7F2BGYU7MNA878ZSVG" localSheetId="9" hidden="1">#REF!</definedName>
    <definedName name="BExEV586LC7F2BGYU7MNA878ZSVG" localSheetId="12" hidden="1">#REF!</definedName>
    <definedName name="BExEV586LC7F2BGYU7MNA878ZSVG" localSheetId="13" hidden="1">#REF!</definedName>
    <definedName name="BExEV586LC7F2BGYU7MNA878ZSVG" hidden="1">#REF!</definedName>
    <definedName name="BExEVIEXOACG0IQD644UMFVU9LSV" localSheetId="5" hidden="1">#REF!</definedName>
    <definedName name="BExEVIEXOACG0IQD644UMFVU9LSV" localSheetId="6" hidden="1">#REF!</definedName>
    <definedName name="BExEVIEXOACG0IQD644UMFVU9LSV" localSheetId="9" hidden="1">#REF!</definedName>
    <definedName name="BExEVIEXOACG0IQD644UMFVU9LSV" localSheetId="12" hidden="1">#REF!</definedName>
    <definedName name="BExEVIEXOACG0IQD644UMFVU9LSV" localSheetId="13" hidden="1">#REF!</definedName>
    <definedName name="BExEVIEXOACG0IQD644UMFVU9LSV" hidden="1">#REF!</definedName>
    <definedName name="BExEW08UKHQWDQQ9LQYIAIPDH4AH" localSheetId="5" hidden="1">#REF!</definedName>
    <definedName name="BExEW08UKHQWDQQ9LQYIAIPDH4AH" localSheetId="6" hidden="1">#REF!</definedName>
    <definedName name="BExEW08UKHQWDQQ9LQYIAIPDH4AH" localSheetId="9" hidden="1">#REF!</definedName>
    <definedName name="BExEW08UKHQWDQQ9LQYIAIPDH4AH" localSheetId="12" hidden="1">#REF!</definedName>
    <definedName name="BExEW08UKHQWDQQ9LQYIAIPDH4AH" localSheetId="13" hidden="1">#REF!</definedName>
    <definedName name="BExEW08UKHQWDQQ9LQYIAIPDH4AH" hidden="1">#REF!</definedName>
    <definedName name="BExEW4QNFFCYN1NOMMHT99CIXYVX" localSheetId="5" hidden="1">#REF!</definedName>
    <definedName name="BExEW4QNFFCYN1NOMMHT99CIXYVX" localSheetId="6" hidden="1">#REF!</definedName>
    <definedName name="BExEW4QNFFCYN1NOMMHT99CIXYVX" localSheetId="9" hidden="1">#REF!</definedName>
    <definedName name="BExEW4QNFFCYN1NOMMHT99CIXYVX" localSheetId="12" hidden="1">#REF!</definedName>
    <definedName name="BExEW4QNFFCYN1NOMMHT99CIXYVX" localSheetId="13" hidden="1">#REF!</definedName>
    <definedName name="BExEW4QNFFCYN1NOMMHT99CIXYVX" hidden="1">#REF!</definedName>
    <definedName name="BExEWOYVKVBR4051BHBIFCZ5NSCE" localSheetId="5" hidden="1">#REF!</definedName>
    <definedName name="BExEWOYVKVBR4051BHBIFCZ5NSCE" localSheetId="6" hidden="1">#REF!</definedName>
    <definedName name="BExEWOYVKVBR4051BHBIFCZ5NSCE" localSheetId="9" hidden="1">#REF!</definedName>
    <definedName name="BExEWOYVKVBR4051BHBIFCZ5NSCE" localSheetId="12" hidden="1">#REF!</definedName>
    <definedName name="BExEWOYVKVBR4051BHBIFCZ5NSCE" localSheetId="13" hidden="1">#REF!</definedName>
    <definedName name="BExEWOYVKVBR4051BHBIFCZ5NSCE" hidden="1">#REF!</definedName>
    <definedName name="BExEWX26TBNE29WL9W8S51DS82W5" localSheetId="5" hidden="1">#REF!</definedName>
    <definedName name="BExEWX26TBNE29WL9W8S51DS82W5" localSheetId="6" hidden="1">#REF!</definedName>
    <definedName name="BExEWX26TBNE29WL9W8S51DS82W5" localSheetId="9" hidden="1">#REF!</definedName>
    <definedName name="BExEWX26TBNE29WL9W8S51DS82W5" localSheetId="12" hidden="1">#REF!</definedName>
    <definedName name="BExEWX26TBNE29WL9W8S51DS82W5" localSheetId="13" hidden="1">#REF!</definedName>
    <definedName name="BExEWX26TBNE29WL9W8S51DS82W5" hidden="1">#REF!</definedName>
    <definedName name="BExEX7ZZ8ZDYLJJ9EDHHDL1VEGWK" localSheetId="5" hidden="1">#REF!</definedName>
    <definedName name="BExEX7ZZ8ZDYLJJ9EDHHDL1VEGWK" localSheetId="6" hidden="1">#REF!</definedName>
    <definedName name="BExEX7ZZ8ZDYLJJ9EDHHDL1VEGWK" localSheetId="9" hidden="1">#REF!</definedName>
    <definedName name="BExEX7ZZ8ZDYLJJ9EDHHDL1VEGWK" localSheetId="12" hidden="1">#REF!</definedName>
    <definedName name="BExEX7ZZ8ZDYLJJ9EDHHDL1VEGWK" localSheetId="13" hidden="1">#REF!</definedName>
    <definedName name="BExEX7ZZ8ZDYLJJ9EDHHDL1VEGWK" hidden="1">#REF!</definedName>
    <definedName name="BExEXJDYYG84DO6HSFHJOCS3U3IZ" localSheetId="5" hidden="1">#REF!</definedName>
    <definedName name="BExEXJDYYG84DO6HSFHJOCS3U3IZ" localSheetId="6" hidden="1">#REF!</definedName>
    <definedName name="BExEXJDYYG84DO6HSFHJOCS3U3IZ" localSheetId="9" hidden="1">#REF!</definedName>
    <definedName name="BExEXJDYYG84DO6HSFHJOCS3U3IZ" localSheetId="12" hidden="1">#REF!</definedName>
    <definedName name="BExEXJDYYG84DO6HSFHJOCS3U3IZ" localSheetId="13" hidden="1">#REF!</definedName>
    <definedName name="BExEXJDYYG84DO6HSFHJOCS3U3IZ" hidden="1">#REF!</definedName>
    <definedName name="BExEXXMDLTYMVDDLCSGD6KIFINVA" localSheetId="5" hidden="1">#REF!</definedName>
    <definedName name="BExEXXMDLTYMVDDLCSGD6KIFINVA" localSheetId="6" hidden="1">#REF!</definedName>
    <definedName name="BExEXXMDLTYMVDDLCSGD6KIFINVA" localSheetId="9" hidden="1">#REF!</definedName>
    <definedName name="BExEXXMDLTYMVDDLCSGD6KIFINVA" localSheetId="12" hidden="1">#REF!</definedName>
    <definedName name="BExEXXMDLTYMVDDLCSGD6KIFINVA" localSheetId="13" hidden="1">#REF!</definedName>
    <definedName name="BExEXXMDLTYMVDDLCSGD6KIFINVA" hidden="1">#REF!</definedName>
    <definedName name="BExEYKUNTYG8XIS9PO6G58X428OB" localSheetId="5" hidden="1">#REF!</definedName>
    <definedName name="BExEYKUNTYG8XIS9PO6G58X428OB" localSheetId="6" hidden="1">#REF!</definedName>
    <definedName name="BExEYKUNTYG8XIS9PO6G58X428OB" localSheetId="9" hidden="1">#REF!</definedName>
    <definedName name="BExEYKUNTYG8XIS9PO6G58X428OB" localSheetId="12" hidden="1">#REF!</definedName>
    <definedName name="BExEYKUNTYG8XIS9PO6G58X428OB" localSheetId="13" hidden="1">#REF!</definedName>
    <definedName name="BExEYKUNTYG8XIS9PO6G58X428OB" hidden="1">#REF!</definedName>
    <definedName name="BExEZ76FBEFFD5RBFDF2CZKWDVGB" localSheetId="5" hidden="1">#REF!</definedName>
    <definedName name="BExEZ76FBEFFD5RBFDF2CZKWDVGB" localSheetId="6" hidden="1">#REF!</definedName>
    <definedName name="BExEZ76FBEFFD5RBFDF2CZKWDVGB" localSheetId="9" hidden="1">#REF!</definedName>
    <definedName name="BExEZ76FBEFFD5RBFDF2CZKWDVGB" localSheetId="12" hidden="1">#REF!</definedName>
    <definedName name="BExEZ76FBEFFD5RBFDF2CZKWDVGB" localSheetId="13" hidden="1">#REF!</definedName>
    <definedName name="BExEZ76FBEFFD5RBFDF2CZKWDVGB" hidden="1">#REF!</definedName>
    <definedName name="BExF12RFEXDF9512Z5VLALVQQNLT" localSheetId="5" hidden="1">#REF!</definedName>
    <definedName name="BExF12RFEXDF9512Z5VLALVQQNLT" localSheetId="6" hidden="1">#REF!</definedName>
    <definedName name="BExF12RFEXDF9512Z5VLALVQQNLT" localSheetId="9" hidden="1">#REF!</definedName>
    <definedName name="BExF12RFEXDF9512Z5VLALVQQNLT" localSheetId="12" hidden="1">#REF!</definedName>
    <definedName name="BExF12RFEXDF9512Z5VLALVQQNLT" localSheetId="13" hidden="1">#REF!</definedName>
    <definedName name="BExF12RFEXDF9512Z5VLALVQQNLT" hidden="1">#REF!</definedName>
    <definedName name="BExF1C77C5GUU1F8PXGS9Q5YBZYV" localSheetId="5" hidden="1">#REF!</definedName>
    <definedName name="BExF1C77C5GUU1F8PXGS9Q5YBZYV" localSheetId="6" hidden="1">#REF!</definedName>
    <definedName name="BExF1C77C5GUU1F8PXGS9Q5YBZYV" localSheetId="9" hidden="1">#REF!</definedName>
    <definedName name="BExF1C77C5GUU1F8PXGS9Q5YBZYV" localSheetId="12" hidden="1">#REF!</definedName>
    <definedName name="BExF1C77C5GUU1F8PXGS9Q5YBZYV" localSheetId="13" hidden="1">#REF!</definedName>
    <definedName name="BExF1C77C5GUU1F8PXGS9Q5YBZYV" hidden="1">#REF!</definedName>
    <definedName name="BExF1QFSATBVNQ4FENM3HGBP6ZW0" localSheetId="5" hidden="1">#REF!</definedName>
    <definedName name="BExF1QFSATBVNQ4FENM3HGBP6ZW0" localSheetId="6" hidden="1">#REF!</definedName>
    <definedName name="BExF1QFSATBVNQ4FENM3HGBP6ZW0" localSheetId="9" hidden="1">#REF!</definedName>
    <definedName name="BExF1QFSATBVNQ4FENM3HGBP6ZW0" localSheetId="12" hidden="1">#REF!</definedName>
    <definedName name="BExF1QFSATBVNQ4FENM3HGBP6ZW0" localSheetId="13" hidden="1">#REF!</definedName>
    <definedName name="BExF1QFSATBVNQ4FENM3HGBP6ZW0" hidden="1">#REF!</definedName>
    <definedName name="BExF1TQGQC44Y7OBXKBGTG7HOOOW" localSheetId="5" hidden="1">#REF!</definedName>
    <definedName name="BExF1TQGQC44Y7OBXKBGTG7HOOOW" localSheetId="6" hidden="1">#REF!</definedName>
    <definedName name="BExF1TQGQC44Y7OBXKBGTG7HOOOW" localSheetId="9" hidden="1">#REF!</definedName>
    <definedName name="BExF1TQGQC44Y7OBXKBGTG7HOOOW" localSheetId="12" hidden="1">#REF!</definedName>
    <definedName name="BExF1TQGQC44Y7OBXKBGTG7HOOOW" localSheetId="13" hidden="1">#REF!</definedName>
    <definedName name="BExF1TQGQC44Y7OBXKBGTG7HOOOW" hidden="1">#REF!</definedName>
    <definedName name="BExF24DFEEF39VL1EEEF33QDPM0L" localSheetId="5" hidden="1">#REF!</definedName>
    <definedName name="BExF24DFEEF39VL1EEEF33QDPM0L" localSheetId="6" hidden="1">#REF!</definedName>
    <definedName name="BExF24DFEEF39VL1EEEF33QDPM0L" localSheetId="9" hidden="1">#REF!</definedName>
    <definedName name="BExF24DFEEF39VL1EEEF33QDPM0L" localSheetId="12" hidden="1">#REF!</definedName>
    <definedName name="BExF24DFEEF39VL1EEEF33QDPM0L" localSheetId="13" hidden="1">#REF!</definedName>
    <definedName name="BExF24DFEEF39VL1EEEF33QDPM0L" hidden="1">#REF!</definedName>
    <definedName name="BExF24O8FYR92WS3RM7PQTQIVWID" localSheetId="5" hidden="1">#REF!</definedName>
    <definedName name="BExF24O8FYR92WS3RM7PQTQIVWID" localSheetId="6" hidden="1">#REF!</definedName>
    <definedName name="BExF24O8FYR92WS3RM7PQTQIVWID" localSheetId="9" hidden="1">#REF!</definedName>
    <definedName name="BExF24O8FYR92WS3RM7PQTQIVWID" localSheetId="12" hidden="1">#REF!</definedName>
    <definedName name="BExF24O8FYR92WS3RM7PQTQIVWID" localSheetId="13" hidden="1">#REF!</definedName>
    <definedName name="BExF24O8FYR92WS3RM7PQTQIVWID" hidden="1">#REF!</definedName>
    <definedName name="BExF2FBB9FHV6GRV7E4ZO0IUGAOM" localSheetId="5" hidden="1">#REF!</definedName>
    <definedName name="BExF2FBB9FHV6GRV7E4ZO0IUGAOM" localSheetId="6" hidden="1">#REF!</definedName>
    <definedName name="BExF2FBB9FHV6GRV7E4ZO0IUGAOM" localSheetId="9" hidden="1">#REF!</definedName>
    <definedName name="BExF2FBB9FHV6GRV7E4ZO0IUGAOM" localSheetId="12" hidden="1">#REF!</definedName>
    <definedName name="BExF2FBB9FHV6GRV7E4ZO0IUGAOM" localSheetId="13" hidden="1">#REF!</definedName>
    <definedName name="BExF2FBB9FHV6GRV7E4ZO0IUGAOM" hidden="1">#REF!</definedName>
    <definedName name="BExF2SSPJY0KOAMFLS7QOT0IW4GT" localSheetId="5" hidden="1">#REF!</definedName>
    <definedName name="BExF2SSPJY0KOAMFLS7QOT0IW4GT" localSheetId="6" hidden="1">#REF!</definedName>
    <definedName name="BExF2SSPJY0KOAMFLS7QOT0IW4GT" localSheetId="9" hidden="1">#REF!</definedName>
    <definedName name="BExF2SSPJY0KOAMFLS7QOT0IW4GT" localSheetId="12" hidden="1">#REF!</definedName>
    <definedName name="BExF2SSPJY0KOAMFLS7QOT0IW4GT" localSheetId="13" hidden="1">#REF!</definedName>
    <definedName name="BExF2SSPJY0KOAMFLS7QOT0IW4GT" hidden="1">#REF!</definedName>
    <definedName name="BExF403PM1OGZXKT6217MN5QOLFD" localSheetId="5" hidden="1">#REF!</definedName>
    <definedName name="BExF403PM1OGZXKT6217MN5QOLFD" localSheetId="6" hidden="1">#REF!</definedName>
    <definedName name="BExF403PM1OGZXKT6217MN5QOLFD" localSheetId="9" hidden="1">#REF!</definedName>
    <definedName name="BExF403PM1OGZXKT6217MN5QOLFD" localSheetId="12" hidden="1">#REF!</definedName>
    <definedName name="BExF403PM1OGZXKT6217MN5QOLFD" localSheetId="13" hidden="1">#REF!</definedName>
    <definedName name="BExF403PM1OGZXKT6217MN5QOLFD" hidden="1">#REF!</definedName>
    <definedName name="BExF4102KV2Q6U9LT2VNTWEF7ILE" localSheetId="5" hidden="1">#REF!</definedName>
    <definedName name="BExF4102KV2Q6U9LT2VNTWEF7ILE" localSheetId="6" hidden="1">#REF!</definedName>
    <definedName name="BExF4102KV2Q6U9LT2VNTWEF7ILE" localSheetId="9" hidden="1">#REF!</definedName>
    <definedName name="BExF4102KV2Q6U9LT2VNTWEF7ILE" localSheetId="12" hidden="1">#REF!</definedName>
    <definedName name="BExF4102KV2Q6U9LT2VNTWEF7ILE" localSheetId="13" hidden="1">#REF!</definedName>
    <definedName name="BExF4102KV2Q6U9LT2VNTWEF7ILE" hidden="1">#REF!</definedName>
    <definedName name="BExF4QBVIDBUNKW0K6ZSSJCNEZ7M" localSheetId="5" hidden="1">#REF!</definedName>
    <definedName name="BExF4QBVIDBUNKW0K6ZSSJCNEZ7M" localSheetId="6" hidden="1">#REF!</definedName>
    <definedName name="BExF4QBVIDBUNKW0K6ZSSJCNEZ7M" localSheetId="9" hidden="1">#REF!</definedName>
    <definedName name="BExF4QBVIDBUNKW0K6ZSSJCNEZ7M" localSheetId="12" hidden="1">#REF!</definedName>
    <definedName name="BExF4QBVIDBUNKW0K6ZSSJCNEZ7M" localSheetId="13" hidden="1">#REF!</definedName>
    <definedName name="BExF4QBVIDBUNKW0K6ZSSJCNEZ7M" hidden="1">#REF!</definedName>
    <definedName name="BExF5GP7C4QUKV2NQH53NC36GL1H" localSheetId="5" hidden="1">#REF!</definedName>
    <definedName name="BExF5GP7C4QUKV2NQH53NC36GL1H" localSheetId="6" hidden="1">#REF!</definedName>
    <definedName name="BExF5GP7C4QUKV2NQH53NC36GL1H" localSheetId="9" hidden="1">#REF!</definedName>
    <definedName name="BExF5GP7C4QUKV2NQH53NC36GL1H" localSheetId="12" hidden="1">#REF!</definedName>
    <definedName name="BExF5GP7C4QUKV2NQH53NC36GL1H" localSheetId="13" hidden="1">#REF!</definedName>
    <definedName name="BExF5GP7C4QUKV2NQH53NC36GL1H" hidden="1">#REF!</definedName>
    <definedName name="BExF5QAHIWI3UCYHEDLKHOX0O1C6" localSheetId="5" hidden="1">#REF!</definedName>
    <definedName name="BExF5QAHIWI3UCYHEDLKHOX0O1C6" localSheetId="6" hidden="1">#REF!</definedName>
    <definedName name="BExF5QAHIWI3UCYHEDLKHOX0O1C6" localSheetId="9" hidden="1">#REF!</definedName>
    <definedName name="BExF5QAHIWI3UCYHEDLKHOX0O1C6" localSheetId="12" hidden="1">#REF!</definedName>
    <definedName name="BExF5QAHIWI3UCYHEDLKHOX0O1C6" localSheetId="13" hidden="1">#REF!</definedName>
    <definedName name="BExF5QAHIWI3UCYHEDLKHOX0O1C6" hidden="1">#REF!</definedName>
    <definedName name="BExF5Y30ZVLOGCX5MXF8PUEH3440" localSheetId="5" hidden="1">#REF!</definedName>
    <definedName name="BExF5Y30ZVLOGCX5MXF8PUEH3440" localSheetId="6" hidden="1">#REF!</definedName>
    <definedName name="BExF5Y30ZVLOGCX5MXF8PUEH3440" localSheetId="9" hidden="1">#REF!</definedName>
    <definedName name="BExF5Y30ZVLOGCX5MXF8PUEH3440" localSheetId="12" hidden="1">#REF!</definedName>
    <definedName name="BExF5Y30ZVLOGCX5MXF8PUEH3440" localSheetId="13" hidden="1">#REF!</definedName>
    <definedName name="BExF5Y30ZVLOGCX5MXF8PUEH3440" hidden="1">#REF!</definedName>
    <definedName name="BExF63MPK8RYBXXEINSQOEJ5XG21" localSheetId="5" hidden="1">#REF!</definedName>
    <definedName name="BExF63MPK8RYBXXEINSQOEJ5XG21" localSheetId="6" hidden="1">#REF!</definedName>
    <definedName name="BExF63MPK8RYBXXEINSQOEJ5XG21" localSheetId="9" hidden="1">#REF!</definedName>
    <definedName name="BExF63MPK8RYBXXEINSQOEJ5XG21" localSheetId="12" hidden="1">#REF!</definedName>
    <definedName name="BExF63MPK8RYBXXEINSQOEJ5XG21" localSheetId="13" hidden="1">#REF!</definedName>
    <definedName name="BExF63MPK8RYBXXEINSQOEJ5XG21" hidden="1">#REF!</definedName>
    <definedName name="BExF6LBAFET3ZQILC7TKLGQG2UVK" localSheetId="5" hidden="1">#REF!</definedName>
    <definedName name="BExF6LBAFET3ZQILC7TKLGQG2UVK" localSheetId="6" hidden="1">#REF!</definedName>
    <definedName name="BExF6LBAFET3ZQILC7TKLGQG2UVK" localSheetId="9" hidden="1">#REF!</definedName>
    <definedName name="BExF6LBAFET3ZQILC7TKLGQG2UVK" localSheetId="12" hidden="1">#REF!</definedName>
    <definedName name="BExF6LBAFET3ZQILC7TKLGQG2UVK" localSheetId="13" hidden="1">#REF!</definedName>
    <definedName name="BExF6LBAFET3ZQILC7TKLGQG2UVK" hidden="1">#REF!</definedName>
    <definedName name="BExF6P7DQ4W7DHMXSCOBEDXOBVL0" localSheetId="5" hidden="1">#REF!</definedName>
    <definedName name="BExF6P7DQ4W7DHMXSCOBEDXOBVL0" localSheetId="6" hidden="1">#REF!</definedName>
    <definedName name="BExF6P7DQ4W7DHMXSCOBEDXOBVL0" localSheetId="9" hidden="1">#REF!</definedName>
    <definedName name="BExF6P7DQ4W7DHMXSCOBEDXOBVL0" localSheetId="12" hidden="1">#REF!</definedName>
    <definedName name="BExF6P7DQ4W7DHMXSCOBEDXOBVL0" localSheetId="13" hidden="1">#REF!</definedName>
    <definedName name="BExF6P7DQ4W7DHMXSCOBEDXOBVL0" hidden="1">#REF!</definedName>
    <definedName name="BExF6UAULJLQF3AL9RD9DK4138TT" localSheetId="5" hidden="1">#REF!</definedName>
    <definedName name="BExF6UAULJLQF3AL9RD9DK4138TT" localSheetId="6" hidden="1">#REF!</definedName>
    <definedName name="BExF6UAULJLQF3AL9RD9DK4138TT" localSheetId="9" hidden="1">#REF!</definedName>
    <definedName name="BExF6UAULJLQF3AL9RD9DK4138TT" localSheetId="12" hidden="1">#REF!</definedName>
    <definedName name="BExF6UAULJLQF3AL9RD9DK4138TT" localSheetId="13" hidden="1">#REF!</definedName>
    <definedName name="BExF6UAULJLQF3AL9RD9DK4138TT" hidden="1">#REF!</definedName>
    <definedName name="BExF815QZ6N8FT52ZE8MISGJONN7" localSheetId="5" hidden="1">#REF!</definedName>
    <definedName name="BExF815QZ6N8FT52ZE8MISGJONN7" localSheetId="6" hidden="1">#REF!</definedName>
    <definedName name="BExF815QZ6N8FT52ZE8MISGJONN7" localSheetId="9" hidden="1">#REF!</definedName>
    <definedName name="BExF815QZ6N8FT52ZE8MISGJONN7" localSheetId="12" hidden="1">#REF!</definedName>
    <definedName name="BExF815QZ6N8FT52ZE8MISGJONN7" localSheetId="13" hidden="1">#REF!</definedName>
    <definedName name="BExF815QZ6N8FT52ZE8MISGJONN7" hidden="1">#REF!</definedName>
    <definedName name="BExGLGERJ1GXGBI6VM90LGAQB8BZ" localSheetId="5" hidden="1">#REF!</definedName>
    <definedName name="BExGLGERJ1GXGBI6VM90LGAQB8BZ" localSheetId="6" hidden="1">#REF!</definedName>
    <definedName name="BExGLGERJ1GXGBI6VM90LGAQB8BZ" localSheetId="9" hidden="1">#REF!</definedName>
    <definedName name="BExGLGERJ1GXGBI6VM90LGAQB8BZ" localSheetId="12" hidden="1">#REF!</definedName>
    <definedName name="BExGLGERJ1GXGBI6VM90LGAQB8BZ" localSheetId="13" hidden="1">#REF!</definedName>
    <definedName name="BExGLGERJ1GXGBI6VM90LGAQB8BZ" hidden="1">#REF!</definedName>
    <definedName name="BExGN6G8KOEQ6RS81OPJ2EBDG0PM" localSheetId="5" hidden="1">#REF!</definedName>
    <definedName name="BExGN6G8KOEQ6RS81OPJ2EBDG0PM" localSheetId="6" hidden="1">#REF!</definedName>
    <definedName name="BExGN6G8KOEQ6RS81OPJ2EBDG0PM" localSheetId="9" hidden="1">#REF!</definedName>
    <definedName name="BExGN6G8KOEQ6RS81OPJ2EBDG0PM" localSheetId="12" hidden="1">#REF!</definedName>
    <definedName name="BExGN6G8KOEQ6RS81OPJ2EBDG0PM" localSheetId="13" hidden="1">#REF!</definedName>
    <definedName name="BExGN6G8KOEQ6RS81OPJ2EBDG0PM" hidden="1">#REF!</definedName>
    <definedName name="BExGNAHTZM66FTN72D2964ZNZMPY" localSheetId="5" hidden="1">#REF!</definedName>
    <definedName name="BExGNAHTZM66FTN72D2964ZNZMPY" localSheetId="6" hidden="1">#REF!</definedName>
    <definedName name="BExGNAHTZM66FTN72D2964ZNZMPY" localSheetId="9" hidden="1">#REF!</definedName>
    <definedName name="BExGNAHTZM66FTN72D2964ZNZMPY" localSheetId="12" hidden="1">#REF!</definedName>
    <definedName name="BExGNAHTZM66FTN72D2964ZNZMPY" localSheetId="13" hidden="1">#REF!</definedName>
    <definedName name="BExGNAHTZM66FTN72D2964ZNZMPY" hidden="1">#REF!</definedName>
    <definedName name="BExGNTIWPL7DPDLUY5OV6YU2GPP9" localSheetId="5" hidden="1">#REF!</definedName>
    <definedName name="BExGNTIWPL7DPDLUY5OV6YU2GPP9" localSheetId="6" hidden="1">#REF!</definedName>
    <definedName name="BExGNTIWPL7DPDLUY5OV6YU2GPP9" localSheetId="9" hidden="1">#REF!</definedName>
    <definedName name="BExGNTIWPL7DPDLUY5OV6YU2GPP9" localSheetId="12" hidden="1">#REF!</definedName>
    <definedName name="BExGNTIWPL7DPDLUY5OV6YU2GPP9" localSheetId="13" hidden="1">#REF!</definedName>
    <definedName name="BExGNTIWPL7DPDLUY5OV6YU2GPP9" hidden="1">#REF!</definedName>
    <definedName name="BExGNVRW5GWEB8PG4DCNZRMOHDWB" localSheetId="5" hidden="1">#REF!</definedName>
    <definedName name="BExGNVRW5GWEB8PG4DCNZRMOHDWB" localSheetId="6" hidden="1">#REF!</definedName>
    <definedName name="BExGNVRW5GWEB8PG4DCNZRMOHDWB" localSheetId="9" hidden="1">#REF!</definedName>
    <definedName name="BExGNVRW5GWEB8PG4DCNZRMOHDWB" localSheetId="12" hidden="1">#REF!</definedName>
    <definedName name="BExGNVRW5GWEB8PG4DCNZRMOHDWB" localSheetId="13" hidden="1">#REF!</definedName>
    <definedName name="BExGNVRW5GWEB8PG4DCNZRMOHDWB" hidden="1">#REF!</definedName>
    <definedName name="BExGOZC40LL12RVYYJZUPD76VV0L" localSheetId="5" hidden="1">#REF!</definedName>
    <definedName name="BExGOZC40LL12RVYYJZUPD76VV0L" localSheetId="6" hidden="1">#REF!</definedName>
    <definedName name="BExGOZC40LL12RVYYJZUPD76VV0L" localSheetId="9" hidden="1">#REF!</definedName>
    <definedName name="BExGOZC40LL12RVYYJZUPD76VV0L" localSheetId="12" hidden="1">#REF!</definedName>
    <definedName name="BExGOZC40LL12RVYYJZUPD76VV0L" localSheetId="13" hidden="1">#REF!</definedName>
    <definedName name="BExGOZC40LL12RVYYJZUPD76VV0L" hidden="1">#REF!</definedName>
    <definedName name="BExGOZMRIEO65120M37LQFBZBY52" localSheetId="5" hidden="1">#REF!</definedName>
    <definedName name="BExGOZMRIEO65120M37LQFBZBY52" localSheetId="6" hidden="1">#REF!</definedName>
    <definedName name="BExGOZMRIEO65120M37LQFBZBY52" localSheetId="9" hidden="1">#REF!</definedName>
    <definedName name="BExGOZMRIEO65120M37LQFBZBY52" localSheetId="12" hidden="1">#REF!</definedName>
    <definedName name="BExGOZMRIEO65120M37LQFBZBY52" localSheetId="13" hidden="1">#REF!</definedName>
    <definedName name="BExGOZMRIEO65120M37LQFBZBY52" hidden="1">#REF!</definedName>
    <definedName name="BExGOZXJP8XH2UAS6AA53US1HZT3" localSheetId="5" hidden="1">#REF!</definedName>
    <definedName name="BExGOZXJP8XH2UAS6AA53US1HZT3" localSheetId="6" hidden="1">#REF!</definedName>
    <definedName name="BExGOZXJP8XH2UAS6AA53US1HZT3" localSheetId="9" hidden="1">#REF!</definedName>
    <definedName name="BExGOZXJP8XH2UAS6AA53US1HZT3" localSheetId="12" hidden="1">#REF!</definedName>
    <definedName name="BExGOZXJP8XH2UAS6AA53US1HZT3" localSheetId="13" hidden="1">#REF!</definedName>
    <definedName name="BExGOZXJP8XH2UAS6AA53US1HZT3" hidden="1">#REF!</definedName>
    <definedName name="BExGP4KVK6OJCIU9GM96SVS194KW" localSheetId="5" hidden="1">#REF!</definedName>
    <definedName name="BExGP4KVK6OJCIU9GM96SVS194KW" localSheetId="6" hidden="1">#REF!</definedName>
    <definedName name="BExGP4KVK6OJCIU9GM96SVS194KW" localSheetId="9" hidden="1">#REF!</definedName>
    <definedName name="BExGP4KVK6OJCIU9GM96SVS194KW" localSheetId="12" hidden="1">#REF!</definedName>
    <definedName name="BExGP4KVK6OJCIU9GM96SVS194KW" localSheetId="13" hidden="1">#REF!</definedName>
    <definedName name="BExGP4KVK6OJCIU9GM96SVS194KW" hidden="1">#REF!</definedName>
    <definedName name="BExGPBRS4DDWQMHMTR9TMGONT0U8" localSheetId="5" hidden="1">#REF!</definedName>
    <definedName name="BExGPBRS4DDWQMHMTR9TMGONT0U8" localSheetId="6" hidden="1">#REF!</definedName>
    <definedName name="BExGPBRS4DDWQMHMTR9TMGONT0U8" localSheetId="9" hidden="1">#REF!</definedName>
    <definedName name="BExGPBRS4DDWQMHMTR9TMGONT0U8" localSheetId="12" hidden="1">#REF!</definedName>
    <definedName name="BExGPBRS4DDWQMHMTR9TMGONT0U8" localSheetId="13" hidden="1">#REF!</definedName>
    <definedName name="BExGPBRS4DDWQMHMTR9TMGONT0U8" hidden="1">#REF!</definedName>
    <definedName name="BExGPDVBO1WFU4TKXYD8XUBUNTR8" localSheetId="5" hidden="1">#REF!</definedName>
    <definedName name="BExGPDVBO1WFU4TKXYD8XUBUNTR8" localSheetId="6" hidden="1">#REF!</definedName>
    <definedName name="BExGPDVBO1WFU4TKXYD8XUBUNTR8" localSheetId="9" hidden="1">#REF!</definedName>
    <definedName name="BExGPDVBO1WFU4TKXYD8XUBUNTR8" localSheetId="12" hidden="1">#REF!</definedName>
    <definedName name="BExGPDVBO1WFU4TKXYD8XUBUNTR8" localSheetId="13" hidden="1">#REF!</definedName>
    <definedName name="BExGPDVBO1WFU4TKXYD8XUBUNTR8" hidden="1">#REF!</definedName>
    <definedName name="BExGQC6NQ51VU4RK7O8UV3O3F6A5" localSheetId="5" hidden="1">#REF!</definedName>
    <definedName name="BExGQC6NQ51VU4RK7O8UV3O3F6A5" localSheetId="6" hidden="1">#REF!</definedName>
    <definedName name="BExGQC6NQ51VU4RK7O8UV3O3F6A5" localSheetId="9" hidden="1">#REF!</definedName>
    <definedName name="BExGQC6NQ51VU4RK7O8UV3O3F6A5" localSheetId="12" hidden="1">#REF!</definedName>
    <definedName name="BExGQC6NQ51VU4RK7O8UV3O3F6A5" localSheetId="13" hidden="1">#REF!</definedName>
    <definedName name="BExGQC6NQ51VU4RK7O8UV3O3F6A5" hidden="1">#REF!</definedName>
    <definedName name="BExGQJZ6OJV5T7B8EL4XHYY5C7WU" localSheetId="5" hidden="1">#REF!</definedName>
    <definedName name="BExGQJZ6OJV5T7B8EL4XHYY5C7WU" localSheetId="6" hidden="1">#REF!</definedName>
    <definedName name="BExGQJZ6OJV5T7B8EL4XHYY5C7WU" localSheetId="9" hidden="1">#REF!</definedName>
    <definedName name="BExGQJZ6OJV5T7B8EL4XHYY5C7WU" localSheetId="12" hidden="1">#REF!</definedName>
    <definedName name="BExGQJZ6OJV5T7B8EL4XHYY5C7WU" localSheetId="13" hidden="1">#REF!</definedName>
    <definedName name="BExGQJZ6OJV5T7B8EL4XHYY5C7WU" hidden="1">#REF!</definedName>
    <definedName name="BExGR2PGROK6ZG0OSTLJ939MGSZA" localSheetId="5" hidden="1">#REF!</definedName>
    <definedName name="BExGR2PGROK6ZG0OSTLJ939MGSZA" localSheetId="6" hidden="1">#REF!</definedName>
    <definedName name="BExGR2PGROK6ZG0OSTLJ939MGSZA" localSheetId="9" hidden="1">#REF!</definedName>
    <definedName name="BExGR2PGROK6ZG0OSTLJ939MGSZA" localSheetId="12" hidden="1">#REF!</definedName>
    <definedName name="BExGR2PGROK6ZG0OSTLJ939MGSZA" localSheetId="13" hidden="1">#REF!</definedName>
    <definedName name="BExGR2PGROK6ZG0OSTLJ939MGSZA" hidden="1">#REF!</definedName>
    <definedName name="BExGREE9CBBFK5BVTD8VVARJD69S" localSheetId="5" hidden="1">#REF!</definedName>
    <definedName name="BExGREE9CBBFK5BVTD8VVARJD69S" localSheetId="6" hidden="1">#REF!</definedName>
    <definedName name="BExGREE9CBBFK5BVTD8VVARJD69S" localSheetId="9" hidden="1">#REF!</definedName>
    <definedName name="BExGREE9CBBFK5BVTD8VVARJD69S" localSheetId="12" hidden="1">#REF!</definedName>
    <definedName name="BExGREE9CBBFK5BVTD8VVARJD69S" localSheetId="13" hidden="1">#REF!</definedName>
    <definedName name="BExGREE9CBBFK5BVTD8VVARJD69S" hidden="1">#REF!</definedName>
    <definedName name="BExGRIAJ7HU50EHX1009PMP72R17" localSheetId="5" hidden="1">#REF!</definedName>
    <definedName name="BExGRIAJ7HU50EHX1009PMP72R17" localSheetId="6" hidden="1">#REF!</definedName>
    <definedName name="BExGRIAJ7HU50EHX1009PMP72R17" localSheetId="9" hidden="1">#REF!</definedName>
    <definedName name="BExGRIAJ7HU50EHX1009PMP72R17" localSheetId="12" hidden="1">#REF!</definedName>
    <definedName name="BExGRIAJ7HU50EHX1009PMP72R17" localSheetId="13" hidden="1">#REF!</definedName>
    <definedName name="BExGRIAJ7HU50EHX1009PMP72R17" hidden="1">#REF!</definedName>
    <definedName name="BExGRVMQMFL6NEM19AINTWTJ4J2M" localSheetId="5" hidden="1">#REF!</definedName>
    <definedName name="BExGRVMQMFL6NEM19AINTWTJ4J2M" localSheetId="6" hidden="1">#REF!</definedName>
    <definedName name="BExGRVMQMFL6NEM19AINTWTJ4J2M" localSheetId="9" hidden="1">#REF!</definedName>
    <definedName name="BExGRVMQMFL6NEM19AINTWTJ4J2M" localSheetId="12" hidden="1">#REF!</definedName>
    <definedName name="BExGRVMQMFL6NEM19AINTWTJ4J2M" localSheetId="13" hidden="1">#REF!</definedName>
    <definedName name="BExGRVMQMFL6NEM19AINTWTJ4J2M" hidden="1">#REF!</definedName>
    <definedName name="BExGSJR8OC735F9VLIBYD6YO3IG8" localSheetId="5" hidden="1">#REF!</definedName>
    <definedName name="BExGSJR8OC735F9VLIBYD6YO3IG8" localSheetId="6" hidden="1">#REF!</definedName>
    <definedName name="BExGSJR8OC735F9VLIBYD6YO3IG8" localSheetId="9" hidden="1">#REF!</definedName>
    <definedName name="BExGSJR8OC735F9VLIBYD6YO3IG8" localSheetId="12" hidden="1">#REF!</definedName>
    <definedName name="BExGSJR8OC735F9VLIBYD6YO3IG8" localSheetId="13" hidden="1">#REF!</definedName>
    <definedName name="BExGSJR8OC735F9VLIBYD6YO3IG8" hidden="1">#REF!</definedName>
    <definedName name="BExGTCTUP1AK7NZ47H6GH693HVE1" localSheetId="5" hidden="1">#REF!</definedName>
    <definedName name="BExGTCTUP1AK7NZ47H6GH693HVE1" localSheetId="6" hidden="1">#REF!</definedName>
    <definedName name="BExGTCTUP1AK7NZ47H6GH693HVE1" localSheetId="9" hidden="1">#REF!</definedName>
    <definedName name="BExGTCTUP1AK7NZ47H6GH693HVE1" localSheetId="12" hidden="1">#REF!</definedName>
    <definedName name="BExGTCTUP1AK7NZ47H6GH693HVE1" localSheetId="13" hidden="1">#REF!</definedName>
    <definedName name="BExGTCTUP1AK7NZ47H6GH693HVE1" hidden="1">#REF!</definedName>
    <definedName name="BExGTD4LE3UIR4GLLTAB66PCHND7" localSheetId="5" hidden="1">#REF!</definedName>
    <definedName name="BExGTD4LE3UIR4GLLTAB66PCHND7" localSheetId="6" hidden="1">#REF!</definedName>
    <definedName name="BExGTD4LE3UIR4GLLTAB66PCHND7" localSheetId="9" hidden="1">#REF!</definedName>
    <definedName name="BExGTD4LE3UIR4GLLTAB66PCHND7" localSheetId="12" hidden="1">#REF!</definedName>
    <definedName name="BExGTD4LE3UIR4GLLTAB66PCHND7" localSheetId="13" hidden="1">#REF!</definedName>
    <definedName name="BExGTD4LE3UIR4GLLTAB66PCHND7" hidden="1">#REF!</definedName>
    <definedName name="BExGTY987LRHRUGK53MYHUOYXVLS" localSheetId="5" hidden="1">#REF!</definedName>
    <definedName name="BExGTY987LRHRUGK53MYHUOYXVLS" localSheetId="6" hidden="1">#REF!</definedName>
    <definedName name="BExGTY987LRHRUGK53MYHUOYXVLS" localSheetId="9" hidden="1">#REF!</definedName>
    <definedName name="BExGTY987LRHRUGK53MYHUOYXVLS" localSheetId="12" hidden="1">#REF!</definedName>
    <definedName name="BExGTY987LRHRUGK53MYHUOYXVLS" localSheetId="13" hidden="1">#REF!</definedName>
    <definedName name="BExGTY987LRHRUGK53MYHUOYXVLS" hidden="1">#REF!</definedName>
    <definedName name="BExGU672LPULMJMHLZV609YOG8QT" localSheetId="5" hidden="1">#REF!</definedName>
    <definedName name="BExGU672LPULMJMHLZV609YOG8QT" localSheetId="6" hidden="1">#REF!</definedName>
    <definedName name="BExGU672LPULMJMHLZV609YOG8QT" localSheetId="9" hidden="1">#REF!</definedName>
    <definedName name="BExGU672LPULMJMHLZV609YOG8QT" localSheetId="12" hidden="1">#REF!</definedName>
    <definedName name="BExGU672LPULMJMHLZV609YOG8QT" localSheetId="13" hidden="1">#REF!</definedName>
    <definedName name="BExGU672LPULMJMHLZV609YOG8QT" hidden="1">#REF!</definedName>
    <definedName name="BExGUE5265AHZWGOC7TRG25NIJXS" localSheetId="5" hidden="1">#REF!</definedName>
    <definedName name="BExGUE5265AHZWGOC7TRG25NIJXS" localSheetId="6" hidden="1">#REF!</definedName>
    <definedName name="BExGUE5265AHZWGOC7TRG25NIJXS" localSheetId="9" hidden="1">#REF!</definedName>
    <definedName name="BExGUE5265AHZWGOC7TRG25NIJXS" localSheetId="12" hidden="1">#REF!</definedName>
    <definedName name="BExGUE5265AHZWGOC7TRG25NIJXS" localSheetId="13" hidden="1">#REF!</definedName>
    <definedName name="BExGUE5265AHZWGOC7TRG25NIJXS" hidden="1">#REF!</definedName>
    <definedName name="BExGW1XC4M43AMDSMBNIU3XDE1O0" localSheetId="5" hidden="1">#REF!</definedName>
    <definedName name="BExGW1XC4M43AMDSMBNIU3XDE1O0" localSheetId="6" hidden="1">#REF!</definedName>
    <definedName name="BExGW1XC4M43AMDSMBNIU3XDE1O0" localSheetId="9" hidden="1">#REF!</definedName>
    <definedName name="BExGW1XC4M43AMDSMBNIU3XDE1O0" localSheetId="12" hidden="1">#REF!</definedName>
    <definedName name="BExGW1XC4M43AMDSMBNIU3XDE1O0" localSheetId="13" hidden="1">#REF!</definedName>
    <definedName name="BExGW1XC4M43AMDSMBNIU3XDE1O0" hidden="1">#REF!</definedName>
    <definedName name="BExGWVLJGPCM5KM62N1J1PL9XTEP" localSheetId="5" hidden="1">#REF!</definedName>
    <definedName name="BExGWVLJGPCM5KM62N1J1PL9XTEP" localSheetId="6" hidden="1">#REF!</definedName>
    <definedName name="BExGWVLJGPCM5KM62N1J1PL9XTEP" localSheetId="9" hidden="1">#REF!</definedName>
    <definedName name="BExGWVLJGPCM5KM62N1J1PL9XTEP" localSheetId="12" hidden="1">#REF!</definedName>
    <definedName name="BExGWVLJGPCM5KM62N1J1PL9XTEP" localSheetId="13" hidden="1">#REF!</definedName>
    <definedName name="BExGWVLJGPCM5KM62N1J1PL9XTEP" hidden="1">#REF!</definedName>
    <definedName name="BExGXPV9DTN6K89BXJT91TD8SWLH" localSheetId="5" hidden="1">#REF!</definedName>
    <definedName name="BExGXPV9DTN6K89BXJT91TD8SWLH" localSheetId="6" hidden="1">#REF!</definedName>
    <definedName name="BExGXPV9DTN6K89BXJT91TD8SWLH" localSheetId="9" hidden="1">#REF!</definedName>
    <definedName name="BExGXPV9DTN6K89BXJT91TD8SWLH" localSheetId="12" hidden="1">#REF!</definedName>
    <definedName name="BExGXPV9DTN6K89BXJT91TD8SWLH" localSheetId="13" hidden="1">#REF!</definedName>
    <definedName name="BExGXPV9DTN6K89BXJT91TD8SWLH" hidden="1">#REF!</definedName>
    <definedName name="BExGXQRN33HNR200NGBC2UH4BJOV" localSheetId="5" hidden="1">#REF!</definedName>
    <definedName name="BExGXQRN33HNR200NGBC2UH4BJOV" localSheetId="6" hidden="1">#REF!</definedName>
    <definedName name="BExGXQRN33HNR200NGBC2UH4BJOV" localSheetId="9" hidden="1">#REF!</definedName>
    <definedName name="BExGXQRN33HNR200NGBC2UH4BJOV" localSheetId="12" hidden="1">#REF!</definedName>
    <definedName name="BExGXQRN33HNR200NGBC2UH4BJOV" localSheetId="13" hidden="1">#REF!</definedName>
    <definedName name="BExGXQRN33HNR200NGBC2UH4BJOV" hidden="1">#REF!</definedName>
    <definedName name="BExGXX28BZVUOJHTHT3S12VKJXI8" localSheetId="5" hidden="1">#REF!</definedName>
    <definedName name="BExGXX28BZVUOJHTHT3S12VKJXI8" localSheetId="6" hidden="1">#REF!</definedName>
    <definedName name="BExGXX28BZVUOJHTHT3S12VKJXI8" localSheetId="9" hidden="1">#REF!</definedName>
    <definedName name="BExGXX28BZVUOJHTHT3S12VKJXI8" localSheetId="12" hidden="1">#REF!</definedName>
    <definedName name="BExGXX28BZVUOJHTHT3S12VKJXI8" localSheetId="13" hidden="1">#REF!</definedName>
    <definedName name="BExGXX28BZVUOJHTHT3S12VKJXI8" hidden="1">#REF!</definedName>
    <definedName name="BExGY496U61KRGO2005N1I4LUPB0" localSheetId="5" hidden="1">#REF!</definedName>
    <definedName name="BExGY496U61KRGO2005N1I4LUPB0" localSheetId="6" hidden="1">#REF!</definedName>
    <definedName name="BExGY496U61KRGO2005N1I4LUPB0" localSheetId="9" hidden="1">#REF!</definedName>
    <definedName name="BExGY496U61KRGO2005N1I4LUPB0" localSheetId="12" hidden="1">#REF!</definedName>
    <definedName name="BExGY496U61KRGO2005N1I4LUPB0" localSheetId="13" hidden="1">#REF!</definedName>
    <definedName name="BExGY496U61KRGO2005N1I4LUPB0" hidden="1">#REF!</definedName>
    <definedName name="BExGY85GLQ0CSADLALKTJWZCVATQ" localSheetId="5" hidden="1">#REF!</definedName>
    <definedName name="BExGY85GLQ0CSADLALKTJWZCVATQ" localSheetId="6" hidden="1">#REF!</definedName>
    <definedName name="BExGY85GLQ0CSADLALKTJWZCVATQ" localSheetId="9" hidden="1">#REF!</definedName>
    <definedName name="BExGY85GLQ0CSADLALKTJWZCVATQ" localSheetId="12" hidden="1">#REF!</definedName>
    <definedName name="BExGY85GLQ0CSADLALKTJWZCVATQ" localSheetId="13" hidden="1">#REF!</definedName>
    <definedName name="BExGY85GLQ0CSADLALKTJWZCVATQ" hidden="1">#REF!</definedName>
    <definedName name="BExGYJU81LMZRTE3MFMNBCRX693B" localSheetId="5" hidden="1">#REF!</definedName>
    <definedName name="BExGYJU81LMZRTE3MFMNBCRX693B" localSheetId="6" hidden="1">#REF!</definedName>
    <definedName name="BExGYJU81LMZRTE3MFMNBCRX693B" localSheetId="9" hidden="1">#REF!</definedName>
    <definedName name="BExGYJU81LMZRTE3MFMNBCRX693B" localSheetId="12" hidden="1">#REF!</definedName>
    <definedName name="BExGYJU81LMZRTE3MFMNBCRX693B" localSheetId="13" hidden="1">#REF!</definedName>
    <definedName name="BExGYJU81LMZRTE3MFMNBCRX693B" hidden="1">#REF!</definedName>
    <definedName name="BExGYLMYU65YEXNQJY7ANHHT4ARS" localSheetId="5" hidden="1">#REF!</definedName>
    <definedName name="BExGYLMYU65YEXNQJY7ANHHT4ARS" localSheetId="6" hidden="1">#REF!</definedName>
    <definedName name="BExGYLMYU65YEXNQJY7ANHHT4ARS" localSheetId="9" hidden="1">#REF!</definedName>
    <definedName name="BExGYLMYU65YEXNQJY7ANHHT4ARS" localSheetId="12" hidden="1">#REF!</definedName>
    <definedName name="BExGYLMYU65YEXNQJY7ANHHT4ARS" localSheetId="13" hidden="1">#REF!</definedName>
    <definedName name="BExGYLMYU65YEXNQJY7ANHHT4ARS" hidden="1">#REF!</definedName>
    <definedName name="BExH0OUZS3YIRW4W32NRTTM0NNUH" localSheetId="5" hidden="1">#REF!</definedName>
    <definedName name="BExH0OUZS3YIRW4W32NRTTM0NNUH" localSheetId="6" hidden="1">#REF!</definedName>
    <definedName name="BExH0OUZS3YIRW4W32NRTTM0NNUH" localSheetId="9" hidden="1">#REF!</definedName>
    <definedName name="BExH0OUZS3YIRW4W32NRTTM0NNUH" localSheetId="12" hidden="1">#REF!</definedName>
    <definedName name="BExH0OUZS3YIRW4W32NRTTM0NNUH" localSheetId="13" hidden="1">#REF!</definedName>
    <definedName name="BExH0OUZS3YIRW4W32NRTTM0NNUH" hidden="1">#REF!</definedName>
    <definedName name="BExH10UM6GYVDIT7KPS6FBXFP9SS" localSheetId="5" hidden="1">#REF!</definedName>
    <definedName name="BExH10UM6GYVDIT7KPS6FBXFP9SS" localSheetId="6" hidden="1">#REF!</definedName>
    <definedName name="BExH10UM6GYVDIT7KPS6FBXFP9SS" localSheetId="9" hidden="1">#REF!</definedName>
    <definedName name="BExH10UM6GYVDIT7KPS6FBXFP9SS" localSheetId="12" hidden="1">#REF!</definedName>
    <definedName name="BExH10UM6GYVDIT7KPS6FBXFP9SS" localSheetId="13" hidden="1">#REF!</definedName>
    <definedName name="BExH10UM6GYVDIT7KPS6FBXFP9SS" hidden="1">#REF!</definedName>
    <definedName name="BExH2EWCG8KDSHNRJDXOEJWB199L" localSheetId="5" hidden="1">#REF!</definedName>
    <definedName name="BExH2EWCG8KDSHNRJDXOEJWB199L" localSheetId="6" hidden="1">#REF!</definedName>
    <definedName name="BExH2EWCG8KDSHNRJDXOEJWB199L" localSheetId="9" hidden="1">#REF!</definedName>
    <definedName name="BExH2EWCG8KDSHNRJDXOEJWB199L" localSheetId="12" hidden="1">#REF!</definedName>
    <definedName name="BExH2EWCG8KDSHNRJDXOEJWB199L" localSheetId="13" hidden="1">#REF!</definedName>
    <definedName name="BExH2EWCG8KDSHNRJDXOEJWB199L" hidden="1">#REF!</definedName>
    <definedName name="BExH312Q81MGHKTTB5Q6EXMZPR4U" localSheetId="5" hidden="1">#REF!</definedName>
    <definedName name="BExH312Q81MGHKTTB5Q6EXMZPR4U" localSheetId="6" hidden="1">#REF!</definedName>
    <definedName name="BExH312Q81MGHKTTB5Q6EXMZPR4U" localSheetId="9" hidden="1">#REF!</definedName>
    <definedName name="BExH312Q81MGHKTTB5Q6EXMZPR4U" localSheetId="12" hidden="1">#REF!</definedName>
    <definedName name="BExH312Q81MGHKTTB5Q6EXMZPR4U" localSheetId="13" hidden="1">#REF!</definedName>
    <definedName name="BExH312Q81MGHKTTB5Q6EXMZPR4U" hidden="1">#REF!</definedName>
    <definedName name="BExH34O8NP40M6LDRKPXW5H40ECU" localSheetId="5" hidden="1">#REF!</definedName>
    <definedName name="BExH34O8NP40M6LDRKPXW5H40ECU" localSheetId="6" hidden="1">#REF!</definedName>
    <definedName name="BExH34O8NP40M6LDRKPXW5H40ECU" localSheetId="9" hidden="1">#REF!</definedName>
    <definedName name="BExH34O8NP40M6LDRKPXW5H40ECU" localSheetId="12" hidden="1">#REF!</definedName>
    <definedName name="BExH34O8NP40M6LDRKPXW5H40ECU" localSheetId="13" hidden="1">#REF!</definedName>
    <definedName name="BExH34O8NP40M6LDRKPXW5H40ECU" hidden="1">#REF!</definedName>
    <definedName name="BExH3780QMT3Y3KH4CFR3GDEPGAV" localSheetId="5" hidden="1">#REF!</definedName>
    <definedName name="BExH3780QMT3Y3KH4CFR3GDEPGAV" localSheetId="6" hidden="1">#REF!</definedName>
    <definedName name="BExH3780QMT3Y3KH4CFR3GDEPGAV" localSheetId="9" hidden="1">#REF!</definedName>
    <definedName name="BExH3780QMT3Y3KH4CFR3GDEPGAV" localSheetId="12" hidden="1">#REF!</definedName>
    <definedName name="BExH3780QMT3Y3KH4CFR3GDEPGAV" localSheetId="13" hidden="1">#REF!</definedName>
    <definedName name="BExH3780QMT3Y3KH4CFR3GDEPGAV" hidden="1">#REF!</definedName>
    <definedName name="BExH3E463TPTI0SLOILG2HJUAE7N" localSheetId="5" hidden="1">#REF!</definedName>
    <definedName name="BExH3E463TPTI0SLOILG2HJUAE7N" localSheetId="6" hidden="1">#REF!</definedName>
    <definedName name="BExH3E463TPTI0SLOILG2HJUAE7N" localSheetId="9" hidden="1">#REF!</definedName>
    <definedName name="BExH3E463TPTI0SLOILG2HJUAE7N" localSheetId="12" hidden="1">#REF!</definedName>
    <definedName name="BExH3E463TPTI0SLOILG2HJUAE7N" localSheetId="13" hidden="1">#REF!</definedName>
    <definedName name="BExH3E463TPTI0SLOILG2HJUAE7N" hidden="1">#REF!</definedName>
    <definedName name="BExH3WUGLGQXAUFMSGJJPTYMD3H3" localSheetId="5" hidden="1">#REF!</definedName>
    <definedName name="BExH3WUGLGQXAUFMSGJJPTYMD3H3" localSheetId="6" hidden="1">#REF!</definedName>
    <definedName name="BExH3WUGLGQXAUFMSGJJPTYMD3H3" localSheetId="9" hidden="1">#REF!</definedName>
    <definedName name="BExH3WUGLGQXAUFMSGJJPTYMD3H3" localSheetId="12" hidden="1">#REF!</definedName>
    <definedName name="BExH3WUGLGQXAUFMSGJJPTYMD3H3" localSheetId="13" hidden="1">#REF!</definedName>
    <definedName name="BExH3WUGLGQXAUFMSGJJPTYMD3H3" hidden="1">#REF!</definedName>
    <definedName name="BExIHHSIR004A0J9TCIPBARHSZO8" localSheetId="5" hidden="1">#REF!</definedName>
    <definedName name="BExIHHSIR004A0J9TCIPBARHSZO8" localSheetId="6" hidden="1">#REF!</definedName>
    <definedName name="BExIHHSIR004A0J9TCIPBARHSZO8" localSheetId="9" hidden="1">#REF!</definedName>
    <definedName name="BExIHHSIR004A0J9TCIPBARHSZO8" localSheetId="12" hidden="1">#REF!</definedName>
    <definedName name="BExIHHSIR004A0J9TCIPBARHSZO8" localSheetId="13" hidden="1">#REF!</definedName>
    <definedName name="BExIHHSIR004A0J9TCIPBARHSZO8" hidden="1">#REF!</definedName>
    <definedName name="BExIHR2ZOIW6P9SPPVFZ2IC19X0N" localSheetId="5" hidden="1">#REF!</definedName>
    <definedName name="BExIHR2ZOIW6P9SPPVFZ2IC19X0N" localSheetId="6" hidden="1">#REF!</definedName>
    <definedName name="BExIHR2ZOIW6P9SPPVFZ2IC19X0N" localSheetId="9" hidden="1">#REF!</definedName>
    <definedName name="BExIHR2ZOIW6P9SPPVFZ2IC19X0N" localSheetId="12" hidden="1">#REF!</definedName>
    <definedName name="BExIHR2ZOIW6P9SPPVFZ2IC19X0N" localSheetId="13" hidden="1">#REF!</definedName>
    <definedName name="BExIHR2ZOIW6P9SPPVFZ2IC19X0N" hidden="1">#REF!</definedName>
    <definedName name="BExII3DCXI7E4JNB5WWBPE2F31AK" localSheetId="5" hidden="1">#REF!</definedName>
    <definedName name="BExII3DCXI7E4JNB5WWBPE2F31AK" localSheetId="6" hidden="1">#REF!</definedName>
    <definedName name="BExII3DCXI7E4JNB5WWBPE2F31AK" localSheetId="9" hidden="1">#REF!</definedName>
    <definedName name="BExII3DCXI7E4JNB5WWBPE2F31AK" localSheetId="12" hidden="1">#REF!</definedName>
    <definedName name="BExII3DCXI7E4JNB5WWBPE2F31AK" localSheetId="13" hidden="1">#REF!</definedName>
    <definedName name="BExII3DCXI7E4JNB5WWBPE2F31AK" hidden="1">#REF!</definedName>
    <definedName name="BExIIG3US8G2GIN207F9TGXOIZLI" localSheetId="5" hidden="1">#REF!</definedName>
    <definedName name="BExIIG3US8G2GIN207F9TGXOIZLI" localSheetId="6" hidden="1">#REF!</definedName>
    <definedName name="BExIIG3US8G2GIN207F9TGXOIZLI" localSheetId="9" hidden="1">#REF!</definedName>
    <definedName name="BExIIG3US8G2GIN207F9TGXOIZLI" localSheetId="12" hidden="1">#REF!</definedName>
    <definedName name="BExIIG3US8G2GIN207F9TGXOIZLI" localSheetId="13" hidden="1">#REF!</definedName>
    <definedName name="BExIIG3US8G2GIN207F9TGXOIZLI" hidden="1">#REF!</definedName>
    <definedName name="BExIJE9UQANTDT9TZHWKXJOZCW1F" localSheetId="5" hidden="1">#REF!</definedName>
    <definedName name="BExIJE9UQANTDT9TZHWKXJOZCW1F" localSheetId="6" hidden="1">#REF!</definedName>
    <definedName name="BExIJE9UQANTDT9TZHWKXJOZCW1F" localSheetId="9" hidden="1">#REF!</definedName>
    <definedName name="BExIJE9UQANTDT9TZHWKXJOZCW1F" localSheetId="12" hidden="1">#REF!</definedName>
    <definedName name="BExIJE9UQANTDT9TZHWKXJOZCW1F" localSheetId="13" hidden="1">#REF!</definedName>
    <definedName name="BExIJE9UQANTDT9TZHWKXJOZCW1F" hidden="1">#REF!</definedName>
    <definedName name="BExIKQTMBZEAV30I1UPEMYQVMSGQ" localSheetId="5" hidden="1">#REF!</definedName>
    <definedName name="BExIKQTMBZEAV30I1UPEMYQVMSGQ" localSheetId="6" hidden="1">#REF!</definedName>
    <definedName name="BExIKQTMBZEAV30I1UPEMYQVMSGQ" localSheetId="9" hidden="1">#REF!</definedName>
    <definedName name="BExIKQTMBZEAV30I1UPEMYQVMSGQ" localSheetId="12" hidden="1">#REF!</definedName>
    <definedName name="BExIKQTMBZEAV30I1UPEMYQVMSGQ" localSheetId="13" hidden="1">#REF!</definedName>
    <definedName name="BExIKQTMBZEAV30I1UPEMYQVMSGQ" hidden="1">#REF!</definedName>
    <definedName name="BExILH1SH1Z8V68TA3172I5SX3MG" localSheetId="5" hidden="1">#REF!</definedName>
    <definedName name="BExILH1SH1Z8V68TA3172I5SX3MG" localSheetId="6" hidden="1">#REF!</definedName>
    <definedName name="BExILH1SH1Z8V68TA3172I5SX3MG" localSheetId="9" hidden="1">#REF!</definedName>
    <definedName name="BExILH1SH1Z8V68TA3172I5SX3MG" localSheetId="12" hidden="1">#REF!</definedName>
    <definedName name="BExILH1SH1Z8V68TA3172I5SX3MG" localSheetId="13" hidden="1">#REF!</definedName>
    <definedName name="BExILH1SH1Z8V68TA3172I5SX3MG" hidden="1">#REF!</definedName>
    <definedName name="BExIMKGDBWCWA2DP70GWH0ZKT5DU" localSheetId="5" hidden="1">#REF!</definedName>
    <definedName name="BExIMKGDBWCWA2DP70GWH0ZKT5DU" localSheetId="6" hidden="1">#REF!</definedName>
    <definedName name="BExIMKGDBWCWA2DP70GWH0ZKT5DU" localSheetId="9" hidden="1">#REF!</definedName>
    <definedName name="BExIMKGDBWCWA2DP70GWH0ZKT5DU" localSheetId="12" hidden="1">#REF!</definedName>
    <definedName name="BExIMKGDBWCWA2DP70GWH0ZKT5DU" localSheetId="13" hidden="1">#REF!</definedName>
    <definedName name="BExIMKGDBWCWA2DP70GWH0ZKT5DU" hidden="1">#REF!</definedName>
    <definedName name="BExIMMK2FZ6DRIJQCDSJO9TUE1GW" localSheetId="5" hidden="1">#REF!</definedName>
    <definedName name="BExIMMK2FZ6DRIJQCDSJO9TUE1GW" localSheetId="6" hidden="1">#REF!</definedName>
    <definedName name="BExIMMK2FZ6DRIJQCDSJO9TUE1GW" localSheetId="9" hidden="1">#REF!</definedName>
    <definedName name="BExIMMK2FZ6DRIJQCDSJO9TUE1GW" localSheetId="12" hidden="1">#REF!</definedName>
    <definedName name="BExIMMK2FZ6DRIJQCDSJO9TUE1GW" localSheetId="13" hidden="1">#REF!</definedName>
    <definedName name="BExIMMK2FZ6DRIJQCDSJO9TUE1GW" hidden="1">#REF!</definedName>
    <definedName name="BExIN2FWISBWLRDO9H9H77A46VH9" localSheetId="5" hidden="1">#REF!</definedName>
    <definedName name="BExIN2FWISBWLRDO9H9H77A46VH9" localSheetId="6" hidden="1">#REF!</definedName>
    <definedName name="BExIN2FWISBWLRDO9H9H77A46VH9" localSheetId="9" hidden="1">#REF!</definedName>
    <definedName name="BExIN2FWISBWLRDO9H9H77A46VH9" localSheetId="12" hidden="1">#REF!</definedName>
    <definedName name="BExIN2FWISBWLRDO9H9H77A46VH9" localSheetId="13" hidden="1">#REF!</definedName>
    <definedName name="BExIN2FWISBWLRDO9H9H77A46VH9" hidden="1">#REF!</definedName>
    <definedName name="BExINS7OIA92CINZA36I8EB4RH8X" localSheetId="5" hidden="1">#REF!</definedName>
    <definedName name="BExINS7OIA92CINZA36I8EB4RH8X" localSheetId="6" hidden="1">#REF!</definedName>
    <definedName name="BExINS7OIA92CINZA36I8EB4RH8X" localSheetId="9" hidden="1">#REF!</definedName>
    <definedName name="BExINS7OIA92CINZA36I8EB4RH8X" localSheetId="12" hidden="1">#REF!</definedName>
    <definedName name="BExINS7OIA92CINZA36I8EB4RH8X" localSheetId="13" hidden="1">#REF!</definedName>
    <definedName name="BExINS7OIA92CINZA36I8EB4RH8X" hidden="1">#REF!</definedName>
    <definedName name="BExIP5T9MO7I3W7GXGUUOTTIH9J3" localSheetId="5" hidden="1">#REF!</definedName>
    <definedName name="BExIP5T9MO7I3W7GXGUUOTTIH9J3" localSheetId="6" hidden="1">#REF!</definedName>
    <definedName name="BExIP5T9MO7I3W7GXGUUOTTIH9J3" localSheetId="9" hidden="1">#REF!</definedName>
    <definedName name="BExIP5T9MO7I3W7GXGUUOTTIH9J3" localSheetId="12" hidden="1">#REF!</definedName>
    <definedName name="BExIP5T9MO7I3W7GXGUUOTTIH9J3" localSheetId="13" hidden="1">#REF!</definedName>
    <definedName name="BExIP5T9MO7I3W7GXGUUOTTIH9J3" hidden="1">#REF!</definedName>
    <definedName name="BExIPE7EP2G8G9TQ3E9JVR8CI3WY" localSheetId="5" hidden="1">#REF!</definedName>
    <definedName name="BExIPE7EP2G8G9TQ3E9JVR8CI3WY" localSheetId="6" hidden="1">#REF!</definedName>
    <definedName name="BExIPE7EP2G8G9TQ3E9JVR8CI3WY" localSheetId="9" hidden="1">#REF!</definedName>
    <definedName name="BExIPE7EP2G8G9TQ3E9JVR8CI3WY" localSheetId="12" hidden="1">#REF!</definedName>
    <definedName name="BExIPE7EP2G8G9TQ3E9JVR8CI3WY" localSheetId="13" hidden="1">#REF!</definedName>
    <definedName name="BExIPE7EP2G8G9TQ3E9JVR8CI3WY" hidden="1">#REF!</definedName>
    <definedName name="BExIPJATU67IVLXHYDXUFDFMB895" localSheetId="5" hidden="1">#REF!</definedName>
    <definedName name="BExIPJATU67IVLXHYDXUFDFMB895" localSheetId="6" hidden="1">#REF!</definedName>
    <definedName name="BExIPJATU67IVLXHYDXUFDFMB895" localSheetId="9" hidden="1">#REF!</definedName>
    <definedName name="BExIPJATU67IVLXHYDXUFDFMB895" localSheetId="12" hidden="1">#REF!</definedName>
    <definedName name="BExIPJATU67IVLXHYDXUFDFMB895" localSheetId="13" hidden="1">#REF!</definedName>
    <definedName name="BExIPJATU67IVLXHYDXUFDFMB895" hidden="1">#REF!</definedName>
    <definedName name="BExIQ5MJ2BMB4EOY8O4M3FSXEX96" localSheetId="5" hidden="1">#REF!</definedName>
    <definedName name="BExIQ5MJ2BMB4EOY8O4M3FSXEX96" localSheetId="6" hidden="1">#REF!</definedName>
    <definedName name="BExIQ5MJ2BMB4EOY8O4M3FSXEX96" localSheetId="9" hidden="1">#REF!</definedName>
    <definedName name="BExIQ5MJ2BMB4EOY8O4M3FSXEX96" localSheetId="12" hidden="1">#REF!</definedName>
    <definedName name="BExIQ5MJ2BMB4EOY8O4M3FSXEX96" localSheetId="13" hidden="1">#REF!</definedName>
    <definedName name="BExIQ5MJ2BMB4EOY8O4M3FSXEX96" hidden="1">#REF!</definedName>
    <definedName name="BExIQA9VF6LTQ6939FMZ7AZXOIGP" localSheetId="5" hidden="1">#REF!</definedName>
    <definedName name="BExIQA9VF6LTQ6939FMZ7AZXOIGP" localSheetId="6" hidden="1">#REF!</definedName>
    <definedName name="BExIQA9VF6LTQ6939FMZ7AZXOIGP" localSheetId="9" hidden="1">#REF!</definedName>
    <definedName name="BExIQA9VF6LTQ6939FMZ7AZXOIGP" localSheetId="12" hidden="1">#REF!</definedName>
    <definedName name="BExIQA9VF6LTQ6939FMZ7AZXOIGP" localSheetId="13" hidden="1">#REF!</definedName>
    <definedName name="BExIQA9VF6LTQ6939FMZ7AZXOIGP" hidden="1">#REF!</definedName>
    <definedName name="BExIQKWU5LEOQ45CIKK54NPPCECF" localSheetId="5" hidden="1">#REF!</definedName>
    <definedName name="BExIQKWU5LEOQ45CIKK54NPPCECF" localSheetId="6" hidden="1">#REF!</definedName>
    <definedName name="BExIQKWU5LEOQ45CIKK54NPPCECF" localSheetId="9" hidden="1">#REF!</definedName>
    <definedName name="BExIQKWU5LEOQ45CIKK54NPPCECF" localSheetId="12" hidden="1">#REF!</definedName>
    <definedName name="BExIQKWU5LEOQ45CIKK54NPPCECF" localSheetId="13" hidden="1">#REF!</definedName>
    <definedName name="BExIQKWU5LEOQ45CIKK54NPPCECF" hidden="1">#REF!</definedName>
    <definedName name="BExIQSUOOEHZG2DATSFH1AAUCFSK" localSheetId="5" hidden="1">#REF!</definedName>
    <definedName name="BExIQSUOOEHZG2DATSFH1AAUCFSK" localSheetId="6" hidden="1">#REF!</definedName>
    <definedName name="BExIQSUOOEHZG2DATSFH1AAUCFSK" localSheetId="9" hidden="1">#REF!</definedName>
    <definedName name="BExIQSUOOEHZG2DATSFH1AAUCFSK" localSheetId="12" hidden="1">#REF!</definedName>
    <definedName name="BExIQSUOOEHZG2DATSFH1AAUCFSK" localSheetId="13" hidden="1">#REF!</definedName>
    <definedName name="BExIQSUOOEHZG2DATSFH1AAUCFSK" hidden="1">#REF!</definedName>
    <definedName name="BExIR13GQZ9QBYG5HUBK9UCS98TR" localSheetId="5" hidden="1">#REF!</definedName>
    <definedName name="BExIR13GQZ9QBYG5HUBK9UCS98TR" localSheetId="6" hidden="1">#REF!</definedName>
    <definedName name="BExIR13GQZ9QBYG5HUBK9UCS98TR" localSheetId="9" hidden="1">#REF!</definedName>
    <definedName name="BExIR13GQZ9QBYG5HUBK9UCS98TR" localSheetId="12" hidden="1">#REF!</definedName>
    <definedName name="BExIR13GQZ9QBYG5HUBK9UCS98TR" localSheetId="13" hidden="1">#REF!</definedName>
    <definedName name="BExIR13GQZ9QBYG5HUBK9UCS98TR" hidden="1">#REF!</definedName>
    <definedName name="BExIRKFAVMMJA1I9QB8O1T99G677" localSheetId="5" hidden="1">#REF!</definedName>
    <definedName name="BExIRKFAVMMJA1I9QB8O1T99G677" localSheetId="6" hidden="1">#REF!</definedName>
    <definedName name="BExIRKFAVMMJA1I9QB8O1T99G677" localSheetId="9" hidden="1">#REF!</definedName>
    <definedName name="BExIRKFAVMMJA1I9QB8O1T99G677" localSheetId="12" hidden="1">#REF!</definedName>
    <definedName name="BExIRKFAVMMJA1I9QB8O1T99G677" localSheetId="13" hidden="1">#REF!</definedName>
    <definedName name="BExIRKFAVMMJA1I9QB8O1T99G677" hidden="1">#REF!</definedName>
    <definedName name="BExIRNKO5WJ8CIEY11ZW8NL3ED12" localSheetId="5" hidden="1">#REF!</definedName>
    <definedName name="BExIRNKO5WJ8CIEY11ZW8NL3ED12" localSheetId="6" hidden="1">#REF!</definedName>
    <definedName name="BExIRNKO5WJ8CIEY11ZW8NL3ED12" localSheetId="9" hidden="1">#REF!</definedName>
    <definedName name="BExIRNKO5WJ8CIEY11ZW8NL3ED12" localSheetId="12" hidden="1">#REF!</definedName>
    <definedName name="BExIRNKO5WJ8CIEY11ZW8NL3ED12" localSheetId="13" hidden="1">#REF!</definedName>
    <definedName name="BExIRNKO5WJ8CIEY11ZW8NL3ED12" hidden="1">#REF!</definedName>
    <definedName name="BExIRXBB2GQ8KR7NRX0YP6NHQMCH" localSheetId="5" hidden="1">#REF!</definedName>
    <definedName name="BExIRXBB2GQ8KR7NRX0YP6NHQMCH" localSheetId="6" hidden="1">#REF!</definedName>
    <definedName name="BExIRXBB2GQ8KR7NRX0YP6NHQMCH" localSheetId="9" hidden="1">#REF!</definedName>
    <definedName name="BExIRXBB2GQ8KR7NRX0YP6NHQMCH" localSheetId="12" hidden="1">#REF!</definedName>
    <definedName name="BExIRXBB2GQ8KR7NRX0YP6NHQMCH" localSheetId="13" hidden="1">#REF!</definedName>
    <definedName name="BExIRXBB2GQ8KR7NRX0YP6NHQMCH" hidden="1">#REF!</definedName>
    <definedName name="BExISXVLS9NGHEFIHV8OYFNFU21V" localSheetId="5" hidden="1">#REF!</definedName>
    <definedName name="BExISXVLS9NGHEFIHV8OYFNFU21V" localSheetId="6" hidden="1">#REF!</definedName>
    <definedName name="BExISXVLS9NGHEFIHV8OYFNFU21V" localSheetId="9" hidden="1">#REF!</definedName>
    <definedName name="BExISXVLS9NGHEFIHV8OYFNFU21V" localSheetId="12" hidden="1">#REF!</definedName>
    <definedName name="BExISXVLS9NGHEFIHV8OYFNFU21V" localSheetId="13" hidden="1">#REF!</definedName>
    <definedName name="BExISXVLS9NGHEFIHV8OYFNFU21V" hidden="1">#REF!</definedName>
    <definedName name="BExIU1VY53BMMM62GBNI6UBET6NL" localSheetId="5" hidden="1">#REF!</definedName>
    <definedName name="BExIU1VY53BMMM62GBNI6UBET6NL" localSheetId="6" hidden="1">#REF!</definedName>
    <definedName name="BExIU1VY53BMMM62GBNI6UBET6NL" localSheetId="9" hidden="1">#REF!</definedName>
    <definedName name="BExIU1VY53BMMM62GBNI6UBET6NL" localSheetId="12" hidden="1">#REF!</definedName>
    <definedName name="BExIU1VY53BMMM62GBNI6UBET6NL" localSheetId="13" hidden="1">#REF!</definedName>
    <definedName name="BExIU1VY53BMMM62GBNI6UBET6NL" hidden="1">#REF!</definedName>
    <definedName name="BExIV5G5WDQITPV3P72I164FBRS8" localSheetId="5" hidden="1">#REF!</definedName>
    <definedName name="BExIV5G5WDQITPV3P72I164FBRS8" localSheetId="6" hidden="1">#REF!</definedName>
    <definedName name="BExIV5G5WDQITPV3P72I164FBRS8" localSheetId="9" hidden="1">#REF!</definedName>
    <definedName name="BExIV5G5WDQITPV3P72I164FBRS8" localSheetId="12" hidden="1">#REF!</definedName>
    <definedName name="BExIV5G5WDQITPV3P72I164FBRS8" localSheetId="13" hidden="1">#REF!</definedName>
    <definedName name="BExIV5G5WDQITPV3P72I164FBRS8" hidden="1">#REF!</definedName>
    <definedName name="BExIV7ZSDN1RKLAH1CCMIUJSP2BY" localSheetId="5" hidden="1">#REF!</definedName>
    <definedName name="BExIV7ZSDN1RKLAH1CCMIUJSP2BY" localSheetId="6" hidden="1">#REF!</definedName>
    <definedName name="BExIV7ZSDN1RKLAH1CCMIUJSP2BY" localSheetId="9" hidden="1">#REF!</definedName>
    <definedName name="BExIV7ZSDN1RKLAH1CCMIUJSP2BY" localSheetId="12" hidden="1">#REF!</definedName>
    <definedName name="BExIV7ZSDN1RKLAH1CCMIUJSP2BY" localSheetId="13" hidden="1">#REF!</definedName>
    <definedName name="BExIV7ZSDN1RKLAH1CCMIUJSP2BY" hidden="1">#REF!</definedName>
    <definedName name="BExIVAZPCCPNY6X8IPGS52OBBPCJ" localSheetId="5" hidden="1">#REF!</definedName>
    <definedName name="BExIVAZPCCPNY6X8IPGS52OBBPCJ" localSheetId="6" hidden="1">#REF!</definedName>
    <definedName name="BExIVAZPCCPNY6X8IPGS52OBBPCJ" localSheetId="9" hidden="1">#REF!</definedName>
    <definedName name="BExIVAZPCCPNY6X8IPGS52OBBPCJ" localSheetId="12" hidden="1">#REF!</definedName>
    <definedName name="BExIVAZPCCPNY6X8IPGS52OBBPCJ" localSheetId="13" hidden="1">#REF!</definedName>
    <definedName name="BExIVAZPCCPNY6X8IPGS52OBBPCJ" hidden="1">#REF!</definedName>
    <definedName name="BExIVKQAFU4EZLXCQ9ROFVHNL0D7" localSheetId="5" hidden="1">#REF!</definedName>
    <definedName name="BExIVKQAFU4EZLXCQ9ROFVHNL0D7" localSheetId="6" hidden="1">#REF!</definedName>
    <definedName name="BExIVKQAFU4EZLXCQ9ROFVHNL0D7" localSheetId="9" hidden="1">#REF!</definedName>
    <definedName name="BExIVKQAFU4EZLXCQ9ROFVHNL0D7" localSheetId="12" hidden="1">#REF!</definedName>
    <definedName name="BExIVKQAFU4EZLXCQ9ROFVHNL0D7" localSheetId="13" hidden="1">#REF!</definedName>
    <definedName name="BExIVKQAFU4EZLXCQ9ROFVHNL0D7" hidden="1">#REF!</definedName>
    <definedName name="BExIVKVRPBO18RRZR8B0G7Q9K0F9" localSheetId="5" hidden="1">#REF!</definedName>
    <definedName name="BExIVKVRPBO18RRZR8B0G7Q9K0F9" localSheetId="6" hidden="1">#REF!</definedName>
    <definedName name="BExIVKVRPBO18RRZR8B0G7Q9K0F9" localSheetId="9" hidden="1">#REF!</definedName>
    <definedName name="BExIVKVRPBO18RRZR8B0G7Q9K0F9" localSheetId="12" hidden="1">#REF!</definedName>
    <definedName name="BExIVKVRPBO18RRZR8B0G7Q9K0F9" localSheetId="13" hidden="1">#REF!</definedName>
    <definedName name="BExIVKVRPBO18RRZR8B0G7Q9K0F9" hidden="1">#REF!</definedName>
    <definedName name="BExIWE953F00HYJSITVJEJ27ORJL" localSheetId="5" hidden="1">#REF!</definedName>
    <definedName name="BExIWE953F00HYJSITVJEJ27ORJL" localSheetId="6" hidden="1">#REF!</definedName>
    <definedName name="BExIWE953F00HYJSITVJEJ27ORJL" localSheetId="9" hidden="1">#REF!</definedName>
    <definedName name="BExIWE953F00HYJSITVJEJ27ORJL" localSheetId="12" hidden="1">#REF!</definedName>
    <definedName name="BExIWE953F00HYJSITVJEJ27ORJL" localSheetId="13" hidden="1">#REF!</definedName>
    <definedName name="BExIWE953F00HYJSITVJEJ27ORJL" hidden="1">#REF!</definedName>
    <definedName name="BExIWOLB2AFYMZCVWZ1FTMAEEA60" localSheetId="5" hidden="1">#REF!</definedName>
    <definedName name="BExIWOLB2AFYMZCVWZ1FTMAEEA60" localSheetId="6" hidden="1">#REF!</definedName>
    <definedName name="BExIWOLB2AFYMZCVWZ1FTMAEEA60" localSheetId="9" hidden="1">#REF!</definedName>
    <definedName name="BExIWOLB2AFYMZCVWZ1FTMAEEA60" localSheetId="12" hidden="1">#REF!</definedName>
    <definedName name="BExIWOLB2AFYMZCVWZ1FTMAEEA60" localSheetId="13" hidden="1">#REF!</definedName>
    <definedName name="BExIWOLB2AFYMZCVWZ1FTMAEEA60" hidden="1">#REF!</definedName>
    <definedName name="BExIWXL0QH3HX1C1HQYFMP34ZTJ8" localSheetId="5" hidden="1">#REF!</definedName>
    <definedName name="BExIWXL0QH3HX1C1HQYFMP34ZTJ8" localSheetId="6" hidden="1">#REF!</definedName>
    <definedName name="BExIWXL0QH3HX1C1HQYFMP34ZTJ8" localSheetId="9" hidden="1">#REF!</definedName>
    <definedName name="BExIWXL0QH3HX1C1HQYFMP34ZTJ8" localSheetId="12" hidden="1">#REF!</definedName>
    <definedName name="BExIWXL0QH3HX1C1HQYFMP34ZTJ8" localSheetId="13" hidden="1">#REF!</definedName>
    <definedName name="BExIWXL0QH3HX1C1HQYFMP34ZTJ8" hidden="1">#REF!</definedName>
    <definedName name="BExIXA0WAX7YA81PKB3MNNNR4CO3" localSheetId="5" hidden="1">#REF!</definedName>
    <definedName name="BExIXA0WAX7YA81PKB3MNNNR4CO3" localSheetId="6" hidden="1">#REF!</definedName>
    <definedName name="BExIXA0WAX7YA81PKB3MNNNR4CO3" localSheetId="9" hidden="1">#REF!</definedName>
    <definedName name="BExIXA0WAX7YA81PKB3MNNNR4CO3" localSheetId="12" hidden="1">#REF!</definedName>
    <definedName name="BExIXA0WAX7YA81PKB3MNNNR4CO3" localSheetId="13" hidden="1">#REF!</definedName>
    <definedName name="BExIXA0WAX7YA81PKB3MNNNR4CO3" hidden="1">#REF!</definedName>
    <definedName name="BExIXLK79H7AR5PQ0M5UYI8NAXPQ" localSheetId="5" hidden="1">#REF!</definedName>
    <definedName name="BExIXLK79H7AR5PQ0M5UYI8NAXPQ" localSheetId="6" hidden="1">#REF!</definedName>
    <definedName name="BExIXLK79H7AR5PQ0M5UYI8NAXPQ" localSheetId="9" hidden="1">#REF!</definedName>
    <definedName name="BExIXLK79H7AR5PQ0M5UYI8NAXPQ" localSheetId="12" hidden="1">#REF!</definedName>
    <definedName name="BExIXLK79H7AR5PQ0M5UYI8NAXPQ" localSheetId="13" hidden="1">#REF!</definedName>
    <definedName name="BExIXLK79H7AR5PQ0M5UYI8NAXPQ" hidden="1">#REF!</definedName>
    <definedName name="BExIXNT19877FSEMZOGQKNH77ENI" localSheetId="5" hidden="1">#REF!</definedName>
    <definedName name="BExIXNT19877FSEMZOGQKNH77ENI" localSheetId="6" hidden="1">#REF!</definedName>
    <definedName name="BExIXNT19877FSEMZOGQKNH77ENI" localSheetId="9" hidden="1">#REF!</definedName>
    <definedName name="BExIXNT19877FSEMZOGQKNH77ENI" localSheetId="12" hidden="1">#REF!</definedName>
    <definedName name="BExIXNT19877FSEMZOGQKNH77ENI" localSheetId="13" hidden="1">#REF!</definedName>
    <definedName name="BExIXNT19877FSEMZOGQKNH77ENI" hidden="1">#REF!</definedName>
    <definedName name="BExIXU92V6LJHF2NWR5KVO5GLR2C" localSheetId="5" hidden="1">#REF!</definedName>
    <definedName name="BExIXU92V6LJHF2NWR5KVO5GLR2C" localSheetId="6" hidden="1">#REF!</definedName>
    <definedName name="BExIXU92V6LJHF2NWR5KVO5GLR2C" localSheetId="9" hidden="1">#REF!</definedName>
    <definedName name="BExIXU92V6LJHF2NWR5KVO5GLR2C" localSheetId="12" hidden="1">#REF!</definedName>
    <definedName name="BExIXU92V6LJHF2NWR5KVO5GLR2C" localSheetId="13" hidden="1">#REF!</definedName>
    <definedName name="BExIXU92V6LJHF2NWR5KVO5GLR2C" hidden="1">#REF!</definedName>
    <definedName name="BExIXYAO6HRPE7UPS2DA516H07VS" localSheetId="5" hidden="1">#REF!</definedName>
    <definedName name="BExIXYAO6HRPE7UPS2DA516H07VS" localSheetId="6" hidden="1">#REF!</definedName>
    <definedName name="BExIXYAO6HRPE7UPS2DA516H07VS" localSheetId="9" hidden="1">#REF!</definedName>
    <definedName name="BExIXYAO6HRPE7UPS2DA516H07VS" localSheetId="12" hidden="1">#REF!</definedName>
    <definedName name="BExIXYAO6HRPE7UPS2DA516H07VS" localSheetId="13" hidden="1">#REF!</definedName>
    <definedName name="BExIXYAO6HRPE7UPS2DA516H07VS" hidden="1">#REF!</definedName>
    <definedName name="BExIYEHBB2ZQRXB94B5B5AKFMB42" localSheetId="5" hidden="1">#REF!</definedName>
    <definedName name="BExIYEHBB2ZQRXB94B5B5AKFMB42" localSheetId="6" hidden="1">#REF!</definedName>
    <definedName name="BExIYEHBB2ZQRXB94B5B5AKFMB42" localSheetId="9" hidden="1">#REF!</definedName>
    <definedName name="BExIYEHBB2ZQRXB94B5B5AKFMB42" localSheetId="12" hidden="1">#REF!</definedName>
    <definedName name="BExIYEHBB2ZQRXB94B5B5AKFMB42" localSheetId="13" hidden="1">#REF!</definedName>
    <definedName name="BExIYEHBB2ZQRXB94B5B5AKFMB42" hidden="1">#REF!</definedName>
    <definedName name="BExIYJF9ZPV3Y54H5A525VPYIUFB" localSheetId="5" hidden="1">#REF!</definedName>
    <definedName name="BExIYJF9ZPV3Y54H5A525VPYIUFB" localSheetId="6" hidden="1">#REF!</definedName>
    <definedName name="BExIYJF9ZPV3Y54H5A525VPYIUFB" localSheetId="9" hidden="1">#REF!</definedName>
    <definedName name="BExIYJF9ZPV3Y54H5A525VPYIUFB" localSheetId="12" hidden="1">#REF!</definedName>
    <definedName name="BExIYJF9ZPV3Y54H5A525VPYIUFB" localSheetId="13" hidden="1">#REF!</definedName>
    <definedName name="BExIYJF9ZPV3Y54H5A525VPYIUFB" hidden="1">#REF!</definedName>
    <definedName name="BExIYLIS2P3SLCG11D19WT47Y0Y1" localSheetId="5" hidden="1">#REF!</definedName>
    <definedName name="BExIYLIS2P3SLCG11D19WT47Y0Y1" localSheetId="6" hidden="1">#REF!</definedName>
    <definedName name="BExIYLIS2P3SLCG11D19WT47Y0Y1" localSheetId="9" hidden="1">#REF!</definedName>
    <definedName name="BExIYLIS2P3SLCG11D19WT47Y0Y1" localSheetId="12" hidden="1">#REF!</definedName>
    <definedName name="BExIYLIS2P3SLCG11D19WT47Y0Y1" localSheetId="13" hidden="1">#REF!</definedName>
    <definedName name="BExIYLIS2P3SLCG11D19WT47Y0Y1" hidden="1">#REF!</definedName>
    <definedName name="BExIYZGKIZXO566O26UFLE6AM44T" localSheetId="5" hidden="1">#REF!</definedName>
    <definedName name="BExIYZGKIZXO566O26UFLE6AM44T" localSheetId="6" hidden="1">#REF!</definedName>
    <definedName name="BExIYZGKIZXO566O26UFLE6AM44T" localSheetId="9" hidden="1">#REF!</definedName>
    <definedName name="BExIYZGKIZXO566O26UFLE6AM44T" localSheetId="12" hidden="1">#REF!</definedName>
    <definedName name="BExIYZGKIZXO566O26UFLE6AM44T" localSheetId="13" hidden="1">#REF!</definedName>
    <definedName name="BExIYZGKIZXO566O26UFLE6AM44T" hidden="1">#REF!</definedName>
    <definedName name="BExKE1AXRX1D2IP59IK2X5194EOW" localSheetId="5" hidden="1">#REF!</definedName>
    <definedName name="BExKE1AXRX1D2IP59IK2X5194EOW" localSheetId="6" hidden="1">#REF!</definedName>
    <definedName name="BExKE1AXRX1D2IP59IK2X5194EOW" localSheetId="9" hidden="1">#REF!</definedName>
    <definedName name="BExKE1AXRX1D2IP59IK2X5194EOW" localSheetId="12" hidden="1">#REF!</definedName>
    <definedName name="BExKE1AXRX1D2IP59IK2X5194EOW" localSheetId="13" hidden="1">#REF!</definedName>
    <definedName name="BExKE1AXRX1D2IP59IK2X5194EOW" hidden="1">#REF!</definedName>
    <definedName name="BExKENHCXV7E0ZGWECYJADFKG5K6" localSheetId="5" hidden="1">#REF!</definedName>
    <definedName name="BExKENHCXV7E0ZGWECYJADFKG5K6" localSheetId="6" hidden="1">#REF!</definedName>
    <definedName name="BExKENHCXV7E0ZGWECYJADFKG5K6" localSheetId="9" hidden="1">#REF!</definedName>
    <definedName name="BExKENHCXV7E0ZGWECYJADFKG5K6" localSheetId="12" hidden="1">#REF!</definedName>
    <definedName name="BExKENHCXV7E0ZGWECYJADFKG5K6" localSheetId="13" hidden="1">#REF!</definedName>
    <definedName name="BExKENHCXV7E0ZGWECYJADFKG5K6" hidden="1">#REF!</definedName>
    <definedName name="BExKFR1E7H1CKOZPL7O44L4O1G6U" localSheetId="5" hidden="1">#REF!</definedName>
    <definedName name="BExKFR1E7H1CKOZPL7O44L4O1G6U" localSheetId="6" hidden="1">#REF!</definedName>
    <definedName name="BExKFR1E7H1CKOZPL7O44L4O1G6U" localSheetId="9" hidden="1">#REF!</definedName>
    <definedName name="BExKFR1E7H1CKOZPL7O44L4O1G6U" localSheetId="12" hidden="1">#REF!</definedName>
    <definedName name="BExKFR1E7H1CKOZPL7O44L4O1G6U" localSheetId="13" hidden="1">#REF!</definedName>
    <definedName name="BExKFR1E7H1CKOZPL7O44L4O1G6U" hidden="1">#REF!</definedName>
    <definedName name="BExKGA2NH1SO8Q2CJZITKWT0VHV2" localSheetId="5" hidden="1">#REF!</definedName>
    <definedName name="BExKGA2NH1SO8Q2CJZITKWT0VHV2" localSheetId="6" hidden="1">#REF!</definedName>
    <definedName name="BExKGA2NH1SO8Q2CJZITKWT0VHV2" localSheetId="9" hidden="1">#REF!</definedName>
    <definedName name="BExKGA2NH1SO8Q2CJZITKWT0VHV2" localSheetId="12" hidden="1">#REF!</definedName>
    <definedName name="BExKGA2NH1SO8Q2CJZITKWT0VHV2" localSheetId="13" hidden="1">#REF!</definedName>
    <definedName name="BExKGA2NH1SO8Q2CJZITKWT0VHV2" hidden="1">#REF!</definedName>
    <definedName name="BExKGFBDAJNRY0TELA79PO8DDZ7Y" localSheetId="5" hidden="1">#REF!</definedName>
    <definedName name="BExKGFBDAJNRY0TELA79PO8DDZ7Y" localSheetId="6" hidden="1">#REF!</definedName>
    <definedName name="BExKGFBDAJNRY0TELA79PO8DDZ7Y" localSheetId="9" hidden="1">#REF!</definedName>
    <definedName name="BExKGFBDAJNRY0TELA79PO8DDZ7Y" localSheetId="12" hidden="1">#REF!</definedName>
    <definedName name="BExKGFBDAJNRY0TELA79PO8DDZ7Y" localSheetId="13" hidden="1">#REF!</definedName>
    <definedName name="BExKGFBDAJNRY0TELA79PO8DDZ7Y" hidden="1">#REF!</definedName>
    <definedName name="BExKGSCN3SJV9UY2XTDELC3IT5RG" localSheetId="5" hidden="1">#REF!</definedName>
    <definedName name="BExKGSCN3SJV9UY2XTDELC3IT5RG" localSheetId="6" hidden="1">#REF!</definedName>
    <definedName name="BExKGSCN3SJV9UY2XTDELC3IT5RG" localSheetId="9" hidden="1">#REF!</definedName>
    <definedName name="BExKGSCN3SJV9UY2XTDELC3IT5RG" localSheetId="12" hidden="1">#REF!</definedName>
    <definedName name="BExKGSCN3SJV9UY2XTDELC3IT5RG" localSheetId="13" hidden="1">#REF!</definedName>
    <definedName name="BExKGSCN3SJV9UY2XTDELC3IT5RG" hidden="1">#REF!</definedName>
    <definedName name="BExKGZP2FVKCK1LYAQSJCBZQBZUU" localSheetId="5" hidden="1">#REF!</definedName>
    <definedName name="BExKGZP2FVKCK1LYAQSJCBZQBZUU" localSheetId="6" hidden="1">#REF!</definedName>
    <definedName name="BExKGZP2FVKCK1LYAQSJCBZQBZUU" localSheetId="9" hidden="1">#REF!</definedName>
    <definedName name="BExKGZP2FVKCK1LYAQSJCBZQBZUU" localSheetId="12" hidden="1">#REF!</definedName>
    <definedName name="BExKGZP2FVKCK1LYAQSJCBZQBZUU" localSheetId="13" hidden="1">#REF!</definedName>
    <definedName name="BExKGZP2FVKCK1LYAQSJCBZQBZUU" hidden="1">#REF!</definedName>
    <definedName name="BExKH7N3O1QJU117IZ06EUFOKYPA" localSheetId="5" hidden="1">#REF!</definedName>
    <definedName name="BExKH7N3O1QJU117IZ06EUFOKYPA" localSheetId="6" hidden="1">#REF!</definedName>
    <definedName name="BExKH7N3O1QJU117IZ06EUFOKYPA" localSheetId="9" hidden="1">#REF!</definedName>
    <definedName name="BExKH7N3O1QJU117IZ06EUFOKYPA" localSheetId="12" hidden="1">#REF!</definedName>
    <definedName name="BExKH7N3O1QJU117IZ06EUFOKYPA" localSheetId="13" hidden="1">#REF!</definedName>
    <definedName name="BExKH7N3O1QJU117IZ06EUFOKYPA" hidden="1">#REF!</definedName>
    <definedName name="BExKHPBI2LM3V70KMR1RAN6RK03Y" localSheetId="5" hidden="1">#REF!</definedName>
    <definedName name="BExKHPBI2LM3V70KMR1RAN6RK03Y" localSheetId="6" hidden="1">#REF!</definedName>
    <definedName name="BExKHPBI2LM3V70KMR1RAN6RK03Y" localSheetId="9" hidden="1">#REF!</definedName>
    <definedName name="BExKHPBI2LM3V70KMR1RAN6RK03Y" localSheetId="12" hidden="1">#REF!</definedName>
    <definedName name="BExKHPBI2LM3V70KMR1RAN6RK03Y" localSheetId="13" hidden="1">#REF!</definedName>
    <definedName name="BExKHPBI2LM3V70KMR1RAN6RK03Y" hidden="1">#REF!</definedName>
    <definedName name="BExKHR9PRN4C8BXP3224HIY8GLJ3" localSheetId="5" hidden="1">#REF!</definedName>
    <definedName name="BExKHR9PRN4C8BXP3224HIY8GLJ3" localSheetId="6" hidden="1">#REF!</definedName>
    <definedName name="BExKHR9PRN4C8BXP3224HIY8GLJ3" localSheetId="9" hidden="1">#REF!</definedName>
    <definedName name="BExKHR9PRN4C8BXP3224HIY8GLJ3" localSheetId="12" hidden="1">#REF!</definedName>
    <definedName name="BExKHR9PRN4C8BXP3224HIY8GLJ3" localSheetId="13" hidden="1">#REF!</definedName>
    <definedName name="BExKHR9PRN4C8BXP3224HIY8GLJ3" hidden="1">#REF!</definedName>
    <definedName name="BExKI6URN6OUIIPYIMTY1UIOTUKZ" localSheetId="5" hidden="1">#REF!</definedName>
    <definedName name="BExKI6URN6OUIIPYIMTY1UIOTUKZ" localSheetId="6" hidden="1">#REF!</definedName>
    <definedName name="BExKI6URN6OUIIPYIMTY1UIOTUKZ" localSheetId="9" hidden="1">#REF!</definedName>
    <definedName name="BExKI6URN6OUIIPYIMTY1UIOTUKZ" localSheetId="12" hidden="1">#REF!</definedName>
    <definedName name="BExKI6URN6OUIIPYIMTY1UIOTUKZ" localSheetId="13" hidden="1">#REF!</definedName>
    <definedName name="BExKI6URN6OUIIPYIMTY1UIOTUKZ" hidden="1">#REF!</definedName>
    <definedName name="BExKIK6VHMP456VYZILG9SH9N3YX" localSheetId="5" hidden="1">#REF!</definedName>
    <definedName name="BExKIK6VHMP456VYZILG9SH9N3YX" localSheetId="6" hidden="1">#REF!</definedName>
    <definedName name="BExKIK6VHMP456VYZILG9SH9N3YX" localSheetId="9" hidden="1">#REF!</definedName>
    <definedName name="BExKIK6VHMP456VYZILG9SH9N3YX" localSheetId="12" hidden="1">#REF!</definedName>
    <definedName name="BExKIK6VHMP456VYZILG9SH9N3YX" localSheetId="13" hidden="1">#REF!</definedName>
    <definedName name="BExKIK6VHMP456VYZILG9SH9N3YX" hidden="1">#REF!</definedName>
    <definedName name="BExKJBB7B8RMYP767HI9DFZJAGER" localSheetId="5" hidden="1">#REF!</definedName>
    <definedName name="BExKJBB7B8RMYP767HI9DFZJAGER" localSheetId="6" hidden="1">#REF!</definedName>
    <definedName name="BExKJBB7B8RMYP767HI9DFZJAGER" localSheetId="9" hidden="1">#REF!</definedName>
    <definedName name="BExKJBB7B8RMYP767HI9DFZJAGER" localSheetId="12" hidden="1">#REF!</definedName>
    <definedName name="BExKJBB7B8RMYP767HI9DFZJAGER" localSheetId="13" hidden="1">#REF!</definedName>
    <definedName name="BExKJBB7B8RMYP767HI9DFZJAGER" hidden="1">#REF!</definedName>
    <definedName name="BExKKCH4JYT6IV5NXZEGKBMMVFY9" localSheetId="5" hidden="1">#REF!</definedName>
    <definedName name="BExKKCH4JYT6IV5NXZEGKBMMVFY9" localSheetId="6" hidden="1">#REF!</definedName>
    <definedName name="BExKKCH4JYT6IV5NXZEGKBMMVFY9" localSheetId="9" hidden="1">#REF!</definedName>
    <definedName name="BExKKCH4JYT6IV5NXZEGKBMMVFY9" localSheetId="12" hidden="1">#REF!</definedName>
    <definedName name="BExKKCH4JYT6IV5NXZEGKBMMVFY9" localSheetId="13" hidden="1">#REF!</definedName>
    <definedName name="BExKKCH4JYT6IV5NXZEGKBMMVFY9" hidden="1">#REF!</definedName>
    <definedName name="BExKKP7MYYQU70LFCJKB4PK9I7P9" localSheetId="5" hidden="1">#REF!</definedName>
    <definedName name="BExKKP7MYYQU70LFCJKB4PK9I7P9" localSheetId="6" hidden="1">#REF!</definedName>
    <definedName name="BExKKP7MYYQU70LFCJKB4PK9I7P9" localSheetId="9" hidden="1">#REF!</definedName>
    <definedName name="BExKKP7MYYQU70LFCJKB4PK9I7P9" localSheetId="12" hidden="1">#REF!</definedName>
    <definedName name="BExKKP7MYYQU70LFCJKB4PK9I7P9" localSheetId="13" hidden="1">#REF!</definedName>
    <definedName name="BExKKP7MYYQU70LFCJKB4PK9I7P9" hidden="1">#REF!</definedName>
    <definedName name="BExKKST3G7F06034XEO1WPKIR4CA" localSheetId="5" hidden="1">#REF!</definedName>
    <definedName name="BExKKST3G7F06034XEO1WPKIR4CA" localSheetId="6" hidden="1">#REF!</definedName>
    <definedName name="BExKKST3G7F06034XEO1WPKIR4CA" localSheetId="9" hidden="1">#REF!</definedName>
    <definedName name="BExKKST3G7F06034XEO1WPKIR4CA" localSheetId="12" hidden="1">#REF!</definedName>
    <definedName name="BExKKST3G7F06034XEO1WPKIR4CA" localSheetId="13" hidden="1">#REF!</definedName>
    <definedName name="BExKKST3G7F06034XEO1WPKIR4CA" hidden="1">#REF!</definedName>
    <definedName name="BExKL3LJ7CTVUWQ1EWAKEUNL7ZLN" localSheetId="5" hidden="1">#REF!</definedName>
    <definedName name="BExKL3LJ7CTVUWQ1EWAKEUNL7ZLN" localSheetId="6" hidden="1">#REF!</definedName>
    <definedName name="BExKL3LJ7CTVUWQ1EWAKEUNL7ZLN" localSheetId="9" hidden="1">#REF!</definedName>
    <definedName name="BExKL3LJ7CTVUWQ1EWAKEUNL7ZLN" localSheetId="12" hidden="1">#REF!</definedName>
    <definedName name="BExKL3LJ7CTVUWQ1EWAKEUNL7ZLN" localSheetId="13" hidden="1">#REF!</definedName>
    <definedName name="BExKL3LJ7CTVUWQ1EWAKEUNL7ZLN" hidden="1">#REF!</definedName>
    <definedName name="BExKL5E8NX3KQLIDOXK2HYLNM2BS" localSheetId="5" hidden="1">#REF!</definedName>
    <definedName name="BExKL5E8NX3KQLIDOXK2HYLNM2BS" localSheetId="6" hidden="1">#REF!</definedName>
    <definedName name="BExKL5E8NX3KQLIDOXK2HYLNM2BS" localSheetId="9" hidden="1">#REF!</definedName>
    <definedName name="BExKL5E8NX3KQLIDOXK2HYLNM2BS" localSheetId="12" hidden="1">#REF!</definedName>
    <definedName name="BExKL5E8NX3KQLIDOXK2HYLNM2BS" localSheetId="13" hidden="1">#REF!</definedName>
    <definedName name="BExKL5E8NX3KQLIDOXK2HYLNM2BS" hidden="1">#REF!</definedName>
    <definedName name="BExKLZD7K8B5B3FBBMOQOEK4KSEE" localSheetId="5" hidden="1">#REF!</definedName>
    <definedName name="BExKLZD7K8B5B3FBBMOQOEK4KSEE" localSheetId="6" hidden="1">#REF!</definedName>
    <definedName name="BExKLZD7K8B5B3FBBMOQOEK4KSEE" localSheetId="9" hidden="1">#REF!</definedName>
    <definedName name="BExKLZD7K8B5B3FBBMOQOEK4KSEE" localSheetId="12" hidden="1">#REF!</definedName>
    <definedName name="BExKLZD7K8B5B3FBBMOQOEK4KSEE" localSheetId="13" hidden="1">#REF!</definedName>
    <definedName name="BExKLZD7K8B5B3FBBMOQOEK4KSEE" hidden="1">#REF!</definedName>
    <definedName name="BExKMGG92F29YM8QL7V74W8IG8BY" localSheetId="5" hidden="1">#REF!</definedName>
    <definedName name="BExKMGG92F29YM8QL7V74W8IG8BY" localSheetId="6" hidden="1">#REF!</definedName>
    <definedName name="BExKMGG92F29YM8QL7V74W8IG8BY" localSheetId="9" hidden="1">#REF!</definedName>
    <definedName name="BExKMGG92F29YM8QL7V74W8IG8BY" localSheetId="12" hidden="1">#REF!</definedName>
    <definedName name="BExKMGG92F29YM8QL7V74W8IG8BY" localSheetId="13" hidden="1">#REF!</definedName>
    <definedName name="BExKMGG92F29YM8QL7V74W8IG8BY" hidden="1">#REF!</definedName>
    <definedName name="BExKMMW5IP5ZSG5DTRIUIOY339XI" localSheetId="5" hidden="1">#REF!</definedName>
    <definedName name="BExKMMW5IP5ZSG5DTRIUIOY339XI" localSheetId="6" hidden="1">#REF!</definedName>
    <definedName name="BExKMMW5IP5ZSG5DTRIUIOY339XI" localSheetId="9" hidden="1">#REF!</definedName>
    <definedName name="BExKMMW5IP5ZSG5DTRIUIOY339XI" localSheetId="12" hidden="1">#REF!</definedName>
    <definedName name="BExKMMW5IP5ZSG5DTRIUIOY339XI" localSheetId="13" hidden="1">#REF!</definedName>
    <definedName name="BExKMMW5IP5ZSG5DTRIUIOY339XI" hidden="1">#REF!</definedName>
    <definedName name="BExKMVFJJ6JL4CU6PSUZ8AONSUGF" localSheetId="5" hidden="1">#REF!</definedName>
    <definedName name="BExKMVFJJ6JL4CU6PSUZ8AONSUGF" localSheetId="6" hidden="1">#REF!</definedName>
    <definedName name="BExKMVFJJ6JL4CU6PSUZ8AONSUGF" localSheetId="9" hidden="1">#REF!</definedName>
    <definedName name="BExKMVFJJ6JL4CU6PSUZ8AONSUGF" localSheetId="12" hidden="1">#REF!</definedName>
    <definedName name="BExKMVFJJ6JL4CU6PSUZ8AONSUGF" localSheetId="13" hidden="1">#REF!</definedName>
    <definedName name="BExKMVFJJ6JL4CU6PSUZ8AONSUGF" hidden="1">#REF!</definedName>
    <definedName name="BExKNCTCHR1CX0O9PFDKHKQTVR80" localSheetId="5" hidden="1">#REF!</definedName>
    <definedName name="BExKNCTCHR1CX0O9PFDKHKQTVR80" localSheetId="6" hidden="1">#REF!</definedName>
    <definedName name="BExKNCTCHR1CX0O9PFDKHKQTVR80" localSheetId="9" hidden="1">#REF!</definedName>
    <definedName name="BExKNCTCHR1CX0O9PFDKHKQTVR80" localSheetId="12" hidden="1">#REF!</definedName>
    <definedName name="BExKNCTCHR1CX0O9PFDKHKQTVR80" localSheetId="13" hidden="1">#REF!</definedName>
    <definedName name="BExKNCTCHR1CX0O9PFDKHKQTVR80" hidden="1">#REF!</definedName>
    <definedName name="BExKNJ3XRI6F6P91WG5BDG3IPZXU" localSheetId="5" hidden="1">#REF!</definedName>
    <definedName name="BExKNJ3XRI6F6P91WG5BDG3IPZXU" localSheetId="6" hidden="1">#REF!</definedName>
    <definedName name="BExKNJ3XRI6F6P91WG5BDG3IPZXU" localSheetId="9" hidden="1">#REF!</definedName>
    <definedName name="BExKNJ3XRI6F6P91WG5BDG3IPZXU" localSheetId="12" hidden="1">#REF!</definedName>
    <definedName name="BExKNJ3XRI6F6P91WG5BDG3IPZXU" localSheetId="13" hidden="1">#REF!</definedName>
    <definedName name="BExKNJ3XRI6F6P91WG5BDG3IPZXU" hidden="1">#REF!</definedName>
    <definedName name="BExKNXCJ6649Y4TIUNEAEBKTDPOH" localSheetId="5" hidden="1">#REF!</definedName>
    <definedName name="BExKNXCJ6649Y4TIUNEAEBKTDPOH" localSheetId="6" hidden="1">#REF!</definedName>
    <definedName name="BExKNXCJ6649Y4TIUNEAEBKTDPOH" localSheetId="9" hidden="1">#REF!</definedName>
    <definedName name="BExKNXCJ6649Y4TIUNEAEBKTDPOH" localSheetId="12" hidden="1">#REF!</definedName>
    <definedName name="BExKNXCJ6649Y4TIUNEAEBKTDPOH" localSheetId="13" hidden="1">#REF!</definedName>
    <definedName name="BExKNXCJ6649Y4TIUNEAEBKTDPOH" hidden="1">#REF!</definedName>
    <definedName name="BExKO4JAKGU72MTJOIPXLOUVVNNC" localSheetId="5" hidden="1">#REF!</definedName>
    <definedName name="BExKO4JAKGU72MTJOIPXLOUVVNNC" localSheetId="6" hidden="1">#REF!</definedName>
    <definedName name="BExKO4JAKGU72MTJOIPXLOUVVNNC" localSheetId="9" hidden="1">#REF!</definedName>
    <definedName name="BExKO4JAKGU72MTJOIPXLOUVVNNC" localSheetId="12" hidden="1">#REF!</definedName>
    <definedName name="BExKO4JAKGU72MTJOIPXLOUVVNNC" localSheetId="13" hidden="1">#REF!</definedName>
    <definedName name="BExKO4JAKGU72MTJOIPXLOUVVNNC" hidden="1">#REF!</definedName>
    <definedName name="BExKQ6PO4SV3FNAL3EVU8S0CHUJ1" localSheetId="5" hidden="1">#REF!</definedName>
    <definedName name="BExKQ6PO4SV3FNAL3EVU8S0CHUJ1" localSheetId="6" hidden="1">#REF!</definedName>
    <definedName name="BExKQ6PO4SV3FNAL3EVU8S0CHUJ1" localSheetId="9" hidden="1">#REF!</definedName>
    <definedName name="BExKQ6PO4SV3FNAL3EVU8S0CHUJ1" localSheetId="12" hidden="1">#REF!</definedName>
    <definedName name="BExKQ6PO4SV3FNAL3EVU8S0CHUJ1" localSheetId="13" hidden="1">#REF!</definedName>
    <definedName name="BExKQ6PO4SV3FNAL3EVU8S0CHUJ1" hidden="1">#REF!</definedName>
    <definedName name="BExKQDGJ96F8QMSUY6ERGK7MU3QI" localSheetId="5" hidden="1">#REF!</definedName>
    <definedName name="BExKQDGJ96F8QMSUY6ERGK7MU3QI" localSheetId="6" hidden="1">#REF!</definedName>
    <definedName name="BExKQDGJ96F8QMSUY6ERGK7MU3QI" localSheetId="9" hidden="1">#REF!</definedName>
    <definedName name="BExKQDGJ96F8QMSUY6ERGK7MU3QI" localSheetId="12" hidden="1">#REF!</definedName>
    <definedName name="BExKQDGJ96F8QMSUY6ERGK7MU3QI" localSheetId="13" hidden="1">#REF!</definedName>
    <definedName name="BExKQDGJ96F8QMSUY6ERGK7MU3QI" hidden="1">#REF!</definedName>
    <definedName name="BExKQIJTCNUJ3306IKAAGTBB4J0M" localSheetId="5" hidden="1">#REF!</definedName>
    <definedName name="BExKQIJTCNUJ3306IKAAGTBB4J0M" localSheetId="6" hidden="1">#REF!</definedName>
    <definedName name="BExKQIJTCNUJ3306IKAAGTBB4J0M" localSheetId="9" hidden="1">#REF!</definedName>
    <definedName name="BExKQIJTCNUJ3306IKAAGTBB4J0M" localSheetId="12" hidden="1">#REF!</definedName>
    <definedName name="BExKQIJTCNUJ3306IKAAGTBB4J0M" localSheetId="13" hidden="1">#REF!</definedName>
    <definedName name="BExKQIJTCNUJ3306IKAAGTBB4J0M" hidden="1">#REF!</definedName>
    <definedName name="BExKQSLAKPHWVBS03I2TTWJN4DIQ" localSheetId="5" hidden="1">#REF!</definedName>
    <definedName name="BExKQSLAKPHWVBS03I2TTWJN4DIQ" localSheetId="6" hidden="1">#REF!</definedName>
    <definedName name="BExKQSLAKPHWVBS03I2TTWJN4DIQ" localSheetId="9" hidden="1">#REF!</definedName>
    <definedName name="BExKQSLAKPHWVBS03I2TTWJN4DIQ" localSheetId="12" hidden="1">#REF!</definedName>
    <definedName name="BExKQSLAKPHWVBS03I2TTWJN4DIQ" localSheetId="13" hidden="1">#REF!</definedName>
    <definedName name="BExKQSLAKPHWVBS03I2TTWJN4DIQ" hidden="1">#REF!</definedName>
    <definedName name="BExKRBMDBYLTNDAZ3BC7X3ZA880G" localSheetId="5" hidden="1">#REF!</definedName>
    <definedName name="BExKRBMDBYLTNDAZ3BC7X3ZA880G" localSheetId="6" hidden="1">#REF!</definedName>
    <definedName name="BExKRBMDBYLTNDAZ3BC7X3ZA880G" localSheetId="9" hidden="1">#REF!</definedName>
    <definedName name="BExKRBMDBYLTNDAZ3BC7X3ZA880G" localSheetId="12" hidden="1">#REF!</definedName>
    <definedName name="BExKRBMDBYLTNDAZ3BC7X3ZA880G" localSheetId="13" hidden="1">#REF!</definedName>
    <definedName name="BExKRBMDBYLTNDAZ3BC7X3ZA880G" hidden="1">#REF!</definedName>
    <definedName name="BExKREBH22F98G8DW321NOM4E8VT" localSheetId="5" hidden="1">#REF!</definedName>
    <definedName name="BExKREBH22F98G8DW321NOM4E8VT" localSheetId="6" hidden="1">#REF!</definedName>
    <definedName name="BExKREBH22F98G8DW321NOM4E8VT" localSheetId="9" hidden="1">#REF!</definedName>
    <definedName name="BExKREBH22F98G8DW321NOM4E8VT" localSheetId="12" hidden="1">#REF!</definedName>
    <definedName name="BExKREBH22F98G8DW321NOM4E8VT" localSheetId="13" hidden="1">#REF!</definedName>
    <definedName name="BExKREBH22F98G8DW321NOM4E8VT" hidden="1">#REF!</definedName>
    <definedName name="BExKRWLNFO1Z9TUEKAM31HQMEBOQ" localSheetId="5" hidden="1">#REF!</definedName>
    <definedName name="BExKRWLNFO1Z9TUEKAM31HQMEBOQ" localSheetId="6" hidden="1">#REF!</definedName>
    <definedName name="BExKRWLNFO1Z9TUEKAM31HQMEBOQ" localSheetId="9" hidden="1">#REF!</definedName>
    <definedName name="BExKRWLNFO1Z9TUEKAM31HQMEBOQ" localSheetId="12" hidden="1">#REF!</definedName>
    <definedName name="BExKRWLNFO1Z9TUEKAM31HQMEBOQ" localSheetId="13" hidden="1">#REF!</definedName>
    <definedName name="BExKRWLNFO1Z9TUEKAM31HQMEBOQ" hidden="1">#REF!</definedName>
    <definedName name="BExKS0Y6JX8F26MO3QH8W5PQSJQG" localSheetId="5" hidden="1">#REF!</definedName>
    <definedName name="BExKS0Y6JX8F26MO3QH8W5PQSJQG" localSheetId="6" hidden="1">#REF!</definedName>
    <definedName name="BExKS0Y6JX8F26MO3QH8W5PQSJQG" localSheetId="9" hidden="1">#REF!</definedName>
    <definedName name="BExKS0Y6JX8F26MO3QH8W5PQSJQG" localSheetId="12" hidden="1">#REF!</definedName>
    <definedName name="BExKS0Y6JX8F26MO3QH8W5PQSJQG" localSheetId="13" hidden="1">#REF!</definedName>
    <definedName name="BExKS0Y6JX8F26MO3QH8W5PQSJQG" hidden="1">#REF!</definedName>
    <definedName name="BExKS3SM06PDIST2ROEYIUTHK5ZD" localSheetId="5" hidden="1">#REF!</definedName>
    <definedName name="BExKS3SM06PDIST2ROEYIUTHK5ZD" localSheetId="6" hidden="1">#REF!</definedName>
    <definedName name="BExKS3SM06PDIST2ROEYIUTHK5ZD" localSheetId="9" hidden="1">#REF!</definedName>
    <definedName name="BExKS3SM06PDIST2ROEYIUTHK5ZD" localSheetId="12" hidden="1">#REF!</definedName>
    <definedName name="BExKS3SM06PDIST2ROEYIUTHK5ZD" localSheetId="13" hidden="1">#REF!</definedName>
    <definedName name="BExKS3SM06PDIST2ROEYIUTHK5ZD" hidden="1">#REF!</definedName>
    <definedName name="BExKSAU8K3CQQFJH5GYVDOBFCBGS" localSheetId="5" hidden="1">#REF!</definedName>
    <definedName name="BExKSAU8K3CQQFJH5GYVDOBFCBGS" localSheetId="6" hidden="1">#REF!</definedName>
    <definedName name="BExKSAU8K3CQQFJH5GYVDOBFCBGS" localSheetId="9" hidden="1">#REF!</definedName>
    <definedName name="BExKSAU8K3CQQFJH5GYVDOBFCBGS" localSheetId="12" hidden="1">#REF!</definedName>
    <definedName name="BExKSAU8K3CQQFJH5GYVDOBFCBGS" localSheetId="13" hidden="1">#REF!</definedName>
    <definedName name="BExKSAU8K3CQQFJH5GYVDOBFCBGS" hidden="1">#REF!</definedName>
    <definedName name="BExKSXM35XWTKPG4YF5PR9V6PD12" localSheetId="5" hidden="1">#REF!</definedName>
    <definedName name="BExKSXM35XWTKPG4YF5PR9V6PD12" localSheetId="6" hidden="1">#REF!</definedName>
    <definedName name="BExKSXM35XWTKPG4YF5PR9V6PD12" localSheetId="9" hidden="1">#REF!</definedName>
    <definedName name="BExKSXM35XWTKPG4YF5PR9V6PD12" localSheetId="12" hidden="1">#REF!</definedName>
    <definedName name="BExKSXM35XWTKPG4YF5PR9V6PD12" localSheetId="13" hidden="1">#REF!</definedName>
    <definedName name="BExKSXM35XWTKPG4YF5PR9V6PD12" hidden="1">#REF!</definedName>
    <definedName name="BExKTO4WWG5BOT9YMFEGC5VTEVJH" localSheetId="5" hidden="1">#REF!</definedName>
    <definedName name="BExKTO4WWG5BOT9YMFEGC5VTEVJH" localSheetId="6" hidden="1">#REF!</definedName>
    <definedName name="BExKTO4WWG5BOT9YMFEGC5VTEVJH" localSheetId="9" hidden="1">#REF!</definedName>
    <definedName name="BExKTO4WWG5BOT9YMFEGC5VTEVJH" localSheetId="12" hidden="1">#REF!</definedName>
    <definedName name="BExKTO4WWG5BOT9YMFEGC5VTEVJH" localSheetId="13" hidden="1">#REF!</definedName>
    <definedName name="BExKTO4WWG5BOT9YMFEGC5VTEVJH" hidden="1">#REF!</definedName>
    <definedName name="BExKU6KJ3OS358ZP5RQBSJVFKE9Q" localSheetId="5" hidden="1">#REF!</definedName>
    <definedName name="BExKU6KJ3OS358ZP5RQBSJVFKE9Q" localSheetId="6" hidden="1">#REF!</definedName>
    <definedName name="BExKU6KJ3OS358ZP5RQBSJVFKE9Q" localSheetId="9" hidden="1">#REF!</definedName>
    <definedName name="BExKU6KJ3OS358ZP5RQBSJVFKE9Q" localSheetId="12" hidden="1">#REF!</definedName>
    <definedName name="BExKU6KJ3OS358ZP5RQBSJVFKE9Q" localSheetId="13" hidden="1">#REF!</definedName>
    <definedName name="BExKU6KJ3OS358ZP5RQBSJVFKE9Q" hidden="1">#REF!</definedName>
    <definedName name="BExKUIPGCMMQC9QL2Q4X7XEZCXM1" localSheetId="5" hidden="1">#REF!</definedName>
    <definedName name="BExKUIPGCMMQC9QL2Q4X7XEZCXM1" localSheetId="6" hidden="1">#REF!</definedName>
    <definedName name="BExKUIPGCMMQC9QL2Q4X7XEZCXM1" localSheetId="9" hidden="1">#REF!</definedName>
    <definedName name="BExKUIPGCMMQC9QL2Q4X7XEZCXM1" localSheetId="12" hidden="1">#REF!</definedName>
    <definedName name="BExKUIPGCMMQC9QL2Q4X7XEZCXM1" localSheetId="13" hidden="1">#REF!</definedName>
    <definedName name="BExKUIPGCMMQC9QL2Q4X7XEZCXM1" hidden="1">#REF!</definedName>
    <definedName name="BExKURZX6QNLQNSOJ6ZWUSMEB15L" localSheetId="5" hidden="1">#REF!</definedName>
    <definedName name="BExKURZX6QNLQNSOJ6ZWUSMEB15L" localSheetId="6" hidden="1">#REF!</definedName>
    <definedName name="BExKURZX6QNLQNSOJ6ZWUSMEB15L" localSheetId="9" hidden="1">#REF!</definedName>
    <definedName name="BExKURZX6QNLQNSOJ6ZWUSMEB15L" localSheetId="12" hidden="1">#REF!</definedName>
    <definedName name="BExKURZX6QNLQNSOJ6ZWUSMEB15L" localSheetId="13" hidden="1">#REF!</definedName>
    <definedName name="BExKURZX6QNLQNSOJ6ZWUSMEB15L" hidden="1">#REF!</definedName>
    <definedName name="BExKVDKRWVINV6XOXX7VNUCEQJ1V" localSheetId="5" hidden="1">#REF!</definedName>
    <definedName name="BExKVDKRWVINV6XOXX7VNUCEQJ1V" localSheetId="6" hidden="1">#REF!</definedName>
    <definedName name="BExKVDKRWVINV6XOXX7VNUCEQJ1V" localSheetId="9" hidden="1">#REF!</definedName>
    <definedName name="BExKVDKRWVINV6XOXX7VNUCEQJ1V" localSheetId="12" hidden="1">#REF!</definedName>
    <definedName name="BExKVDKRWVINV6XOXX7VNUCEQJ1V" localSheetId="13" hidden="1">#REF!</definedName>
    <definedName name="BExKVDKRWVINV6XOXX7VNUCEQJ1V" hidden="1">#REF!</definedName>
    <definedName name="BExKVO2ENYD3E3KZP5T9K6BU3T3W" localSheetId="5" hidden="1">#REF!</definedName>
    <definedName name="BExKVO2ENYD3E3KZP5T9K6BU3T3W" localSheetId="6" hidden="1">#REF!</definedName>
    <definedName name="BExKVO2ENYD3E3KZP5T9K6BU3T3W" localSheetId="9" hidden="1">#REF!</definedName>
    <definedName name="BExKVO2ENYD3E3KZP5T9K6BU3T3W" localSheetId="12" hidden="1">#REF!</definedName>
    <definedName name="BExKVO2ENYD3E3KZP5T9K6BU3T3W" localSheetId="13" hidden="1">#REF!</definedName>
    <definedName name="BExKVO2ENYD3E3KZP5T9K6BU3T3W" hidden="1">#REF!</definedName>
    <definedName name="BExM9C5OMCPXSOUQHC2L8VXJ6ZLF" localSheetId="5" hidden="1">#REF!</definedName>
    <definedName name="BExM9C5OMCPXSOUQHC2L8VXJ6ZLF" localSheetId="6" hidden="1">#REF!</definedName>
    <definedName name="BExM9C5OMCPXSOUQHC2L8VXJ6ZLF" localSheetId="9" hidden="1">#REF!</definedName>
    <definedName name="BExM9C5OMCPXSOUQHC2L8VXJ6ZLF" localSheetId="12" hidden="1">#REF!</definedName>
    <definedName name="BExM9C5OMCPXSOUQHC2L8VXJ6ZLF" localSheetId="13" hidden="1">#REF!</definedName>
    <definedName name="BExM9C5OMCPXSOUQHC2L8VXJ6ZLF" hidden="1">#REF!</definedName>
    <definedName name="BExMB03LYZ4QX8Y2FTQRQ0JKM4I9" localSheetId="5" hidden="1">#REF!</definedName>
    <definedName name="BExMB03LYZ4QX8Y2FTQRQ0JKM4I9" localSheetId="6" hidden="1">#REF!</definedName>
    <definedName name="BExMB03LYZ4QX8Y2FTQRQ0JKM4I9" localSheetId="9" hidden="1">#REF!</definedName>
    <definedName name="BExMB03LYZ4QX8Y2FTQRQ0JKM4I9" localSheetId="12" hidden="1">#REF!</definedName>
    <definedName name="BExMB03LYZ4QX8Y2FTQRQ0JKM4I9" localSheetId="13" hidden="1">#REF!</definedName>
    <definedName name="BExMB03LYZ4QX8Y2FTQRQ0JKM4I9" hidden="1">#REF!</definedName>
    <definedName name="BExMC8AZ2O0SR8OO71DUQY2KSTJS" localSheetId="5" hidden="1">#REF!</definedName>
    <definedName name="BExMC8AZ2O0SR8OO71DUQY2KSTJS" localSheetId="6" hidden="1">#REF!</definedName>
    <definedName name="BExMC8AZ2O0SR8OO71DUQY2KSTJS" localSheetId="9" hidden="1">#REF!</definedName>
    <definedName name="BExMC8AZ2O0SR8OO71DUQY2KSTJS" localSheetId="12" hidden="1">#REF!</definedName>
    <definedName name="BExMC8AZ2O0SR8OO71DUQY2KSTJS" localSheetId="13" hidden="1">#REF!</definedName>
    <definedName name="BExMC8AZ2O0SR8OO71DUQY2KSTJS" hidden="1">#REF!</definedName>
    <definedName name="BExMDCRKUR3Z41EJG5V8TZLS3IJM" localSheetId="5" hidden="1">#REF!</definedName>
    <definedName name="BExMDCRKUR3Z41EJG5V8TZLS3IJM" localSheetId="6" hidden="1">#REF!</definedName>
    <definedName name="BExMDCRKUR3Z41EJG5V8TZLS3IJM" localSheetId="9" hidden="1">#REF!</definedName>
    <definedName name="BExMDCRKUR3Z41EJG5V8TZLS3IJM" localSheetId="12" hidden="1">#REF!</definedName>
    <definedName name="BExMDCRKUR3Z41EJG5V8TZLS3IJM" localSheetId="13" hidden="1">#REF!</definedName>
    <definedName name="BExMDCRKUR3Z41EJG5V8TZLS3IJM" hidden="1">#REF!</definedName>
    <definedName name="BExMDQ3MZ3V7OXCR0KIAOFLE85K3" localSheetId="5" hidden="1">#REF!</definedName>
    <definedName name="BExMDQ3MZ3V7OXCR0KIAOFLE85K3" localSheetId="6" hidden="1">#REF!</definedName>
    <definedName name="BExMDQ3MZ3V7OXCR0KIAOFLE85K3" localSheetId="9" hidden="1">#REF!</definedName>
    <definedName name="BExMDQ3MZ3V7OXCR0KIAOFLE85K3" localSheetId="12" hidden="1">#REF!</definedName>
    <definedName name="BExMDQ3MZ3V7OXCR0KIAOFLE85K3" localSheetId="13" hidden="1">#REF!</definedName>
    <definedName name="BExMDQ3MZ3V7OXCR0KIAOFLE85K3" hidden="1">#REF!</definedName>
    <definedName name="BExMDVHUN7OXSLYVX19I94NJ5D1Z" localSheetId="5" hidden="1">#REF!</definedName>
    <definedName name="BExMDVHUN7OXSLYVX19I94NJ5D1Z" localSheetId="6" hidden="1">#REF!</definedName>
    <definedName name="BExMDVHUN7OXSLYVX19I94NJ5D1Z" localSheetId="9" hidden="1">#REF!</definedName>
    <definedName name="BExMDVHUN7OXSLYVX19I94NJ5D1Z" localSheetId="12" hidden="1">#REF!</definedName>
    <definedName name="BExMDVHUN7OXSLYVX19I94NJ5D1Z" localSheetId="13" hidden="1">#REF!</definedName>
    <definedName name="BExMDVHUN7OXSLYVX19I94NJ5D1Z" hidden="1">#REF!</definedName>
    <definedName name="BExMEHDH88OD30HQ5D982Y7X4ESR" localSheetId="5" hidden="1">#REF!</definedName>
    <definedName name="BExMEHDH88OD30HQ5D982Y7X4ESR" localSheetId="6" hidden="1">#REF!</definedName>
    <definedName name="BExMEHDH88OD30HQ5D982Y7X4ESR" localSheetId="9" hidden="1">#REF!</definedName>
    <definedName name="BExMEHDH88OD30HQ5D982Y7X4ESR" localSheetId="12" hidden="1">#REF!</definedName>
    <definedName name="BExMEHDH88OD30HQ5D982Y7X4ESR" localSheetId="13" hidden="1">#REF!</definedName>
    <definedName name="BExMEHDH88OD30HQ5D982Y7X4ESR" hidden="1">#REF!</definedName>
    <definedName name="BExMEOPS11WVU1TX3AELQH8AL3WD" localSheetId="5" hidden="1">#REF!</definedName>
    <definedName name="BExMEOPS11WVU1TX3AELQH8AL3WD" localSheetId="6" hidden="1">#REF!</definedName>
    <definedName name="BExMEOPS11WVU1TX3AELQH8AL3WD" localSheetId="9" hidden="1">#REF!</definedName>
    <definedName name="BExMEOPS11WVU1TX3AELQH8AL3WD" localSheetId="12" hidden="1">#REF!</definedName>
    <definedName name="BExMEOPS11WVU1TX3AELQH8AL3WD" localSheetId="13" hidden="1">#REF!</definedName>
    <definedName name="BExMEOPS11WVU1TX3AELQH8AL3WD" hidden="1">#REF!</definedName>
    <definedName name="BExMFROE87AA54VHL8FVJ94H0M3E" localSheetId="5" hidden="1">#REF!</definedName>
    <definedName name="BExMFROE87AA54VHL8FVJ94H0M3E" localSheetId="6" hidden="1">#REF!</definedName>
    <definedName name="BExMFROE87AA54VHL8FVJ94H0M3E" localSheetId="9" hidden="1">#REF!</definedName>
    <definedName name="BExMFROE87AA54VHL8FVJ94H0M3E" localSheetId="12" hidden="1">#REF!</definedName>
    <definedName name="BExMFROE87AA54VHL8FVJ94H0M3E" localSheetId="13" hidden="1">#REF!</definedName>
    <definedName name="BExMFROE87AA54VHL8FVJ94H0M3E" hidden="1">#REF!</definedName>
    <definedName name="BExMFX7YW4KOB68QY2APIMNW4L8M" localSheetId="5" hidden="1">#REF!</definedName>
    <definedName name="BExMFX7YW4KOB68QY2APIMNW4L8M" localSheetId="6" hidden="1">#REF!</definedName>
    <definedName name="BExMFX7YW4KOB68QY2APIMNW4L8M" localSheetId="9" hidden="1">#REF!</definedName>
    <definedName name="BExMFX7YW4KOB68QY2APIMNW4L8M" localSheetId="12" hidden="1">#REF!</definedName>
    <definedName name="BExMFX7YW4KOB68QY2APIMNW4L8M" localSheetId="13" hidden="1">#REF!</definedName>
    <definedName name="BExMFX7YW4KOB68QY2APIMNW4L8M" hidden="1">#REF!</definedName>
    <definedName name="BExMG3NZZB0ECOZTTRHNJ3HVOU0Q" localSheetId="5" hidden="1">#REF!</definedName>
    <definedName name="BExMG3NZZB0ECOZTTRHNJ3HVOU0Q" localSheetId="6" hidden="1">#REF!</definedName>
    <definedName name="BExMG3NZZB0ECOZTTRHNJ3HVOU0Q" localSheetId="9" hidden="1">#REF!</definedName>
    <definedName name="BExMG3NZZB0ECOZTTRHNJ3HVOU0Q" localSheetId="12" hidden="1">#REF!</definedName>
    <definedName name="BExMG3NZZB0ECOZTTRHNJ3HVOU0Q" localSheetId="13" hidden="1">#REF!</definedName>
    <definedName name="BExMG3NZZB0ECOZTTRHNJ3HVOU0Q" hidden="1">#REF!</definedName>
    <definedName name="BExMGDPEMA0SQZFJXN54B87HEUQN" localSheetId="5" hidden="1">#REF!</definedName>
    <definedName name="BExMGDPEMA0SQZFJXN54B87HEUQN" localSheetId="6" hidden="1">#REF!</definedName>
    <definedName name="BExMGDPEMA0SQZFJXN54B87HEUQN" localSheetId="9" hidden="1">#REF!</definedName>
    <definedName name="BExMGDPEMA0SQZFJXN54B87HEUQN" localSheetId="12" hidden="1">#REF!</definedName>
    <definedName name="BExMGDPEMA0SQZFJXN54B87HEUQN" localSheetId="13" hidden="1">#REF!</definedName>
    <definedName name="BExMGDPEMA0SQZFJXN54B87HEUQN" hidden="1">#REF!</definedName>
    <definedName name="BExMGOCBTUPV867W621QU9Q6AJUJ" localSheetId="5" hidden="1">#REF!</definedName>
    <definedName name="BExMGOCBTUPV867W621QU9Q6AJUJ" localSheetId="6" hidden="1">#REF!</definedName>
    <definedName name="BExMGOCBTUPV867W621QU9Q6AJUJ" localSheetId="9" hidden="1">#REF!</definedName>
    <definedName name="BExMGOCBTUPV867W621QU9Q6AJUJ" localSheetId="12" hidden="1">#REF!</definedName>
    <definedName name="BExMGOCBTUPV867W621QU9Q6AJUJ" localSheetId="13" hidden="1">#REF!</definedName>
    <definedName name="BExMGOCBTUPV867W621QU9Q6AJUJ" hidden="1">#REF!</definedName>
    <definedName name="BExMHN3XS9RXNDNSSLRP28QKT649" localSheetId="5" hidden="1">#REF!</definedName>
    <definedName name="BExMHN3XS9RXNDNSSLRP28QKT649" localSheetId="6" hidden="1">#REF!</definedName>
    <definedName name="BExMHN3XS9RXNDNSSLRP28QKT649" localSheetId="9" hidden="1">#REF!</definedName>
    <definedName name="BExMHN3XS9RXNDNSSLRP28QKT649" localSheetId="12" hidden="1">#REF!</definedName>
    <definedName name="BExMHN3XS9RXNDNSSLRP28QKT649" localSheetId="13" hidden="1">#REF!</definedName>
    <definedName name="BExMHN3XS9RXNDNSSLRP28QKT649" hidden="1">#REF!</definedName>
    <definedName name="BExMHN3XTC7NCB7LSHI95Z0JVROL" localSheetId="5" hidden="1">#REF!</definedName>
    <definedName name="BExMHN3XTC7NCB7LSHI95Z0JVROL" localSheetId="6" hidden="1">#REF!</definedName>
    <definedName name="BExMHN3XTC7NCB7LSHI95Z0JVROL" localSheetId="9" hidden="1">#REF!</definedName>
    <definedName name="BExMHN3XTC7NCB7LSHI95Z0JVROL" localSheetId="12" hidden="1">#REF!</definedName>
    <definedName name="BExMHN3XTC7NCB7LSHI95Z0JVROL" localSheetId="13" hidden="1">#REF!</definedName>
    <definedName name="BExMHN3XTC7NCB7LSHI95Z0JVROL" hidden="1">#REF!</definedName>
    <definedName name="BExMJ4LSTJPMURXPRUGXHXREHOJR" localSheetId="5" hidden="1">#REF!</definedName>
    <definedName name="BExMJ4LSTJPMURXPRUGXHXREHOJR" localSheetId="6" hidden="1">#REF!</definedName>
    <definedName name="BExMJ4LSTJPMURXPRUGXHXREHOJR" localSheetId="9" hidden="1">#REF!</definedName>
    <definedName name="BExMJ4LSTJPMURXPRUGXHXREHOJR" localSheetId="12" hidden="1">#REF!</definedName>
    <definedName name="BExMJ4LSTJPMURXPRUGXHXREHOJR" localSheetId="13" hidden="1">#REF!</definedName>
    <definedName name="BExMJ4LSTJPMURXPRUGXHXREHOJR" hidden="1">#REF!</definedName>
    <definedName name="BExMK4KKK0WKBZI8IFM360K4QXL2" localSheetId="5" hidden="1">#REF!</definedName>
    <definedName name="BExMK4KKK0WKBZI8IFM360K4QXL2" localSheetId="6" hidden="1">#REF!</definedName>
    <definedName name="BExMK4KKK0WKBZI8IFM360K4QXL2" localSheetId="9" hidden="1">#REF!</definedName>
    <definedName name="BExMK4KKK0WKBZI8IFM360K4QXL2" localSheetId="12" hidden="1">#REF!</definedName>
    <definedName name="BExMK4KKK0WKBZI8IFM360K4QXL2" localSheetId="13" hidden="1">#REF!</definedName>
    <definedName name="BExMK4KKK0WKBZI8IFM360K4QXL2" hidden="1">#REF!</definedName>
    <definedName name="BExMLG2MVEIS5OX90QEQXH39IERQ" localSheetId="5" hidden="1">#REF!</definedName>
    <definedName name="BExMLG2MVEIS5OX90QEQXH39IERQ" localSheetId="6" hidden="1">#REF!</definedName>
    <definedName name="BExMLG2MVEIS5OX90QEQXH39IERQ" localSheetId="9" hidden="1">#REF!</definedName>
    <definedName name="BExMLG2MVEIS5OX90QEQXH39IERQ" localSheetId="12" hidden="1">#REF!</definedName>
    <definedName name="BExMLG2MVEIS5OX90QEQXH39IERQ" localSheetId="13" hidden="1">#REF!</definedName>
    <definedName name="BExMLG2MVEIS5OX90QEQXH39IERQ" hidden="1">#REF!</definedName>
    <definedName name="BExMLJTELAZAHP2JPZX1RJKH501B" localSheetId="5" hidden="1">#REF!</definedName>
    <definedName name="BExMLJTELAZAHP2JPZX1RJKH501B" localSheetId="6" hidden="1">#REF!</definedName>
    <definedName name="BExMLJTELAZAHP2JPZX1RJKH501B" localSheetId="9" hidden="1">#REF!</definedName>
    <definedName name="BExMLJTELAZAHP2JPZX1RJKH501B" localSheetId="12" hidden="1">#REF!</definedName>
    <definedName name="BExMLJTELAZAHP2JPZX1RJKH501B" localSheetId="13" hidden="1">#REF!</definedName>
    <definedName name="BExMLJTELAZAHP2JPZX1RJKH501B" hidden="1">#REF!</definedName>
    <definedName name="BExMLYSXVE4UXB1YSV886PTKULH0" localSheetId="5" hidden="1">#REF!</definedName>
    <definedName name="BExMLYSXVE4UXB1YSV886PTKULH0" localSheetId="6" hidden="1">#REF!</definedName>
    <definedName name="BExMLYSXVE4UXB1YSV886PTKULH0" localSheetId="9" hidden="1">#REF!</definedName>
    <definedName name="BExMLYSXVE4UXB1YSV886PTKULH0" localSheetId="12" hidden="1">#REF!</definedName>
    <definedName name="BExMLYSXVE4UXB1YSV886PTKULH0" localSheetId="13" hidden="1">#REF!</definedName>
    <definedName name="BExMLYSXVE4UXB1YSV886PTKULH0" hidden="1">#REF!</definedName>
    <definedName name="BExMLZ97DFDAWA6YGZP6OK9A9ELW" localSheetId="5" hidden="1">#REF!</definedName>
    <definedName name="BExMLZ97DFDAWA6YGZP6OK9A9ELW" localSheetId="6" hidden="1">#REF!</definedName>
    <definedName name="BExMLZ97DFDAWA6YGZP6OK9A9ELW" localSheetId="9" hidden="1">#REF!</definedName>
    <definedName name="BExMLZ97DFDAWA6YGZP6OK9A9ELW" localSheetId="12" hidden="1">#REF!</definedName>
    <definedName name="BExMLZ97DFDAWA6YGZP6OK9A9ELW" localSheetId="13" hidden="1">#REF!</definedName>
    <definedName name="BExMLZ97DFDAWA6YGZP6OK9A9ELW" hidden="1">#REF!</definedName>
    <definedName name="BExMM4HXD3ZB3UDYEBHFOR6EOTAH" localSheetId="5" hidden="1">#REF!</definedName>
    <definedName name="BExMM4HXD3ZB3UDYEBHFOR6EOTAH" localSheetId="6" hidden="1">#REF!</definedName>
    <definedName name="BExMM4HXD3ZB3UDYEBHFOR6EOTAH" localSheetId="9" hidden="1">#REF!</definedName>
    <definedName name="BExMM4HXD3ZB3UDYEBHFOR6EOTAH" localSheetId="12" hidden="1">#REF!</definedName>
    <definedName name="BExMM4HXD3ZB3UDYEBHFOR6EOTAH" localSheetId="13" hidden="1">#REF!</definedName>
    <definedName name="BExMM4HXD3ZB3UDYEBHFOR6EOTAH" hidden="1">#REF!</definedName>
    <definedName name="BExMM71KSANGAXZDQTGOZRF7ALW4" localSheetId="5" hidden="1">#REF!</definedName>
    <definedName name="BExMM71KSANGAXZDQTGOZRF7ALW4" localSheetId="6" hidden="1">#REF!</definedName>
    <definedName name="BExMM71KSANGAXZDQTGOZRF7ALW4" localSheetId="9" hidden="1">#REF!</definedName>
    <definedName name="BExMM71KSANGAXZDQTGOZRF7ALW4" localSheetId="12" hidden="1">#REF!</definedName>
    <definedName name="BExMM71KSANGAXZDQTGOZRF7ALW4" localSheetId="13" hidden="1">#REF!</definedName>
    <definedName name="BExMM71KSANGAXZDQTGOZRF7ALW4" hidden="1">#REF!</definedName>
    <definedName name="BExMMGHI6I41TTQTAY9LBXWEMB7C" localSheetId="5" hidden="1">#REF!</definedName>
    <definedName name="BExMMGHI6I41TTQTAY9LBXWEMB7C" localSheetId="6" hidden="1">#REF!</definedName>
    <definedName name="BExMMGHI6I41TTQTAY9LBXWEMB7C" localSheetId="9" hidden="1">#REF!</definedName>
    <definedName name="BExMMGHI6I41TTQTAY9LBXWEMB7C" localSheetId="12" hidden="1">#REF!</definedName>
    <definedName name="BExMMGHI6I41TTQTAY9LBXWEMB7C" localSheetId="13" hidden="1">#REF!</definedName>
    <definedName name="BExMMGHI6I41TTQTAY9LBXWEMB7C" hidden="1">#REF!</definedName>
    <definedName name="BExMMQDK8T175X7EF6UBQCQXLJR2" localSheetId="5" hidden="1">#REF!</definedName>
    <definedName name="BExMMQDK8T175X7EF6UBQCQXLJR2" localSheetId="6" hidden="1">#REF!</definedName>
    <definedName name="BExMMQDK8T175X7EF6UBQCQXLJR2" localSheetId="9" hidden="1">#REF!</definedName>
    <definedName name="BExMMQDK8T175X7EF6UBQCQXLJR2" localSheetId="12" hidden="1">#REF!</definedName>
    <definedName name="BExMMQDK8T175X7EF6UBQCQXLJR2" localSheetId="13" hidden="1">#REF!</definedName>
    <definedName name="BExMMQDK8T175X7EF6UBQCQXLJR2" hidden="1">#REF!</definedName>
    <definedName name="BExMN7WOFE96DYMHA5GGUQTF88LI" localSheetId="5" hidden="1">#REF!</definedName>
    <definedName name="BExMN7WOFE96DYMHA5GGUQTF88LI" localSheetId="6" hidden="1">#REF!</definedName>
    <definedName name="BExMN7WOFE96DYMHA5GGUQTF88LI" localSheetId="9" hidden="1">#REF!</definedName>
    <definedName name="BExMN7WOFE96DYMHA5GGUQTF88LI" localSheetId="12" hidden="1">#REF!</definedName>
    <definedName name="BExMN7WOFE96DYMHA5GGUQTF88LI" localSheetId="13" hidden="1">#REF!</definedName>
    <definedName name="BExMN7WOFE96DYMHA5GGUQTF88LI" hidden="1">#REF!</definedName>
    <definedName name="BExMO6OAD6A39O8X8SKOROM36P7B" localSheetId="5" hidden="1">#REF!</definedName>
    <definedName name="BExMO6OAD6A39O8X8SKOROM36P7B" localSheetId="6" hidden="1">#REF!</definedName>
    <definedName name="BExMO6OAD6A39O8X8SKOROM36P7B" localSheetId="9" hidden="1">#REF!</definedName>
    <definedName name="BExMO6OAD6A39O8X8SKOROM36P7B" localSheetId="12" hidden="1">#REF!</definedName>
    <definedName name="BExMO6OAD6A39O8X8SKOROM36P7B" localSheetId="13" hidden="1">#REF!</definedName>
    <definedName name="BExMO6OAD6A39O8X8SKOROM36P7B" hidden="1">#REF!</definedName>
    <definedName name="BExMOVEBQ52N1D7CS1WYEZ6YL70K" localSheetId="5" hidden="1">#REF!</definedName>
    <definedName name="BExMOVEBQ52N1D7CS1WYEZ6YL70K" localSheetId="6" hidden="1">#REF!</definedName>
    <definedName name="BExMOVEBQ52N1D7CS1WYEZ6YL70K" localSheetId="9" hidden="1">#REF!</definedName>
    <definedName name="BExMOVEBQ52N1D7CS1WYEZ6YL70K" localSheetId="12" hidden="1">#REF!</definedName>
    <definedName name="BExMOVEBQ52N1D7CS1WYEZ6YL70K" localSheetId="13" hidden="1">#REF!</definedName>
    <definedName name="BExMOVEBQ52N1D7CS1WYEZ6YL70K" hidden="1">#REF!</definedName>
    <definedName name="BExMPHA0A07ELVB7WA4JYA9AQFW3" localSheetId="5" hidden="1">#REF!</definedName>
    <definedName name="BExMPHA0A07ELVB7WA4JYA9AQFW3" localSheetId="6" hidden="1">#REF!</definedName>
    <definedName name="BExMPHA0A07ELVB7WA4JYA9AQFW3" localSheetId="9" hidden="1">#REF!</definedName>
    <definedName name="BExMPHA0A07ELVB7WA4JYA9AQFW3" localSheetId="12" hidden="1">#REF!</definedName>
    <definedName name="BExMPHA0A07ELVB7WA4JYA9AQFW3" localSheetId="13" hidden="1">#REF!</definedName>
    <definedName name="BExMPHA0A07ELVB7WA4JYA9AQFW3" hidden="1">#REF!</definedName>
    <definedName name="BExMPT42RI5KLA97T6FJ6L1FPG3Y" localSheetId="5" hidden="1">#REF!</definedName>
    <definedName name="BExMPT42RI5KLA97T6FJ6L1FPG3Y" localSheetId="6" hidden="1">#REF!</definedName>
    <definedName name="BExMPT42RI5KLA97T6FJ6L1FPG3Y" localSheetId="9" hidden="1">#REF!</definedName>
    <definedName name="BExMPT42RI5KLA97T6FJ6L1FPG3Y" localSheetId="12" hidden="1">#REF!</definedName>
    <definedName name="BExMPT42RI5KLA97T6FJ6L1FPG3Y" localSheetId="13" hidden="1">#REF!</definedName>
    <definedName name="BExMPT42RI5KLA97T6FJ6L1FPG3Y" hidden="1">#REF!</definedName>
    <definedName name="BExMQ1SYYRD6H6U24ER4R7P14GDV" localSheetId="5" hidden="1">#REF!</definedName>
    <definedName name="BExMQ1SYYRD6H6U24ER4R7P14GDV" localSheetId="6" hidden="1">#REF!</definedName>
    <definedName name="BExMQ1SYYRD6H6U24ER4R7P14GDV" localSheetId="9" hidden="1">#REF!</definedName>
    <definedName name="BExMQ1SYYRD6H6U24ER4R7P14GDV" localSheetId="12" hidden="1">#REF!</definedName>
    <definedName name="BExMQ1SYYRD6H6U24ER4R7P14GDV" localSheetId="13" hidden="1">#REF!</definedName>
    <definedName name="BExMQ1SYYRD6H6U24ER4R7P14GDV" hidden="1">#REF!</definedName>
    <definedName name="BExMQOA76WXX28R23P767I227UNY" localSheetId="5" hidden="1">#REF!</definedName>
    <definedName name="BExMQOA76WXX28R23P767I227UNY" localSheetId="6" hidden="1">#REF!</definedName>
    <definedName name="BExMQOA76WXX28R23P767I227UNY" localSheetId="9" hidden="1">#REF!</definedName>
    <definedName name="BExMQOA76WXX28R23P767I227UNY" localSheetId="12" hidden="1">#REF!</definedName>
    <definedName name="BExMQOA76WXX28R23P767I227UNY" localSheetId="13" hidden="1">#REF!</definedName>
    <definedName name="BExMQOA76WXX28R23P767I227UNY" hidden="1">#REF!</definedName>
    <definedName name="BExMQW87O7B389LKP5B5S47KDLVP" localSheetId="5" hidden="1">#REF!</definedName>
    <definedName name="BExMQW87O7B389LKP5B5S47KDLVP" localSheetId="6" hidden="1">#REF!</definedName>
    <definedName name="BExMQW87O7B389LKP5B5S47KDLVP" localSheetId="9" hidden="1">#REF!</definedName>
    <definedName name="BExMQW87O7B389LKP5B5S47KDLVP" localSheetId="12" hidden="1">#REF!</definedName>
    <definedName name="BExMQW87O7B389LKP5B5S47KDLVP" localSheetId="13" hidden="1">#REF!</definedName>
    <definedName name="BExMQW87O7B389LKP5B5S47KDLVP" hidden="1">#REF!</definedName>
    <definedName name="BExMS6Z8K3D12H2NHCVZAQTZVAXL" localSheetId="5" hidden="1">#REF!</definedName>
    <definedName name="BExMS6Z8K3D12H2NHCVZAQTZVAXL" localSheetId="6" hidden="1">#REF!</definedName>
    <definedName name="BExMS6Z8K3D12H2NHCVZAQTZVAXL" localSheetId="9" hidden="1">#REF!</definedName>
    <definedName name="BExMS6Z8K3D12H2NHCVZAQTZVAXL" localSheetId="12" hidden="1">#REF!</definedName>
    <definedName name="BExMS6Z8K3D12H2NHCVZAQTZVAXL" localSheetId="13" hidden="1">#REF!</definedName>
    <definedName name="BExMS6Z8K3D12H2NHCVZAQTZVAXL" hidden="1">#REF!</definedName>
    <definedName name="BExO6W33JRYDGSVUE6OOBFR8FFKQ" localSheetId="5" hidden="1">#REF!</definedName>
    <definedName name="BExO6W33JRYDGSVUE6OOBFR8FFKQ" localSheetId="6" hidden="1">#REF!</definedName>
    <definedName name="BExO6W33JRYDGSVUE6OOBFR8FFKQ" localSheetId="9" hidden="1">#REF!</definedName>
    <definedName name="BExO6W33JRYDGSVUE6OOBFR8FFKQ" localSheetId="12" hidden="1">#REF!</definedName>
    <definedName name="BExO6W33JRYDGSVUE6OOBFR8FFKQ" localSheetId="13" hidden="1">#REF!</definedName>
    <definedName name="BExO6W33JRYDGSVUE6OOBFR8FFKQ" hidden="1">#REF!</definedName>
    <definedName name="BExO7SG7OAAWS2H8AO21KRRC0NV7" localSheetId="5" hidden="1">#REF!</definedName>
    <definedName name="BExO7SG7OAAWS2H8AO21KRRC0NV7" localSheetId="6" hidden="1">#REF!</definedName>
    <definedName name="BExO7SG7OAAWS2H8AO21KRRC0NV7" localSheetId="9" hidden="1">#REF!</definedName>
    <definedName name="BExO7SG7OAAWS2H8AO21KRRC0NV7" localSheetId="12" hidden="1">#REF!</definedName>
    <definedName name="BExO7SG7OAAWS2H8AO21KRRC0NV7" localSheetId="13" hidden="1">#REF!</definedName>
    <definedName name="BExO7SG7OAAWS2H8AO21KRRC0NV7" hidden="1">#REF!</definedName>
    <definedName name="BExO7WSQXVINGHNU3AUJKQQ8KMPX" localSheetId="5" hidden="1">#REF!</definedName>
    <definedName name="BExO7WSQXVINGHNU3AUJKQQ8KMPX" localSheetId="6" hidden="1">#REF!</definedName>
    <definedName name="BExO7WSQXVINGHNU3AUJKQQ8KMPX" localSheetId="9" hidden="1">#REF!</definedName>
    <definedName name="BExO7WSQXVINGHNU3AUJKQQ8KMPX" localSheetId="12" hidden="1">#REF!</definedName>
    <definedName name="BExO7WSQXVINGHNU3AUJKQQ8KMPX" localSheetId="13" hidden="1">#REF!</definedName>
    <definedName name="BExO7WSQXVINGHNU3AUJKQQ8KMPX" hidden="1">#REF!</definedName>
    <definedName name="BExO937E57Q7TB4HSAOGWPD29MJ1" localSheetId="5" hidden="1">#REF!</definedName>
    <definedName name="BExO937E57Q7TB4HSAOGWPD29MJ1" localSheetId="6" hidden="1">#REF!</definedName>
    <definedName name="BExO937E57Q7TB4HSAOGWPD29MJ1" localSheetId="9" hidden="1">#REF!</definedName>
    <definedName name="BExO937E57Q7TB4HSAOGWPD29MJ1" localSheetId="12" hidden="1">#REF!</definedName>
    <definedName name="BExO937E57Q7TB4HSAOGWPD29MJ1" localSheetId="13" hidden="1">#REF!</definedName>
    <definedName name="BExO937E57Q7TB4HSAOGWPD29MJ1" hidden="1">#REF!</definedName>
    <definedName name="BExO9CSNSZW0VGO645ALDQBOP9HV" localSheetId="5" hidden="1">#REF!</definedName>
    <definedName name="BExO9CSNSZW0VGO645ALDQBOP9HV" localSheetId="6" hidden="1">#REF!</definedName>
    <definedName name="BExO9CSNSZW0VGO645ALDQBOP9HV" localSheetId="9" hidden="1">#REF!</definedName>
    <definedName name="BExO9CSNSZW0VGO645ALDQBOP9HV" localSheetId="12" hidden="1">#REF!</definedName>
    <definedName name="BExO9CSNSZW0VGO645ALDQBOP9HV" localSheetId="13" hidden="1">#REF!</definedName>
    <definedName name="BExO9CSNSZW0VGO645ALDQBOP9HV" hidden="1">#REF!</definedName>
    <definedName name="BExO9M35GZ9TOC6N75KYDE9DFD0C" localSheetId="5" hidden="1">#REF!</definedName>
    <definedName name="BExO9M35GZ9TOC6N75KYDE9DFD0C" localSheetId="6" hidden="1">#REF!</definedName>
    <definedName name="BExO9M35GZ9TOC6N75KYDE9DFD0C" localSheetId="9" hidden="1">#REF!</definedName>
    <definedName name="BExO9M35GZ9TOC6N75KYDE9DFD0C" localSheetId="12" hidden="1">#REF!</definedName>
    <definedName name="BExO9M35GZ9TOC6N75KYDE9DFD0C" localSheetId="13" hidden="1">#REF!</definedName>
    <definedName name="BExO9M35GZ9TOC6N75KYDE9DFD0C" hidden="1">#REF!</definedName>
    <definedName name="BExO9M8FOQ7NBJZRWBQIVYCSKTYP" localSheetId="5" hidden="1">#REF!</definedName>
    <definedName name="BExO9M8FOQ7NBJZRWBQIVYCSKTYP" localSheetId="6" hidden="1">#REF!</definedName>
    <definedName name="BExO9M8FOQ7NBJZRWBQIVYCSKTYP" localSheetId="9" hidden="1">#REF!</definedName>
    <definedName name="BExO9M8FOQ7NBJZRWBQIVYCSKTYP" localSheetId="12" hidden="1">#REF!</definedName>
    <definedName name="BExO9M8FOQ7NBJZRWBQIVYCSKTYP" localSheetId="13" hidden="1">#REF!</definedName>
    <definedName name="BExO9M8FOQ7NBJZRWBQIVYCSKTYP" hidden="1">#REF!</definedName>
    <definedName name="BExO9XMHDOA1CSYMN086QJPDPGCO" localSheetId="5" hidden="1">#REF!</definedName>
    <definedName name="BExO9XMHDOA1CSYMN086QJPDPGCO" localSheetId="6" hidden="1">#REF!</definedName>
    <definedName name="BExO9XMHDOA1CSYMN086QJPDPGCO" localSheetId="9" hidden="1">#REF!</definedName>
    <definedName name="BExO9XMHDOA1CSYMN086QJPDPGCO" localSheetId="12" hidden="1">#REF!</definedName>
    <definedName name="BExO9XMHDOA1CSYMN086QJPDPGCO" localSheetId="13" hidden="1">#REF!</definedName>
    <definedName name="BExO9XMHDOA1CSYMN086QJPDPGCO" hidden="1">#REF!</definedName>
    <definedName name="BExO9YIUV9KT20JDSDQK801LCUV0" localSheetId="5" hidden="1">#REF!</definedName>
    <definedName name="BExO9YIUV9KT20JDSDQK801LCUV0" localSheetId="6" hidden="1">#REF!</definedName>
    <definedName name="BExO9YIUV9KT20JDSDQK801LCUV0" localSheetId="9" hidden="1">#REF!</definedName>
    <definedName name="BExO9YIUV9KT20JDSDQK801LCUV0" localSheetId="12" hidden="1">#REF!</definedName>
    <definedName name="BExO9YIUV9KT20JDSDQK801LCUV0" localSheetId="13" hidden="1">#REF!</definedName>
    <definedName name="BExO9YIUV9KT20JDSDQK801LCUV0" hidden="1">#REF!</definedName>
    <definedName name="BExOA0RU2TOWNO4FR7PLZQ7MLHXC" localSheetId="5" hidden="1">#REF!</definedName>
    <definedName name="BExOA0RU2TOWNO4FR7PLZQ7MLHXC" localSheetId="6" hidden="1">#REF!</definedName>
    <definedName name="BExOA0RU2TOWNO4FR7PLZQ7MLHXC" localSheetId="9" hidden="1">#REF!</definedName>
    <definedName name="BExOA0RU2TOWNO4FR7PLZQ7MLHXC" localSheetId="12" hidden="1">#REF!</definedName>
    <definedName name="BExOA0RU2TOWNO4FR7PLZQ7MLHXC" localSheetId="13" hidden="1">#REF!</definedName>
    <definedName name="BExOA0RU2TOWNO4FR7PLZQ7MLHXC" hidden="1">#REF!</definedName>
    <definedName name="BExOA2F3VANFY1GGGDVEPRQJ92OV" localSheetId="5" hidden="1">#REF!</definedName>
    <definedName name="BExOA2F3VANFY1GGGDVEPRQJ92OV" localSheetId="6" hidden="1">#REF!</definedName>
    <definedName name="BExOA2F3VANFY1GGGDVEPRQJ92OV" localSheetId="9" hidden="1">#REF!</definedName>
    <definedName name="BExOA2F3VANFY1GGGDVEPRQJ92OV" localSheetId="12" hidden="1">#REF!</definedName>
    <definedName name="BExOA2F3VANFY1GGGDVEPRQJ92OV" localSheetId="13" hidden="1">#REF!</definedName>
    <definedName name="BExOA2F3VANFY1GGGDVEPRQJ92OV" hidden="1">#REF!</definedName>
    <definedName name="BExOBKYTSCFM0VNKNJE1SHOAVACY" localSheetId="5" hidden="1">#REF!</definedName>
    <definedName name="BExOBKYTSCFM0VNKNJE1SHOAVACY" localSheetId="6" hidden="1">#REF!</definedName>
    <definedName name="BExOBKYTSCFM0VNKNJE1SHOAVACY" localSheetId="9" hidden="1">#REF!</definedName>
    <definedName name="BExOBKYTSCFM0VNKNJE1SHOAVACY" localSheetId="12" hidden="1">#REF!</definedName>
    <definedName name="BExOBKYTSCFM0VNKNJE1SHOAVACY" localSheetId="13" hidden="1">#REF!</definedName>
    <definedName name="BExOBKYTSCFM0VNKNJE1SHOAVACY" hidden="1">#REF!</definedName>
    <definedName name="BExOE30VA6JNH6ERIY9W2T9MPENY" localSheetId="5" hidden="1">#REF!</definedName>
    <definedName name="BExOE30VA6JNH6ERIY9W2T9MPENY" localSheetId="6" hidden="1">#REF!</definedName>
    <definedName name="BExOE30VA6JNH6ERIY9W2T9MPENY" localSheetId="9" hidden="1">#REF!</definedName>
    <definedName name="BExOE30VA6JNH6ERIY9W2T9MPENY" localSheetId="12" hidden="1">#REF!</definedName>
    <definedName name="BExOE30VA6JNH6ERIY9W2T9MPENY" localSheetId="13" hidden="1">#REF!</definedName>
    <definedName name="BExOE30VA6JNH6ERIY9W2T9MPENY" hidden="1">#REF!</definedName>
    <definedName name="BExOE84BI4CC4RUOMNVA57K2LES6" localSheetId="5" hidden="1">#REF!</definedName>
    <definedName name="BExOE84BI4CC4RUOMNVA57K2LES6" localSheetId="6" hidden="1">#REF!</definedName>
    <definedName name="BExOE84BI4CC4RUOMNVA57K2LES6" localSheetId="9" hidden="1">#REF!</definedName>
    <definedName name="BExOE84BI4CC4RUOMNVA57K2LES6" localSheetId="12" hidden="1">#REF!</definedName>
    <definedName name="BExOE84BI4CC4RUOMNVA57K2LES6" localSheetId="13" hidden="1">#REF!</definedName>
    <definedName name="BExOE84BI4CC4RUOMNVA57K2LES6" hidden="1">#REF!</definedName>
    <definedName name="BExOEBPSEXQXIFK3OKZXWTMAW1CT" localSheetId="5" hidden="1">#REF!</definedName>
    <definedName name="BExOEBPSEXQXIFK3OKZXWTMAW1CT" localSheetId="6" hidden="1">#REF!</definedName>
    <definedName name="BExOEBPSEXQXIFK3OKZXWTMAW1CT" localSheetId="9" hidden="1">#REF!</definedName>
    <definedName name="BExOEBPSEXQXIFK3OKZXWTMAW1CT" localSheetId="12" hidden="1">#REF!</definedName>
    <definedName name="BExOEBPSEXQXIFK3OKZXWTMAW1CT" localSheetId="13" hidden="1">#REF!</definedName>
    <definedName name="BExOEBPSEXQXIFK3OKZXWTMAW1CT" hidden="1">#REF!</definedName>
    <definedName name="BExOF7MYWNXYHIZDPGQJJJM7X3TI" localSheetId="5" hidden="1">#REF!</definedName>
    <definedName name="BExOF7MYWNXYHIZDPGQJJJM7X3TI" localSheetId="6" hidden="1">#REF!</definedName>
    <definedName name="BExOF7MYWNXYHIZDPGQJJJM7X3TI" localSheetId="9" hidden="1">#REF!</definedName>
    <definedName name="BExOF7MYWNXYHIZDPGQJJJM7X3TI" localSheetId="12" hidden="1">#REF!</definedName>
    <definedName name="BExOF7MYWNXYHIZDPGQJJJM7X3TI" localSheetId="13" hidden="1">#REF!</definedName>
    <definedName name="BExOF7MYWNXYHIZDPGQJJJM7X3TI" hidden="1">#REF!</definedName>
    <definedName name="BExOH6IH4UWO7UNPFBGWCK310A3Y" localSheetId="5" hidden="1">#REF!</definedName>
    <definedName name="BExOH6IH4UWO7UNPFBGWCK310A3Y" localSheetId="6" hidden="1">#REF!</definedName>
    <definedName name="BExOH6IH4UWO7UNPFBGWCK310A3Y" localSheetId="9" hidden="1">#REF!</definedName>
    <definedName name="BExOH6IH4UWO7UNPFBGWCK310A3Y" localSheetId="12" hidden="1">#REF!</definedName>
    <definedName name="BExOH6IH4UWO7UNPFBGWCK310A3Y" localSheetId="13" hidden="1">#REF!</definedName>
    <definedName name="BExOH6IH4UWO7UNPFBGWCK310A3Y" hidden="1">#REF!</definedName>
    <definedName name="BExOHB0C299QX4VFXMIBQEBH89U2" localSheetId="5" hidden="1">#REF!</definedName>
    <definedName name="BExOHB0C299QX4VFXMIBQEBH89U2" localSheetId="6" hidden="1">#REF!</definedName>
    <definedName name="BExOHB0C299QX4VFXMIBQEBH89U2" localSheetId="9" hidden="1">#REF!</definedName>
    <definedName name="BExOHB0C299QX4VFXMIBQEBH89U2" localSheetId="12" hidden="1">#REF!</definedName>
    <definedName name="BExOHB0C299QX4VFXMIBQEBH89U2" localSheetId="13" hidden="1">#REF!</definedName>
    <definedName name="BExOHB0C299QX4VFXMIBQEBH89U2" hidden="1">#REF!</definedName>
    <definedName name="BExOIQENL4ROILSN1NSJCVDDZWHT" localSheetId="5" hidden="1">#REF!</definedName>
    <definedName name="BExOIQENL4ROILSN1NSJCVDDZWHT" localSheetId="6" hidden="1">#REF!</definedName>
    <definedName name="BExOIQENL4ROILSN1NSJCVDDZWHT" localSheetId="9" hidden="1">#REF!</definedName>
    <definedName name="BExOIQENL4ROILSN1NSJCVDDZWHT" localSheetId="12" hidden="1">#REF!</definedName>
    <definedName name="BExOIQENL4ROILSN1NSJCVDDZWHT" localSheetId="13" hidden="1">#REF!</definedName>
    <definedName name="BExOIQENL4ROILSN1NSJCVDDZWHT" hidden="1">#REF!</definedName>
    <definedName name="BExOIY76CPSPGD6O0BPLPT3WMBQO" localSheetId="5" hidden="1">#REF!</definedName>
    <definedName name="BExOIY76CPSPGD6O0BPLPT3WMBQO" localSheetId="6" hidden="1">#REF!</definedName>
    <definedName name="BExOIY76CPSPGD6O0BPLPT3WMBQO" localSheetId="9" hidden="1">#REF!</definedName>
    <definedName name="BExOIY76CPSPGD6O0BPLPT3WMBQO" localSheetId="12" hidden="1">#REF!</definedName>
    <definedName name="BExOIY76CPSPGD6O0BPLPT3WMBQO" localSheetId="13" hidden="1">#REF!</definedName>
    <definedName name="BExOIY76CPSPGD6O0BPLPT3WMBQO" hidden="1">#REF!</definedName>
    <definedName name="BExOJ4XVFML4E043W30BG69KINMT" localSheetId="5" hidden="1">#REF!</definedName>
    <definedName name="BExOJ4XVFML4E043W30BG69KINMT" localSheetId="6" hidden="1">#REF!</definedName>
    <definedName name="BExOJ4XVFML4E043W30BG69KINMT" localSheetId="9" hidden="1">#REF!</definedName>
    <definedName name="BExOJ4XVFML4E043W30BG69KINMT" localSheetId="12" hidden="1">#REF!</definedName>
    <definedName name="BExOJ4XVFML4E043W30BG69KINMT" localSheetId="13" hidden="1">#REF!</definedName>
    <definedName name="BExOJ4XVFML4E043W30BG69KINMT" hidden="1">#REF!</definedName>
    <definedName name="BExOKI3D8ZSH9ENVIRRSDVE5UHB8" localSheetId="5" hidden="1">#REF!</definedName>
    <definedName name="BExOKI3D8ZSH9ENVIRRSDVE5UHB8" localSheetId="6" hidden="1">#REF!</definedName>
    <definedName name="BExOKI3D8ZSH9ENVIRRSDVE5UHB8" localSheetId="9" hidden="1">#REF!</definedName>
    <definedName name="BExOKI3D8ZSH9ENVIRRSDVE5UHB8" localSheetId="12" hidden="1">#REF!</definedName>
    <definedName name="BExOKI3D8ZSH9ENVIRRSDVE5UHB8" localSheetId="13" hidden="1">#REF!</definedName>
    <definedName name="BExOKI3D8ZSH9ENVIRRSDVE5UHB8" hidden="1">#REF!</definedName>
    <definedName name="BExOKNXO37PECHLIY28RG92LW8HU" localSheetId="5" hidden="1">#REF!</definedName>
    <definedName name="BExOKNXO37PECHLIY28RG92LW8HU" localSheetId="6" hidden="1">#REF!</definedName>
    <definedName name="BExOKNXO37PECHLIY28RG92LW8HU" localSheetId="9" hidden="1">#REF!</definedName>
    <definedName name="BExOKNXO37PECHLIY28RG92LW8HU" localSheetId="12" hidden="1">#REF!</definedName>
    <definedName name="BExOKNXO37PECHLIY28RG92LW8HU" localSheetId="13" hidden="1">#REF!</definedName>
    <definedName name="BExOKNXO37PECHLIY28RG92LW8HU" hidden="1">#REF!</definedName>
    <definedName name="BExOKZ0WDKV6EBFRXR354TWO0U6I" localSheetId="5" hidden="1">#REF!</definedName>
    <definedName name="BExOKZ0WDKV6EBFRXR354TWO0U6I" localSheetId="6" hidden="1">#REF!</definedName>
    <definedName name="BExOKZ0WDKV6EBFRXR354TWO0U6I" localSheetId="9" hidden="1">#REF!</definedName>
    <definedName name="BExOKZ0WDKV6EBFRXR354TWO0U6I" localSheetId="12" hidden="1">#REF!</definedName>
    <definedName name="BExOKZ0WDKV6EBFRXR354TWO0U6I" localSheetId="13" hidden="1">#REF!</definedName>
    <definedName name="BExOKZ0WDKV6EBFRXR354TWO0U6I" hidden="1">#REF!</definedName>
    <definedName name="BExOLCNQZVBX2BB485INX670YYV0" localSheetId="5" hidden="1">#REF!</definedName>
    <definedName name="BExOLCNQZVBX2BB485INX670YYV0" localSheetId="6" hidden="1">#REF!</definedName>
    <definedName name="BExOLCNQZVBX2BB485INX670YYV0" localSheetId="9" hidden="1">#REF!</definedName>
    <definedName name="BExOLCNQZVBX2BB485INX670YYV0" localSheetId="12" hidden="1">#REF!</definedName>
    <definedName name="BExOLCNQZVBX2BB485INX670YYV0" localSheetId="13" hidden="1">#REF!</definedName>
    <definedName name="BExOLCNQZVBX2BB485INX670YYV0" hidden="1">#REF!</definedName>
    <definedName name="BExOLEWQH8R52ZCP55QNALWMF8RK" localSheetId="5" hidden="1">#REF!</definedName>
    <definedName name="BExOLEWQH8R52ZCP55QNALWMF8RK" localSheetId="6" hidden="1">#REF!</definedName>
    <definedName name="BExOLEWQH8R52ZCP55QNALWMF8RK" localSheetId="9" hidden="1">#REF!</definedName>
    <definedName name="BExOLEWQH8R52ZCP55QNALWMF8RK" localSheetId="12" hidden="1">#REF!</definedName>
    <definedName name="BExOLEWQH8R52ZCP55QNALWMF8RK" localSheetId="13" hidden="1">#REF!</definedName>
    <definedName name="BExOLEWQH8R52ZCP55QNALWMF8RK" hidden="1">#REF!</definedName>
    <definedName name="BExOLLI47FSLO5M5U9R5KORZH4MQ" localSheetId="5" hidden="1">#REF!</definedName>
    <definedName name="BExOLLI47FSLO5M5U9R5KORZH4MQ" localSheetId="6" hidden="1">#REF!</definedName>
    <definedName name="BExOLLI47FSLO5M5U9R5KORZH4MQ" localSheetId="9" hidden="1">#REF!</definedName>
    <definedName name="BExOLLI47FSLO5M5U9R5KORZH4MQ" localSheetId="12" hidden="1">#REF!</definedName>
    <definedName name="BExOLLI47FSLO5M5U9R5KORZH4MQ" localSheetId="13" hidden="1">#REF!</definedName>
    <definedName name="BExOLLI47FSLO5M5U9R5KORZH4MQ" hidden="1">#REF!</definedName>
    <definedName name="BExOLSZVI00LVFPVSCA1FWHS2GK1" localSheetId="5" hidden="1">#REF!</definedName>
    <definedName name="BExOLSZVI00LVFPVSCA1FWHS2GK1" localSheetId="6" hidden="1">#REF!</definedName>
    <definedName name="BExOLSZVI00LVFPVSCA1FWHS2GK1" localSheetId="9" hidden="1">#REF!</definedName>
    <definedName name="BExOLSZVI00LVFPVSCA1FWHS2GK1" localSheetId="12" hidden="1">#REF!</definedName>
    <definedName name="BExOLSZVI00LVFPVSCA1FWHS2GK1" localSheetId="13" hidden="1">#REF!</definedName>
    <definedName name="BExOLSZVI00LVFPVSCA1FWHS2GK1" hidden="1">#REF!</definedName>
    <definedName name="BExOMF6BO7ZWIFUZYY5FFQP0EWKE" localSheetId="5" hidden="1">#REF!</definedName>
    <definedName name="BExOMF6BO7ZWIFUZYY5FFQP0EWKE" localSheetId="6" hidden="1">#REF!</definedName>
    <definedName name="BExOMF6BO7ZWIFUZYY5FFQP0EWKE" localSheetId="9" hidden="1">#REF!</definedName>
    <definedName name="BExOMF6BO7ZWIFUZYY5FFQP0EWKE" localSheetId="12" hidden="1">#REF!</definedName>
    <definedName name="BExOMF6BO7ZWIFUZYY5FFQP0EWKE" localSheetId="13" hidden="1">#REF!</definedName>
    <definedName name="BExOMF6BO7ZWIFUZYY5FFQP0EWKE" hidden="1">#REF!</definedName>
    <definedName name="BExON41OIDU0PLUSUNI1F5NTUUVO" localSheetId="5" hidden="1">#REF!</definedName>
    <definedName name="BExON41OIDU0PLUSUNI1F5NTUUVO" localSheetId="6" hidden="1">#REF!</definedName>
    <definedName name="BExON41OIDU0PLUSUNI1F5NTUUVO" localSheetId="9" hidden="1">#REF!</definedName>
    <definedName name="BExON41OIDU0PLUSUNI1F5NTUUVO" localSheetId="12" hidden="1">#REF!</definedName>
    <definedName name="BExON41OIDU0PLUSUNI1F5NTUUVO" localSheetId="13" hidden="1">#REF!</definedName>
    <definedName name="BExON41OIDU0PLUSUNI1F5NTUUVO" hidden="1">#REF!</definedName>
    <definedName name="BExONE8IZ7JN165NGSBL8DAPPD99" localSheetId="5" hidden="1">#REF!</definedName>
    <definedName name="BExONE8IZ7JN165NGSBL8DAPPD99" localSheetId="6" hidden="1">#REF!</definedName>
    <definedName name="BExONE8IZ7JN165NGSBL8DAPPD99" localSheetId="9" hidden="1">#REF!</definedName>
    <definedName name="BExONE8IZ7JN165NGSBL8DAPPD99" localSheetId="12" hidden="1">#REF!</definedName>
    <definedName name="BExONE8IZ7JN165NGSBL8DAPPD99" localSheetId="13" hidden="1">#REF!</definedName>
    <definedName name="BExONE8IZ7JN165NGSBL8DAPPD99" hidden="1">#REF!</definedName>
    <definedName name="BExONYX0NR5LMFAATDG1WG9N6P7V" localSheetId="5" hidden="1">#REF!</definedName>
    <definedName name="BExONYX0NR5LMFAATDG1WG9N6P7V" localSheetId="6" hidden="1">#REF!</definedName>
    <definedName name="BExONYX0NR5LMFAATDG1WG9N6P7V" localSheetId="9" hidden="1">#REF!</definedName>
    <definedName name="BExONYX0NR5LMFAATDG1WG9N6P7V" localSheetId="12" hidden="1">#REF!</definedName>
    <definedName name="BExONYX0NR5LMFAATDG1WG9N6P7V" localSheetId="13" hidden="1">#REF!</definedName>
    <definedName name="BExONYX0NR5LMFAATDG1WG9N6P7V" hidden="1">#REF!</definedName>
    <definedName name="BExOOGASFNE47UK2AND0W52BRDHT" localSheetId="5" hidden="1">#REF!</definedName>
    <definedName name="BExOOGASFNE47UK2AND0W52BRDHT" localSheetId="6" hidden="1">#REF!</definedName>
    <definedName name="BExOOGASFNE47UK2AND0W52BRDHT" localSheetId="9" hidden="1">#REF!</definedName>
    <definedName name="BExOOGASFNE47UK2AND0W52BRDHT" localSheetId="12" hidden="1">#REF!</definedName>
    <definedName name="BExOOGASFNE47UK2AND0W52BRDHT" localSheetId="13" hidden="1">#REF!</definedName>
    <definedName name="BExOOGASFNE47UK2AND0W52BRDHT" hidden="1">#REF!</definedName>
    <definedName name="BExOOMLDKHV929QIMIFIHGVHLCR9" localSheetId="5" hidden="1">#REF!</definedName>
    <definedName name="BExOOMLDKHV929QIMIFIHGVHLCR9" localSheetId="6" hidden="1">#REF!</definedName>
    <definedName name="BExOOMLDKHV929QIMIFIHGVHLCR9" localSheetId="9" hidden="1">#REF!</definedName>
    <definedName name="BExOOMLDKHV929QIMIFIHGVHLCR9" localSheetId="12" hidden="1">#REF!</definedName>
    <definedName name="BExOOMLDKHV929QIMIFIHGVHLCR9" localSheetId="13" hidden="1">#REF!</definedName>
    <definedName name="BExOOMLDKHV929QIMIFIHGVHLCR9" hidden="1">#REF!</definedName>
    <definedName name="BExOOVVUQROHEH4VG8P2TPGKK66M" localSheetId="5" hidden="1">#REF!</definedName>
    <definedName name="BExOOVVUQROHEH4VG8P2TPGKK66M" localSheetId="6" hidden="1">#REF!</definedName>
    <definedName name="BExOOVVUQROHEH4VG8P2TPGKK66M" localSheetId="9" hidden="1">#REF!</definedName>
    <definedName name="BExOOVVUQROHEH4VG8P2TPGKK66M" localSheetId="12" hidden="1">#REF!</definedName>
    <definedName name="BExOOVVUQROHEH4VG8P2TPGKK66M" localSheetId="13" hidden="1">#REF!</definedName>
    <definedName name="BExOOVVUQROHEH4VG8P2TPGKK66M" hidden="1">#REF!</definedName>
    <definedName name="BExOPDV9HDG6DGL75G1G8BDYKIF5" localSheetId="5" hidden="1">#REF!</definedName>
    <definedName name="BExOPDV9HDG6DGL75G1G8BDYKIF5" localSheetId="6" hidden="1">#REF!</definedName>
    <definedName name="BExOPDV9HDG6DGL75G1G8BDYKIF5" localSheetId="9" hidden="1">#REF!</definedName>
    <definedName name="BExOPDV9HDG6DGL75G1G8BDYKIF5" localSheetId="12" hidden="1">#REF!</definedName>
    <definedName name="BExOPDV9HDG6DGL75G1G8BDYKIF5" localSheetId="13" hidden="1">#REF!</definedName>
    <definedName name="BExOPDV9HDG6DGL75G1G8BDYKIF5" hidden="1">#REF!</definedName>
    <definedName name="BExQ1XCKYR1MY6PSL581BH4851VQ" localSheetId="5" hidden="1">#REF!</definedName>
    <definedName name="BExQ1XCKYR1MY6PSL581BH4851VQ" localSheetId="6" hidden="1">#REF!</definedName>
    <definedName name="BExQ1XCKYR1MY6PSL581BH4851VQ" localSheetId="9" hidden="1">#REF!</definedName>
    <definedName name="BExQ1XCKYR1MY6PSL581BH4851VQ" localSheetId="12" hidden="1">#REF!</definedName>
    <definedName name="BExQ1XCKYR1MY6PSL581BH4851VQ" localSheetId="13" hidden="1">#REF!</definedName>
    <definedName name="BExQ1XCKYR1MY6PSL581BH4851VQ" hidden="1">#REF!</definedName>
    <definedName name="BExQ27JF54C1L7OM30IT2N9SYOIY" localSheetId="5" hidden="1">#REF!</definedName>
    <definedName name="BExQ27JF54C1L7OM30IT2N9SYOIY" localSheetId="6" hidden="1">#REF!</definedName>
    <definedName name="BExQ27JF54C1L7OM30IT2N9SYOIY" localSheetId="9" hidden="1">#REF!</definedName>
    <definedName name="BExQ27JF54C1L7OM30IT2N9SYOIY" localSheetId="12" hidden="1">#REF!</definedName>
    <definedName name="BExQ27JF54C1L7OM30IT2N9SYOIY" localSheetId="13" hidden="1">#REF!</definedName>
    <definedName name="BExQ27JF54C1L7OM30IT2N9SYOIY" hidden="1">#REF!</definedName>
    <definedName name="BExQ2N4H4PTRKSONSUFSTGXA1UXU" localSheetId="5" hidden="1">#REF!</definedName>
    <definedName name="BExQ2N4H4PTRKSONSUFSTGXA1UXU" localSheetId="6" hidden="1">#REF!</definedName>
    <definedName name="BExQ2N4H4PTRKSONSUFSTGXA1UXU" localSheetId="9" hidden="1">#REF!</definedName>
    <definedName name="BExQ2N4H4PTRKSONSUFSTGXA1UXU" localSheetId="12" hidden="1">#REF!</definedName>
    <definedName name="BExQ2N4H4PTRKSONSUFSTGXA1UXU" localSheetId="13" hidden="1">#REF!</definedName>
    <definedName name="BExQ2N4H4PTRKSONSUFSTGXA1UXU" hidden="1">#REF!</definedName>
    <definedName name="BExQ4E7MNNABHYAMFTCRQU1KAELQ" localSheetId="5" hidden="1">#REF!</definedName>
    <definedName name="BExQ4E7MNNABHYAMFTCRQU1KAELQ" localSheetId="6" hidden="1">#REF!</definedName>
    <definedName name="BExQ4E7MNNABHYAMFTCRQU1KAELQ" localSheetId="9" hidden="1">#REF!</definedName>
    <definedName name="BExQ4E7MNNABHYAMFTCRQU1KAELQ" localSheetId="12" hidden="1">#REF!</definedName>
    <definedName name="BExQ4E7MNNABHYAMFTCRQU1KAELQ" localSheetId="13" hidden="1">#REF!</definedName>
    <definedName name="BExQ4E7MNNABHYAMFTCRQU1KAELQ" hidden="1">#REF!</definedName>
    <definedName name="BExQ4R3KRSY1FW6ICVE9O38VWKW6" localSheetId="5" hidden="1">#REF!</definedName>
    <definedName name="BExQ4R3KRSY1FW6ICVE9O38VWKW6" localSheetId="6" hidden="1">#REF!</definedName>
    <definedName name="BExQ4R3KRSY1FW6ICVE9O38VWKW6" localSheetId="9" hidden="1">#REF!</definedName>
    <definedName name="BExQ4R3KRSY1FW6ICVE9O38VWKW6" localSheetId="12" hidden="1">#REF!</definedName>
    <definedName name="BExQ4R3KRSY1FW6ICVE9O38VWKW6" localSheetId="13" hidden="1">#REF!</definedName>
    <definedName name="BExQ4R3KRSY1FW6ICVE9O38VWKW6" hidden="1">#REF!</definedName>
    <definedName name="BExQ4RZY671HZMTFB2VRH48WBL9X" localSheetId="5" hidden="1">#REF!</definedName>
    <definedName name="BExQ4RZY671HZMTFB2VRH48WBL9X" localSheetId="6" hidden="1">#REF!</definedName>
    <definedName name="BExQ4RZY671HZMTFB2VRH48WBL9X" localSheetId="9" hidden="1">#REF!</definedName>
    <definedName name="BExQ4RZY671HZMTFB2VRH48WBL9X" localSheetId="12" hidden="1">#REF!</definedName>
    <definedName name="BExQ4RZY671HZMTFB2VRH48WBL9X" localSheetId="13" hidden="1">#REF!</definedName>
    <definedName name="BExQ4RZY671HZMTFB2VRH48WBL9X" hidden="1">#REF!</definedName>
    <definedName name="BExQ6GJB7W5EWWBSYDF6AQROU6GD" localSheetId="5" hidden="1">#REF!</definedName>
    <definedName name="BExQ6GJB7W5EWWBSYDF6AQROU6GD" localSheetId="6" hidden="1">#REF!</definedName>
    <definedName name="BExQ6GJB7W5EWWBSYDF6AQROU6GD" localSheetId="9" hidden="1">#REF!</definedName>
    <definedName name="BExQ6GJB7W5EWWBSYDF6AQROU6GD" localSheetId="12" hidden="1">#REF!</definedName>
    <definedName name="BExQ6GJB7W5EWWBSYDF6AQROU6GD" localSheetId="13" hidden="1">#REF!</definedName>
    <definedName name="BExQ6GJB7W5EWWBSYDF6AQROU6GD" hidden="1">#REF!</definedName>
    <definedName name="BExQ6XMBMTIC2NK4RDIRH5SVNVYH" localSheetId="5" hidden="1">#REF!</definedName>
    <definedName name="BExQ6XMBMTIC2NK4RDIRH5SVNVYH" localSheetId="6" hidden="1">#REF!</definedName>
    <definedName name="BExQ6XMBMTIC2NK4RDIRH5SVNVYH" localSheetId="9" hidden="1">#REF!</definedName>
    <definedName name="BExQ6XMBMTIC2NK4RDIRH5SVNVYH" localSheetId="12" hidden="1">#REF!</definedName>
    <definedName name="BExQ6XMBMTIC2NK4RDIRH5SVNVYH" localSheetId="13" hidden="1">#REF!</definedName>
    <definedName name="BExQ6XMBMTIC2NK4RDIRH5SVNVYH" hidden="1">#REF!</definedName>
    <definedName name="BExQ74NYXLZQUO3CANBMLZL8WF3V" localSheetId="5" hidden="1">#REF!</definedName>
    <definedName name="BExQ74NYXLZQUO3CANBMLZL8WF3V" localSheetId="6" hidden="1">#REF!</definedName>
    <definedName name="BExQ74NYXLZQUO3CANBMLZL8WF3V" localSheetId="9" hidden="1">#REF!</definedName>
    <definedName name="BExQ74NYXLZQUO3CANBMLZL8WF3V" localSheetId="12" hidden="1">#REF!</definedName>
    <definedName name="BExQ74NYXLZQUO3CANBMLZL8WF3V" localSheetId="13" hidden="1">#REF!</definedName>
    <definedName name="BExQ74NYXLZQUO3CANBMLZL8WF3V" hidden="1">#REF!</definedName>
    <definedName name="BExQ790C2BH1AQI3GE7DSWK07AHE" localSheetId="5" hidden="1">#REF!</definedName>
    <definedName name="BExQ790C2BH1AQI3GE7DSWK07AHE" localSheetId="6" hidden="1">#REF!</definedName>
    <definedName name="BExQ790C2BH1AQI3GE7DSWK07AHE" localSheetId="9" hidden="1">#REF!</definedName>
    <definedName name="BExQ790C2BH1AQI3GE7DSWK07AHE" localSheetId="12" hidden="1">#REF!</definedName>
    <definedName name="BExQ790C2BH1AQI3GE7DSWK07AHE" localSheetId="13" hidden="1">#REF!</definedName>
    <definedName name="BExQ790C2BH1AQI3GE7DSWK07AHE" hidden="1">#REF!</definedName>
    <definedName name="BExQ7DNHLRF3N1XVTR6SM5XVU9T1" localSheetId="5" hidden="1">#REF!</definedName>
    <definedName name="BExQ7DNHLRF3N1XVTR6SM5XVU9T1" localSheetId="6" hidden="1">#REF!</definedName>
    <definedName name="BExQ7DNHLRF3N1XVTR6SM5XVU9T1" localSheetId="9" hidden="1">#REF!</definedName>
    <definedName name="BExQ7DNHLRF3N1XVTR6SM5XVU9T1" localSheetId="12" hidden="1">#REF!</definedName>
    <definedName name="BExQ7DNHLRF3N1XVTR6SM5XVU9T1" localSheetId="13" hidden="1">#REF!</definedName>
    <definedName name="BExQ7DNHLRF3N1XVTR6SM5XVU9T1" hidden="1">#REF!</definedName>
    <definedName name="BExQ7JSQNNBLPJBSZ6SEJ9AYURF7" localSheetId="5" hidden="1">#REF!</definedName>
    <definedName name="BExQ7JSQNNBLPJBSZ6SEJ9AYURF7" localSheetId="6" hidden="1">#REF!</definedName>
    <definedName name="BExQ7JSQNNBLPJBSZ6SEJ9AYURF7" localSheetId="9" hidden="1">#REF!</definedName>
    <definedName name="BExQ7JSQNNBLPJBSZ6SEJ9AYURF7" localSheetId="12" hidden="1">#REF!</definedName>
    <definedName name="BExQ7JSQNNBLPJBSZ6SEJ9AYURF7" localSheetId="13" hidden="1">#REF!</definedName>
    <definedName name="BExQ7JSQNNBLPJBSZ6SEJ9AYURF7" hidden="1">#REF!</definedName>
    <definedName name="BExQ8KT70YSTLD3X9G38EK8MFV0A" localSheetId="5" hidden="1">#REF!</definedName>
    <definedName name="BExQ8KT70YSTLD3X9G38EK8MFV0A" localSheetId="6" hidden="1">#REF!</definedName>
    <definedName name="BExQ8KT70YSTLD3X9G38EK8MFV0A" localSheetId="9" hidden="1">#REF!</definedName>
    <definedName name="BExQ8KT70YSTLD3X9G38EK8MFV0A" localSheetId="12" hidden="1">#REF!</definedName>
    <definedName name="BExQ8KT70YSTLD3X9G38EK8MFV0A" localSheetId="13" hidden="1">#REF!</definedName>
    <definedName name="BExQ8KT70YSTLD3X9G38EK8MFV0A" hidden="1">#REF!</definedName>
    <definedName name="BExQ8MR7SQZT5JIGD4M1XJHNH5FE" localSheetId="5" hidden="1">#REF!</definedName>
    <definedName name="BExQ8MR7SQZT5JIGD4M1XJHNH5FE" localSheetId="6" hidden="1">#REF!</definedName>
    <definedName name="BExQ8MR7SQZT5JIGD4M1XJHNH5FE" localSheetId="9" hidden="1">#REF!</definedName>
    <definedName name="BExQ8MR7SQZT5JIGD4M1XJHNH5FE" localSheetId="12" hidden="1">#REF!</definedName>
    <definedName name="BExQ8MR7SQZT5JIGD4M1XJHNH5FE" localSheetId="13" hidden="1">#REF!</definedName>
    <definedName name="BExQ8MR7SQZT5JIGD4M1XJHNH5FE" hidden="1">#REF!</definedName>
    <definedName name="BExQ8R3QVXR982D9US79KKBDX1WM" localSheetId="5" hidden="1">#REF!</definedName>
    <definedName name="BExQ8R3QVXR982D9US79KKBDX1WM" localSheetId="6" hidden="1">#REF!</definedName>
    <definedName name="BExQ8R3QVXR982D9US79KKBDX1WM" localSheetId="9" hidden="1">#REF!</definedName>
    <definedName name="BExQ8R3QVXR982D9US79KKBDX1WM" localSheetId="12" hidden="1">#REF!</definedName>
    <definedName name="BExQ8R3QVXR982D9US79KKBDX1WM" localSheetId="13" hidden="1">#REF!</definedName>
    <definedName name="BExQ8R3QVXR982D9US79KKBDX1WM" hidden="1">#REF!</definedName>
    <definedName name="BExQ8U957Z95TE2BQ63LP8L014HQ" localSheetId="5" hidden="1">#REF!</definedName>
    <definedName name="BExQ8U957Z95TE2BQ63LP8L014HQ" localSheetId="6" hidden="1">#REF!</definedName>
    <definedName name="BExQ8U957Z95TE2BQ63LP8L014HQ" localSheetId="9" hidden="1">#REF!</definedName>
    <definedName name="BExQ8U957Z95TE2BQ63LP8L014HQ" localSheetId="12" hidden="1">#REF!</definedName>
    <definedName name="BExQ8U957Z95TE2BQ63LP8L014HQ" localSheetId="13" hidden="1">#REF!</definedName>
    <definedName name="BExQ8U957Z95TE2BQ63LP8L014HQ" hidden="1">#REF!</definedName>
    <definedName name="BExQ92N464TLXCAL9E8Z3IOXFG72" localSheetId="5" hidden="1">#REF!</definedName>
    <definedName name="BExQ92N464TLXCAL9E8Z3IOXFG72" localSheetId="6" hidden="1">#REF!</definedName>
    <definedName name="BExQ92N464TLXCAL9E8Z3IOXFG72" localSheetId="9" hidden="1">#REF!</definedName>
    <definedName name="BExQ92N464TLXCAL9E8Z3IOXFG72" localSheetId="12" hidden="1">#REF!</definedName>
    <definedName name="BExQ92N464TLXCAL9E8Z3IOXFG72" localSheetId="13" hidden="1">#REF!</definedName>
    <definedName name="BExQ92N464TLXCAL9E8Z3IOXFG72" hidden="1">#REF!</definedName>
    <definedName name="BExQAY8264LAKB160A7T7I442VOH" localSheetId="5" hidden="1">#REF!</definedName>
    <definedName name="BExQAY8264LAKB160A7T7I442VOH" localSheetId="6" hidden="1">#REF!</definedName>
    <definedName name="BExQAY8264LAKB160A7T7I442VOH" localSheetId="9" hidden="1">#REF!</definedName>
    <definedName name="BExQAY8264LAKB160A7T7I442VOH" localSheetId="12" hidden="1">#REF!</definedName>
    <definedName name="BExQAY8264LAKB160A7T7I442VOH" localSheetId="13" hidden="1">#REF!</definedName>
    <definedName name="BExQAY8264LAKB160A7T7I442VOH" hidden="1">#REF!</definedName>
    <definedName name="BExQCTT1B36CK87X7USH46JVJLWW" localSheetId="5" hidden="1">#REF!</definedName>
    <definedName name="BExQCTT1B36CK87X7USH46JVJLWW" localSheetId="6" hidden="1">#REF!</definedName>
    <definedName name="BExQCTT1B36CK87X7USH46JVJLWW" localSheetId="9" hidden="1">#REF!</definedName>
    <definedName name="BExQCTT1B36CK87X7USH46JVJLWW" localSheetId="12" hidden="1">#REF!</definedName>
    <definedName name="BExQCTT1B36CK87X7USH46JVJLWW" localSheetId="13" hidden="1">#REF!</definedName>
    <definedName name="BExQCTT1B36CK87X7USH46JVJLWW" hidden="1">#REF!</definedName>
    <definedName name="BExQD6UARQV7EONK1PL53JP3E9VE" localSheetId="5" hidden="1">#REF!</definedName>
    <definedName name="BExQD6UARQV7EONK1PL53JP3E9VE" localSheetId="6" hidden="1">#REF!</definedName>
    <definedName name="BExQD6UARQV7EONK1PL53JP3E9VE" localSheetId="9" hidden="1">#REF!</definedName>
    <definedName name="BExQD6UARQV7EONK1PL53JP3E9VE" localSheetId="12" hidden="1">#REF!</definedName>
    <definedName name="BExQD6UARQV7EONK1PL53JP3E9VE" localSheetId="13" hidden="1">#REF!</definedName>
    <definedName name="BExQD6UARQV7EONK1PL53JP3E9VE" hidden="1">#REF!</definedName>
    <definedName name="BExQD8N24STRUED4E2IOIEV06P5F" localSheetId="5" hidden="1">#REF!</definedName>
    <definedName name="BExQD8N24STRUED4E2IOIEV06P5F" localSheetId="6" hidden="1">#REF!</definedName>
    <definedName name="BExQD8N24STRUED4E2IOIEV06P5F" localSheetId="9" hidden="1">#REF!</definedName>
    <definedName name="BExQD8N24STRUED4E2IOIEV06P5F" localSheetId="12" hidden="1">#REF!</definedName>
    <definedName name="BExQD8N24STRUED4E2IOIEV06P5F" localSheetId="13" hidden="1">#REF!</definedName>
    <definedName name="BExQD8N24STRUED4E2IOIEV06P5F" hidden="1">#REF!</definedName>
    <definedName name="BExQDHBYKSZ6A1GOGZ35WSO4FYK7" localSheetId="5" hidden="1">#REF!</definedName>
    <definedName name="BExQDHBYKSZ6A1GOGZ35WSO4FYK7" localSheetId="6" hidden="1">#REF!</definedName>
    <definedName name="BExQDHBYKSZ6A1GOGZ35WSO4FYK7" localSheetId="9" hidden="1">#REF!</definedName>
    <definedName name="BExQDHBYKSZ6A1GOGZ35WSO4FYK7" localSheetId="12" hidden="1">#REF!</definedName>
    <definedName name="BExQDHBYKSZ6A1GOGZ35WSO4FYK7" localSheetId="13" hidden="1">#REF!</definedName>
    <definedName name="BExQDHBYKSZ6A1GOGZ35WSO4FYK7" hidden="1">#REF!</definedName>
    <definedName name="BExQE5GG0Y35WGT8EO5ZR0KMC32Z" localSheetId="5" hidden="1">#REF!</definedName>
    <definedName name="BExQE5GG0Y35WGT8EO5ZR0KMC32Z" localSheetId="6" hidden="1">#REF!</definedName>
    <definedName name="BExQE5GG0Y35WGT8EO5ZR0KMC32Z" localSheetId="9" hidden="1">#REF!</definedName>
    <definedName name="BExQE5GG0Y35WGT8EO5ZR0KMC32Z" localSheetId="12" hidden="1">#REF!</definedName>
    <definedName name="BExQE5GG0Y35WGT8EO5ZR0KMC32Z" localSheetId="13" hidden="1">#REF!</definedName>
    <definedName name="BExQE5GG0Y35WGT8EO5ZR0KMC32Z" hidden="1">#REF!</definedName>
    <definedName name="BExQFD2EQXJ5VOCFZGLZZDCP8GWC" localSheetId="5" hidden="1">#REF!</definedName>
    <definedName name="BExQFD2EQXJ5VOCFZGLZZDCP8GWC" localSheetId="6" hidden="1">#REF!</definedName>
    <definedName name="BExQFD2EQXJ5VOCFZGLZZDCP8GWC" localSheetId="9" hidden="1">#REF!</definedName>
    <definedName name="BExQFD2EQXJ5VOCFZGLZZDCP8GWC" localSheetId="12" hidden="1">#REF!</definedName>
    <definedName name="BExQFD2EQXJ5VOCFZGLZZDCP8GWC" localSheetId="13" hidden="1">#REF!</definedName>
    <definedName name="BExQFD2EQXJ5VOCFZGLZZDCP8GWC" hidden="1">#REF!</definedName>
    <definedName name="BExQGFFBTVHCTHCNBJMYHRS969Z1" localSheetId="5" hidden="1">#REF!</definedName>
    <definedName name="BExQGFFBTVHCTHCNBJMYHRS969Z1" localSheetId="6" hidden="1">#REF!</definedName>
    <definedName name="BExQGFFBTVHCTHCNBJMYHRS969Z1" localSheetId="9" hidden="1">#REF!</definedName>
    <definedName name="BExQGFFBTVHCTHCNBJMYHRS969Z1" localSheetId="12" hidden="1">#REF!</definedName>
    <definedName name="BExQGFFBTVHCTHCNBJMYHRS969Z1" localSheetId="13" hidden="1">#REF!</definedName>
    <definedName name="BExQGFFBTVHCTHCNBJMYHRS969Z1" hidden="1">#REF!</definedName>
    <definedName name="BExQGH81OIPP1BI62II9PUU8RKFE" localSheetId="5" hidden="1">#REF!</definedName>
    <definedName name="BExQGH81OIPP1BI62II9PUU8RKFE" localSheetId="6" hidden="1">#REF!</definedName>
    <definedName name="BExQGH81OIPP1BI62II9PUU8RKFE" localSheetId="9" hidden="1">#REF!</definedName>
    <definedName name="BExQGH81OIPP1BI62II9PUU8RKFE" localSheetId="12" hidden="1">#REF!</definedName>
    <definedName name="BExQGH81OIPP1BI62II9PUU8RKFE" localSheetId="13" hidden="1">#REF!</definedName>
    <definedName name="BExQGH81OIPP1BI62II9PUU8RKFE" hidden="1">#REF!</definedName>
    <definedName name="BExQGUPNB895EL6FFEKXD2MWG0VM" localSheetId="5" hidden="1">#REF!</definedName>
    <definedName name="BExQGUPNB895EL6FFEKXD2MWG0VM" localSheetId="6" hidden="1">#REF!</definedName>
    <definedName name="BExQGUPNB895EL6FFEKXD2MWG0VM" localSheetId="9" hidden="1">#REF!</definedName>
    <definedName name="BExQGUPNB895EL6FFEKXD2MWG0VM" localSheetId="12" hidden="1">#REF!</definedName>
    <definedName name="BExQGUPNB895EL6FFEKXD2MWG0VM" localSheetId="13" hidden="1">#REF!</definedName>
    <definedName name="BExQGUPNB895EL6FFEKXD2MWG0VM" hidden="1">#REF!</definedName>
    <definedName name="BExQGZ7F0ZCNSQG1SIG24OSX85W1" localSheetId="5" hidden="1">#REF!</definedName>
    <definedName name="BExQGZ7F0ZCNSQG1SIG24OSX85W1" localSheetId="6" hidden="1">#REF!</definedName>
    <definedName name="BExQGZ7F0ZCNSQG1SIG24OSX85W1" localSheetId="9" hidden="1">#REF!</definedName>
    <definedName name="BExQGZ7F0ZCNSQG1SIG24OSX85W1" localSheetId="12" hidden="1">#REF!</definedName>
    <definedName name="BExQGZ7F0ZCNSQG1SIG24OSX85W1" localSheetId="13" hidden="1">#REF!</definedName>
    <definedName name="BExQGZ7F0ZCNSQG1SIG24OSX85W1" hidden="1">#REF!</definedName>
    <definedName name="BExQH3JU6NURFG6UU4FQH2MEDNYX" localSheetId="5" hidden="1">#REF!</definedName>
    <definedName name="BExQH3JU6NURFG6UU4FQH2MEDNYX" localSheetId="6" hidden="1">#REF!</definedName>
    <definedName name="BExQH3JU6NURFG6UU4FQH2MEDNYX" localSheetId="9" hidden="1">#REF!</definedName>
    <definedName name="BExQH3JU6NURFG6UU4FQH2MEDNYX" localSheetId="12" hidden="1">#REF!</definedName>
    <definedName name="BExQH3JU6NURFG6UU4FQH2MEDNYX" localSheetId="13" hidden="1">#REF!</definedName>
    <definedName name="BExQH3JU6NURFG6UU4FQH2MEDNYX" hidden="1">#REF!</definedName>
    <definedName name="BExQHAG6EJWW0WND2W89BW14BDH1" localSheetId="5" hidden="1">#REF!</definedName>
    <definedName name="BExQHAG6EJWW0WND2W89BW14BDH1" localSheetId="6" hidden="1">#REF!</definedName>
    <definedName name="BExQHAG6EJWW0WND2W89BW14BDH1" localSheetId="9" hidden="1">#REF!</definedName>
    <definedName name="BExQHAG6EJWW0WND2W89BW14BDH1" localSheetId="12" hidden="1">#REF!</definedName>
    <definedName name="BExQHAG6EJWW0WND2W89BW14BDH1" localSheetId="13" hidden="1">#REF!</definedName>
    <definedName name="BExQHAG6EJWW0WND2W89BW14BDH1" hidden="1">#REF!</definedName>
    <definedName name="BExQIAPIILUQG21ZNNGHLAVQ1ADS" localSheetId="5" hidden="1">#REF!</definedName>
    <definedName name="BExQIAPIILUQG21ZNNGHLAVQ1ADS" localSheetId="6" hidden="1">#REF!</definedName>
    <definedName name="BExQIAPIILUQG21ZNNGHLAVQ1ADS" localSheetId="9" hidden="1">#REF!</definedName>
    <definedName name="BExQIAPIILUQG21ZNNGHLAVQ1ADS" localSheetId="12" hidden="1">#REF!</definedName>
    <definedName name="BExQIAPIILUQG21ZNNGHLAVQ1ADS" localSheetId="13" hidden="1">#REF!</definedName>
    <definedName name="BExQIAPIILUQG21ZNNGHLAVQ1ADS" hidden="1">#REF!</definedName>
    <definedName name="BExQIDUXQ84W8BNWLCQ2XYG6GAUR" localSheetId="5" hidden="1">#REF!</definedName>
    <definedName name="BExQIDUXQ84W8BNWLCQ2XYG6GAUR" localSheetId="6" hidden="1">#REF!</definedName>
    <definedName name="BExQIDUXQ84W8BNWLCQ2XYG6GAUR" localSheetId="9" hidden="1">#REF!</definedName>
    <definedName name="BExQIDUXQ84W8BNWLCQ2XYG6GAUR" localSheetId="12" hidden="1">#REF!</definedName>
    <definedName name="BExQIDUXQ84W8BNWLCQ2XYG6GAUR" localSheetId="13" hidden="1">#REF!</definedName>
    <definedName name="BExQIDUXQ84W8BNWLCQ2XYG6GAUR" hidden="1">#REF!</definedName>
    <definedName name="BExQIQLDXN0EX6QE2UE4B7KC0MZY" localSheetId="5" hidden="1">#REF!</definedName>
    <definedName name="BExQIQLDXN0EX6QE2UE4B7KC0MZY" localSheetId="6" hidden="1">#REF!</definedName>
    <definedName name="BExQIQLDXN0EX6QE2UE4B7KC0MZY" localSheetId="9" hidden="1">#REF!</definedName>
    <definedName name="BExQIQLDXN0EX6QE2UE4B7KC0MZY" localSheetId="12" hidden="1">#REF!</definedName>
    <definedName name="BExQIQLDXN0EX6QE2UE4B7KC0MZY" localSheetId="13" hidden="1">#REF!</definedName>
    <definedName name="BExQIQLDXN0EX6QE2UE4B7KC0MZY" hidden="1">#REF!</definedName>
    <definedName name="BExQJIBCNTR8XOZXF6WPYVSGAMJU" localSheetId="5" hidden="1">#REF!</definedName>
    <definedName name="BExQJIBCNTR8XOZXF6WPYVSGAMJU" localSheetId="6" hidden="1">#REF!</definedName>
    <definedName name="BExQJIBCNTR8XOZXF6WPYVSGAMJU" localSheetId="9" hidden="1">#REF!</definedName>
    <definedName name="BExQJIBCNTR8XOZXF6WPYVSGAMJU" localSheetId="12" hidden="1">#REF!</definedName>
    <definedName name="BExQJIBCNTR8XOZXF6WPYVSGAMJU" localSheetId="13" hidden="1">#REF!</definedName>
    <definedName name="BExQJIBCNTR8XOZXF6WPYVSGAMJU" hidden="1">#REF!</definedName>
    <definedName name="BExQJUGERCHSD5QMDASWSQQZM2DE" localSheetId="5" hidden="1">#REF!</definedName>
    <definedName name="BExQJUGERCHSD5QMDASWSQQZM2DE" localSheetId="6" hidden="1">#REF!</definedName>
    <definedName name="BExQJUGERCHSD5QMDASWSQQZM2DE" localSheetId="9" hidden="1">#REF!</definedName>
    <definedName name="BExQJUGERCHSD5QMDASWSQQZM2DE" localSheetId="12" hidden="1">#REF!</definedName>
    <definedName name="BExQJUGERCHSD5QMDASWSQQZM2DE" localSheetId="13" hidden="1">#REF!</definedName>
    <definedName name="BExQJUGERCHSD5QMDASWSQQZM2DE" hidden="1">#REF!</definedName>
    <definedName name="BExQKAHKQADOXZZE8EVRMRPT26YU" localSheetId="5" hidden="1">#REF!</definedName>
    <definedName name="BExQKAHKQADOXZZE8EVRMRPT26YU" localSheetId="6" hidden="1">#REF!</definedName>
    <definedName name="BExQKAHKQADOXZZE8EVRMRPT26YU" localSheetId="9" hidden="1">#REF!</definedName>
    <definedName name="BExQKAHKQADOXZZE8EVRMRPT26YU" localSheetId="12" hidden="1">#REF!</definedName>
    <definedName name="BExQKAHKQADOXZZE8EVRMRPT26YU" localSheetId="13" hidden="1">#REF!</definedName>
    <definedName name="BExQKAHKQADOXZZE8EVRMRPT26YU" hidden="1">#REF!</definedName>
    <definedName name="BExQKP69C4U360AULI5TFLA3KKN9" localSheetId="5" hidden="1">#REF!</definedName>
    <definedName name="BExQKP69C4U360AULI5TFLA3KKN9" localSheetId="6" hidden="1">#REF!</definedName>
    <definedName name="BExQKP69C4U360AULI5TFLA3KKN9" localSheetId="9" hidden="1">#REF!</definedName>
    <definedName name="BExQKP69C4U360AULI5TFLA3KKN9" localSheetId="12" hidden="1">#REF!</definedName>
    <definedName name="BExQKP69C4U360AULI5TFLA3KKN9" localSheetId="13" hidden="1">#REF!</definedName>
    <definedName name="BExQKP69C4U360AULI5TFLA3KKN9" hidden="1">#REF!</definedName>
    <definedName name="BExRZCBWH845ANL39X2OP40ZBXCR" localSheetId="5" hidden="1">#REF!</definedName>
    <definedName name="BExRZCBWH845ANL39X2OP40ZBXCR" localSheetId="6" hidden="1">#REF!</definedName>
    <definedName name="BExRZCBWH845ANL39X2OP40ZBXCR" localSheetId="9" hidden="1">#REF!</definedName>
    <definedName name="BExRZCBWH845ANL39X2OP40ZBXCR" localSheetId="12" hidden="1">#REF!</definedName>
    <definedName name="BExRZCBWH845ANL39X2OP40ZBXCR" localSheetId="13" hidden="1">#REF!</definedName>
    <definedName name="BExRZCBWH845ANL39X2OP40ZBXCR" hidden="1">#REF!</definedName>
    <definedName name="BExS0J6SZZGO7FQ7I1J55L9WALQ8" localSheetId="5" hidden="1">#REF!</definedName>
    <definedName name="BExS0J6SZZGO7FQ7I1J55L9WALQ8" localSheetId="6" hidden="1">#REF!</definedName>
    <definedName name="BExS0J6SZZGO7FQ7I1J55L9WALQ8" localSheetId="9" hidden="1">#REF!</definedName>
    <definedName name="BExS0J6SZZGO7FQ7I1J55L9WALQ8" localSheetId="12" hidden="1">#REF!</definedName>
    <definedName name="BExS0J6SZZGO7FQ7I1J55L9WALQ8" localSheetId="13" hidden="1">#REF!</definedName>
    <definedName name="BExS0J6SZZGO7FQ7I1J55L9WALQ8" hidden="1">#REF!</definedName>
    <definedName name="BExS0SBTAN1GN4ZVYQPU39UZAH3Q" localSheetId="5" hidden="1">#REF!</definedName>
    <definedName name="BExS0SBTAN1GN4ZVYQPU39UZAH3Q" localSheetId="6" hidden="1">#REF!</definedName>
    <definedName name="BExS0SBTAN1GN4ZVYQPU39UZAH3Q" localSheetId="9" hidden="1">#REF!</definedName>
    <definedName name="BExS0SBTAN1GN4ZVYQPU39UZAH3Q" localSheetId="12" hidden="1">#REF!</definedName>
    <definedName name="BExS0SBTAN1GN4ZVYQPU39UZAH3Q" localSheetId="13" hidden="1">#REF!</definedName>
    <definedName name="BExS0SBTAN1GN4ZVYQPU39UZAH3Q" hidden="1">#REF!</definedName>
    <definedName name="BExS2EX4O4D0NVWU4LELOBITG7TL" localSheetId="5" hidden="1">#REF!</definedName>
    <definedName name="BExS2EX4O4D0NVWU4LELOBITG7TL" localSheetId="6" hidden="1">#REF!</definedName>
    <definedName name="BExS2EX4O4D0NVWU4LELOBITG7TL" localSheetId="9" hidden="1">#REF!</definedName>
    <definedName name="BExS2EX4O4D0NVWU4LELOBITG7TL" localSheetId="12" hidden="1">#REF!</definedName>
    <definedName name="BExS2EX4O4D0NVWU4LELOBITG7TL" localSheetId="13" hidden="1">#REF!</definedName>
    <definedName name="BExS2EX4O4D0NVWU4LELOBITG7TL" hidden="1">#REF!</definedName>
    <definedName name="BExS2MUY8SGIRAGAEPUMVFPGV8HU" localSheetId="5" hidden="1">#REF!</definedName>
    <definedName name="BExS2MUY8SGIRAGAEPUMVFPGV8HU" localSheetId="6" hidden="1">#REF!</definedName>
    <definedName name="BExS2MUY8SGIRAGAEPUMVFPGV8HU" localSheetId="9" hidden="1">#REF!</definedName>
    <definedName name="BExS2MUY8SGIRAGAEPUMVFPGV8HU" localSheetId="12" hidden="1">#REF!</definedName>
    <definedName name="BExS2MUY8SGIRAGAEPUMVFPGV8HU" localSheetId="13" hidden="1">#REF!</definedName>
    <definedName name="BExS2MUY8SGIRAGAEPUMVFPGV8HU" hidden="1">#REF!</definedName>
    <definedName name="BExS3GZENC7KK7RJIASVSANDDAPC" localSheetId="5" hidden="1">#REF!</definedName>
    <definedName name="BExS3GZENC7KK7RJIASVSANDDAPC" localSheetId="6" hidden="1">#REF!</definedName>
    <definedName name="BExS3GZENC7KK7RJIASVSANDDAPC" localSheetId="9" hidden="1">#REF!</definedName>
    <definedName name="BExS3GZENC7KK7RJIASVSANDDAPC" localSheetId="12" hidden="1">#REF!</definedName>
    <definedName name="BExS3GZENC7KK7RJIASVSANDDAPC" localSheetId="13" hidden="1">#REF!</definedName>
    <definedName name="BExS3GZENC7KK7RJIASVSANDDAPC" hidden="1">#REF!</definedName>
    <definedName name="BExS3WEZGV1VBIR0ZXF9VDLHMW2H" localSheetId="5" hidden="1">#REF!</definedName>
    <definedName name="BExS3WEZGV1VBIR0ZXF9VDLHMW2H" localSheetId="6" hidden="1">#REF!</definedName>
    <definedName name="BExS3WEZGV1VBIR0ZXF9VDLHMW2H" localSheetId="9" hidden="1">#REF!</definedName>
    <definedName name="BExS3WEZGV1VBIR0ZXF9VDLHMW2H" localSheetId="12" hidden="1">#REF!</definedName>
    <definedName name="BExS3WEZGV1VBIR0ZXF9VDLHMW2H" localSheetId="13" hidden="1">#REF!</definedName>
    <definedName name="BExS3WEZGV1VBIR0ZXF9VDLHMW2H" hidden="1">#REF!</definedName>
    <definedName name="BExS4KOY5FCCX97RNSY7618ZBNUL" localSheetId="5" hidden="1">#REF!</definedName>
    <definedName name="BExS4KOY5FCCX97RNSY7618ZBNUL" localSheetId="6" hidden="1">#REF!</definedName>
    <definedName name="BExS4KOY5FCCX97RNSY7618ZBNUL" localSheetId="9" hidden="1">#REF!</definedName>
    <definedName name="BExS4KOY5FCCX97RNSY7618ZBNUL" localSheetId="12" hidden="1">#REF!</definedName>
    <definedName name="BExS4KOY5FCCX97RNSY7618ZBNUL" localSheetId="13" hidden="1">#REF!</definedName>
    <definedName name="BExS4KOY5FCCX97RNSY7618ZBNUL" hidden="1">#REF!</definedName>
    <definedName name="BExS4ZTQX0LOG1LAD638Y496KO1B" localSheetId="5" hidden="1">#REF!</definedName>
    <definedName name="BExS4ZTQX0LOG1LAD638Y496KO1B" localSheetId="6" hidden="1">#REF!</definedName>
    <definedName name="BExS4ZTQX0LOG1LAD638Y496KO1B" localSheetId="9" hidden="1">#REF!</definedName>
    <definedName name="BExS4ZTQX0LOG1LAD638Y496KO1B" localSheetId="12" hidden="1">#REF!</definedName>
    <definedName name="BExS4ZTQX0LOG1LAD638Y496KO1B" localSheetId="13" hidden="1">#REF!</definedName>
    <definedName name="BExS4ZTQX0LOG1LAD638Y496KO1B" hidden="1">#REF!</definedName>
    <definedName name="BExS5WHSIB55RBF20FYQQ3SO60JN" localSheetId="5" hidden="1">#REF!</definedName>
    <definedName name="BExS5WHSIB55RBF20FYQQ3SO60JN" localSheetId="6" hidden="1">#REF!</definedName>
    <definedName name="BExS5WHSIB55RBF20FYQQ3SO60JN" localSheetId="9" hidden="1">#REF!</definedName>
    <definedName name="BExS5WHSIB55RBF20FYQQ3SO60JN" localSheetId="12" hidden="1">#REF!</definedName>
    <definedName name="BExS5WHSIB55RBF20FYQQ3SO60JN" localSheetId="13" hidden="1">#REF!</definedName>
    <definedName name="BExS5WHSIB55RBF20FYQQ3SO60JN" hidden="1">#REF!</definedName>
    <definedName name="BExS6KGYZLS9FQT4W0NLOBTK313T" localSheetId="5" hidden="1">#REF!</definedName>
    <definedName name="BExS6KGYZLS9FQT4W0NLOBTK313T" localSheetId="6" hidden="1">#REF!</definedName>
    <definedName name="BExS6KGYZLS9FQT4W0NLOBTK313T" localSheetId="9" hidden="1">#REF!</definedName>
    <definedName name="BExS6KGYZLS9FQT4W0NLOBTK313T" localSheetId="12" hidden="1">#REF!</definedName>
    <definedName name="BExS6KGYZLS9FQT4W0NLOBTK313T" localSheetId="13" hidden="1">#REF!</definedName>
    <definedName name="BExS6KGYZLS9FQT4W0NLOBTK313T" hidden="1">#REF!</definedName>
    <definedName name="BExS6LINHBOLU55W037ZQ7VBPOOJ" localSheetId="5" hidden="1">#REF!</definedName>
    <definedName name="BExS6LINHBOLU55W037ZQ7VBPOOJ" localSheetId="6" hidden="1">#REF!</definedName>
    <definedName name="BExS6LINHBOLU55W037ZQ7VBPOOJ" localSheetId="9" hidden="1">#REF!</definedName>
    <definedName name="BExS6LINHBOLU55W037ZQ7VBPOOJ" localSheetId="12" hidden="1">#REF!</definedName>
    <definedName name="BExS6LINHBOLU55W037ZQ7VBPOOJ" localSheetId="13" hidden="1">#REF!</definedName>
    <definedName name="BExS6LINHBOLU55W037ZQ7VBPOOJ" hidden="1">#REF!</definedName>
    <definedName name="BExS6NWZ52KIY45AKH93ADYIQ3XJ" localSheetId="5" hidden="1">#REF!</definedName>
    <definedName name="BExS6NWZ52KIY45AKH93ADYIQ3XJ" localSheetId="6" hidden="1">#REF!</definedName>
    <definedName name="BExS6NWZ52KIY45AKH93ADYIQ3XJ" localSheetId="9" hidden="1">#REF!</definedName>
    <definedName name="BExS6NWZ52KIY45AKH93ADYIQ3XJ" localSheetId="12" hidden="1">#REF!</definedName>
    <definedName name="BExS6NWZ52KIY45AKH93ADYIQ3XJ" localSheetId="13" hidden="1">#REF!</definedName>
    <definedName name="BExS6NWZ52KIY45AKH93ADYIQ3XJ" hidden="1">#REF!</definedName>
    <definedName name="BExS6T5QDCL3O1NF9TSJEZ8ZCW46" localSheetId="5" hidden="1">#REF!</definedName>
    <definedName name="BExS6T5QDCL3O1NF9TSJEZ8ZCW46" localSheetId="6" hidden="1">#REF!</definedName>
    <definedName name="BExS6T5QDCL3O1NF9TSJEZ8ZCW46" localSheetId="9" hidden="1">#REF!</definedName>
    <definedName name="BExS6T5QDCL3O1NF9TSJEZ8ZCW46" localSheetId="12" hidden="1">#REF!</definedName>
    <definedName name="BExS6T5QDCL3O1NF9TSJEZ8ZCW46" localSheetId="13" hidden="1">#REF!</definedName>
    <definedName name="BExS6T5QDCL3O1NF9TSJEZ8ZCW46" hidden="1">#REF!</definedName>
    <definedName name="BExS6WGFSXIKJGPOF0W6S4DBIYX8" localSheetId="5" hidden="1">#REF!</definedName>
    <definedName name="BExS6WGFSXIKJGPOF0W6S4DBIYX8" localSheetId="6" hidden="1">#REF!</definedName>
    <definedName name="BExS6WGFSXIKJGPOF0W6S4DBIYX8" localSheetId="9" hidden="1">#REF!</definedName>
    <definedName name="BExS6WGFSXIKJGPOF0W6S4DBIYX8" localSheetId="12" hidden="1">#REF!</definedName>
    <definedName name="BExS6WGFSXIKJGPOF0W6S4DBIYX8" localSheetId="13" hidden="1">#REF!</definedName>
    <definedName name="BExS6WGFSXIKJGPOF0W6S4DBIYX8" hidden="1">#REF!</definedName>
    <definedName name="BExS7V2OIS5E8X0GUVSOL3MKCHNX" localSheetId="5" hidden="1">#REF!</definedName>
    <definedName name="BExS7V2OIS5E8X0GUVSOL3MKCHNX" localSheetId="6" hidden="1">#REF!</definedName>
    <definedName name="BExS7V2OIS5E8X0GUVSOL3MKCHNX" localSheetId="9" hidden="1">#REF!</definedName>
    <definedName name="BExS7V2OIS5E8X0GUVSOL3MKCHNX" localSheetId="12" hidden="1">#REF!</definedName>
    <definedName name="BExS7V2OIS5E8X0GUVSOL3MKCHNX" localSheetId="13" hidden="1">#REF!</definedName>
    <definedName name="BExS7V2OIS5E8X0GUVSOL3MKCHNX" hidden="1">#REF!</definedName>
    <definedName name="BExS7VIT0H4R3G8QCQYBGX7E7XNC" localSheetId="5" hidden="1">#REF!</definedName>
    <definedName name="BExS7VIT0H4R3G8QCQYBGX7E7XNC" localSheetId="6" hidden="1">#REF!</definedName>
    <definedName name="BExS7VIT0H4R3G8QCQYBGX7E7XNC" localSheetId="9" hidden="1">#REF!</definedName>
    <definedName name="BExS7VIT0H4R3G8QCQYBGX7E7XNC" localSheetId="12" hidden="1">#REF!</definedName>
    <definedName name="BExS7VIT0H4R3G8QCQYBGX7E7XNC" localSheetId="13" hidden="1">#REF!</definedName>
    <definedName name="BExS7VIT0H4R3G8QCQYBGX7E7XNC" hidden="1">#REF!</definedName>
    <definedName name="BExS7ZKKFDXLLJ2AQMY0JPV1BIN9" localSheetId="5" hidden="1">#REF!</definedName>
    <definedName name="BExS7ZKKFDXLLJ2AQMY0JPV1BIN9" localSheetId="6" hidden="1">#REF!</definedName>
    <definedName name="BExS7ZKKFDXLLJ2AQMY0JPV1BIN9" localSheetId="9" hidden="1">#REF!</definedName>
    <definedName name="BExS7ZKKFDXLLJ2AQMY0JPV1BIN9" localSheetId="12" hidden="1">#REF!</definedName>
    <definedName name="BExS7ZKKFDXLLJ2AQMY0JPV1BIN9" localSheetId="13" hidden="1">#REF!</definedName>
    <definedName name="BExS7ZKKFDXLLJ2AQMY0JPV1BIN9" hidden="1">#REF!</definedName>
    <definedName name="BExS8V6SHZAHZXOUI9FMZCJTO08S" localSheetId="5" hidden="1">#REF!</definedName>
    <definedName name="BExS8V6SHZAHZXOUI9FMZCJTO08S" localSheetId="6" hidden="1">#REF!</definedName>
    <definedName name="BExS8V6SHZAHZXOUI9FMZCJTO08S" localSheetId="9" hidden="1">#REF!</definedName>
    <definedName name="BExS8V6SHZAHZXOUI9FMZCJTO08S" localSheetId="12" hidden="1">#REF!</definedName>
    <definedName name="BExS8V6SHZAHZXOUI9FMZCJTO08S" localSheetId="13" hidden="1">#REF!</definedName>
    <definedName name="BExS8V6SHZAHZXOUI9FMZCJTO08S" hidden="1">#REF!</definedName>
    <definedName name="BExSAFOK2TIYG822VHWMR586WD5V" localSheetId="5" hidden="1">#REF!</definedName>
    <definedName name="BExSAFOK2TIYG822VHWMR586WD5V" localSheetId="6" hidden="1">#REF!</definedName>
    <definedName name="BExSAFOK2TIYG822VHWMR586WD5V" localSheetId="9" hidden="1">#REF!</definedName>
    <definedName name="BExSAFOK2TIYG822VHWMR586WD5V" localSheetId="12" hidden="1">#REF!</definedName>
    <definedName name="BExSAFOK2TIYG822VHWMR586WD5V" localSheetId="13" hidden="1">#REF!</definedName>
    <definedName name="BExSAFOK2TIYG822VHWMR586WD5V" hidden="1">#REF!</definedName>
    <definedName name="BExSAH6H0LCMTFD8X1ORV47CNU5F" localSheetId="5" hidden="1">#REF!</definedName>
    <definedName name="BExSAH6H0LCMTFD8X1ORV47CNU5F" localSheetId="6" hidden="1">#REF!</definedName>
    <definedName name="BExSAH6H0LCMTFD8X1ORV47CNU5F" localSheetId="9" hidden="1">#REF!</definedName>
    <definedName name="BExSAH6H0LCMTFD8X1ORV47CNU5F" localSheetId="12" hidden="1">#REF!</definedName>
    <definedName name="BExSAH6H0LCMTFD8X1ORV47CNU5F" localSheetId="13" hidden="1">#REF!</definedName>
    <definedName name="BExSAH6H0LCMTFD8X1ORV47CNU5F" hidden="1">#REF!</definedName>
    <definedName name="BExSD76EEIXPREVP847YAISNNUAT" localSheetId="5" hidden="1">#REF!</definedName>
    <definedName name="BExSD76EEIXPREVP847YAISNNUAT" localSheetId="6" hidden="1">#REF!</definedName>
    <definedName name="BExSD76EEIXPREVP847YAISNNUAT" localSheetId="9" hidden="1">#REF!</definedName>
    <definedName name="BExSD76EEIXPREVP847YAISNNUAT" localSheetId="12" hidden="1">#REF!</definedName>
    <definedName name="BExSD76EEIXPREVP847YAISNNUAT" localSheetId="13" hidden="1">#REF!</definedName>
    <definedName name="BExSD76EEIXPREVP847YAISNNUAT" hidden="1">#REF!</definedName>
    <definedName name="BExSDQNVEC85619T3PACZH2L807Q" localSheetId="5" hidden="1">#REF!</definedName>
    <definedName name="BExSDQNVEC85619T3PACZH2L807Q" localSheetId="6" hidden="1">#REF!</definedName>
    <definedName name="BExSDQNVEC85619T3PACZH2L807Q" localSheetId="9" hidden="1">#REF!</definedName>
    <definedName name="BExSDQNVEC85619T3PACZH2L807Q" localSheetId="12" hidden="1">#REF!</definedName>
    <definedName name="BExSDQNVEC85619T3PACZH2L807Q" localSheetId="13" hidden="1">#REF!</definedName>
    <definedName name="BExSDQNVEC85619T3PACZH2L807Q" hidden="1">#REF!</definedName>
    <definedName name="BExSDUPFUXA4IIT7EKPDPVMCFP05" localSheetId="5" hidden="1">#REF!</definedName>
    <definedName name="BExSDUPFUXA4IIT7EKPDPVMCFP05" localSheetId="6" hidden="1">#REF!</definedName>
    <definedName name="BExSDUPFUXA4IIT7EKPDPVMCFP05" localSheetId="9" hidden="1">#REF!</definedName>
    <definedName name="BExSDUPFUXA4IIT7EKPDPVMCFP05" localSheetId="12" hidden="1">#REF!</definedName>
    <definedName name="BExSDUPFUXA4IIT7EKPDPVMCFP05" localSheetId="13" hidden="1">#REF!</definedName>
    <definedName name="BExSDUPFUXA4IIT7EKPDPVMCFP05" hidden="1">#REF!</definedName>
    <definedName name="BExSEB6VMS61LSEODZYJ3SGWTOFT" localSheetId="5" hidden="1">#REF!</definedName>
    <definedName name="BExSEB6VMS61LSEODZYJ3SGWTOFT" localSheetId="6" hidden="1">#REF!</definedName>
    <definedName name="BExSEB6VMS61LSEODZYJ3SGWTOFT" localSheetId="9" hidden="1">#REF!</definedName>
    <definedName name="BExSEB6VMS61LSEODZYJ3SGWTOFT" localSheetId="12" hidden="1">#REF!</definedName>
    <definedName name="BExSEB6VMS61LSEODZYJ3SGWTOFT" localSheetId="13" hidden="1">#REF!</definedName>
    <definedName name="BExSEB6VMS61LSEODZYJ3SGWTOFT" hidden="1">#REF!</definedName>
    <definedName name="BExSEFU1V6UDNBRQEBBPKE8RJP0B" localSheetId="5" hidden="1">#REF!</definedName>
    <definedName name="BExSEFU1V6UDNBRQEBBPKE8RJP0B" localSheetId="6" hidden="1">#REF!</definedName>
    <definedName name="BExSEFU1V6UDNBRQEBBPKE8RJP0B" localSheetId="9" hidden="1">#REF!</definedName>
    <definedName name="BExSEFU1V6UDNBRQEBBPKE8RJP0B" localSheetId="12" hidden="1">#REF!</definedName>
    <definedName name="BExSEFU1V6UDNBRQEBBPKE8RJP0B" localSheetId="13" hidden="1">#REF!</definedName>
    <definedName name="BExSEFU1V6UDNBRQEBBPKE8RJP0B" hidden="1">#REF!</definedName>
    <definedName name="BExSEMQ6OR32434N9R75XRTJOMVT" localSheetId="5" hidden="1">#REF!</definedName>
    <definedName name="BExSEMQ6OR32434N9R75XRTJOMVT" localSheetId="6" hidden="1">#REF!</definedName>
    <definedName name="BExSEMQ6OR32434N9R75XRTJOMVT" localSheetId="9" hidden="1">#REF!</definedName>
    <definedName name="BExSEMQ6OR32434N9R75XRTJOMVT" localSheetId="12" hidden="1">#REF!</definedName>
    <definedName name="BExSEMQ6OR32434N9R75XRTJOMVT" localSheetId="13" hidden="1">#REF!</definedName>
    <definedName name="BExSEMQ6OR32434N9R75XRTJOMVT" hidden="1">#REF!</definedName>
    <definedName name="BExSESF79XYQTP54FMK4QLT1FFBB" localSheetId="5" hidden="1">#REF!</definedName>
    <definedName name="BExSESF79XYQTP54FMK4QLT1FFBB" localSheetId="6" hidden="1">#REF!</definedName>
    <definedName name="BExSESF79XYQTP54FMK4QLT1FFBB" localSheetId="9" hidden="1">#REF!</definedName>
    <definedName name="BExSESF79XYQTP54FMK4QLT1FFBB" localSheetId="12" hidden="1">#REF!</definedName>
    <definedName name="BExSESF79XYQTP54FMK4QLT1FFBB" localSheetId="13" hidden="1">#REF!</definedName>
    <definedName name="BExSESF79XYQTP54FMK4QLT1FFBB" hidden="1">#REF!</definedName>
    <definedName name="BExSF9SZWRZTMN1L09UIMX6RZZC0" localSheetId="5" hidden="1">#REF!</definedName>
    <definedName name="BExSF9SZWRZTMN1L09UIMX6RZZC0" localSheetId="6" hidden="1">#REF!</definedName>
    <definedName name="BExSF9SZWRZTMN1L09UIMX6RZZC0" localSheetId="9" hidden="1">#REF!</definedName>
    <definedName name="BExSF9SZWRZTMN1L09UIMX6RZZC0" localSheetId="12" hidden="1">#REF!</definedName>
    <definedName name="BExSF9SZWRZTMN1L09UIMX6RZZC0" localSheetId="13" hidden="1">#REF!</definedName>
    <definedName name="BExSF9SZWRZTMN1L09UIMX6RZZC0" hidden="1">#REF!</definedName>
    <definedName name="BExSFG3K1S0WSGZ9SS1NY5HZY44H" localSheetId="5" hidden="1">#REF!</definedName>
    <definedName name="BExSFG3K1S0WSGZ9SS1NY5HZY44H" localSheetId="6" hidden="1">#REF!</definedName>
    <definedName name="BExSFG3K1S0WSGZ9SS1NY5HZY44H" localSheetId="9" hidden="1">#REF!</definedName>
    <definedName name="BExSFG3K1S0WSGZ9SS1NY5HZY44H" localSheetId="12" hidden="1">#REF!</definedName>
    <definedName name="BExSFG3K1S0WSGZ9SS1NY5HZY44H" localSheetId="13" hidden="1">#REF!</definedName>
    <definedName name="BExSFG3K1S0WSGZ9SS1NY5HZY44H" hidden="1">#REF!</definedName>
    <definedName name="BExSFVZG37O3XRXDJY22QX8XONWU" localSheetId="5" hidden="1">#REF!</definedName>
    <definedName name="BExSFVZG37O3XRXDJY22QX8XONWU" localSheetId="6" hidden="1">#REF!</definedName>
    <definedName name="BExSFVZG37O3XRXDJY22QX8XONWU" localSheetId="9" hidden="1">#REF!</definedName>
    <definedName name="BExSFVZG37O3XRXDJY22QX8XONWU" localSheetId="12" hidden="1">#REF!</definedName>
    <definedName name="BExSFVZG37O3XRXDJY22QX8XONWU" localSheetId="13" hidden="1">#REF!</definedName>
    <definedName name="BExSFVZG37O3XRXDJY22QX8XONWU" hidden="1">#REF!</definedName>
    <definedName name="BExSG06H9VAOQ9E3LBTCO8000PFC" localSheetId="5" hidden="1">#REF!</definedName>
    <definedName name="BExSG06H9VAOQ9E3LBTCO8000PFC" localSheetId="6" hidden="1">#REF!</definedName>
    <definedName name="BExSG06H9VAOQ9E3LBTCO8000PFC" localSheetId="9" hidden="1">#REF!</definedName>
    <definedName name="BExSG06H9VAOQ9E3LBTCO8000PFC" localSheetId="12" hidden="1">#REF!</definedName>
    <definedName name="BExSG06H9VAOQ9E3LBTCO8000PFC" localSheetId="13" hidden="1">#REF!</definedName>
    <definedName name="BExSG06H9VAOQ9E3LBTCO8000PFC" hidden="1">#REF!</definedName>
    <definedName name="BExSG0BT3NJMCMQ20PWGS4AANYJM" localSheetId="5" hidden="1">#REF!</definedName>
    <definedName name="BExSG0BT3NJMCMQ20PWGS4AANYJM" localSheetId="6" hidden="1">#REF!</definedName>
    <definedName name="BExSG0BT3NJMCMQ20PWGS4AANYJM" localSheetId="9" hidden="1">#REF!</definedName>
    <definedName name="BExSG0BT3NJMCMQ20PWGS4AANYJM" localSheetId="12" hidden="1">#REF!</definedName>
    <definedName name="BExSG0BT3NJMCMQ20PWGS4AANYJM" localSheetId="13" hidden="1">#REF!</definedName>
    <definedName name="BExSG0BT3NJMCMQ20PWGS4AANYJM" hidden="1">#REF!</definedName>
    <definedName name="BExSG1TQ8W9KQN16Y8G0MX6EW0J3" localSheetId="5" hidden="1">#REF!</definedName>
    <definedName name="BExSG1TQ8W9KQN16Y8G0MX6EW0J3" localSheetId="6" hidden="1">#REF!</definedName>
    <definedName name="BExSG1TQ8W9KQN16Y8G0MX6EW0J3" localSheetId="9" hidden="1">#REF!</definedName>
    <definedName name="BExSG1TQ8W9KQN16Y8G0MX6EW0J3" localSheetId="12" hidden="1">#REF!</definedName>
    <definedName name="BExSG1TQ8W9KQN16Y8G0MX6EW0J3" localSheetId="13" hidden="1">#REF!</definedName>
    <definedName name="BExSG1TQ8W9KQN16Y8G0MX6EW0J3" hidden="1">#REF!</definedName>
    <definedName name="BExSG24K44AE94SFJVRWOKJVS7NF" localSheetId="5" hidden="1">#REF!</definedName>
    <definedName name="BExSG24K44AE94SFJVRWOKJVS7NF" localSheetId="6" hidden="1">#REF!</definedName>
    <definedName name="BExSG24K44AE94SFJVRWOKJVS7NF" localSheetId="9" hidden="1">#REF!</definedName>
    <definedName name="BExSG24K44AE94SFJVRWOKJVS7NF" localSheetId="12" hidden="1">#REF!</definedName>
    <definedName name="BExSG24K44AE94SFJVRWOKJVS7NF" localSheetId="13" hidden="1">#REF!</definedName>
    <definedName name="BExSG24K44AE94SFJVRWOKJVS7NF" hidden="1">#REF!</definedName>
    <definedName name="BExSGEPPVVZK7RM39PZYRXABF9IU" localSheetId="5" hidden="1">#REF!</definedName>
    <definedName name="BExSGEPPVVZK7RM39PZYRXABF9IU" localSheetId="6" hidden="1">#REF!</definedName>
    <definedName name="BExSGEPPVVZK7RM39PZYRXABF9IU" localSheetId="9" hidden="1">#REF!</definedName>
    <definedName name="BExSGEPPVVZK7RM39PZYRXABF9IU" localSheetId="12" hidden="1">#REF!</definedName>
    <definedName name="BExSGEPPVVZK7RM39PZYRXABF9IU" localSheetId="13" hidden="1">#REF!</definedName>
    <definedName name="BExSGEPPVVZK7RM39PZYRXABF9IU" hidden="1">#REF!</definedName>
    <definedName name="BExTU6JXQKAYQ3GE6TC4EGZF0WNF" localSheetId="5" hidden="1">#REF!</definedName>
    <definedName name="BExTU6JXQKAYQ3GE6TC4EGZF0WNF" localSheetId="6" hidden="1">#REF!</definedName>
    <definedName name="BExTU6JXQKAYQ3GE6TC4EGZF0WNF" localSheetId="9" hidden="1">#REF!</definedName>
    <definedName name="BExTU6JXQKAYQ3GE6TC4EGZF0WNF" localSheetId="12" hidden="1">#REF!</definedName>
    <definedName name="BExTU6JXQKAYQ3GE6TC4EGZF0WNF" localSheetId="13" hidden="1">#REF!</definedName>
    <definedName name="BExTU6JXQKAYQ3GE6TC4EGZF0WNF" hidden="1">#REF!</definedName>
    <definedName name="BExTUFUF8KLWYUHO8INNV4H7QA39" localSheetId="5" hidden="1">#REF!</definedName>
    <definedName name="BExTUFUF8KLWYUHO8INNV4H7QA39" localSheetId="6" hidden="1">#REF!</definedName>
    <definedName name="BExTUFUF8KLWYUHO8INNV4H7QA39" localSheetId="9" hidden="1">#REF!</definedName>
    <definedName name="BExTUFUF8KLWYUHO8INNV4H7QA39" localSheetId="12" hidden="1">#REF!</definedName>
    <definedName name="BExTUFUF8KLWYUHO8INNV4H7QA39" localSheetId="13" hidden="1">#REF!</definedName>
    <definedName name="BExTUFUF8KLWYUHO8INNV4H7QA39" hidden="1">#REF!</definedName>
    <definedName name="BExTWGZ29D07WEQIQ4L4MB81ICGL" localSheetId="5" hidden="1">#REF!</definedName>
    <definedName name="BExTWGZ29D07WEQIQ4L4MB81ICGL" localSheetId="6" hidden="1">#REF!</definedName>
    <definedName name="BExTWGZ29D07WEQIQ4L4MB81ICGL" localSheetId="9" hidden="1">#REF!</definedName>
    <definedName name="BExTWGZ29D07WEQIQ4L4MB81ICGL" localSheetId="12" hidden="1">#REF!</definedName>
    <definedName name="BExTWGZ29D07WEQIQ4L4MB81ICGL" localSheetId="13" hidden="1">#REF!</definedName>
    <definedName name="BExTWGZ29D07WEQIQ4L4MB81ICGL" hidden="1">#REF!</definedName>
    <definedName name="BExTX05GEEAB3IJLRMYYNAVZKQ2U" localSheetId="5" hidden="1">#REF!</definedName>
    <definedName name="BExTX05GEEAB3IJLRMYYNAVZKQ2U" localSheetId="6" hidden="1">#REF!</definedName>
    <definedName name="BExTX05GEEAB3IJLRMYYNAVZKQ2U" localSheetId="9" hidden="1">#REF!</definedName>
    <definedName name="BExTX05GEEAB3IJLRMYYNAVZKQ2U" localSheetId="12" hidden="1">#REF!</definedName>
    <definedName name="BExTX05GEEAB3IJLRMYYNAVZKQ2U" localSheetId="13" hidden="1">#REF!</definedName>
    <definedName name="BExTX05GEEAB3IJLRMYYNAVZKQ2U" hidden="1">#REF!</definedName>
    <definedName name="BExTX9QP8Y2ITSJYSDEKHPU22EL3" localSheetId="5" hidden="1">#REF!</definedName>
    <definedName name="BExTX9QP8Y2ITSJYSDEKHPU22EL3" localSheetId="6" hidden="1">#REF!</definedName>
    <definedName name="BExTX9QP8Y2ITSJYSDEKHPU22EL3" localSheetId="9" hidden="1">#REF!</definedName>
    <definedName name="BExTX9QP8Y2ITSJYSDEKHPU22EL3" localSheetId="12" hidden="1">#REF!</definedName>
    <definedName name="BExTX9QP8Y2ITSJYSDEKHPU22EL3" localSheetId="13" hidden="1">#REF!</definedName>
    <definedName name="BExTX9QP8Y2ITSJYSDEKHPU22EL3" hidden="1">#REF!</definedName>
    <definedName name="BExTXCLA4HJ6QG8T69KQUMWHCJRY" localSheetId="5" hidden="1">#REF!</definedName>
    <definedName name="BExTXCLA4HJ6QG8T69KQUMWHCJRY" localSheetId="6" hidden="1">#REF!</definedName>
    <definedName name="BExTXCLA4HJ6QG8T69KQUMWHCJRY" localSheetId="9" hidden="1">#REF!</definedName>
    <definedName name="BExTXCLA4HJ6QG8T69KQUMWHCJRY" localSheetId="12" hidden="1">#REF!</definedName>
    <definedName name="BExTXCLA4HJ6QG8T69KQUMWHCJRY" localSheetId="13" hidden="1">#REF!</definedName>
    <definedName name="BExTXCLA4HJ6QG8T69KQUMWHCJRY" hidden="1">#REF!</definedName>
    <definedName name="BExTXIFKUFTU5ZBSK174UZNZZX13" localSheetId="5" hidden="1">#REF!</definedName>
    <definedName name="BExTXIFKUFTU5ZBSK174UZNZZX13" localSheetId="6" hidden="1">#REF!</definedName>
    <definedName name="BExTXIFKUFTU5ZBSK174UZNZZX13" localSheetId="9" hidden="1">#REF!</definedName>
    <definedName name="BExTXIFKUFTU5ZBSK174UZNZZX13" localSheetId="12" hidden="1">#REF!</definedName>
    <definedName name="BExTXIFKUFTU5ZBSK174UZNZZX13" localSheetId="13" hidden="1">#REF!</definedName>
    <definedName name="BExTXIFKUFTU5ZBSK174UZNZZX13" hidden="1">#REF!</definedName>
    <definedName name="BExTXT816AAG6JUWZAM8XZQYDDR7" localSheetId="5" hidden="1">#REF!</definedName>
    <definedName name="BExTXT816AAG6JUWZAM8XZQYDDR7" localSheetId="6" hidden="1">#REF!</definedName>
    <definedName name="BExTXT816AAG6JUWZAM8XZQYDDR7" localSheetId="9" hidden="1">#REF!</definedName>
    <definedName name="BExTXT816AAG6JUWZAM8XZQYDDR7" localSheetId="12" hidden="1">#REF!</definedName>
    <definedName name="BExTXT816AAG6JUWZAM8XZQYDDR7" localSheetId="13" hidden="1">#REF!</definedName>
    <definedName name="BExTXT816AAG6JUWZAM8XZQYDDR7" hidden="1">#REF!</definedName>
    <definedName name="BExTYAGCVSL8GF3VEAXKD0SXZ799" localSheetId="5" hidden="1">#REF!</definedName>
    <definedName name="BExTYAGCVSL8GF3VEAXKD0SXZ799" localSheetId="6" hidden="1">#REF!</definedName>
    <definedName name="BExTYAGCVSL8GF3VEAXKD0SXZ799" localSheetId="9" hidden="1">#REF!</definedName>
    <definedName name="BExTYAGCVSL8GF3VEAXKD0SXZ799" localSheetId="12" hidden="1">#REF!</definedName>
    <definedName name="BExTYAGCVSL8GF3VEAXKD0SXZ799" localSheetId="13" hidden="1">#REF!</definedName>
    <definedName name="BExTYAGCVSL8GF3VEAXKD0SXZ799" hidden="1">#REF!</definedName>
    <definedName name="BExTYCPDMTTXTDWFNGV6L13H2X2Y" localSheetId="5" hidden="1">#REF!</definedName>
    <definedName name="BExTYCPDMTTXTDWFNGV6L13H2X2Y" localSheetId="6" hidden="1">#REF!</definedName>
    <definedName name="BExTYCPDMTTXTDWFNGV6L13H2X2Y" localSheetId="9" hidden="1">#REF!</definedName>
    <definedName name="BExTYCPDMTTXTDWFNGV6L13H2X2Y" localSheetId="12" hidden="1">#REF!</definedName>
    <definedName name="BExTYCPDMTTXTDWFNGV6L13H2X2Y" localSheetId="13" hidden="1">#REF!</definedName>
    <definedName name="BExTYCPDMTTXTDWFNGV6L13H2X2Y" hidden="1">#REF!</definedName>
    <definedName name="BExTYGAUQWF2TA4FHHKKZHHX7SDG" localSheetId="5" hidden="1">#REF!</definedName>
    <definedName name="BExTYGAUQWF2TA4FHHKKZHHX7SDG" localSheetId="6" hidden="1">#REF!</definedName>
    <definedName name="BExTYGAUQWF2TA4FHHKKZHHX7SDG" localSheetId="9" hidden="1">#REF!</definedName>
    <definedName name="BExTYGAUQWF2TA4FHHKKZHHX7SDG" localSheetId="12" hidden="1">#REF!</definedName>
    <definedName name="BExTYGAUQWF2TA4FHHKKZHHX7SDG" localSheetId="13" hidden="1">#REF!</definedName>
    <definedName name="BExTYGAUQWF2TA4FHHKKZHHX7SDG" hidden="1">#REF!</definedName>
    <definedName name="BExTZTAW6ZXW5ZLY6OWJNKNO5V1R" localSheetId="5" hidden="1">#REF!</definedName>
    <definedName name="BExTZTAW6ZXW5ZLY6OWJNKNO5V1R" localSheetId="6" hidden="1">#REF!</definedName>
    <definedName name="BExTZTAW6ZXW5ZLY6OWJNKNO5V1R" localSheetId="9" hidden="1">#REF!</definedName>
    <definedName name="BExTZTAW6ZXW5ZLY6OWJNKNO5V1R" localSheetId="12" hidden="1">#REF!</definedName>
    <definedName name="BExTZTAW6ZXW5ZLY6OWJNKNO5V1R" localSheetId="13" hidden="1">#REF!</definedName>
    <definedName name="BExTZTAW6ZXW5ZLY6OWJNKNO5V1R" hidden="1">#REF!</definedName>
    <definedName name="BExU1VS1LDAR26AI71BUMYCUCE57" localSheetId="5" hidden="1">#REF!</definedName>
    <definedName name="BExU1VS1LDAR26AI71BUMYCUCE57" localSheetId="6" hidden="1">#REF!</definedName>
    <definedName name="BExU1VS1LDAR26AI71BUMYCUCE57" localSheetId="9" hidden="1">#REF!</definedName>
    <definedName name="BExU1VS1LDAR26AI71BUMYCUCE57" localSheetId="12" hidden="1">#REF!</definedName>
    <definedName name="BExU1VS1LDAR26AI71BUMYCUCE57" localSheetId="13" hidden="1">#REF!</definedName>
    <definedName name="BExU1VS1LDAR26AI71BUMYCUCE57" hidden="1">#REF!</definedName>
    <definedName name="BExU2LJR43TAEXT56A0P2GXEVONX" localSheetId="5" hidden="1">#REF!</definedName>
    <definedName name="BExU2LJR43TAEXT56A0P2GXEVONX" localSheetId="6" hidden="1">#REF!</definedName>
    <definedName name="BExU2LJR43TAEXT56A0P2GXEVONX" localSheetId="9" hidden="1">#REF!</definedName>
    <definedName name="BExU2LJR43TAEXT56A0P2GXEVONX" localSheetId="12" hidden="1">#REF!</definedName>
    <definedName name="BExU2LJR43TAEXT56A0P2GXEVONX" localSheetId="13" hidden="1">#REF!</definedName>
    <definedName name="BExU2LJR43TAEXT56A0P2GXEVONX" hidden="1">#REF!</definedName>
    <definedName name="BExU3WGEHI8PPCNBF5FZSEBUY0CQ" localSheetId="5" hidden="1">#REF!</definedName>
    <definedName name="BExU3WGEHI8PPCNBF5FZSEBUY0CQ" localSheetId="6" hidden="1">#REF!</definedName>
    <definedName name="BExU3WGEHI8PPCNBF5FZSEBUY0CQ" localSheetId="9" hidden="1">#REF!</definedName>
    <definedName name="BExU3WGEHI8PPCNBF5FZSEBUY0CQ" localSheetId="12" hidden="1">#REF!</definedName>
    <definedName name="BExU3WGEHI8PPCNBF5FZSEBUY0CQ" localSheetId="13" hidden="1">#REF!</definedName>
    <definedName name="BExU3WGEHI8PPCNBF5FZSEBUY0CQ" hidden="1">#REF!</definedName>
    <definedName name="BExU4258QCLH6BLGWF4V3BFJ2THW" localSheetId="5" hidden="1">#REF!</definedName>
    <definedName name="BExU4258QCLH6BLGWF4V3BFJ2THW" localSheetId="6" hidden="1">#REF!</definedName>
    <definedName name="BExU4258QCLH6BLGWF4V3BFJ2THW" localSheetId="9" hidden="1">#REF!</definedName>
    <definedName name="BExU4258QCLH6BLGWF4V3BFJ2THW" localSheetId="12" hidden="1">#REF!</definedName>
    <definedName name="BExU4258QCLH6BLGWF4V3BFJ2THW" localSheetId="13" hidden="1">#REF!</definedName>
    <definedName name="BExU4258QCLH6BLGWF4V3BFJ2THW" hidden="1">#REF!</definedName>
    <definedName name="BExU4LXD8ECENLPX3NHH61PCFA1U" localSheetId="5" hidden="1">#REF!</definedName>
    <definedName name="BExU4LXD8ECENLPX3NHH61PCFA1U" localSheetId="6" hidden="1">#REF!</definedName>
    <definedName name="BExU4LXD8ECENLPX3NHH61PCFA1U" localSheetId="9" hidden="1">#REF!</definedName>
    <definedName name="BExU4LXD8ECENLPX3NHH61PCFA1U" localSheetId="12" hidden="1">#REF!</definedName>
    <definedName name="BExU4LXD8ECENLPX3NHH61PCFA1U" localSheetId="13" hidden="1">#REF!</definedName>
    <definedName name="BExU4LXD8ECENLPX3NHH61PCFA1U" hidden="1">#REF!</definedName>
    <definedName name="BExU4ORYJIINFSCVZ7GEIVUG4LZO" localSheetId="5" hidden="1">#REF!</definedName>
    <definedName name="BExU4ORYJIINFSCVZ7GEIVUG4LZO" localSheetId="6" hidden="1">#REF!</definedName>
    <definedName name="BExU4ORYJIINFSCVZ7GEIVUG4LZO" localSheetId="9" hidden="1">#REF!</definedName>
    <definedName name="BExU4ORYJIINFSCVZ7GEIVUG4LZO" localSheetId="12" hidden="1">#REF!</definedName>
    <definedName name="BExU4ORYJIINFSCVZ7GEIVUG4LZO" localSheetId="13" hidden="1">#REF!</definedName>
    <definedName name="BExU4ORYJIINFSCVZ7GEIVUG4LZO" hidden="1">#REF!</definedName>
    <definedName name="BExU56GE733Q99870IAO5T6VRJ3U" localSheetId="5" hidden="1">#REF!</definedName>
    <definedName name="BExU56GE733Q99870IAO5T6VRJ3U" localSheetId="6" hidden="1">#REF!</definedName>
    <definedName name="BExU56GE733Q99870IAO5T6VRJ3U" localSheetId="9" hidden="1">#REF!</definedName>
    <definedName name="BExU56GE733Q99870IAO5T6VRJ3U" localSheetId="12" hidden="1">#REF!</definedName>
    <definedName name="BExU56GE733Q99870IAO5T6VRJ3U" localSheetId="13" hidden="1">#REF!</definedName>
    <definedName name="BExU56GE733Q99870IAO5T6VRJ3U" hidden="1">#REF!</definedName>
    <definedName name="BExU57CR9YFB97E4CD42X6GO1G7X" localSheetId="5" hidden="1">#REF!</definedName>
    <definedName name="BExU57CR9YFB97E4CD42X6GO1G7X" localSheetId="6" hidden="1">#REF!</definedName>
    <definedName name="BExU57CR9YFB97E4CD42X6GO1G7X" localSheetId="9" hidden="1">#REF!</definedName>
    <definedName name="BExU57CR9YFB97E4CD42X6GO1G7X" localSheetId="12" hidden="1">#REF!</definedName>
    <definedName name="BExU57CR9YFB97E4CD42X6GO1G7X" localSheetId="13" hidden="1">#REF!</definedName>
    <definedName name="BExU57CR9YFB97E4CD42X6GO1G7X" hidden="1">#REF!</definedName>
    <definedName name="BExU5PXPPX0MYJK6YDGRYMXV4WFY" localSheetId="5" hidden="1">#REF!</definedName>
    <definedName name="BExU5PXPPX0MYJK6YDGRYMXV4WFY" localSheetId="6" hidden="1">#REF!</definedName>
    <definedName name="BExU5PXPPX0MYJK6YDGRYMXV4WFY" localSheetId="9" hidden="1">#REF!</definedName>
    <definedName name="BExU5PXPPX0MYJK6YDGRYMXV4WFY" localSheetId="12" hidden="1">#REF!</definedName>
    <definedName name="BExU5PXPPX0MYJK6YDGRYMXV4WFY" localSheetId="13" hidden="1">#REF!</definedName>
    <definedName name="BExU5PXPPX0MYJK6YDGRYMXV4WFY" hidden="1">#REF!</definedName>
    <definedName name="BExU5Y6C8Y7V5FXMBN9QIR3HFQHZ" localSheetId="5" hidden="1">#REF!</definedName>
    <definedName name="BExU5Y6C8Y7V5FXMBN9QIR3HFQHZ" localSheetId="6" hidden="1">#REF!</definedName>
    <definedName name="BExU5Y6C8Y7V5FXMBN9QIR3HFQHZ" localSheetId="9" hidden="1">#REF!</definedName>
    <definedName name="BExU5Y6C8Y7V5FXMBN9QIR3HFQHZ" localSheetId="12" hidden="1">#REF!</definedName>
    <definedName name="BExU5Y6C8Y7V5FXMBN9QIR3HFQHZ" localSheetId="13" hidden="1">#REF!</definedName>
    <definedName name="BExU5Y6C8Y7V5FXMBN9QIR3HFQHZ" hidden="1">#REF!</definedName>
    <definedName name="BExU6RP6ZXZABGII9W59J3VOBE7K" localSheetId="5" hidden="1">#REF!</definedName>
    <definedName name="BExU6RP6ZXZABGII9W59J3VOBE7K" localSheetId="6" hidden="1">#REF!</definedName>
    <definedName name="BExU6RP6ZXZABGII9W59J3VOBE7K" localSheetId="9" hidden="1">#REF!</definedName>
    <definedName name="BExU6RP6ZXZABGII9W59J3VOBE7K" localSheetId="12" hidden="1">#REF!</definedName>
    <definedName name="BExU6RP6ZXZABGII9W59J3VOBE7K" localSheetId="13" hidden="1">#REF!</definedName>
    <definedName name="BExU6RP6ZXZABGII9W59J3VOBE7K" hidden="1">#REF!</definedName>
    <definedName name="BExU6V57WPY8KZ9ZZPBI1TM14IN0" localSheetId="5" hidden="1">#REF!</definedName>
    <definedName name="BExU6V57WPY8KZ9ZZPBI1TM14IN0" localSheetId="6" hidden="1">#REF!</definedName>
    <definedName name="BExU6V57WPY8KZ9ZZPBI1TM14IN0" localSheetId="9" hidden="1">#REF!</definedName>
    <definedName name="BExU6V57WPY8KZ9ZZPBI1TM14IN0" localSheetId="12" hidden="1">#REF!</definedName>
    <definedName name="BExU6V57WPY8KZ9ZZPBI1TM14IN0" localSheetId="13" hidden="1">#REF!</definedName>
    <definedName name="BExU6V57WPY8KZ9ZZPBI1TM14IN0" hidden="1">#REF!</definedName>
    <definedName name="BExU7DVMWKC0KBZRWZQ90KPFMWCA" localSheetId="5" hidden="1">#REF!</definedName>
    <definedName name="BExU7DVMWKC0KBZRWZQ90KPFMWCA" localSheetId="6" hidden="1">#REF!</definedName>
    <definedName name="BExU7DVMWKC0KBZRWZQ90KPFMWCA" localSheetId="9" hidden="1">#REF!</definedName>
    <definedName name="BExU7DVMWKC0KBZRWZQ90KPFMWCA" localSheetId="12" hidden="1">#REF!</definedName>
    <definedName name="BExU7DVMWKC0KBZRWZQ90KPFMWCA" localSheetId="13" hidden="1">#REF!</definedName>
    <definedName name="BExU7DVMWKC0KBZRWZQ90KPFMWCA" hidden="1">#REF!</definedName>
    <definedName name="BExU7ITLCVNF7O85MC6RIY381ZZ8" localSheetId="5" hidden="1">#REF!</definedName>
    <definedName name="BExU7ITLCVNF7O85MC6RIY381ZZ8" localSheetId="6" hidden="1">#REF!</definedName>
    <definedName name="BExU7ITLCVNF7O85MC6RIY381ZZ8" localSheetId="9" hidden="1">#REF!</definedName>
    <definedName name="BExU7ITLCVNF7O85MC6RIY381ZZ8" localSheetId="12" hidden="1">#REF!</definedName>
    <definedName name="BExU7ITLCVNF7O85MC6RIY381ZZ8" localSheetId="13" hidden="1">#REF!</definedName>
    <definedName name="BExU7ITLCVNF7O85MC6RIY381ZZ8" hidden="1">#REF!</definedName>
    <definedName name="BExU7V3YF15FF8H4UEOZMXW9377H" localSheetId="5" hidden="1">#REF!</definedName>
    <definedName name="BExU7V3YF15FF8H4UEOZMXW9377H" localSheetId="6" hidden="1">#REF!</definedName>
    <definedName name="BExU7V3YF15FF8H4UEOZMXW9377H" localSheetId="9" hidden="1">#REF!</definedName>
    <definedName name="BExU7V3YF15FF8H4UEOZMXW9377H" localSheetId="12" hidden="1">#REF!</definedName>
    <definedName name="BExU7V3YF15FF8H4UEOZMXW9377H" localSheetId="13" hidden="1">#REF!</definedName>
    <definedName name="BExU7V3YF15FF8H4UEOZMXW9377H" hidden="1">#REF!</definedName>
    <definedName name="BExU7XI9HFWYLAFPFZ9U13W98ZSM" localSheetId="5" hidden="1">#REF!</definedName>
    <definedName name="BExU7XI9HFWYLAFPFZ9U13W98ZSM" localSheetId="6" hidden="1">#REF!</definedName>
    <definedName name="BExU7XI9HFWYLAFPFZ9U13W98ZSM" localSheetId="9" hidden="1">#REF!</definedName>
    <definedName name="BExU7XI9HFWYLAFPFZ9U13W98ZSM" localSheetId="12" hidden="1">#REF!</definedName>
    <definedName name="BExU7XI9HFWYLAFPFZ9U13W98ZSM" localSheetId="13" hidden="1">#REF!</definedName>
    <definedName name="BExU7XI9HFWYLAFPFZ9U13W98ZSM" hidden="1">#REF!</definedName>
    <definedName name="BExU8AE989X75ZMJTT5ZHVUWU5T7" localSheetId="5" hidden="1">#REF!</definedName>
    <definedName name="BExU8AE989X75ZMJTT5ZHVUWU5T7" localSheetId="6" hidden="1">#REF!</definedName>
    <definedName name="BExU8AE989X75ZMJTT5ZHVUWU5T7" localSheetId="9" hidden="1">#REF!</definedName>
    <definedName name="BExU8AE989X75ZMJTT5ZHVUWU5T7" localSheetId="12" hidden="1">#REF!</definedName>
    <definedName name="BExU8AE989X75ZMJTT5ZHVUWU5T7" localSheetId="13" hidden="1">#REF!</definedName>
    <definedName name="BExU8AE989X75ZMJTT5ZHVUWU5T7" hidden="1">#REF!</definedName>
    <definedName name="BExU93WX7RR9BUOBAAEK17XJR03A" localSheetId="5" hidden="1">#REF!</definedName>
    <definedName name="BExU93WX7RR9BUOBAAEK17XJR03A" localSheetId="6" hidden="1">#REF!</definedName>
    <definedName name="BExU93WX7RR9BUOBAAEK17XJR03A" localSheetId="9" hidden="1">#REF!</definedName>
    <definedName name="BExU93WX7RR9BUOBAAEK17XJR03A" localSheetId="12" hidden="1">#REF!</definedName>
    <definedName name="BExU93WX7RR9BUOBAAEK17XJR03A" localSheetId="13" hidden="1">#REF!</definedName>
    <definedName name="BExU93WX7RR9BUOBAAEK17XJR03A" hidden="1">#REF!</definedName>
    <definedName name="BExU9EPE144JMR6HJUUYJAWH7MRS" localSheetId="5" hidden="1">#REF!</definedName>
    <definedName name="BExU9EPE144JMR6HJUUYJAWH7MRS" localSheetId="6" hidden="1">#REF!</definedName>
    <definedName name="BExU9EPE144JMR6HJUUYJAWH7MRS" localSheetId="9" hidden="1">#REF!</definedName>
    <definedName name="BExU9EPE144JMR6HJUUYJAWH7MRS" localSheetId="12" hidden="1">#REF!</definedName>
    <definedName name="BExU9EPE144JMR6HJUUYJAWH7MRS" localSheetId="13" hidden="1">#REF!</definedName>
    <definedName name="BExU9EPE144JMR6HJUUYJAWH7MRS" hidden="1">#REF!</definedName>
    <definedName name="BExUAH2F27DNQPB7AYYL7IGZDUTK" localSheetId="5" hidden="1">#REF!</definedName>
    <definedName name="BExUAH2F27DNQPB7AYYL7IGZDUTK" localSheetId="6" hidden="1">#REF!</definedName>
    <definedName name="BExUAH2F27DNQPB7AYYL7IGZDUTK" localSheetId="9" hidden="1">#REF!</definedName>
    <definedName name="BExUAH2F27DNQPB7AYYL7IGZDUTK" localSheetId="12" hidden="1">#REF!</definedName>
    <definedName name="BExUAH2F27DNQPB7AYYL7IGZDUTK" localSheetId="13" hidden="1">#REF!</definedName>
    <definedName name="BExUAH2F27DNQPB7AYYL7IGZDUTK" hidden="1">#REF!</definedName>
    <definedName name="BExUANICHOWKNCRA13B75XTBQYNY" localSheetId="5" hidden="1">#REF!</definedName>
    <definedName name="BExUANICHOWKNCRA13B75XTBQYNY" localSheetId="6" hidden="1">#REF!</definedName>
    <definedName name="BExUANICHOWKNCRA13B75XTBQYNY" localSheetId="9" hidden="1">#REF!</definedName>
    <definedName name="BExUANICHOWKNCRA13B75XTBQYNY" localSheetId="12" hidden="1">#REF!</definedName>
    <definedName name="BExUANICHOWKNCRA13B75XTBQYNY" localSheetId="13" hidden="1">#REF!</definedName>
    <definedName name="BExUANICHOWKNCRA13B75XTBQYNY" hidden="1">#REF!</definedName>
    <definedName name="BExUAO9EHG4YZH1ZF3WKK3PQ216V" localSheetId="5" hidden="1">#REF!</definedName>
    <definedName name="BExUAO9EHG4YZH1ZF3WKK3PQ216V" localSheetId="6" hidden="1">#REF!</definedName>
    <definedName name="BExUAO9EHG4YZH1ZF3WKK3PQ216V" localSheetId="9" hidden="1">#REF!</definedName>
    <definedName name="BExUAO9EHG4YZH1ZF3WKK3PQ216V" localSheetId="12" hidden="1">#REF!</definedName>
    <definedName name="BExUAO9EHG4YZH1ZF3WKK3PQ216V" localSheetId="13" hidden="1">#REF!</definedName>
    <definedName name="BExUAO9EHG4YZH1ZF3WKK3PQ216V" hidden="1">#REF!</definedName>
    <definedName name="BExUCHLDUKWB3TIUB5WSHU6VN85J" localSheetId="5" hidden="1">#REF!</definedName>
    <definedName name="BExUCHLDUKWB3TIUB5WSHU6VN85J" localSheetId="6" hidden="1">#REF!</definedName>
    <definedName name="BExUCHLDUKWB3TIUB5WSHU6VN85J" localSheetId="9" hidden="1">#REF!</definedName>
    <definedName name="BExUCHLDUKWB3TIUB5WSHU6VN85J" localSheetId="12" hidden="1">#REF!</definedName>
    <definedName name="BExUCHLDUKWB3TIUB5WSHU6VN85J" localSheetId="13" hidden="1">#REF!</definedName>
    <definedName name="BExUCHLDUKWB3TIUB5WSHU6VN85J" hidden="1">#REF!</definedName>
    <definedName name="BExUDIWLGDUX856P0X08LZS9MFGT" localSheetId="5" hidden="1">#REF!</definedName>
    <definedName name="BExUDIWLGDUX856P0X08LZS9MFGT" localSheetId="6" hidden="1">#REF!</definedName>
    <definedName name="BExUDIWLGDUX856P0X08LZS9MFGT" localSheetId="9" hidden="1">#REF!</definedName>
    <definedName name="BExUDIWLGDUX856P0X08LZS9MFGT" localSheetId="12" hidden="1">#REF!</definedName>
    <definedName name="BExUDIWLGDUX856P0X08LZS9MFGT" localSheetId="13" hidden="1">#REF!</definedName>
    <definedName name="BExUDIWLGDUX856P0X08LZS9MFGT" hidden="1">#REF!</definedName>
    <definedName name="BExVS4PRCFN03HBW7C7ITVMFK2EE" localSheetId="5" hidden="1">#REF!</definedName>
    <definedName name="BExVS4PRCFN03HBW7C7ITVMFK2EE" localSheetId="6" hidden="1">#REF!</definedName>
    <definedName name="BExVS4PRCFN03HBW7C7ITVMFK2EE" localSheetId="9" hidden="1">#REF!</definedName>
    <definedName name="BExVS4PRCFN03HBW7C7ITVMFK2EE" localSheetId="12" hidden="1">#REF!</definedName>
    <definedName name="BExVS4PRCFN03HBW7C7ITVMFK2EE" localSheetId="13" hidden="1">#REF!</definedName>
    <definedName name="BExVS4PRCFN03HBW7C7ITVMFK2EE" hidden="1">#REF!</definedName>
    <definedName name="BExVSTAJAO5YD0UDI8DGTNA1BMQS" localSheetId="5" hidden="1">#REF!</definedName>
    <definedName name="BExVSTAJAO5YD0UDI8DGTNA1BMQS" localSheetId="6" hidden="1">#REF!</definedName>
    <definedName name="BExVSTAJAO5YD0UDI8DGTNA1BMQS" localSheetId="9" hidden="1">#REF!</definedName>
    <definedName name="BExVSTAJAO5YD0UDI8DGTNA1BMQS" localSheetId="12" hidden="1">#REF!</definedName>
    <definedName name="BExVSTAJAO5YD0UDI8DGTNA1BMQS" localSheetId="13" hidden="1">#REF!</definedName>
    <definedName name="BExVSTAJAO5YD0UDI8DGTNA1BMQS" hidden="1">#REF!</definedName>
    <definedName name="BExVV2CVN3L85PC847ONJDGY85JV" localSheetId="5" hidden="1">#REF!</definedName>
    <definedName name="BExVV2CVN3L85PC847ONJDGY85JV" localSheetId="6" hidden="1">#REF!</definedName>
    <definedName name="BExVV2CVN3L85PC847ONJDGY85JV" localSheetId="9" hidden="1">#REF!</definedName>
    <definedName name="BExVV2CVN3L85PC847ONJDGY85JV" localSheetId="12" hidden="1">#REF!</definedName>
    <definedName name="BExVV2CVN3L85PC847ONJDGY85JV" localSheetId="13" hidden="1">#REF!</definedName>
    <definedName name="BExVV2CVN3L85PC847ONJDGY85JV" hidden="1">#REF!</definedName>
    <definedName name="BExVVALOIWP9L757C93T1V0VPQBR" localSheetId="5" hidden="1">#REF!</definedName>
    <definedName name="BExVVALOIWP9L757C93T1V0VPQBR" localSheetId="6" hidden="1">#REF!</definedName>
    <definedName name="BExVVALOIWP9L757C93T1V0VPQBR" localSheetId="9" hidden="1">#REF!</definedName>
    <definedName name="BExVVALOIWP9L757C93T1V0VPQBR" localSheetId="12" hidden="1">#REF!</definedName>
    <definedName name="BExVVALOIWP9L757C93T1V0VPQBR" localSheetId="13" hidden="1">#REF!</definedName>
    <definedName name="BExVVALOIWP9L757C93T1V0VPQBR" hidden="1">#REF!</definedName>
    <definedName name="BExVW8BESBJNS6JZPDENWWYQF9MP" localSheetId="5" hidden="1">#REF!</definedName>
    <definedName name="BExVW8BESBJNS6JZPDENWWYQF9MP" localSheetId="6" hidden="1">#REF!</definedName>
    <definedName name="BExVW8BESBJNS6JZPDENWWYQF9MP" localSheetId="9" hidden="1">#REF!</definedName>
    <definedName name="BExVW8BESBJNS6JZPDENWWYQF9MP" localSheetId="12" hidden="1">#REF!</definedName>
    <definedName name="BExVW8BESBJNS6JZPDENWWYQF9MP" localSheetId="13" hidden="1">#REF!</definedName>
    <definedName name="BExVW8BESBJNS6JZPDENWWYQF9MP" hidden="1">#REF!</definedName>
    <definedName name="BExVWBWWYDFK6D9GC1NI2DU15E9R" localSheetId="5" hidden="1">#REF!</definedName>
    <definedName name="BExVWBWWYDFK6D9GC1NI2DU15E9R" localSheetId="6" hidden="1">#REF!</definedName>
    <definedName name="BExVWBWWYDFK6D9GC1NI2DU15E9R" localSheetId="9" hidden="1">#REF!</definedName>
    <definedName name="BExVWBWWYDFK6D9GC1NI2DU15E9R" localSheetId="12" hidden="1">#REF!</definedName>
    <definedName name="BExVWBWWYDFK6D9GC1NI2DU15E9R" localSheetId="13" hidden="1">#REF!</definedName>
    <definedName name="BExVWBWWYDFK6D9GC1NI2DU15E9R" hidden="1">#REF!</definedName>
    <definedName name="BExVX5KXPKU8YV3QEC7GA9TEC0OL" localSheetId="5" hidden="1">#REF!</definedName>
    <definedName name="BExVX5KXPKU8YV3QEC7GA9TEC0OL" localSheetId="6" hidden="1">#REF!</definedName>
    <definedName name="BExVX5KXPKU8YV3QEC7GA9TEC0OL" localSheetId="9" hidden="1">#REF!</definedName>
    <definedName name="BExVX5KXPKU8YV3QEC7GA9TEC0OL" localSheetId="12" hidden="1">#REF!</definedName>
    <definedName name="BExVX5KXPKU8YV3QEC7GA9TEC0OL" localSheetId="13" hidden="1">#REF!</definedName>
    <definedName name="BExVX5KXPKU8YV3QEC7GA9TEC0OL" hidden="1">#REF!</definedName>
    <definedName name="BExVXEQ2UT9CTTMWKU6JGVM421IJ" localSheetId="5" hidden="1">#REF!</definedName>
    <definedName name="BExVXEQ2UT9CTTMWKU6JGVM421IJ" localSheetId="6" hidden="1">#REF!</definedName>
    <definedName name="BExVXEQ2UT9CTTMWKU6JGVM421IJ" localSheetId="9" hidden="1">#REF!</definedName>
    <definedName name="BExVXEQ2UT9CTTMWKU6JGVM421IJ" localSheetId="12" hidden="1">#REF!</definedName>
    <definedName name="BExVXEQ2UT9CTTMWKU6JGVM421IJ" localSheetId="13" hidden="1">#REF!</definedName>
    <definedName name="BExVXEQ2UT9CTTMWKU6JGVM421IJ" hidden="1">#REF!</definedName>
    <definedName name="BExVZ2D19Y8L8Z2QEY6G8YZ1UNPN" localSheetId="5" hidden="1">#REF!</definedName>
    <definedName name="BExVZ2D19Y8L8Z2QEY6G8YZ1UNPN" localSheetId="6" hidden="1">#REF!</definedName>
    <definedName name="BExVZ2D19Y8L8Z2QEY6G8YZ1UNPN" localSheetId="9" hidden="1">#REF!</definedName>
    <definedName name="BExVZ2D19Y8L8Z2QEY6G8YZ1UNPN" localSheetId="12" hidden="1">#REF!</definedName>
    <definedName name="BExVZ2D19Y8L8Z2QEY6G8YZ1UNPN" localSheetId="13" hidden="1">#REF!</definedName>
    <definedName name="BExVZ2D19Y8L8Z2QEY6G8YZ1UNPN" hidden="1">#REF!</definedName>
    <definedName name="BExVZSL81FC6XPO1KTAHS17TFR76" localSheetId="5" hidden="1">#REF!</definedName>
    <definedName name="BExVZSL81FC6XPO1KTAHS17TFR76" localSheetId="6" hidden="1">#REF!</definedName>
    <definedName name="BExVZSL81FC6XPO1KTAHS17TFR76" localSheetId="9" hidden="1">#REF!</definedName>
    <definedName name="BExVZSL81FC6XPO1KTAHS17TFR76" localSheetId="12" hidden="1">#REF!</definedName>
    <definedName name="BExVZSL81FC6XPO1KTAHS17TFR76" localSheetId="13" hidden="1">#REF!</definedName>
    <definedName name="BExVZSL81FC6XPO1KTAHS17TFR76" hidden="1">#REF!</definedName>
    <definedName name="BExVZUJ9W1IF98X307L2WXY2XKHX" localSheetId="5" hidden="1">#REF!</definedName>
    <definedName name="BExVZUJ9W1IF98X307L2WXY2XKHX" localSheetId="6" hidden="1">#REF!</definedName>
    <definedName name="BExVZUJ9W1IF98X307L2WXY2XKHX" localSheetId="9" hidden="1">#REF!</definedName>
    <definedName name="BExVZUJ9W1IF98X307L2WXY2XKHX" localSheetId="12" hidden="1">#REF!</definedName>
    <definedName name="BExVZUJ9W1IF98X307L2WXY2XKHX" localSheetId="13" hidden="1">#REF!</definedName>
    <definedName name="BExVZUJ9W1IF98X307L2WXY2XKHX" hidden="1">#REF!</definedName>
    <definedName name="BExW09O4J9RAAD3YF6DWCFF5IOZT" localSheetId="5" hidden="1">#REF!</definedName>
    <definedName name="BExW09O4J9RAAD3YF6DWCFF5IOZT" localSheetId="6" hidden="1">#REF!</definedName>
    <definedName name="BExW09O4J9RAAD3YF6DWCFF5IOZT" localSheetId="9" hidden="1">#REF!</definedName>
    <definedName name="BExW09O4J9RAAD3YF6DWCFF5IOZT" localSheetId="12" hidden="1">#REF!</definedName>
    <definedName name="BExW09O4J9RAAD3YF6DWCFF5IOZT" localSheetId="13" hidden="1">#REF!</definedName>
    <definedName name="BExW09O4J9RAAD3YF6DWCFF5IOZT" hidden="1">#REF!</definedName>
    <definedName name="BExW0APY1BXLPKJOP66V52PKCOVH" localSheetId="5" hidden="1">#REF!</definedName>
    <definedName name="BExW0APY1BXLPKJOP66V52PKCOVH" localSheetId="6" hidden="1">#REF!</definedName>
    <definedName name="BExW0APY1BXLPKJOP66V52PKCOVH" localSheetId="9" hidden="1">#REF!</definedName>
    <definedName name="BExW0APY1BXLPKJOP66V52PKCOVH" localSheetId="12" hidden="1">#REF!</definedName>
    <definedName name="BExW0APY1BXLPKJOP66V52PKCOVH" localSheetId="13" hidden="1">#REF!</definedName>
    <definedName name="BExW0APY1BXLPKJOP66V52PKCOVH" hidden="1">#REF!</definedName>
    <definedName name="BExW0QWLP4FIGIMLAC9DDRC7W9PM" localSheetId="5" hidden="1">#REF!</definedName>
    <definedName name="BExW0QWLP4FIGIMLAC9DDRC7W9PM" localSheetId="6" hidden="1">#REF!</definedName>
    <definedName name="BExW0QWLP4FIGIMLAC9DDRC7W9PM" localSheetId="9" hidden="1">#REF!</definedName>
    <definedName name="BExW0QWLP4FIGIMLAC9DDRC7W9PM" localSheetId="12" hidden="1">#REF!</definedName>
    <definedName name="BExW0QWLP4FIGIMLAC9DDRC7W9PM" localSheetId="13" hidden="1">#REF!</definedName>
    <definedName name="BExW0QWLP4FIGIMLAC9DDRC7W9PM" hidden="1">#REF!</definedName>
    <definedName name="BExW11E71F2U11CG4VTV58HY1DEY" localSheetId="5" hidden="1">#REF!</definedName>
    <definedName name="BExW11E71F2U11CG4VTV58HY1DEY" localSheetId="6" hidden="1">#REF!</definedName>
    <definedName name="BExW11E71F2U11CG4VTV58HY1DEY" localSheetId="9" hidden="1">#REF!</definedName>
    <definedName name="BExW11E71F2U11CG4VTV58HY1DEY" localSheetId="12" hidden="1">#REF!</definedName>
    <definedName name="BExW11E71F2U11CG4VTV58HY1DEY" localSheetId="13" hidden="1">#REF!</definedName>
    <definedName name="BExW11E71F2U11CG4VTV58HY1DEY" hidden="1">#REF!</definedName>
    <definedName name="BExW1BFK7WIL33UMKNIU4GFDMRYM" localSheetId="5" hidden="1">#REF!</definedName>
    <definedName name="BExW1BFK7WIL33UMKNIU4GFDMRYM" localSheetId="6" hidden="1">#REF!</definedName>
    <definedName name="BExW1BFK7WIL33UMKNIU4GFDMRYM" localSheetId="9" hidden="1">#REF!</definedName>
    <definedName name="BExW1BFK7WIL33UMKNIU4GFDMRYM" localSheetId="12" hidden="1">#REF!</definedName>
    <definedName name="BExW1BFK7WIL33UMKNIU4GFDMRYM" localSheetId="13" hidden="1">#REF!</definedName>
    <definedName name="BExW1BFK7WIL33UMKNIU4GFDMRYM" hidden="1">#REF!</definedName>
    <definedName name="BExW1KF9X5J9ECST263GQKB339AM" localSheetId="5" hidden="1">#REF!</definedName>
    <definedName name="BExW1KF9X5J9ECST263GQKB339AM" localSheetId="6" hidden="1">#REF!</definedName>
    <definedName name="BExW1KF9X5J9ECST263GQKB339AM" localSheetId="9" hidden="1">#REF!</definedName>
    <definedName name="BExW1KF9X5J9ECST263GQKB339AM" localSheetId="12" hidden="1">#REF!</definedName>
    <definedName name="BExW1KF9X5J9ECST263GQKB339AM" localSheetId="13" hidden="1">#REF!</definedName>
    <definedName name="BExW1KF9X5J9ECST263GQKB339AM" hidden="1">#REF!</definedName>
    <definedName name="BExW1KKQOPVPSRZ4DS3HHQPUZGI2" localSheetId="5" hidden="1">#REF!</definedName>
    <definedName name="BExW1KKQOPVPSRZ4DS3HHQPUZGI2" localSheetId="6" hidden="1">#REF!</definedName>
    <definedName name="BExW1KKQOPVPSRZ4DS3HHQPUZGI2" localSheetId="9" hidden="1">#REF!</definedName>
    <definedName name="BExW1KKQOPVPSRZ4DS3HHQPUZGI2" localSheetId="12" hidden="1">#REF!</definedName>
    <definedName name="BExW1KKQOPVPSRZ4DS3HHQPUZGI2" localSheetId="13" hidden="1">#REF!</definedName>
    <definedName name="BExW1KKQOPVPSRZ4DS3HHQPUZGI2" hidden="1">#REF!</definedName>
    <definedName name="BExW3T1JRD86PAE9KULWXSEI3T9R" localSheetId="5" hidden="1">#REF!</definedName>
    <definedName name="BExW3T1JRD86PAE9KULWXSEI3T9R" localSheetId="6" hidden="1">#REF!</definedName>
    <definedName name="BExW3T1JRD86PAE9KULWXSEI3T9R" localSheetId="9" hidden="1">#REF!</definedName>
    <definedName name="BExW3T1JRD86PAE9KULWXSEI3T9R" localSheetId="12" hidden="1">#REF!</definedName>
    <definedName name="BExW3T1JRD86PAE9KULWXSEI3T9R" localSheetId="13" hidden="1">#REF!</definedName>
    <definedName name="BExW3T1JRD86PAE9KULWXSEI3T9R" hidden="1">#REF!</definedName>
    <definedName name="BExW51P6AJ6P9YAPNK5VUAQRR0W7" localSheetId="5" hidden="1">#REF!</definedName>
    <definedName name="BExW51P6AJ6P9YAPNK5VUAQRR0W7" localSheetId="6" hidden="1">#REF!</definedName>
    <definedName name="BExW51P6AJ6P9YAPNK5VUAQRR0W7" localSheetId="9" hidden="1">#REF!</definedName>
    <definedName name="BExW51P6AJ6P9YAPNK5VUAQRR0W7" localSheetId="12" hidden="1">#REF!</definedName>
    <definedName name="BExW51P6AJ6P9YAPNK5VUAQRR0W7" localSheetId="13" hidden="1">#REF!</definedName>
    <definedName name="BExW51P6AJ6P9YAPNK5VUAQRR0W7" hidden="1">#REF!</definedName>
    <definedName name="BExW5BL897I14RQB9XHBOQ072RTG" localSheetId="5" hidden="1">#REF!</definedName>
    <definedName name="BExW5BL897I14RQB9XHBOQ072RTG" localSheetId="6" hidden="1">#REF!</definedName>
    <definedName name="BExW5BL897I14RQB9XHBOQ072RTG" localSheetId="9" hidden="1">#REF!</definedName>
    <definedName name="BExW5BL897I14RQB9XHBOQ072RTG" localSheetId="12" hidden="1">#REF!</definedName>
    <definedName name="BExW5BL897I14RQB9XHBOQ072RTG" localSheetId="13" hidden="1">#REF!</definedName>
    <definedName name="BExW5BL897I14RQB9XHBOQ072RTG" hidden="1">#REF!</definedName>
    <definedName name="BExW5IMQW174QKTDUEC8TEF10W9G" localSheetId="5" hidden="1">#REF!</definedName>
    <definedName name="BExW5IMQW174QKTDUEC8TEF10W9G" localSheetId="6" hidden="1">#REF!</definedName>
    <definedName name="BExW5IMQW174QKTDUEC8TEF10W9G" localSheetId="9" hidden="1">#REF!</definedName>
    <definedName name="BExW5IMQW174QKTDUEC8TEF10W9G" localSheetId="12" hidden="1">#REF!</definedName>
    <definedName name="BExW5IMQW174QKTDUEC8TEF10W9G" localSheetId="13" hidden="1">#REF!</definedName>
    <definedName name="BExW5IMQW174QKTDUEC8TEF10W9G" hidden="1">#REF!</definedName>
    <definedName name="BExW5ZEY1I0A4EPX991DPLS83GZF" localSheetId="5" hidden="1">#REF!</definedName>
    <definedName name="BExW5ZEY1I0A4EPX991DPLS83GZF" localSheetId="6" hidden="1">#REF!</definedName>
    <definedName name="BExW5ZEY1I0A4EPX991DPLS83GZF" localSheetId="9" hidden="1">#REF!</definedName>
    <definedName name="BExW5ZEY1I0A4EPX991DPLS83GZF" localSheetId="12" hidden="1">#REF!</definedName>
    <definedName name="BExW5ZEY1I0A4EPX991DPLS83GZF" localSheetId="13" hidden="1">#REF!</definedName>
    <definedName name="BExW5ZEY1I0A4EPX991DPLS83GZF" hidden="1">#REF!</definedName>
    <definedName name="BExW67IAAFSNL8V76US7EWLUO4TP" localSheetId="5" hidden="1">#REF!</definedName>
    <definedName name="BExW67IAAFSNL8V76US7EWLUO4TP" localSheetId="6" hidden="1">#REF!</definedName>
    <definedName name="BExW67IAAFSNL8V76US7EWLUO4TP" localSheetId="9" hidden="1">#REF!</definedName>
    <definedName name="BExW67IAAFSNL8V76US7EWLUO4TP" localSheetId="12" hidden="1">#REF!</definedName>
    <definedName name="BExW67IAAFSNL8V76US7EWLUO4TP" localSheetId="13" hidden="1">#REF!</definedName>
    <definedName name="BExW67IAAFSNL8V76US7EWLUO4TP" hidden="1">#REF!</definedName>
    <definedName name="BExW6SSC6H5Y6MNN448XHFZY2TPR" localSheetId="5" hidden="1">#REF!</definedName>
    <definedName name="BExW6SSC6H5Y6MNN448XHFZY2TPR" localSheetId="6" hidden="1">#REF!</definedName>
    <definedName name="BExW6SSC6H5Y6MNN448XHFZY2TPR" localSheetId="9" hidden="1">#REF!</definedName>
    <definedName name="BExW6SSC6H5Y6MNN448XHFZY2TPR" localSheetId="12" hidden="1">#REF!</definedName>
    <definedName name="BExW6SSC6H5Y6MNN448XHFZY2TPR" localSheetId="13" hidden="1">#REF!</definedName>
    <definedName name="BExW6SSC6H5Y6MNN448XHFZY2TPR" hidden="1">#REF!</definedName>
    <definedName name="BExW6YBU075L8BXQ7XLQTKZRZ96S" localSheetId="5" hidden="1">#REF!</definedName>
    <definedName name="BExW6YBU075L8BXQ7XLQTKZRZ96S" localSheetId="6" hidden="1">#REF!</definedName>
    <definedName name="BExW6YBU075L8BXQ7XLQTKZRZ96S" localSheetId="9" hidden="1">#REF!</definedName>
    <definedName name="BExW6YBU075L8BXQ7XLQTKZRZ96S" localSheetId="12" hidden="1">#REF!</definedName>
    <definedName name="BExW6YBU075L8BXQ7XLQTKZRZ96S" localSheetId="13" hidden="1">#REF!</definedName>
    <definedName name="BExW6YBU075L8BXQ7XLQTKZRZ96S" hidden="1">#REF!</definedName>
    <definedName name="BExW75ITNZ5DI63WKZILZI3W8JHO" localSheetId="5" hidden="1">#REF!</definedName>
    <definedName name="BExW75ITNZ5DI63WKZILZI3W8JHO" localSheetId="6" hidden="1">#REF!</definedName>
    <definedName name="BExW75ITNZ5DI63WKZILZI3W8JHO" localSheetId="9" hidden="1">#REF!</definedName>
    <definedName name="BExW75ITNZ5DI63WKZILZI3W8JHO" localSheetId="12" hidden="1">#REF!</definedName>
    <definedName name="BExW75ITNZ5DI63WKZILZI3W8JHO" localSheetId="13" hidden="1">#REF!</definedName>
    <definedName name="BExW75ITNZ5DI63WKZILZI3W8JHO" hidden="1">#REF!</definedName>
    <definedName name="BExW7BIKX67S89UO0L61RJFZN3L3" localSheetId="5" hidden="1">#REF!</definedName>
    <definedName name="BExW7BIKX67S89UO0L61RJFZN3L3" localSheetId="6" hidden="1">#REF!</definedName>
    <definedName name="BExW7BIKX67S89UO0L61RJFZN3L3" localSheetId="9" hidden="1">#REF!</definedName>
    <definedName name="BExW7BIKX67S89UO0L61RJFZN3L3" localSheetId="12" hidden="1">#REF!</definedName>
    <definedName name="BExW7BIKX67S89UO0L61RJFZN3L3" localSheetId="13" hidden="1">#REF!</definedName>
    <definedName name="BExW7BIKX67S89UO0L61RJFZN3L3" hidden="1">#REF!</definedName>
    <definedName name="BExW7YLF813WAWF9483LUW3LD5WD" localSheetId="5" hidden="1">#REF!</definedName>
    <definedName name="BExW7YLF813WAWF9483LUW3LD5WD" localSheetId="6" hidden="1">#REF!</definedName>
    <definedName name="BExW7YLF813WAWF9483LUW3LD5WD" localSheetId="9" hidden="1">#REF!</definedName>
    <definedName name="BExW7YLF813WAWF9483LUW3LD5WD" localSheetId="12" hidden="1">#REF!</definedName>
    <definedName name="BExW7YLF813WAWF9483LUW3LD5WD" localSheetId="13" hidden="1">#REF!</definedName>
    <definedName name="BExW7YLF813WAWF9483LUW3LD5WD" hidden="1">#REF!</definedName>
    <definedName name="BExW87FM4YHPQLKR9V5ZKIEKTYO3" localSheetId="5" hidden="1">#REF!</definedName>
    <definedName name="BExW87FM4YHPQLKR9V5ZKIEKTYO3" localSheetId="6" hidden="1">#REF!</definedName>
    <definedName name="BExW87FM4YHPQLKR9V5ZKIEKTYO3" localSheetId="9" hidden="1">#REF!</definedName>
    <definedName name="BExW87FM4YHPQLKR9V5ZKIEKTYO3" localSheetId="12" hidden="1">#REF!</definedName>
    <definedName name="BExW87FM4YHPQLKR9V5ZKIEKTYO3" localSheetId="13" hidden="1">#REF!</definedName>
    <definedName name="BExW87FM4YHPQLKR9V5ZKIEKTYO3" hidden="1">#REF!</definedName>
    <definedName name="BExW8DQ885NGCK3T8VE6VO9FLUF3" localSheetId="5" hidden="1">#REF!</definedName>
    <definedName name="BExW8DQ885NGCK3T8VE6VO9FLUF3" localSheetId="6" hidden="1">#REF!</definedName>
    <definedName name="BExW8DQ885NGCK3T8VE6VO9FLUF3" localSheetId="9" hidden="1">#REF!</definedName>
    <definedName name="BExW8DQ885NGCK3T8VE6VO9FLUF3" localSheetId="12" hidden="1">#REF!</definedName>
    <definedName name="BExW8DQ885NGCK3T8VE6VO9FLUF3" localSheetId="13" hidden="1">#REF!</definedName>
    <definedName name="BExW8DQ885NGCK3T8VE6VO9FLUF3" hidden="1">#REF!</definedName>
    <definedName name="BExW8KMCLPSG6Y2I93ELHQ783O0X" localSheetId="5" hidden="1">#REF!</definedName>
    <definedName name="BExW8KMCLPSG6Y2I93ELHQ783O0X" localSheetId="6" hidden="1">#REF!</definedName>
    <definedName name="BExW8KMCLPSG6Y2I93ELHQ783O0X" localSheetId="9" hidden="1">#REF!</definedName>
    <definedName name="BExW8KMCLPSG6Y2I93ELHQ783O0X" localSheetId="12" hidden="1">#REF!</definedName>
    <definedName name="BExW8KMCLPSG6Y2I93ELHQ783O0X" localSheetId="13" hidden="1">#REF!</definedName>
    <definedName name="BExW8KMCLPSG6Y2I93ELHQ783O0X" hidden="1">#REF!</definedName>
    <definedName name="BExW9205ZFN3UQUAN39HVFE9DLQS" localSheetId="5" hidden="1">#REF!</definedName>
    <definedName name="BExW9205ZFN3UQUAN39HVFE9DLQS" localSheetId="6" hidden="1">#REF!</definedName>
    <definedName name="BExW9205ZFN3UQUAN39HVFE9DLQS" localSheetId="9" hidden="1">#REF!</definedName>
    <definedName name="BExW9205ZFN3UQUAN39HVFE9DLQS" localSheetId="12" hidden="1">#REF!</definedName>
    <definedName name="BExW9205ZFN3UQUAN39HVFE9DLQS" localSheetId="13" hidden="1">#REF!</definedName>
    <definedName name="BExW9205ZFN3UQUAN39HVFE9DLQS" hidden="1">#REF!</definedName>
    <definedName name="BExW92R7S5EQNCNHYRDSQZL8T99A" localSheetId="5" hidden="1">#REF!</definedName>
    <definedName name="BExW92R7S5EQNCNHYRDSQZL8T99A" localSheetId="6" hidden="1">#REF!</definedName>
    <definedName name="BExW92R7S5EQNCNHYRDSQZL8T99A" localSheetId="9" hidden="1">#REF!</definedName>
    <definedName name="BExW92R7S5EQNCNHYRDSQZL8T99A" localSheetId="12" hidden="1">#REF!</definedName>
    <definedName name="BExW92R7S5EQNCNHYRDSQZL8T99A" localSheetId="13" hidden="1">#REF!</definedName>
    <definedName name="BExW92R7S5EQNCNHYRDSQZL8T99A" hidden="1">#REF!</definedName>
    <definedName name="BExXLLSA6USZ3AIIO7KNYEVF4ON3" localSheetId="5" hidden="1">#REF!</definedName>
    <definedName name="BExXLLSA6USZ3AIIO7KNYEVF4ON3" localSheetId="6" hidden="1">#REF!</definedName>
    <definedName name="BExXLLSA6USZ3AIIO7KNYEVF4ON3" localSheetId="9" hidden="1">#REF!</definedName>
    <definedName name="BExXLLSA6USZ3AIIO7KNYEVF4ON3" localSheetId="12" hidden="1">#REF!</definedName>
    <definedName name="BExXLLSA6USZ3AIIO7KNYEVF4ON3" localSheetId="13" hidden="1">#REF!</definedName>
    <definedName name="BExXLLSA6USZ3AIIO7KNYEVF4ON3" hidden="1">#REF!</definedName>
    <definedName name="BExXLY2OP2JEN5KL34N8DMUACGKQ" localSheetId="5" hidden="1">#REF!</definedName>
    <definedName name="BExXLY2OP2JEN5KL34N8DMUACGKQ" localSheetId="6" hidden="1">#REF!</definedName>
    <definedName name="BExXLY2OP2JEN5KL34N8DMUACGKQ" localSheetId="9" hidden="1">#REF!</definedName>
    <definedName name="BExXLY2OP2JEN5KL34N8DMUACGKQ" localSheetId="12" hidden="1">#REF!</definedName>
    <definedName name="BExXLY2OP2JEN5KL34N8DMUACGKQ" localSheetId="13" hidden="1">#REF!</definedName>
    <definedName name="BExXLY2OP2JEN5KL34N8DMUACGKQ" hidden="1">#REF!</definedName>
    <definedName name="BExXM72CL8R7FQ1NJWOT8Y85KILR" localSheetId="5" hidden="1">#REF!</definedName>
    <definedName name="BExXM72CL8R7FQ1NJWOT8Y85KILR" localSheetId="6" hidden="1">#REF!</definedName>
    <definedName name="BExXM72CL8R7FQ1NJWOT8Y85KILR" localSheetId="9" hidden="1">#REF!</definedName>
    <definedName name="BExXM72CL8R7FQ1NJWOT8Y85KILR" localSheetId="12" hidden="1">#REF!</definedName>
    <definedName name="BExXM72CL8R7FQ1NJWOT8Y85KILR" localSheetId="13" hidden="1">#REF!</definedName>
    <definedName name="BExXM72CL8R7FQ1NJWOT8Y85KILR" hidden="1">#REF!</definedName>
    <definedName name="BExXN7BVXFS1FHIW6HGH0GQSHW4Z" localSheetId="5" hidden="1">#REF!</definedName>
    <definedName name="BExXN7BVXFS1FHIW6HGH0GQSHW4Z" localSheetId="6" hidden="1">#REF!</definedName>
    <definedName name="BExXN7BVXFS1FHIW6HGH0GQSHW4Z" localSheetId="9" hidden="1">#REF!</definedName>
    <definedName name="BExXN7BVXFS1FHIW6HGH0GQSHW4Z" localSheetId="12" hidden="1">#REF!</definedName>
    <definedName name="BExXN7BVXFS1FHIW6HGH0GQSHW4Z" localSheetId="13" hidden="1">#REF!</definedName>
    <definedName name="BExXN7BVXFS1FHIW6HGH0GQSHW4Z" hidden="1">#REF!</definedName>
    <definedName name="BExXO2ST1M1NJZR6NHT03PSVLFHB" localSheetId="5" hidden="1">#REF!</definedName>
    <definedName name="BExXO2ST1M1NJZR6NHT03PSVLFHB" localSheetId="6" hidden="1">#REF!</definedName>
    <definedName name="BExXO2ST1M1NJZR6NHT03PSVLFHB" localSheetId="9" hidden="1">#REF!</definedName>
    <definedName name="BExXO2ST1M1NJZR6NHT03PSVLFHB" localSheetId="12" hidden="1">#REF!</definedName>
    <definedName name="BExXO2ST1M1NJZR6NHT03PSVLFHB" localSheetId="13" hidden="1">#REF!</definedName>
    <definedName name="BExXO2ST1M1NJZR6NHT03PSVLFHB" hidden="1">#REF!</definedName>
    <definedName name="BExXOYKCY7BVODTI76PUXVYWRYSJ" localSheetId="5" hidden="1">#REF!</definedName>
    <definedName name="BExXOYKCY7BVODTI76PUXVYWRYSJ" localSheetId="6" hidden="1">#REF!</definedName>
    <definedName name="BExXOYKCY7BVODTI76PUXVYWRYSJ" localSheetId="9" hidden="1">#REF!</definedName>
    <definedName name="BExXOYKCY7BVODTI76PUXVYWRYSJ" localSheetId="12" hidden="1">#REF!</definedName>
    <definedName name="BExXOYKCY7BVODTI76PUXVYWRYSJ" localSheetId="13" hidden="1">#REF!</definedName>
    <definedName name="BExXOYKCY7BVODTI76PUXVYWRYSJ" hidden="1">#REF!</definedName>
    <definedName name="BExXP6NOBZMQS9C2IRODXUMJ3ZD3" localSheetId="5" hidden="1">#REF!</definedName>
    <definedName name="BExXP6NOBZMQS9C2IRODXUMJ3ZD3" localSheetId="6" hidden="1">#REF!</definedName>
    <definedName name="BExXP6NOBZMQS9C2IRODXUMJ3ZD3" localSheetId="9" hidden="1">#REF!</definedName>
    <definedName name="BExXP6NOBZMQS9C2IRODXUMJ3ZD3" localSheetId="12" hidden="1">#REF!</definedName>
    <definedName name="BExXP6NOBZMQS9C2IRODXUMJ3ZD3" localSheetId="13" hidden="1">#REF!</definedName>
    <definedName name="BExXP6NOBZMQS9C2IRODXUMJ3ZD3" hidden="1">#REF!</definedName>
    <definedName name="BExXPB08M2BU05VY2D78UWLG472G" localSheetId="5" hidden="1">#REF!</definedName>
    <definedName name="BExXPB08M2BU05VY2D78UWLG472G" localSheetId="6" hidden="1">#REF!</definedName>
    <definedName name="BExXPB08M2BU05VY2D78UWLG472G" localSheetId="9" hidden="1">#REF!</definedName>
    <definedName name="BExXPB08M2BU05VY2D78UWLG472G" localSheetId="12" hidden="1">#REF!</definedName>
    <definedName name="BExXPB08M2BU05VY2D78UWLG472G" localSheetId="13" hidden="1">#REF!</definedName>
    <definedName name="BExXPB08M2BU05VY2D78UWLG472G" hidden="1">#REF!</definedName>
    <definedName name="BExXPMZT57RB72LWBR9SECJ2HB0Z" localSheetId="5" hidden="1">#REF!</definedName>
    <definedName name="BExXPMZT57RB72LWBR9SECJ2HB0Z" localSheetId="6" hidden="1">#REF!</definedName>
    <definedName name="BExXPMZT57RB72LWBR9SECJ2HB0Z" localSheetId="9" hidden="1">#REF!</definedName>
    <definedName name="BExXPMZT57RB72LWBR9SECJ2HB0Z" localSheetId="12" hidden="1">#REF!</definedName>
    <definedName name="BExXPMZT57RB72LWBR9SECJ2HB0Z" localSheetId="13" hidden="1">#REF!</definedName>
    <definedName name="BExXPMZT57RB72LWBR9SECJ2HB0Z" hidden="1">#REF!</definedName>
    <definedName name="BExXQ1OCSURTBPM72PHLRMKZGXG4" localSheetId="5" hidden="1">#REF!</definedName>
    <definedName name="BExXQ1OCSURTBPM72PHLRMKZGXG4" localSheetId="6" hidden="1">#REF!</definedName>
    <definedName name="BExXQ1OCSURTBPM72PHLRMKZGXG4" localSheetId="9" hidden="1">#REF!</definedName>
    <definedName name="BExXQ1OCSURTBPM72PHLRMKZGXG4" localSheetId="12" hidden="1">#REF!</definedName>
    <definedName name="BExXQ1OCSURTBPM72PHLRMKZGXG4" localSheetId="13" hidden="1">#REF!</definedName>
    <definedName name="BExXQ1OCSURTBPM72PHLRMKZGXG4" hidden="1">#REF!</definedName>
    <definedName name="BExXR9FN5SN4TOD4RKHO0EU7YF70" localSheetId="5" hidden="1">#REF!</definedName>
    <definedName name="BExXR9FN5SN4TOD4RKHO0EU7YF70" localSheetId="6" hidden="1">#REF!</definedName>
    <definedName name="BExXR9FN5SN4TOD4RKHO0EU7YF70" localSheetId="9" hidden="1">#REF!</definedName>
    <definedName name="BExXR9FN5SN4TOD4RKHO0EU7YF70" localSheetId="12" hidden="1">#REF!</definedName>
    <definedName name="BExXR9FN5SN4TOD4RKHO0EU7YF70" localSheetId="13" hidden="1">#REF!</definedName>
    <definedName name="BExXR9FN5SN4TOD4RKHO0EU7YF70" hidden="1">#REF!</definedName>
    <definedName name="BExXS702E0IBIGZXF8DIEZ7F7KZC" localSheetId="5" hidden="1">#REF!</definedName>
    <definedName name="BExXS702E0IBIGZXF8DIEZ7F7KZC" localSheetId="6" hidden="1">#REF!</definedName>
    <definedName name="BExXS702E0IBIGZXF8DIEZ7F7KZC" localSheetId="9" hidden="1">#REF!</definedName>
    <definedName name="BExXS702E0IBIGZXF8DIEZ7F7KZC" localSheetId="12" hidden="1">#REF!</definedName>
    <definedName name="BExXS702E0IBIGZXF8DIEZ7F7KZC" localSheetId="13" hidden="1">#REF!</definedName>
    <definedName name="BExXS702E0IBIGZXF8DIEZ7F7KZC" hidden="1">#REF!</definedName>
    <definedName name="BExXSMABI8GJ37RV5VUQVNZY8FZ4" localSheetId="5" hidden="1">#REF!</definedName>
    <definedName name="BExXSMABI8GJ37RV5VUQVNZY8FZ4" localSheetId="6" hidden="1">#REF!</definedName>
    <definedName name="BExXSMABI8GJ37RV5VUQVNZY8FZ4" localSheetId="9" hidden="1">#REF!</definedName>
    <definedName name="BExXSMABI8GJ37RV5VUQVNZY8FZ4" localSheetId="12" hidden="1">#REF!</definedName>
    <definedName name="BExXSMABI8GJ37RV5VUQVNZY8FZ4" localSheetId="13" hidden="1">#REF!</definedName>
    <definedName name="BExXSMABI8GJ37RV5VUQVNZY8FZ4" hidden="1">#REF!</definedName>
    <definedName name="BExXTMEE15NVTSJ4VB5K4KMW3K2B" localSheetId="5" hidden="1">#REF!</definedName>
    <definedName name="BExXTMEE15NVTSJ4VB5K4KMW3K2B" localSheetId="6" hidden="1">#REF!</definedName>
    <definedName name="BExXTMEE15NVTSJ4VB5K4KMW3K2B" localSheetId="9" hidden="1">#REF!</definedName>
    <definedName name="BExXTMEE15NVTSJ4VB5K4KMW3K2B" localSheetId="12" hidden="1">#REF!</definedName>
    <definedName name="BExXTMEE15NVTSJ4VB5K4KMW3K2B" localSheetId="13" hidden="1">#REF!</definedName>
    <definedName name="BExXTMEE15NVTSJ4VB5K4KMW3K2B" hidden="1">#REF!</definedName>
    <definedName name="BExXTVU7PBR2MQO42001D7PJ7ILD" localSheetId="5" hidden="1">#REF!</definedName>
    <definedName name="BExXTVU7PBR2MQO42001D7PJ7ILD" localSheetId="6" hidden="1">#REF!</definedName>
    <definedName name="BExXTVU7PBR2MQO42001D7PJ7ILD" localSheetId="9" hidden="1">#REF!</definedName>
    <definedName name="BExXTVU7PBR2MQO42001D7PJ7ILD" localSheetId="12" hidden="1">#REF!</definedName>
    <definedName name="BExXTVU7PBR2MQO42001D7PJ7ILD" localSheetId="13" hidden="1">#REF!</definedName>
    <definedName name="BExXTVU7PBR2MQO42001D7PJ7ILD" hidden="1">#REF!</definedName>
    <definedName name="BExXU42U8KNFI89N6QVH6VGDL9L0" localSheetId="5" hidden="1">#REF!</definedName>
    <definedName name="BExXU42U8KNFI89N6QVH6VGDL9L0" localSheetId="6" hidden="1">#REF!</definedName>
    <definedName name="BExXU42U8KNFI89N6QVH6VGDL9L0" localSheetId="9" hidden="1">#REF!</definedName>
    <definedName name="BExXU42U8KNFI89N6QVH6VGDL9L0" localSheetId="12" hidden="1">#REF!</definedName>
    <definedName name="BExXU42U8KNFI89N6QVH6VGDL9L0" localSheetId="13" hidden="1">#REF!</definedName>
    <definedName name="BExXU42U8KNFI89N6QVH6VGDL9L0" hidden="1">#REF!</definedName>
    <definedName name="BExXU7IZP1Q5VBS3VPIALV1S97X6" localSheetId="5" hidden="1">#REF!</definedName>
    <definedName name="BExXU7IZP1Q5VBS3VPIALV1S97X6" localSheetId="6" hidden="1">#REF!</definedName>
    <definedName name="BExXU7IZP1Q5VBS3VPIALV1S97X6" localSheetId="9" hidden="1">#REF!</definedName>
    <definedName name="BExXU7IZP1Q5VBS3VPIALV1S97X6" localSheetId="12" hidden="1">#REF!</definedName>
    <definedName name="BExXU7IZP1Q5VBS3VPIALV1S97X6" localSheetId="13" hidden="1">#REF!</definedName>
    <definedName name="BExXU7IZP1Q5VBS3VPIALV1S97X6" hidden="1">#REF!</definedName>
    <definedName name="BExXVUF2KEKRA4UJST16YLQXCBYA" localSheetId="5" hidden="1">#REF!</definedName>
    <definedName name="BExXVUF2KEKRA4UJST16YLQXCBYA" localSheetId="6" hidden="1">#REF!</definedName>
    <definedName name="BExXVUF2KEKRA4UJST16YLQXCBYA" localSheetId="9" hidden="1">#REF!</definedName>
    <definedName name="BExXVUF2KEKRA4UJST16YLQXCBYA" localSheetId="12" hidden="1">#REF!</definedName>
    <definedName name="BExXVUF2KEKRA4UJST16YLQXCBYA" localSheetId="13" hidden="1">#REF!</definedName>
    <definedName name="BExXVUF2KEKRA4UJST16YLQXCBYA" hidden="1">#REF!</definedName>
    <definedName name="BExXXCO0XVEH537RVAI61G7HHNVL" localSheetId="5" hidden="1">#REF!</definedName>
    <definedName name="BExXXCO0XVEH537RVAI61G7HHNVL" localSheetId="6" hidden="1">#REF!</definedName>
    <definedName name="BExXXCO0XVEH537RVAI61G7HHNVL" localSheetId="9" hidden="1">#REF!</definedName>
    <definedName name="BExXXCO0XVEH537RVAI61G7HHNVL" localSheetId="12" hidden="1">#REF!</definedName>
    <definedName name="BExXXCO0XVEH537RVAI61G7HHNVL" localSheetId="13" hidden="1">#REF!</definedName>
    <definedName name="BExXXCO0XVEH537RVAI61G7HHNVL" hidden="1">#REF!</definedName>
    <definedName name="BExXXTLJQXOHESVJW2MIKXI49ON2" localSheetId="5" hidden="1">#REF!</definedName>
    <definedName name="BExXXTLJQXOHESVJW2MIKXI49ON2" localSheetId="6" hidden="1">#REF!</definedName>
    <definedName name="BExXXTLJQXOHESVJW2MIKXI49ON2" localSheetId="9" hidden="1">#REF!</definedName>
    <definedName name="BExXXTLJQXOHESVJW2MIKXI49ON2" localSheetId="12" hidden="1">#REF!</definedName>
    <definedName name="BExXXTLJQXOHESVJW2MIKXI49ON2" localSheetId="13" hidden="1">#REF!</definedName>
    <definedName name="BExXXTLJQXOHESVJW2MIKXI49ON2" hidden="1">#REF!</definedName>
    <definedName name="BExXXYOZC1JMZNFGZA37WKQ73S8A" localSheetId="5" hidden="1">#REF!</definedName>
    <definedName name="BExXXYOZC1JMZNFGZA37WKQ73S8A" localSheetId="6" hidden="1">#REF!</definedName>
    <definedName name="BExXXYOZC1JMZNFGZA37WKQ73S8A" localSheetId="9" hidden="1">#REF!</definedName>
    <definedName name="BExXXYOZC1JMZNFGZA37WKQ73S8A" localSheetId="12" hidden="1">#REF!</definedName>
    <definedName name="BExXXYOZC1JMZNFGZA37WKQ73S8A" localSheetId="13" hidden="1">#REF!</definedName>
    <definedName name="BExXXYOZC1JMZNFGZA37WKQ73S8A" hidden="1">#REF!</definedName>
    <definedName name="BExXY6MRTVNIT02GP1ZPL6STPKDU" localSheetId="5" hidden="1">#REF!</definedName>
    <definedName name="BExXY6MRTVNIT02GP1ZPL6STPKDU" localSheetId="6" hidden="1">#REF!</definedName>
    <definedName name="BExXY6MRTVNIT02GP1ZPL6STPKDU" localSheetId="9" hidden="1">#REF!</definedName>
    <definedName name="BExXY6MRTVNIT02GP1ZPL6STPKDU" localSheetId="12" hidden="1">#REF!</definedName>
    <definedName name="BExXY6MRTVNIT02GP1ZPL6STPKDU" localSheetId="13" hidden="1">#REF!</definedName>
    <definedName name="BExXY6MRTVNIT02GP1ZPL6STPKDU" hidden="1">#REF!</definedName>
    <definedName name="BExXYDZ7MTGGJY4LPLZOCBBNXFKJ" localSheetId="5" hidden="1">#REF!</definedName>
    <definedName name="BExXYDZ7MTGGJY4LPLZOCBBNXFKJ" localSheetId="6" hidden="1">#REF!</definedName>
    <definedName name="BExXYDZ7MTGGJY4LPLZOCBBNXFKJ" localSheetId="9" hidden="1">#REF!</definedName>
    <definedName name="BExXYDZ7MTGGJY4LPLZOCBBNXFKJ" localSheetId="12" hidden="1">#REF!</definedName>
    <definedName name="BExXYDZ7MTGGJY4LPLZOCBBNXFKJ" localSheetId="13" hidden="1">#REF!</definedName>
    <definedName name="BExXYDZ7MTGGJY4LPLZOCBBNXFKJ" hidden="1">#REF!</definedName>
    <definedName name="BExXYNV4H3L61BWC3TNCP316JVHK" localSheetId="5" hidden="1">#REF!</definedName>
    <definedName name="BExXYNV4H3L61BWC3TNCP316JVHK" localSheetId="6" hidden="1">#REF!</definedName>
    <definedName name="BExXYNV4H3L61BWC3TNCP316JVHK" localSheetId="9" hidden="1">#REF!</definedName>
    <definedName name="BExXYNV4H3L61BWC3TNCP316JVHK" localSheetId="12" hidden="1">#REF!</definedName>
    <definedName name="BExXYNV4H3L61BWC3TNCP316JVHK" localSheetId="13" hidden="1">#REF!</definedName>
    <definedName name="BExXYNV4H3L61BWC3TNCP316JVHK" hidden="1">#REF!</definedName>
    <definedName name="BExXZ956WZC4MOGKBJ7SQUAFYTIJ" localSheetId="5" hidden="1">#REF!</definedName>
    <definedName name="BExXZ956WZC4MOGKBJ7SQUAFYTIJ" localSheetId="6" hidden="1">#REF!</definedName>
    <definedName name="BExXZ956WZC4MOGKBJ7SQUAFYTIJ" localSheetId="9" hidden="1">#REF!</definedName>
    <definedName name="BExXZ956WZC4MOGKBJ7SQUAFYTIJ" localSheetId="12" hidden="1">#REF!</definedName>
    <definedName name="BExXZ956WZC4MOGKBJ7SQUAFYTIJ" localSheetId="13" hidden="1">#REF!</definedName>
    <definedName name="BExXZ956WZC4MOGKBJ7SQUAFYTIJ" hidden="1">#REF!</definedName>
    <definedName name="BExXZKTZFOX6R80ZZKDRW7431KBS" localSheetId="5" hidden="1">#REF!</definedName>
    <definedName name="BExXZKTZFOX6R80ZZKDRW7431KBS" localSheetId="6" hidden="1">#REF!</definedName>
    <definedName name="BExXZKTZFOX6R80ZZKDRW7431KBS" localSheetId="9" hidden="1">#REF!</definedName>
    <definedName name="BExXZKTZFOX6R80ZZKDRW7431KBS" localSheetId="12" hidden="1">#REF!</definedName>
    <definedName name="BExXZKTZFOX6R80ZZKDRW7431KBS" localSheetId="13" hidden="1">#REF!</definedName>
    <definedName name="BExXZKTZFOX6R80ZZKDRW7431KBS" hidden="1">#REF!</definedName>
    <definedName name="BExXZLQBATKSEM8INPD4WLCB8JNQ" localSheetId="5" hidden="1">#REF!</definedName>
    <definedName name="BExXZLQBATKSEM8INPD4WLCB8JNQ" localSheetId="6" hidden="1">#REF!</definedName>
    <definedName name="BExXZLQBATKSEM8INPD4WLCB8JNQ" localSheetId="9" hidden="1">#REF!</definedName>
    <definedName name="BExXZLQBATKSEM8INPD4WLCB8JNQ" localSheetId="12" hidden="1">#REF!</definedName>
    <definedName name="BExXZLQBATKSEM8INPD4WLCB8JNQ" localSheetId="13" hidden="1">#REF!</definedName>
    <definedName name="BExXZLQBATKSEM8INPD4WLCB8JNQ" hidden="1">#REF!</definedName>
    <definedName name="BExY09K146J3P2G2JV6P0NVYAAD8" localSheetId="5" hidden="1">#REF!</definedName>
    <definedName name="BExY09K146J3P2G2JV6P0NVYAAD8" localSheetId="6" hidden="1">#REF!</definedName>
    <definedName name="BExY09K146J3P2G2JV6P0NVYAAD8" localSheetId="9" hidden="1">#REF!</definedName>
    <definedName name="BExY09K146J3P2G2JV6P0NVYAAD8" localSheetId="12" hidden="1">#REF!</definedName>
    <definedName name="BExY09K146J3P2G2JV6P0NVYAAD8" localSheetId="13" hidden="1">#REF!</definedName>
    <definedName name="BExY09K146J3P2G2JV6P0NVYAAD8" hidden="1">#REF!</definedName>
    <definedName name="BExY0L3IM4JB0WJRJHC6D7MOWHJ4" localSheetId="5" hidden="1">#REF!</definedName>
    <definedName name="BExY0L3IM4JB0WJRJHC6D7MOWHJ4" localSheetId="6" hidden="1">#REF!</definedName>
    <definedName name="BExY0L3IM4JB0WJRJHC6D7MOWHJ4" localSheetId="9" hidden="1">#REF!</definedName>
    <definedName name="BExY0L3IM4JB0WJRJHC6D7MOWHJ4" localSheetId="12" hidden="1">#REF!</definedName>
    <definedName name="BExY0L3IM4JB0WJRJHC6D7MOWHJ4" localSheetId="13" hidden="1">#REF!</definedName>
    <definedName name="BExY0L3IM4JB0WJRJHC6D7MOWHJ4" hidden="1">#REF!</definedName>
    <definedName name="BExY1P3VK2NJAFXLFIJ9B4BJFGKY" localSheetId="5" hidden="1">#REF!</definedName>
    <definedName name="BExY1P3VK2NJAFXLFIJ9B4BJFGKY" localSheetId="6" hidden="1">#REF!</definedName>
    <definedName name="BExY1P3VK2NJAFXLFIJ9B4BJFGKY" localSheetId="9" hidden="1">#REF!</definedName>
    <definedName name="BExY1P3VK2NJAFXLFIJ9B4BJFGKY" localSheetId="12" hidden="1">#REF!</definedName>
    <definedName name="BExY1P3VK2NJAFXLFIJ9B4BJFGKY" localSheetId="13" hidden="1">#REF!</definedName>
    <definedName name="BExY1P3VK2NJAFXLFIJ9B4BJFGKY" hidden="1">#REF!</definedName>
    <definedName name="BExY1UY6HHT0HNAZ06HMSHG9QQD5" localSheetId="5" hidden="1">#REF!</definedName>
    <definedName name="BExY1UY6HHT0HNAZ06HMSHG9QQD5" localSheetId="6" hidden="1">#REF!</definedName>
    <definedName name="BExY1UY6HHT0HNAZ06HMSHG9QQD5" localSheetId="9" hidden="1">#REF!</definedName>
    <definedName name="BExY1UY6HHT0HNAZ06HMSHG9QQD5" localSheetId="12" hidden="1">#REF!</definedName>
    <definedName name="BExY1UY6HHT0HNAZ06HMSHG9QQD5" localSheetId="13" hidden="1">#REF!</definedName>
    <definedName name="BExY1UY6HHT0HNAZ06HMSHG9QQD5" hidden="1">#REF!</definedName>
    <definedName name="BExY25FTBRV8HF1KMUBGP9HTFJ81" localSheetId="5" hidden="1">#REF!</definedName>
    <definedName name="BExY25FTBRV8HF1KMUBGP9HTFJ81" localSheetId="6" hidden="1">#REF!</definedName>
    <definedName name="BExY25FTBRV8HF1KMUBGP9HTFJ81" localSheetId="9" hidden="1">#REF!</definedName>
    <definedName name="BExY25FTBRV8HF1KMUBGP9HTFJ81" localSheetId="12" hidden="1">#REF!</definedName>
    <definedName name="BExY25FTBRV8HF1KMUBGP9HTFJ81" localSheetId="13" hidden="1">#REF!</definedName>
    <definedName name="BExY25FTBRV8HF1KMUBGP9HTFJ81" hidden="1">#REF!</definedName>
    <definedName name="BExY3G6Z1TFRTPEHBHFPMM70YM5D" localSheetId="5" hidden="1">#REF!</definedName>
    <definedName name="BExY3G6Z1TFRTPEHBHFPMM70YM5D" localSheetId="6" hidden="1">#REF!</definedName>
    <definedName name="BExY3G6Z1TFRTPEHBHFPMM70YM5D" localSheetId="9" hidden="1">#REF!</definedName>
    <definedName name="BExY3G6Z1TFRTPEHBHFPMM70YM5D" localSheetId="12" hidden="1">#REF!</definedName>
    <definedName name="BExY3G6Z1TFRTPEHBHFPMM70YM5D" localSheetId="13" hidden="1">#REF!</definedName>
    <definedName name="BExY3G6Z1TFRTPEHBHFPMM70YM5D" hidden="1">#REF!</definedName>
    <definedName name="BExY5BMIQSN2QBUN9MZB7JF0LPML" localSheetId="5" hidden="1">#REF!</definedName>
    <definedName name="BExY5BMIQSN2QBUN9MZB7JF0LPML" localSheetId="6" hidden="1">#REF!</definedName>
    <definedName name="BExY5BMIQSN2QBUN9MZB7JF0LPML" localSheetId="9" hidden="1">#REF!</definedName>
    <definedName name="BExY5BMIQSN2QBUN9MZB7JF0LPML" localSheetId="12" hidden="1">#REF!</definedName>
    <definedName name="BExY5BMIQSN2QBUN9MZB7JF0LPML" localSheetId="13" hidden="1">#REF!</definedName>
    <definedName name="BExY5BMIQSN2QBUN9MZB7JF0LPML" hidden="1">#REF!</definedName>
    <definedName name="BExY5P41NZSUFVG0A27RUQGYV8T4" localSheetId="5" hidden="1">#REF!</definedName>
    <definedName name="BExY5P41NZSUFVG0A27RUQGYV8T4" localSheetId="6" hidden="1">#REF!</definedName>
    <definedName name="BExY5P41NZSUFVG0A27RUQGYV8T4" localSheetId="9" hidden="1">#REF!</definedName>
    <definedName name="BExY5P41NZSUFVG0A27RUQGYV8T4" localSheetId="12" hidden="1">#REF!</definedName>
    <definedName name="BExY5P41NZSUFVG0A27RUQGYV8T4" localSheetId="13" hidden="1">#REF!</definedName>
    <definedName name="BExY5P41NZSUFVG0A27RUQGYV8T4" hidden="1">#REF!</definedName>
    <definedName name="BExY5SPHVMT8FADU1PNRUGVHS0YK" localSheetId="5" hidden="1">#REF!</definedName>
    <definedName name="BExY5SPHVMT8FADU1PNRUGVHS0YK" localSheetId="6" hidden="1">#REF!</definedName>
    <definedName name="BExY5SPHVMT8FADU1PNRUGVHS0YK" localSheetId="9" hidden="1">#REF!</definedName>
    <definedName name="BExY5SPHVMT8FADU1PNRUGVHS0YK" localSheetId="12" hidden="1">#REF!</definedName>
    <definedName name="BExY5SPHVMT8FADU1PNRUGVHS0YK" localSheetId="13" hidden="1">#REF!</definedName>
    <definedName name="BExY5SPHVMT8FADU1PNRUGVHS0YK" hidden="1">#REF!</definedName>
    <definedName name="BExY5ZLN3HO9VE3PT9921ZC5YQQM" localSheetId="5" hidden="1">#REF!</definedName>
    <definedName name="BExY5ZLN3HO9VE3PT9921ZC5YQQM" localSheetId="6" hidden="1">#REF!</definedName>
    <definedName name="BExY5ZLN3HO9VE3PT9921ZC5YQQM" localSheetId="9" hidden="1">#REF!</definedName>
    <definedName name="BExY5ZLN3HO9VE3PT9921ZC5YQQM" localSheetId="12" hidden="1">#REF!</definedName>
    <definedName name="BExY5ZLN3HO9VE3PT9921ZC5YQQM" localSheetId="13" hidden="1">#REF!</definedName>
    <definedName name="BExY5ZLN3HO9VE3PT9921ZC5YQQM" hidden="1">#REF!</definedName>
    <definedName name="BExZIMOHRENM0L34D8B0QX59LVM3" localSheetId="5" hidden="1">#REF!</definedName>
    <definedName name="BExZIMOHRENM0L34D8B0QX59LVM3" localSheetId="6" hidden="1">#REF!</definedName>
    <definedName name="BExZIMOHRENM0L34D8B0QX59LVM3" localSheetId="9" hidden="1">#REF!</definedName>
    <definedName name="BExZIMOHRENM0L34D8B0QX59LVM3" localSheetId="12" hidden="1">#REF!</definedName>
    <definedName name="BExZIMOHRENM0L34D8B0QX59LVM3" localSheetId="13" hidden="1">#REF!</definedName>
    <definedName name="BExZIMOHRENM0L34D8B0QX59LVM3" hidden="1">#REF!</definedName>
    <definedName name="BExZJ12E4HPZK60ZSI9PKP9M2L0J" localSheetId="5" hidden="1">#REF!</definedName>
    <definedName name="BExZJ12E4HPZK60ZSI9PKP9M2L0J" localSheetId="6" hidden="1">#REF!</definedName>
    <definedName name="BExZJ12E4HPZK60ZSI9PKP9M2L0J" localSheetId="9" hidden="1">#REF!</definedName>
    <definedName name="BExZJ12E4HPZK60ZSI9PKP9M2L0J" localSheetId="12" hidden="1">#REF!</definedName>
    <definedName name="BExZJ12E4HPZK60ZSI9PKP9M2L0J" localSheetId="13" hidden="1">#REF!</definedName>
    <definedName name="BExZJ12E4HPZK60ZSI9PKP9M2L0J" hidden="1">#REF!</definedName>
    <definedName name="BExZJ1D7F8D1CTX4DI6AF8UYIH0P" localSheetId="5" hidden="1">#REF!</definedName>
    <definedName name="BExZJ1D7F8D1CTX4DI6AF8UYIH0P" localSheetId="6" hidden="1">#REF!</definedName>
    <definedName name="BExZJ1D7F8D1CTX4DI6AF8UYIH0P" localSheetId="9" hidden="1">#REF!</definedName>
    <definedName name="BExZJ1D7F8D1CTX4DI6AF8UYIH0P" localSheetId="12" hidden="1">#REF!</definedName>
    <definedName name="BExZJ1D7F8D1CTX4DI6AF8UYIH0P" localSheetId="13" hidden="1">#REF!</definedName>
    <definedName name="BExZJ1D7F8D1CTX4DI6AF8UYIH0P" hidden="1">#REF!</definedName>
    <definedName name="BExZJRFWF2ZL8M42MRA77RIOI6DZ" localSheetId="5" hidden="1">#REF!</definedName>
    <definedName name="BExZJRFWF2ZL8M42MRA77RIOI6DZ" localSheetId="6" hidden="1">#REF!</definedName>
    <definedName name="BExZJRFWF2ZL8M42MRA77RIOI6DZ" localSheetId="9" hidden="1">#REF!</definedName>
    <definedName name="BExZJRFWF2ZL8M42MRA77RIOI6DZ" localSheetId="12" hidden="1">#REF!</definedName>
    <definedName name="BExZJRFWF2ZL8M42MRA77RIOI6DZ" localSheetId="13" hidden="1">#REF!</definedName>
    <definedName name="BExZJRFWF2ZL8M42MRA77RIOI6DZ" hidden="1">#REF!</definedName>
    <definedName name="BExZK1S2ZXLOL1BS33FS1FOS9LGX" localSheetId="5" hidden="1">#REF!</definedName>
    <definedName name="BExZK1S2ZXLOL1BS33FS1FOS9LGX" localSheetId="6" hidden="1">#REF!</definedName>
    <definedName name="BExZK1S2ZXLOL1BS33FS1FOS9LGX" localSheetId="9" hidden="1">#REF!</definedName>
    <definedName name="BExZK1S2ZXLOL1BS33FS1FOS9LGX" localSheetId="12" hidden="1">#REF!</definedName>
    <definedName name="BExZK1S2ZXLOL1BS33FS1FOS9LGX" localSheetId="13" hidden="1">#REF!</definedName>
    <definedName name="BExZK1S2ZXLOL1BS33FS1FOS9LGX" hidden="1">#REF!</definedName>
    <definedName name="BExZKYLEKFSGZQF5N95V888VB2IL" localSheetId="5" hidden="1">#REF!</definedName>
    <definedName name="BExZKYLEKFSGZQF5N95V888VB2IL" localSheetId="6" hidden="1">#REF!</definedName>
    <definedName name="BExZKYLEKFSGZQF5N95V888VB2IL" localSheetId="9" hidden="1">#REF!</definedName>
    <definedName name="BExZKYLEKFSGZQF5N95V888VB2IL" localSheetId="12" hidden="1">#REF!</definedName>
    <definedName name="BExZKYLEKFSGZQF5N95V888VB2IL" localSheetId="13" hidden="1">#REF!</definedName>
    <definedName name="BExZKYLEKFSGZQF5N95V888VB2IL" hidden="1">#REF!</definedName>
    <definedName name="BExZMSZ9KFZ7KTIH7NOO2T4VKJWL" localSheetId="5" hidden="1">#REF!</definedName>
    <definedName name="BExZMSZ9KFZ7KTIH7NOO2T4VKJWL" localSheetId="6" hidden="1">#REF!</definedName>
    <definedName name="BExZMSZ9KFZ7KTIH7NOO2T4VKJWL" localSheetId="9" hidden="1">#REF!</definedName>
    <definedName name="BExZMSZ9KFZ7KTIH7NOO2T4VKJWL" localSheetId="12" hidden="1">#REF!</definedName>
    <definedName name="BExZMSZ9KFZ7KTIH7NOO2T4VKJWL" localSheetId="13" hidden="1">#REF!</definedName>
    <definedName name="BExZMSZ9KFZ7KTIH7NOO2T4VKJWL" hidden="1">#REF!</definedName>
    <definedName name="BExZNI5L9J1UZ25JG3Q3R6W72RSQ" localSheetId="5" hidden="1">#REF!</definedName>
    <definedName name="BExZNI5L9J1UZ25JG3Q3R6W72RSQ" localSheetId="6" hidden="1">#REF!</definedName>
    <definedName name="BExZNI5L9J1UZ25JG3Q3R6W72RSQ" localSheetId="9" hidden="1">#REF!</definedName>
    <definedName name="BExZNI5L9J1UZ25JG3Q3R6W72RSQ" localSheetId="12" hidden="1">#REF!</definedName>
    <definedName name="BExZNI5L9J1UZ25JG3Q3R6W72RSQ" localSheetId="13" hidden="1">#REF!</definedName>
    <definedName name="BExZNI5L9J1UZ25JG3Q3R6W72RSQ" hidden="1">#REF!</definedName>
    <definedName name="BExZNM1V4A854WNYSP5I5TFJN0DA" localSheetId="5" hidden="1">#REF!</definedName>
    <definedName name="BExZNM1V4A854WNYSP5I5TFJN0DA" localSheetId="6" hidden="1">#REF!</definedName>
    <definedName name="BExZNM1V4A854WNYSP5I5TFJN0DA" localSheetId="9" hidden="1">#REF!</definedName>
    <definedName name="BExZNM1V4A854WNYSP5I5TFJN0DA" localSheetId="12" hidden="1">#REF!</definedName>
    <definedName name="BExZNM1V4A854WNYSP5I5TFJN0DA" localSheetId="13" hidden="1">#REF!</definedName>
    <definedName name="BExZNM1V4A854WNYSP5I5TFJN0DA" hidden="1">#REF!</definedName>
    <definedName name="BExZOL9IYATMIQ07A0DW2OT88Z5Y" localSheetId="5" hidden="1">#REF!</definedName>
    <definedName name="BExZOL9IYATMIQ07A0DW2OT88Z5Y" localSheetId="6" hidden="1">#REF!</definedName>
    <definedName name="BExZOL9IYATMIQ07A0DW2OT88Z5Y" localSheetId="9" hidden="1">#REF!</definedName>
    <definedName name="BExZOL9IYATMIQ07A0DW2OT88Z5Y" localSheetId="12" hidden="1">#REF!</definedName>
    <definedName name="BExZOL9IYATMIQ07A0DW2OT88Z5Y" localSheetId="13" hidden="1">#REF!</definedName>
    <definedName name="BExZOL9IYATMIQ07A0DW2OT88Z5Y" hidden="1">#REF!</definedName>
    <definedName name="BExZQKQSQTJMC8N3WQPK7K9JMVM9" localSheetId="5" hidden="1">#REF!</definedName>
    <definedName name="BExZQKQSQTJMC8N3WQPK7K9JMVM9" localSheetId="6" hidden="1">#REF!</definedName>
    <definedName name="BExZQKQSQTJMC8N3WQPK7K9JMVM9" localSheetId="9" hidden="1">#REF!</definedName>
    <definedName name="BExZQKQSQTJMC8N3WQPK7K9JMVM9" localSheetId="12" hidden="1">#REF!</definedName>
    <definedName name="BExZQKQSQTJMC8N3WQPK7K9JMVM9" localSheetId="13" hidden="1">#REF!</definedName>
    <definedName name="BExZQKQSQTJMC8N3WQPK7K9JMVM9" hidden="1">#REF!</definedName>
    <definedName name="BExZQUHDUIND79715RTYA9HQHU3T" localSheetId="5" hidden="1">#REF!</definedName>
    <definedName name="BExZQUHDUIND79715RTYA9HQHU3T" localSheetId="6" hidden="1">#REF!</definedName>
    <definedName name="BExZQUHDUIND79715RTYA9HQHU3T" localSheetId="9" hidden="1">#REF!</definedName>
    <definedName name="BExZQUHDUIND79715RTYA9HQHU3T" localSheetId="12" hidden="1">#REF!</definedName>
    <definedName name="BExZQUHDUIND79715RTYA9HQHU3T" localSheetId="13" hidden="1">#REF!</definedName>
    <definedName name="BExZQUHDUIND79715RTYA9HQHU3T" hidden="1">#REF!</definedName>
    <definedName name="BExZT15LXJ1AKQELGALM6SZDPHZY" localSheetId="5" hidden="1">#REF!</definedName>
    <definedName name="BExZT15LXJ1AKQELGALM6SZDPHZY" localSheetId="6" hidden="1">#REF!</definedName>
    <definedName name="BExZT15LXJ1AKQELGALM6SZDPHZY" localSheetId="9" hidden="1">#REF!</definedName>
    <definedName name="BExZT15LXJ1AKQELGALM6SZDPHZY" localSheetId="12" hidden="1">#REF!</definedName>
    <definedName name="BExZT15LXJ1AKQELGALM6SZDPHZY" localSheetId="13" hidden="1">#REF!</definedName>
    <definedName name="BExZT15LXJ1AKQELGALM6SZDPHZY" hidden="1">#REF!</definedName>
    <definedName name="BExZT9ZXQ3NW0I7OFTN2RUH6C8K7" localSheetId="5" hidden="1">#REF!</definedName>
    <definedName name="BExZT9ZXQ3NW0I7OFTN2RUH6C8K7" localSheetId="6" hidden="1">#REF!</definedName>
    <definedName name="BExZT9ZXQ3NW0I7OFTN2RUH6C8K7" localSheetId="9" hidden="1">#REF!</definedName>
    <definedName name="BExZT9ZXQ3NW0I7OFTN2RUH6C8K7" localSheetId="12" hidden="1">#REF!</definedName>
    <definedName name="BExZT9ZXQ3NW0I7OFTN2RUH6C8K7" localSheetId="13" hidden="1">#REF!</definedName>
    <definedName name="BExZT9ZXQ3NW0I7OFTN2RUH6C8K7" hidden="1">#REF!</definedName>
    <definedName name="BExZTIJE7RU5COT9T5LOD5825P3Y" localSheetId="5" hidden="1">#REF!</definedName>
    <definedName name="BExZTIJE7RU5COT9T5LOD5825P3Y" localSheetId="6" hidden="1">#REF!</definedName>
    <definedName name="BExZTIJE7RU5COT9T5LOD5825P3Y" localSheetId="9" hidden="1">#REF!</definedName>
    <definedName name="BExZTIJE7RU5COT9T5LOD5825P3Y" localSheetId="12" hidden="1">#REF!</definedName>
    <definedName name="BExZTIJE7RU5COT9T5LOD5825P3Y" localSheetId="13" hidden="1">#REF!</definedName>
    <definedName name="BExZTIJE7RU5COT9T5LOD5825P3Y" hidden="1">#REF!</definedName>
    <definedName name="BExZTXYYVBMRH5FL43NN1AHCVVF0" localSheetId="5" hidden="1">#REF!</definedName>
    <definedName name="BExZTXYYVBMRH5FL43NN1AHCVVF0" localSheetId="6" hidden="1">#REF!</definedName>
    <definedName name="BExZTXYYVBMRH5FL43NN1AHCVVF0" localSheetId="9" hidden="1">#REF!</definedName>
    <definedName name="BExZTXYYVBMRH5FL43NN1AHCVVF0" localSheetId="12" hidden="1">#REF!</definedName>
    <definedName name="BExZTXYYVBMRH5FL43NN1AHCVVF0" localSheetId="13" hidden="1">#REF!</definedName>
    <definedName name="BExZTXYYVBMRH5FL43NN1AHCVVF0" hidden="1">#REF!</definedName>
    <definedName name="BExZUA408LIXEUM99A3JXQ7KS6KT" localSheetId="5" hidden="1">#REF!</definedName>
    <definedName name="BExZUA408LIXEUM99A3JXQ7KS6KT" localSheetId="6" hidden="1">#REF!</definedName>
    <definedName name="BExZUA408LIXEUM99A3JXQ7KS6KT" localSheetId="9" hidden="1">#REF!</definedName>
    <definedName name="BExZUA408LIXEUM99A3JXQ7KS6KT" localSheetId="12" hidden="1">#REF!</definedName>
    <definedName name="BExZUA408LIXEUM99A3JXQ7KS6KT" localSheetId="13" hidden="1">#REF!</definedName>
    <definedName name="BExZUA408LIXEUM99A3JXQ7KS6KT" hidden="1">#REF!</definedName>
    <definedName name="BExZV42Z79A728T2BR31YPEWRVL5" localSheetId="5" hidden="1">#REF!</definedName>
    <definedName name="BExZV42Z79A728T2BR31YPEWRVL5" localSheetId="6" hidden="1">#REF!</definedName>
    <definedName name="BExZV42Z79A728T2BR31YPEWRVL5" localSheetId="9" hidden="1">#REF!</definedName>
    <definedName name="BExZV42Z79A728T2BR31YPEWRVL5" localSheetId="12" hidden="1">#REF!</definedName>
    <definedName name="BExZV42Z79A728T2BR31YPEWRVL5" localSheetId="13" hidden="1">#REF!</definedName>
    <definedName name="BExZV42Z79A728T2BR31YPEWRVL5" hidden="1">#REF!</definedName>
    <definedName name="BExZVHV6Q5Y0RNAXP1SPUA3SWSGC" localSheetId="5" hidden="1">#REF!</definedName>
    <definedName name="BExZVHV6Q5Y0RNAXP1SPUA3SWSGC" localSheetId="6" hidden="1">#REF!</definedName>
    <definedName name="BExZVHV6Q5Y0RNAXP1SPUA3SWSGC" localSheetId="9" hidden="1">#REF!</definedName>
    <definedName name="BExZVHV6Q5Y0RNAXP1SPUA3SWSGC" localSheetId="12" hidden="1">#REF!</definedName>
    <definedName name="BExZVHV6Q5Y0RNAXP1SPUA3SWSGC" localSheetId="13" hidden="1">#REF!</definedName>
    <definedName name="BExZVHV6Q5Y0RNAXP1SPUA3SWSGC" hidden="1">#REF!</definedName>
    <definedName name="BExZVIM7BS35R7E1XZR8RM47YZUN" localSheetId="5" hidden="1">#REF!</definedName>
    <definedName name="BExZVIM7BS35R7E1XZR8RM47YZUN" localSheetId="6" hidden="1">#REF!</definedName>
    <definedName name="BExZVIM7BS35R7E1XZR8RM47YZUN" localSheetId="9" hidden="1">#REF!</definedName>
    <definedName name="BExZVIM7BS35R7E1XZR8RM47YZUN" localSheetId="12" hidden="1">#REF!</definedName>
    <definedName name="BExZVIM7BS35R7E1XZR8RM47YZUN" localSheetId="13" hidden="1">#REF!</definedName>
    <definedName name="BExZVIM7BS35R7E1XZR8RM47YZUN" hidden="1">#REF!</definedName>
    <definedName name="BExZWTYU7DZ5AQAEICUXOU7FTSED" localSheetId="5" hidden="1">#REF!</definedName>
    <definedName name="BExZWTYU7DZ5AQAEICUXOU7FTSED" localSheetId="6" hidden="1">#REF!</definedName>
    <definedName name="BExZWTYU7DZ5AQAEICUXOU7FTSED" localSheetId="9" hidden="1">#REF!</definedName>
    <definedName name="BExZWTYU7DZ5AQAEICUXOU7FTSED" localSheetId="12" hidden="1">#REF!</definedName>
    <definedName name="BExZWTYU7DZ5AQAEICUXOU7FTSED" localSheetId="13" hidden="1">#REF!</definedName>
    <definedName name="BExZWTYU7DZ5AQAEICUXOU7FTSED" hidden="1">#REF!</definedName>
    <definedName name="BExZXL8NZNZYMN1WO1QERUPPRL3X" localSheetId="5" hidden="1">#REF!</definedName>
    <definedName name="BExZXL8NZNZYMN1WO1QERUPPRL3X" localSheetId="6" hidden="1">#REF!</definedName>
    <definedName name="BExZXL8NZNZYMN1WO1QERUPPRL3X" localSheetId="9" hidden="1">#REF!</definedName>
    <definedName name="BExZXL8NZNZYMN1WO1QERUPPRL3X" localSheetId="12" hidden="1">#REF!</definedName>
    <definedName name="BExZXL8NZNZYMN1WO1QERUPPRL3X" localSheetId="13" hidden="1">#REF!</definedName>
    <definedName name="BExZXL8NZNZYMN1WO1QERUPPRL3X" hidden="1">#REF!</definedName>
    <definedName name="BExZXW6FFWNL2O9C9J5JGYHTF3LG" localSheetId="5" hidden="1">#REF!</definedName>
    <definedName name="BExZXW6FFWNL2O9C9J5JGYHTF3LG" localSheetId="6" hidden="1">#REF!</definedName>
    <definedName name="BExZXW6FFWNL2O9C9J5JGYHTF3LG" localSheetId="9" hidden="1">#REF!</definedName>
    <definedName name="BExZXW6FFWNL2O9C9J5JGYHTF3LG" localSheetId="12" hidden="1">#REF!</definedName>
    <definedName name="BExZXW6FFWNL2O9C9J5JGYHTF3LG" localSheetId="13" hidden="1">#REF!</definedName>
    <definedName name="BExZXW6FFWNL2O9C9J5JGYHTF3LG" hidden="1">#REF!</definedName>
    <definedName name="BExZY4F76BKZMLBBGWYFYHDLFBHP" localSheetId="5" hidden="1">#REF!</definedName>
    <definedName name="BExZY4F76BKZMLBBGWYFYHDLFBHP" localSheetId="6" hidden="1">#REF!</definedName>
    <definedName name="BExZY4F76BKZMLBBGWYFYHDLFBHP" localSheetId="9" hidden="1">#REF!</definedName>
    <definedName name="BExZY4F76BKZMLBBGWYFYHDLFBHP" localSheetId="12" hidden="1">#REF!</definedName>
    <definedName name="BExZY4F76BKZMLBBGWYFYHDLFBHP" localSheetId="13" hidden="1">#REF!</definedName>
    <definedName name="BExZY4F76BKZMLBBGWYFYHDLFBHP" hidden="1">#REF!</definedName>
    <definedName name="BExZZ7TXZN8UHK6PE79VEME4X7GW" localSheetId="5" hidden="1">#REF!</definedName>
    <definedName name="BExZZ7TXZN8UHK6PE79VEME4X7GW" localSheetId="6" hidden="1">#REF!</definedName>
    <definedName name="BExZZ7TXZN8UHK6PE79VEME4X7GW" localSheetId="9" hidden="1">#REF!</definedName>
    <definedName name="BExZZ7TXZN8UHK6PE79VEME4X7GW" localSheetId="12" hidden="1">#REF!</definedName>
    <definedName name="BExZZ7TXZN8UHK6PE79VEME4X7GW" localSheetId="13" hidden="1">#REF!</definedName>
    <definedName name="BExZZ7TXZN8UHK6PE79VEME4X7GW" hidden="1">#REF!</definedName>
    <definedName name="BExZZQV186JWW9588BHCBF560H3S" localSheetId="5" hidden="1">#REF!</definedName>
    <definedName name="BExZZQV186JWW9588BHCBF560H3S" localSheetId="6" hidden="1">#REF!</definedName>
    <definedName name="BExZZQV186JWW9588BHCBF560H3S" localSheetId="9" hidden="1">#REF!</definedName>
    <definedName name="BExZZQV186JWW9588BHCBF560H3S" localSheetId="12" hidden="1">#REF!</definedName>
    <definedName name="BExZZQV186JWW9588BHCBF560H3S" localSheetId="13" hidden="1">#REF!</definedName>
    <definedName name="BExZZQV186JWW9588BHCBF560H3S" hidden="1">#REF!</definedName>
    <definedName name="BIP_15">'Program Names'!$A$3</definedName>
    <definedName name="BIP_30">'Program Names'!$A$4</definedName>
    <definedName name="BIP_SA15">[1]BIP!$C$5:$C$17</definedName>
    <definedName name="BIP_SA30">[1]BIP!$D$5:$D$17</definedName>
    <definedName name="BIPG">'Program Names'!$A$5</definedName>
    <definedName name="CBP_DA">'Program Names'!$A$6</definedName>
    <definedName name="CBP_DO">'Program Names'!$A$7</definedName>
    <definedName name="CBP_SADA">[1]CBP!$C$5:$C$17</definedName>
    <definedName name="CBP_SADO">[1]CBP!$D$5:$D$17</definedName>
    <definedName name="CBPDA">'Program Names'!$A$6</definedName>
    <definedName name="CBPG">'Program Names'!$A$8</definedName>
    <definedName name="CBPR">'Program Names'!$A$9</definedName>
    <definedName name="CHARG">'Program Names'!$A$10</definedName>
    <definedName name="CLCP">'Program Names'!$A$11</definedName>
    <definedName name="CPP">'Program Names'!$A$12</definedName>
    <definedName name="CPP_Lg">'Program Names'!$A$15</definedName>
    <definedName name="CPP_Med">'Program Names'!$A$14</definedName>
    <definedName name="CPP_SM">'Program Names'!$A$13</definedName>
    <definedName name="DBP">'Program Names'!$A$16</definedName>
    <definedName name="DBP_SA">[1]DBP!$C$5:$C$17</definedName>
    <definedName name="DRAM">'Program Names'!$A$17</definedName>
    <definedName name="DRPS">'Program Names'!$A$18</definedName>
    <definedName name="DRR">'Program Names'!$A$19</definedName>
    <definedName name="DRST">'Program Names'!$A$20</definedName>
    <definedName name="EMT">'Program Names'!$A$21</definedName>
    <definedName name="EMV">'Program Names'!$A$22</definedName>
    <definedName name="ExAnteData" localSheetId="14">'[2]Load Impacts (ExPost &amp; ExAnte)'!$C$29:$N$43</definedName>
    <definedName name="ExAnteData">'Load Impacts (ExPost &amp; ExAnte)'!$D$32:$O$47</definedName>
    <definedName name="ExAnteMo" localSheetId="14">'[2]Load Impacts (ExPost &amp; ExAnte)'!$C$28:$N$28</definedName>
    <definedName name="ExAnteMo">'Load Impacts (ExPost &amp; ExAnte)'!$D$30:$O$30</definedName>
    <definedName name="ExAnteProg" localSheetId="14">'[2]Load Impacts (ExPost &amp; ExAnte)'!$B$29:$B$43</definedName>
    <definedName name="ExAnteProg">'Load Impacts (ExPost &amp; ExAnte)'!$B$32:$B$47</definedName>
    <definedName name="ExPostData" localSheetId="14">'[2]Load Impacts (ExPost &amp; ExAnte)'!$C$7:$N$21</definedName>
    <definedName name="ExPostData">'Load Impacts (ExPost &amp; ExAnte)'!$D$8:$O$24</definedName>
    <definedName name="ExPostMo" localSheetId="14">'[2]Load Impacts (ExPost &amp; ExAnte)'!$C$6:$N$6</definedName>
    <definedName name="ExPostMo">'Load Impacts (ExPost &amp; ExAnte)'!$D$6:$O$6</definedName>
    <definedName name="ExPostProg" localSheetId="14">'[2]Load Impacts (ExPost &amp; ExAnte)'!$B$7:$B$21</definedName>
    <definedName name="ExPostProg">'Load Impacts (ExPost &amp; ExAnte)'!$B$8:$B$24</definedName>
    <definedName name="IDSM_NR">'Program Names'!$A$23</definedName>
    <definedName name="IDSM_R">'Program Names'!$A$24</definedName>
    <definedName name="MonthEndDates">[1]RptDate!$G$1:$G$13</definedName>
    <definedName name="OBMC">'Program Names'!$A$26</definedName>
    <definedName name="OBMC_SA">[1]RTP_OBMC!$C$5:$C$17</definedName>
    <definedName name="OLM">'Program Names'!$A$25</definedName>
    <definedName name="_xlnm.Print_Area" localSheetId="3">'2009 TA-TI Distribution'!$A$1:$AA$64</definedName>
    <definedName name="_xlnm.Print_Area" localSheetId="4">'2012 TA-TI Distribution'!$A$1:$AA$64</definedName>
    <definedName name="_xlnm.Print_Area" localSheetId="5">'2015 TA-TI Distribution'!$A$1:$AA$64</definedName>
    <definedName name="_xlnm.Print_Area" localSheetId="6">'2017 TA-TI Distribution'!$A$1:$AA$64</definedName>
    <definedName name="_xlnm.Print_Area" localSheetId="7">'2018 TA-TI Distribution'!$A$1:$AA$65</definedName>
    <definedName name="_xlnm.Print_Area" localSheetId="8">'2019 DRP Expenditures'!$B$1:$X$64</definedName>
    <definedName name="_xlnm.Print_Area" localSheetId="16">'Aliso Canyon Expenditures'!$A$1:$Q$33</definedName>
    <definedName name="_xlnm.Print_Area" localSheetId="15">'Aliso Canyon Program MW'!$A$1:$V$58</definedName>
    <definedName name="_xlnm.Print_Area" localSheetId="9">'DRP Carryover Expenditures '!$A$1:$R$78</definedName>
    <definedName name="_xlnm.Print_Area" localSheetId="11">'Fund Shift Log'!$A$1:$G$31</definedName>
    <definedName name="_xlnm.Print_Area" localSheetId="10">Incentives!$A$1:$S$34</definedName>
    <definedName name="_xlnm.Print_Area" localSheetId="12">'Marketing-Monthly'!$A$1:$Q$132</definedName>
    <definedName name="_xlnm.Print_Area" localSheetId="13">'Marketing-Quarterly'!$A$1:$I$132</definedName>
    <definedName name="_xlnm.Print_Titles" localSheetId="15">'Aliso Canyon Program MW'!$1:$3</definedName>
    <definedName name="_xlnm.Print_Titles" localSheetId="9">'DRP Carryover Expenditures '!$1:$6</definedName>
    <definedName name="_xlnm.Print_Titles" localSheetId="14">'Event Summary '!$1:$5</definedName>
    <definedName name="_xlnm.Print_Titles" localSheetId="12">'Marketing-Monthly'!$1:$6</definedName>
    <definedName name="_xlnm.Print_Titles" localSheetId="13">'Marketing-Quarterly'!#REF!</definedName>
    <definedName name="ROTO">'Program Names'!$A$28</definedName>
    <definedName name="RptDate">[1]RptDate!$B$2</definedName>
    <definedName name="RTP">'Program Names'!$A$27</definedName>
    <definedName name="SAI_SA">[1]CPP!$C$5:$C$17</definedName>
    <definedName name="SAPBEXhrIndnt" hidden="1">"Wide"</definedName>
    <definedName name="SAPsysID" hidden="1">"708C5W7SBKP804JT78WJ0JNKI"</definedName>
    <definedName name="SAPwbID" hidden="1">"ARS"</definedName>
    <definedName name="SDPC">'Program Names'!$A$32</definedName>
    <definedName name="SDPC_SA">'[1]SDP-C'!$C$5:$C$17</definedName>
    <definedName name="SDPG">'Program Names'!$A$34</definedName>
    <definedName name="SDPR">'Program Names'!$A$33</definedName>
    <definedName name="SDPR_SA">'[1]SDP-R'!$C$5:$C$17</definedName>
    <definedName name="SEP">'Program Names'!$A$30</definedName>
    <definedName name="SLRP">'Program Names'!$A$29</definedName>
    <definedName name="SPD_SA">[1]SPD!$I$7:$I$19</definedName>
    <definedName name="SWMEO">'Program Names'!$A$31</definedName>
    <definedName name="TIP">'Program Names'!$A$35</definedName>
    <definedName name="Z_E8B3D8CC_BCDF_4785_836B_2A5CFEB31B52_.wvu.FilterData" localSheetId="14" hidden="1">'Event Summary '!$C$4:$L$645</definedName>
    <definedName name="Z_E8B3D8CC_BCDF_4785_836B_2A5CFEB31B52_.wvu.PrintArea" localSheetId="9" hidden="1">'DRP Carryover Expenditures '!$B$2:$R$75</definedName>
    <definedName name="Z_E8B3D8CC_BCDF_4785_836B_2A5CFEB31B52_.wvu.PrintArea" localSheetId="14" hidden="1">'Event Summary '!$A$4:$M$5</definedName>
    <definedName name="Z_E8B3D8CC_BCDF_4785_836B_2A5CFEB31B52_.wvu.PrintArea" localSheetId="10" hidden="1">Incentives!$B$2:$Q$30</definedName>
    <definedName name="Z_E8B3D8CC_BCDF_4785_836B_2A5CFEB31B52_.wvu.Rows" localSheetId="10" hidden="1">Incentives!#REF!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3" l="1"/>
  <c r="F118" i="37" l="1"/>
  <c r="F117" i="37"/>
  <c r="F116" i="37"/>
  <c r="F115" i="37"/>
  <c r="F114" i="37"/>
  <c r="F113" i="37"/>
  <c r="F125" i="37"/>
  <c r="F124" i="37"/>
  <c r="F123" i="37"/>
  <c r="F122" i="37"/>
  <c r="F119" i="37" l="1"/>
  <c r="L11" i="45" l="1"/>
  <c r="L8" i="45"/>
  <c r="L10" i="45" l="1"/>
  <c r="L7" i="45" l="1"/>
  <c r="L48" i="45" l="1"/>
  <c r="L90" i="45"/>
  <c r="L91" i="45" s="1"/>
  <c r="L92" i="45" s="1"/>
  <c r="L93" i="45" s="1"/>
  <c r="L94" i="45" s="1"/>
  <c r="L95" i="45" s="1"/>
  <c r="L96" i="45" s="1"/>
  <c r="L97" i="45" s="1"/>
  <c r="L98" i="45" s="1"/>
  <c r="L99" i="45" s="1"/>
  <c r="L101" i="45"/>
  <c r="E8" i="37" l="1"/>
  <c r="E9" i="37"/>
  <c r="E10" i="37" l="1"/>
  <c r="J10" i="39" l="1"/>
  <c r="J16" i="39"/>
  <c r="J27" i="39" s="1"/>
  <c r="J25" i="39"/>
  <c r="L560" i="45" l="1"/>
  <c r="L561" i="45" s="1"/>
  <c r="L562" i="45" s="1"/>
  <c r="L563" i="45" s="1"/>
  <c r="L564" i="45" s="1"/>
  <c r="L565" i="45" s="1"/>
  <c r="L566" i="45" s="1"/>
  <c r="L567" i="45" s="1"/>
  <c r="L568" i="45" s="1"/>
  <c r="L569" i="45" s="1"/>
  <c r="L570" i="45" s="1"/>
  <c r="L571" i="45" s="1"/>
  <c r="L572" i="45" s="1"/>
  <c r="L573" i="45" s="1"/>
  <c r="L574" i="45" s="1"/>
  <c r="L575" i="45" s="1"/>
  <c r="L576" i="45" s="1"/>
  <c r="L577" i="45" s="1"/>
  <c r="L542" i="45"/>
  <c r="L543" i="45" s="1"/>
  <c r="L544" i="45" s="1"/>
  <c r="L545" i="45" s="1"/>
  <c r="L546" i="45" s="1"/>
  <c r="L547" i="45" s="1"/>
  <c r="L548" i="45" s="1"/>
  <c r="L549" i="45" s="1"/>
  <c r="L550" i="45" s="1"/>
  <c r="L551" i="45" s="1"/>
  <c r="L552" i="45" s="1"/>
  <c r="L553" i="45" s="1"/>
  <c r="L554" i="45" s="1"/>
  <c r="L555" i="45" s="1"/>
  <c r="L556" i="45" s="1"/>
  <c r="L557" i="45" s="1"/>
  <c r="L558" i="45" s="1"/>
  <c r="L524" i="45"/>
  <c r="L525" i="45" s="1"/>
  <c r="L526" i="45" s="1"/>
  <c r="L527" i="45" s="1"/>
  <c r="L528" i="45" s="1"/>
  <c r="L529" i="45" s="1"/>
  <c r="L530" i="45" s="1"/>
  <c r="L531" i="45" s="1"/>
  <c r="L532" i="45" s="1"/>
  <c r="L533" i="45" s="1"/>
  <c r="L534" i="45" s="1"/>
  <c r="L535" i="45" s="1"/>
  <c r="L536" i="45" s="1"/>
  <c r="L537" i="45" s="1"/>
  <c r="L538" i="45" s="1"/>
  <c r="L539" i="45" s="1"/>
  <c r="L540" i="45" s="1"/>
  <c r="L507" i="45"/>
  <c r="L508" i="45" s="1"/>
  <c r="L509" i="45" s="1"/>
  <c r="L510" i="45" s="1"/>
  <c r="L511" i="45" s="1"/>
  <c r="L512" i="45" s="1"/>
  <c r="L513" i="45" s="1"/>
  <c r="L514" i="45" s="1"/>
  <c r="L515" i="45" s="1"/>
  <c r="L516" i="45" s="1"/>
  <c r="L517" i="45" s="1"/>
  <c r="L518" i="45" s="1"/>
  <c r="L519" i="45" s="1"/>
  <c r="L520" i="45" s="1"/>
  <c r="L521" i="45" s="1"/>
  <c r="L522" i="45" s="1"/>
  <c r="L489" i="45"/>
  <c r="L490" i="45" s="1"/>
  <c r="L491" i="45" s="1"/>
  <c r="L492" i="45" s="1"/>
  <c r="L493" i="45" s="1"/>
  <c r="L494" i="45" s="1"/>
  <c r="L495" i="45" s="1"/>
  <c r="L496" i="45" s="1"/>
  <c r="L497" i="45" s="1"/>
  <c r="L498" i="45" s="1"/>
  <c r="L499" i="45" s="1"/>
  <c r="L500" i="45" s="1"/>
  <c r="L501" i="45" s="1"/>
  <c r="L502" i="45" s="1"/>
  <c r="L503" i="45" s="1"/>
  <c r="L504" i="45" s="1"/>
  <c r="L505" i="45" s="1"/>
  <c r="L472" i="45"/>
  <c r="L473" i="45" s="1"/>
  <c r="L474" i="45" s="1"/>
  <c r="L475" i="45" s="1"/>
  <c r="L476" i="45" s="1"/>
  <c r="L477" i="45" s="1"/>
  <c r="L478" i="45" s="1"/>
  <c r="L479" i="45" s="1"/>
  <c r="L480" i="45" s="1"/>
  <c r="L481" i="45" s="1"/>
  <c r="L482" i="45" s="1"/>
  <c r="L483" i="45" s="1"/>
  <c r="L484" i="45" s="1"/>
  <c r="L485" i="45" s="1"/>
  <c r="L486" i="45" s="1"/>
  <c r="L487" i="45" s="1"/>
  <c r="L462" i="45"/>
  <c r="L463" i="45" s="1"/>
  <c r="L464" i="45" s="1"/>
  <c r="L465" i="45" s="1"/>
  <c r="L466" i="45" s="1"/>
  <c r="L467" i="45" s="1"/>
  <c r="L468" i="45" s="1"/>
  <c r="L469" i="45" s="1"/>
  <c r="L470" i="45" s="1"/>
  <c r="L452" i="45"/>
  <c r="L453" i="45" s="1"/>
  <c r="L454" i="45" s="1"/>
  <c r="L455" i="45" s="1"/>
  <c r="L456" i="45" s="1"/>
  <c r="L457" i="45" s="1"/>
  <c r="L458" i="45" s="1"/>
  <c r="L459" i="45" s="1"/>
  <c r="L460" i="45" s="1"/>
  <c r="L441" i="45"/>
  <c r="L442" i="45" s="1"/>
  <c r="L443" i="45" s="1"/>
  <c r="L444" i="45" s="1"/>
  <c r="L445" i="45" s="1"/>
  <c r="L446" i="45" s="1"/>
  <c r="L447" i="45" s="1"/>
  <c r="L448" i="45" s="1"/>
  <c r="L449" i="45" s="1"/>
  <c r="L450" i="45" s="1"/>
  <c r="L432" i="45"/>
  <c r="L433" i="45" s="1"/>
  <c r="L434" i="45" s="1"/>
  <c r="L435" i="45" s="1"/>
  <c r="L436" i="45" s="1"/>
  <c r="L437" i="45" s="1"/>
  <c r="L438" i="45" s="1"/>
  <c r="L439" i="45" s="1"/>
  <c r="L423" i="45"/>
  <c r="L424" i="45" s="1"/>
  <c r="L425" i="45" s="1"/>
  <c r="L426" i="45" s="1"/>
  <c r="L427" i="45" s="1"/>
  <c r="L428" i="45" s="1"/>
  <c r="L429" i="45" s="1"/>
  <c r="L430" i="45" s="1"/>
  <c r="L413" i="45"/>
  <c r="L414" i="45" s="1"/>
  <c r="L415" i="45" s="1"/>
  <c r="L416" i="45" s="1"/>
  <c r="L417" i="45" s="1"/>
  <c r="L418" i="45" s="1"/>
  <c r="L419" i="45" s="1"/>
  <c r="L420" i="45" s="1"/>
  <c r="L421" i="45" s="1"/>
  <c r="L403" i="45"/>
  <c r="L404" i="45" s="1"/>
  <c r="L405" i="45" s="1"/>
  <c r="L406" i="45" s="1"/>
  <c r="L407" i="45" s="1"/>
  <c r="L408" i="45" s="1"/>
  <c r="L409" i="45" s="1"/>
  <c r="L410" i="45" s="1"/>
  <c r="L411" i="45" s="1"/>
  <c r="L393" i="45"/>
  <c r="L394" i="45" s="1"/>
  <c r="L395" i="45" s="1"/>
  <c r="L396" i="45" s="1"/>
  <c r="L397" i="45" s="1"/>
  <c r="L398" i="45" s="1"/>
  <c r="L399" i="45" s="1"/>
  <c r="L400" i="45" s="1"/>
  <c r="L401" i="45" s="1"/>
  <c r="L383" i="45"/>
  <c r="L384" i="45" s="1"/>
  <c r="L385" i="45" s="1"/>
  <c r="L386" i="45" s="1"/>
  <c r="L387" i="45" s="1"/>
  <c r="L388" i="45" s="1"/>
  <c r="L389" i="45" s="1"/>
  <c r="L390" i="45" s="1"/>
  <c r="L391" i="45" s="1"/>
  <c r="L373" i="45"/>
  <c r="L374" i="45" s="1"/>
  <c r="L375" i="45" s="1"/>
  <c r="L376" i="45" s="1"/>
  <c r="L377" i="45" s="1"/>
  <c r="L378" i="45" s="1"/>
  <c r="L379" i="45" s="1"/>
  <c r="L380" i="45" s="1"/>
  <c r="L381" i="45" s="1"/>
  <c r="L363" i="45"/>
  <c r="L364" i="45" s="1"/>
  <c r="L365" i="45" s="1"/>
  <c r="L366" i="45" s="1"/>
  <c r="L367" i="45" s="1"/>
  <c r="L368" i="45" s="1"/>
  <c r="L369" i="45" s="1"/>
  <c r="L370" i="45" s="1"/>
  <c r="L371" i="45" s="1"/>
  <c r="L353" i="45"/>
  <c r="L354" i="45" s="1"/>
  <c r="L355" i="45" s="1"/>
  <c r="L356" i="45" s="1"/>
  <c r="L357" i="45" s="1"/>
  <c r="L358" i="45" s="1"/>
  <c r="L359" i="45" s="1"/>
  <c r="L360" i="45" s="1"/>
  <c r="L361" i="45" s="1"/>
  <c r="L342" i="45"/>
  <c r="L343" i="45" s="1"/>
  <c r="L344" i="45" s="1"/>
  <c r="L345" i="45" s="1"/>
  <c r="L346" i="45" s="1"/>
  <c r="L347" i="45" s="1"/>
  <c r="L348" i="45" s="1"/>
  <c r="L349" i="45" s="1"/>
  <c r="L350" i="45" s="1"/>
  <c r="L351" i="45" s="1"/>
  <c r="L333" i="45"/>
  <c r="L334" i="45" s="1"/>
  <c r="L335" i="45" s="1"/>
  <c r="L336" i="45" s="1"/>
  <c r="L337" i="45" s="1"/>
  <c r="L338" i="45" s="1"/>
  <c r="L339" i="45" s="1"/>
  <c r="L340" i="45" s="1"/>
  <c r="L324" i="45"/>
  <c r="L325" i="45" s="1"/>
  <c r="L326" i="45" s="1"/>
  <c r="L327" i="45" s="1"/>
  <c r="L328" i="45" s="1"/>
  <c r="L329" i="45" s="1"/>
  <c r="L330" i="45" s="1"/>
  <c r="L331" i="45" s="1"/>
  <c r="L314" i="45"/>
  <c r="L315" i="45" s="1"/>
  <c r="L316" i="45" s="1"/>
  <c r="L317" i="45" s="1"/>
  <c r="L318" i="45" s="1"/>
  <c r="L319" i="45" s="1"/>
  <c r="L320" i="45" s="1"/>
  <c r="L321" i="45" s="1"/>
  <c r="L322" i="45" s="1"/>
  <c r="L304" i="45"/>
  <c r="L305" i="45" s="1"/>
  <c r="L306" i="45" s="1"/>
  <c r="L307" i="45" s="1"/>
  <c r="L308" i="45" s="1"/>
  <c r="L309" i="45" s="1"/>
  <c r="L310" i="45" s="1"/>
  <c r="L311" i="45" s="1"/>
  <c r="L312" i="45" s="1"/>
  <c r="L294" i="45"/>
  <c r="L295" i="45" s="1"/>
  <c r="L296" i="45" s="1"/>
  <c r="L297" i="45" s="1"/>
  <c r="L298" i="45" s="1"/>
  <c r="L299" i="45" s="1"/>
  <c r="L300" i="45" s="1"/>
  <c r="L301" i="45" s="1"/>
  <c r="L302" i="45" s="1"/>
  <c r="L284" i="45"/>
  <c r="L285" i="45" s="1"/>
  <c r="L286" i="45" s="1"/>
  <c r="L287" i="45" s="1"/>
  <c r="L288" i="45" s="1"/>
  <c r="L289" i="45" s="1"/>
  <c r="L290" i="45" s="1"/>
  <c r="L291" i="45" s="1"/>
  <c r="L292" i="45" s="1"/>
  <c r="L274" i="45"/>
  <c r="L275" i="45" s="1"/>
  <c r="L276" i="45" s="1"/>
  <c r="L277" i="45" s="1"/>
  <c r="L278" i="45" s="1"/>
  <c r="L279" i="45" s="1"/>
  <c r="L280" i="45" s="1"/>
  <c r="L281" i="45" s="1"/>
  <c r="L282" i="45" s="1"/>
  <c r="L31" i="45" l="1"/>
  <c r="L32" i="45" s="1"/>
  <c r="L33" i="45" s="1"/>
  <c r="L34" i="45" s="1"/>
  <c r="L35" i="45" s="1"/>
  <c r="L36" i="45" s="1"/>
  <c r="L37" i="45" s="1"/>
  <c r="L38" i="45" s="1"/>
  <c r="L39" i="45" s="1"/>
  <c r="L40" i="45" s="1"/>
  <c r="L41" i="45" s="1"/>
  <c r="L42" i="45" s="1"/>
  <c r="L43" i="45" s="1"/>
  <c r="L44" i="45" s="1"/>
  <c r="L45" i="45" s="1"/>
  <c r="L46" i="45" s="1"/>
  <c r="L580" i="45"/>
  <c r="L581" i="45" s="1"/>
  <c r="L582" i="45" s="1"/>
  <c r="L583" i="45" s="1"/>
  <c r="L584" i="45" s="1"/>
  <c r="L585" i="45" s="1"/>
  <c r="L586" i="45" l="1"/>
  <c r="L587" i="45" s="1"/>
  <c r="L588" i="45" s="1"/>
  <c r="L589" i="45" s="1"/>
  <c r="L590" i="45" s="1"/>
  <c r="L591" i="45" s="1"/>
  <c r="F32" i="38"/>
  <c r="H86" i="27" l="1"/>
  <c r="H87" i="27"/>
  <c r="H94" i="27"/>
  <c r="H93" i="27"/>
  <c r="D17" i="37" l="1"/>
  <c r="D18" i="37"/>
  <c r="D19" i="37"/>
  <c r="D20" i="37"/>
  <c r="D21" i="37"/>
  <c r="D8" i="37"/>
  <c r="D9" i="37"/>
  <c r="H113" i="27" l="1"/>
  <c r="L102" i="45" l="1"/>
  <c r="L103" i="45" s="1"/>
  <c r="L104" i="45" s="1"/>
  <c r="L105" i="45" s="1"/>
  <c r="L106" i="45" s="1"/>
  <c r="L107" i="45" s="1"/>
  <c r="L108" i="45" s="1"/>
  <c r="L109" i="45" s="1"/>
  <c r="L110" i="45" s="1"/>
  <c r="L111" i="45" s="1"/>
  <c r="L112" i="45" s="1"/>
  <c r="L113" i="45" s="1"/>
  <c r="L114" i="45" s="1"/>
  <c r="L115" i="45" s="1"/>
  <c r="L116" i="45" s="1"/>
  <c r="L117" i="45" s="1"/>
  <c r="L118" i="45" s="1"/>
  <c r="L119" i="45" s="1"/>
  <c r="L120" i="45" s="1"/>
  <c r="L69" i="45"/>
  <c r="L70" i="45" s="1"/>
  <c r="L71" i="45" s="1"/>
  <c r="L72" i="45" s="1"/>
  <c r="L73" i="45" s="1"/>
  <c r="L74" i="45" s="1"/>
  <c r="L75" i="45" s="1"/>
  <c r="L76" i="45" s="1"/>
  <c r="L77" i="45" s="1"/>
  <c r="L78" i="45" s="1"/>
  <c r="L79" i="45" s="1"/>
  <c r="L80" i="45" s="1"/>
  <c r="L81" i="45" s="1"/>
  <c r="L82" i="45" s="1"/>
  <c r="L83" i="45" s="1"/>
  <c r="L84" i="45" s="1"/>
  <c r="L85" i="45" s="1"/>
  <c r="L86" i="45" s="1"/>
  <c r="L87" i="45" s="1"/>
  <c r="L88" i="45" s="1"/>
  <c r="L49" i="45"/>
  <c r="L50" i="45" s="1"/>
  <c r="L51" i="45" s="1"/>
  <c r="L52" i="45" s="1"/>
  <c r="L53" i="45" s="1"/>
  <c r="L54" i="45" s="1"/>
  <c r="L55" i="45" s="1"/>
  <c r="L56" i="45" s="1"/>
  <c r="L57" i="45" s="1"/>
  <c r="L58" i="45" s="1"/>
  <c r="L59" i="45" s="1"/>
  <c r="L60" i="45" s="1"/>
  <c r="L61" i="45" s="1"/>
  <c r="L62" i="45" s="1"/>
  <c r="L63" i="45" s="1"/>
  <c r="L64" i="45" s="1"/>
  <c r="L65" i="45" s="1"/>
  <c r="L66" i="45" s="1"/>
  <c r="L67" i="45" s="1"/>
  <c r="L13" i="45"/>
  <c r="L14" i="45" s="1"/>
  <c r="L15" i="45" s="1"/>
  <c r="L16" i="45" s="1"/>
  <c r="L17" i="45" s="1"/>
  <c r="L18" i="45" s="1"/>
  <c r="L19" i="45" s="1"/>
  <c r="L20" i="45" s="1"/>
  <c r="L21" i="45" s="1"/>
  <c r="L22" i="45" s="1"/>
  <c r="L23" i="45" s="1"/>
  <c r="L24" i="45" s="1"/>
  <c r="L25" i="45" s="1"/>
  <c r="L26" i="45" s="1"/>
  <c r="L27" i="45" s="1"/>
  <c r="L28" i="45" s="1"/>
  <c r="L29" i="45" s="1"/>
  <c r="L222" i="45" l="1"/>
  <c r="L223" i="45" s="1"/>
  <c r="L224" i="45" s="1"/>
  <c r="L225" i="45" s="1"/>
  <c r="L226" i="45" s="1"/>
  <c r="L227" i="45" s="1"/>
  <c r="L228" i="45" s="1"/>
  <c r="L229" i="45" s="1"/>
  <c r="L230" i="45" s="1"/>
  <c r="L231" i="45" s="1"/>
  <c r="L232" i="45" s="1"/>
  <c r="L233" i="45" s="1"/>
  <c r="L234" i="45" s="1"/>
  <c r="L235" i="45" s="1"/>
  <c r="L236" i="45" s="1"/>
  <c r="L237" i="45" s="1"/>
  <c r="L238" i="45" s="1"/>
  <c r="L239" i="45" s="1"/>
  <c r="L240" i="45" s="1"/>
  <c r="L241" i="45" s="1"/>
  <c r="P22" i="1" l="1"/>
  <c r="F48" i="38" l="1"/>
  <c r="U37" i="38"/>
  <c r="R37" i="38"/>
  <c r="I37" i="38"/>
  <c r="F37" i="38"/>
  <c r="U24" i="38"/>
  <c r="R24" i="38"/>
  <c r="U13" i="38"/>
  <c r="R13" i="38"/>
  <c r="O13" i="38"/>
  <c r="L13" i="38"/>
  <c r="I13" i="38"/>
  <c r="F13" i="38"/>
  <c r="F24" i="38"/>
  <c r="I24" i="38"/>
  <c r="L24" i="38"/>
  <c r="O24" i="38"/>
  <c r="E91" i="27" l="1"/>
  <c r="B17" i="2" l="1"/>
  <c r="B41" i="2"/>
  <c r="F108" i="37" l="1"/>
  <c r="F107" i="37"/>
  <c r="F106" i="37"/>
  <c r="F105" i="37"/>
  <c r="F104" i="37"/>
  <c r="F101" i="37"/>
  <c r="F100" i="37"/>
  <c r="F99" i="37"/>
  <c r="F98" i="37"/>
  <c r="F97" i="37"/>
  <c r="F94" i="37"/>
  <c r="F93" i="37"/>
  <c r="F92" i="37"/>
  <c r="F91" i="37"/>
  <c r="F90" i="37"/>
  <c r="F87" i="37"/>
  <c r="F86" i="37"/>
  <c r="F85" i="37"/>
  <c r="F84" i="37"/>
  <c r="F83" i="37"/>
  <c r="F80" i="37"/>
  <c r="F79" i="37"/>
  <c r="F78" i="37"/>
  <c r="F77" i="37"/>
  <c r="F76" i="37"/>
  <c r="F73" i="37"/>
  <c r="F72" i="37"/>
  <c r="F71" i="37"/>
  <c r="F70" i="37"/>
  <c r="F69" i="37"/>
  <c r="F56" i="37"/>
  <c r="F66" i="37"/>
  <c r="F65" i="37"/>
  <c r="F64" i="37"/>
  <c r="F63" i="37"/>
  <c r="F62" i="37"/>
  <c r="F57" i="37"/>
  <c r="F58" i="37"/>
  <c r="F59" i="37"/>
  <c r="F55" i="37"/>
  <c r="F48" i="37"/>
  <c r="F47" i="37"/>
  <c r="F43" i="37"/>
  <c r="F44" i="37"/>
  <c r="F42" i="37"/>
  <c r="F39" i="37"/>
  <c r="F36" i="37"/>
  <c r="F33" i="37"/>
  <c r="F32" i="37"/>
  <c r="F29" i="37"/>
  <c r="F25" i="37"/>
  <c r="F26" i="37"/>
  <c r="F24" i="37"/>
  <c r="F18" i="37"/>
  <c r="F19" i="37"/>
  <c r="F20" i="37"/>
  <c r="F21" i="37"/>
  <c r="F17" i="37"/>
  <c r="F9" i="37"/>
  <c r="F8" i="37"/>
  <c r="E108" i="37"/>
  <c r="E107" i="37"/>
  <c r="E106" i="37"/>
  <c r="E105" i="37"/>
  <c r="E104" i="37"/>
  <c r="E101" i="37"/>
  <c r="E100" i="37"/>
  <c r="E99" i="37"/>
  <c r="E98" i="37"/>
  <c r="E97" i="37"/>
  <c r="E94" i="37"/>
  <c r="E93" i="37"/>
  <c r="E92" i="37"/>
  <c r="E91" i="37"/>
  <c r="E90" i="37"/>
  <c r="E87" i="37"/>
  <c r="E86" i="37"/>
  <c r="E85" i="37"/>
  <c r="E84" i="37"/>
  <c r="E83" i="37"/>
  <c r="E80" i="37"/>
  <c r="E79" i="37"/>
  <c r="E78" i="37"/>
  <c r="E77" i="37"/>
  <c r="E76" i="37"/>
  <c r="E73" i="37"/>
  <c r="E72" i="37"/>
  <c r="E71" i="37"/>
  <c r="E70" i="37"/>
  <c r="E69" i="37"/>
  <c r="E66" i="37"/>
  <c r="E65" i="37"/>
  <c r="E64" i="37"/>
  <c r="E63" i="37"/>
  <c r="E62" i="37"/>
  <c r="E56" i="37"/>
  <c r="E57" i="37"/>
  <c r="E58" i="37"/>
  <c r="E59" i="37"/>
  <c r="E55" i="37"/>
  <c r="E48" i="37"/>
  <c r="E47" i="37"/>
  <c r="E43" i="37"/>
  <c r="E44" i="37"/>
  <c r="E42" i="37"/>
  <c r="E39" i="37"/>
  <c r="E36" i="37"/>
  <c r="E33" i="37"/>
  <c r="E32" i="37"/>
  <c r="E29" i="37"/>
  <c r="E25" i="37"/>
  <c r="E26" i="37"/>
  <c r="E24" i="37"/>
  <c r="E18" i="37"/>
  <c r="E19" i="37"/>
  <c r="E20" i="37"/>
  <c r="E21" i="37"/>
  <c r="E17" i="37"/>
  <c r="B44" i="2" l="1"/>
  <c r="B43" i="2"/>
  <c r="B42" i="2"/>
  <c r="B20" i="2"/>
  <c r="B19" i="2"/>
  <c r="B18" i="2"/>
  <c r="D105" i="37" l="1"/>
  <c r="D106" i="37"/>
  <c r="D107" i="37"/>
  <c r="D108" i="37"/>
  <c r="D104" i="37"/>
  <c r="D98" i="37"/>
  <c r="D99" i="37"/>
  <c r="D100" i="37"/>
  <c r="D101" i="37"/>
  <c r="D97" i="37"/>
  <c r="D91" i="37"/>
  <c r="D92" i="37"/>
  <c r="D93" i="37"/>
  <c r="D94" i="37"/>
  <c r="D90" i="37"/>
  <c r="D84" i="37"/>
  <c r="D85" i="37"/>
  <c r="D86" i="37"/>
  <c r="D87" i="37"/>
  <c r="D83" i="37"/>
  <c r="D77" i="37"/>
  <c r="D78" i="37"/>
  <c r="D79" i="37"/>
  <c r="D80" i="37"/>
  <c r="D76" i="37"/>
  <c r="D70" i="37"/>
  <c r="D71" i="37"/>
  <c r="D72" i="37"/>
  <c r="D73" i="37"/>
  <c r="D69" i="37"/>
  <c r="D63" i="37"/>
  <c r="D64" i="37"/>
  <c r="D65" i="37"/>
  <c r="D66" i="37"/>
  <c r="D62" i="37"/>
  <c r="D56" i="37"/>
  <c r="D57" i="37"/>
  <c r="D58" i="37"/>
  <c r="D59" i="37"/>
  <c r="D55" i="37"/>
  <c r="D48" i="37"/>
  <c r="D47" i="37"/>
  <c r="D43" i="37"/>
  <c r="D44" i="37"/>
  <c r="D42" i="37"/>
  <c r="D39" i="37"/>
  <c r="D36" i="37"/>
  <c r="D33" i="37"/>
  <c r="D32" i="37"/>
  <c r="D29" i="37"/>
  <c r="D25" i="37"/>
  <c r="D26" i="37"/>
  <c r="D24" i="37"/>
  <c r="G33" i="43" l="1"/>
  <c r="H13" i="43"/>
  <c r="H19" i="43"/>
  <c r="H24" i="43"/>
  <c r="H29" i="43"/>
  <c r="H35" i="43"/>
  <c r="H40" i="43"/>
  <c r="H46" i="43"/>
  <c r="C8" i="37" l="1"/>
  <c r="F24" i="43" l="1"/>
  <c r="G24" i="43"/>
  <c r="I24" i="43"/>
  <c r="J24" i="43"/>
  <c r="K24" i="43"/>
  <c r="L24" i="43"/>
  <c r="M24" i="43"/>
  <c r="N24" i="43"/>
  <c r="O24" i="43"/>
  <c r="P24" i="43"/>
  <c r="E24" i="43"/>
  <c r="T24" i="43"/>
  <c r="R24" i="43"/>
  <c r="C113" i="27" l="1"/>
  <c r="D18" i="33" l="1"/>
  <c r="D117" i="27" l="1"/>
  <c r="D116" i="27"/>
  <c r="D115" i="27"/>
  <c r="D114" i="27"/>
  <c r="D113" i="27"/>
  <c r="C117" i="27"/>
  <c r="C116" i="27"/>
  <c r="C115" i="27"/>
  <c r="C114" i="27"/>
  <c r="D14" i="33" l="1"/>
  <c r="D22" i="43"/>
  <c r="D24" i="43" s="1"/>
  <c r="B34" i="43" l="1"/>
  <c r="B28" i="43"/>
  <c r="B13" i="33"/>
  <c r="B12" i="33"/>
  <c r="B11" i="33"/>
  <c r="B10" i="33"/>
  <c r="B8" i="33"/>
  <c r="B9" i="33"/>
  <c r="B50" i="43"/>
  <c r="B49" i="43"/>
  <c r="B43" i="43"/>
  <c r="B39" i="43"/>
  <c r="B27" i="43"/>
  <c r="B45" i="43" l="1"/>
  <c r="B44" i="43"/>
  <c r="B38" i="43"/>
  <c r="B33" i="43"/>
  <c r="B32" i="43"/>
  <c r="B23" i="43"/>
  <c r="B18" i="43"/>
  <c r="B17" i="43"/>
  <c r="B16" i="43"/>
  <c r="B12" i="43"/>
  <c r="B22" i="43"/>
  <c r="B11" i="43"/>
  <c r="B10" i="43"/>
  <c r="B9" i="43"/>
  <c r="B8" i="43"/>
  <c r="B18" i="44"/>
  <c r="B43" i="44"/>
  <c r="B18" i="40"/>
  <c r="B43" i="40"/>
  <c r="B18" i="35"/>
  <c r="B43" i="35"/>
  <c r="B18" i="4"/>
  <c r="B43" i="4"/>
  <c r="B43" i="3"/>
  <c r="B18" i="3"/>
  <c r="B42" i="44"/>
  <c r="B17" i="44"/>
  <c r="B42" i="40"/>
  <c r="B17" i="40"/>
  <c r="B42" i="35"/>
  <c r="B17" i="35"/>
  <c r="B42" i="4"/>
  <c r="B17" i="4"/>
  <c r="B42" i="3"/>
  <c r="B17" i="3"/>
  <c r="B41" i="44"/>
  <c r="B16" i="44"/>
  <c r="B41" i="40"/>
  <c r="B16" i="40"/>
  <c r="B41" i="35"/>
  <c r="B16" i="35"/>
  <c r="B41" i="4"/>
  <c r="B16" i="4"/>
  <c r="B41" i="3"/>
  <c r="B16" i="3"/>
  <c r="B40" i="44"/>
  <c r="B15" i="44"/>
  <c r="B40" i="40"/>
  <c r="B15" i="40"/>
  <c r="B40" i="35"/>
  <c r="B15" i="35"/>
  <c r="B40" i="4"/>
  <c r="B15" i="4"/>
  <c r="B40" i="3"/>
  <c r="B15" i="3"/>
  <c r="B36" i="44"/>
  <c r="B11" i="44"/>
  <c r="B36" i="40"/>
  <c r="B11" i="40"/>
  <c r="B36" i="35"/>
  <c r="B11" i="35"/>
  <c r="B36" i="4"/>
  <c r="B11" i="4"/>
  <c r="B36" i="3"/>
  <c r="B11" i="3"/>
  <c r="B35" i="44"/>
  <c r="B10" i="44"/>
  <c r="B35" i="40"/>
  <c r="B10" i="40"/>
  <c r="B35" i="35"/>
  <c r="B10" i="35"/>
  <c r="B35" i="4"/>
  <c r="B10" i="4"/>
  <c r="B35" i="3"/>
  <c r="B10" i="3"/>
  <c r="B8" i="44"/>
  <c r="B33" i="44"/>
  <c r="B33" i="40"/>
  <c r="B8" i="40"/>
  <c r="B33" i="35"/>
  <c r="B8" i="35"/>
  <c r="B33" i="4"/>
  <c r="B8" i="4"/>
  <c r="B34" i="44"/>
  <c r="B9" i="44"/>
  <c r="B34" i="40"/>
  <c r="B9" i="40"/>
  <c r="B34" i="35"/>
  <c r="B9" i="35"/>
  <c r="B34" i="4"/>
  <c r="B9" i="4"/>
  <c r="B34" i="3"/>
  <c r="B9" i="3"/>
  <c r="B33" i="3"/>
  <c r="B8" i="3"/>
  <c r="H103" i="37" l="1"/>
  <c r="H96" i="37"/>
  <c r="H89" i="37"/>
  <c r="H82" i="37"/>
  <c r="H75" i="37"/>
  <c r="H68" i="37"/>
  <c r="H61" i="37"/>
  <c r="H54" i="37"/>
  <c r="H48" i="37"/>
  <c r="H47" i="37"/>
  <c r="H9" i="37"/>
  <c r="D10" i="27"/>
  <c r="D11" i="27" s="1"/>
  <c r="D13" i="43"/>
  <c r="B15" i="2" l="1"/>
  <c r="B39" i="2"/>
  <c r="B15" i="1"/>
  <c r="B36" i="1"/>
  <c r="B35" i="1"/>
  <c r="B14" i="1"/>
  <c r="B38" i="2"/>
  <c r="B14" i="2"/>
  <c r="B13" i="2"/>
  <c r="B37" i="2"/>
  <c r="B34" i="1"/>
  <c r="B13" i="1"/>
  <c r="B23" i="2"/>
  <c r="B47" i="2"/>
  <c r="B42" i="1"/>
  <c r="B21" i="1"/>
  <c r="B46" i="2"/>
  <c r="B22" i="2"/>
  <c r="B41" i="1"/>
  <c r="B20" i="1"/>
  <c r="B21" i="2"/>
  <c r="B45" i="2"/>
  <c r="B40" i="1"/>
  <c r="B19" i="1"/>
  <c r="B39" i="1" l="1"/>
  <c r="B18" i="1"/>
  <c r="B36" i="2" l="1"/>
  <c r="B35" i="2"/>
  <c r="B12" i="2"/>
  <c r="B11" i="2"/>
  <c r="B33" i="1"/>
  <c r="B32" i="1"/>
  <c r="B12" i="1"/>
  <c r="B11" i="1"/>
  <c r="B34" i="2"/>
  <c r="B33" i="2"/>
  <c r="B10" i="2"/>
  <c r="B9" i="2"/>
  <c r="B31" i="1"/>
  <c r="B30" i="1"/>
  <c r="B10" i="1"/>
  <c r="B9" i="1"/>
  <c r="B32" i="2"/>
  <c r="B29" i="1"/>
  <c r="B8" i="2"/>
  <c r="B8" i="1"/>
  <c r="G48" i="38" l="1"/>
  <c r="G47" i="38"/>
  <c r="F47" i="38"/>
  <c r="G46" i="38"/>
  <c r="F46" i="38"/>
  <c r="G45" i="38"/>
  <c r="F45" i="38"/>
  <c r="G44" i="38"/>
  <c r="F44" i="38"/>
  <c r="G43" i="38"/>
  <c r="F43" i="38"/>
  <c r="G13" i="38"/>
  <c r="G12" i="38"/>
  <c r="F12" i="38"/>
  <c r="G11" i="38"/>
  <c r="F11" i="38"/>
  <c r="G10" i="38"/>
  <c r="F10" i="38"/>
  <c r="G9" i="38"/>
  <c r="F9" i="38"/>
  <c r="G8" i="38"/>
  <c r="F8" i="38"/>
  <c r="J13" i="38"/>
  <c r="J12" i="38"/>
  <c r="I12" i="38"/>
  <c r="J11" i="38"/>
  <c r="I11" i="38"/>
  <c r="J10" i="38"/>
  <c r="I10" i="38"/>
  <c r="J9" i="38"/>
  <c r="I9" i="38"/>
  <c r="J8" i="38"/>
  <c r="I8" i="38"/>
  <c r="M13" i="38"/>
  <c r="M12" i="38"/>
  <c r="L12" i="38"/>
  <c r="M11" i="38"/>
  <c r="L11" i="38"/>
  <c r="M10" i="38"/>
  <c r="L10" i="38"/>
  <c r="M9" i="38"/>
  <c r="L9" i="38"/>
  <c r="M8" i="38"/>
  <c r="L8" i="38"/>
  <c r="P13" i="38"/>
  <c r="P12" i="38"/>
  <c r="O12" i="38"/>
  <c r="P11" i="38"/>
  <c r="O11" i="38"/>
  <c r="P10" i="38"/>
  <c r="O10" i="38"/>
  <c r="P9" i="38"/>
  <c r="O9" i="38"/>
  <c r="P8" i="38"/>
  <c r="O8" i="38"/>
  <c r="S13" i="38"/>
  <c r="S12" i="38"/>
  <c r="R12" i="38"/>
  <c r="S11" i="38"/>
  <c r="R11" i="38"/>
  <c r="S10" i="38"/>
  <c r="R10" i="38"/>
  <c r="S9" i="38"/>
  <c r="R9" i="38"/>
  <c r="S8" i="38"/>
  <c r="R8" i="38"/>
  <c r="V13" i="38"/>
  <c r="V12" i="38"/>
  <c r="U12" i="38"/>
  <c r="V11" i="38"/>
  <c r="U11" i="38"/>
  <c r="V10" i="38"/>
  <c r="U10" i="38"/>
  <c r="V9" i="38"/>
  <c r="U9" i="38"/>
  <c r="V8" i="38"/>
  <c r="U8" i="38"/>
  <c r="V24" i="38"/>
  <c r="V23" i="38"/>
  <c r="U23" i="38"/>
  <c r="V22" i="38"/>
  <c r="U22" i="38"/>
  <c r="V21" i="38"/>
  <c r="U21" i="38"/>
  <c r="V20" i="38"/>
  <c r="U20" i="38"/>
  <c r="V19" i="38"/>
  <c r="U19" i="38"/>
  <c r="S24" i="38"/>
  <c r="S23" i="38"/>
  <c r="R23" i="38"/>
  <c r="S22" i="38"/>
  <c r="R22" i="38"/>
  <c r="S21" i="38"/>
  <c r="R21" i="38"/>
  <c r="S20" i="38"/>
  <c r="R20" i="38"/>
  <c r="S19" i="38"/>
  <c r="R19" i="38"/>
  <c r="P24" i="38"/>
  <c r="P23" i="38"/>
  <c r="O23" i="38"/>
  <c r="P22" i="38"/>
  <c r="O22" i="38"/>
  <c r="P21" i="38"/>
  <c r="O21" i="38"/>
  <c r="P20" i="38"/>
  <c r="O20" i="38"/>
  <c r="P19" i="38"/>
  <c r="O19" i="38"/>
  <c r="M24" i="38"/>
  <c r="M23" i="38"/>
  <c r="L23" i="38"/>
  <c r="M22" i="38"/>
  <c r="L22" i="38"/>
  <c r="M21" i="38"/>
  <c r="L21" i="38"/>
  <c r="M20" i="38"/>
  <c r="L20" i="38"/>
  <c r="M19" i="38"/>
  <c r="L19" i="38"/>
  <c r="J24" i="38"/>
  <c r="J23" i="38"/>
  <c r="I23" i="38"/>
  <c r="J22" i="38"/>
  <c r="I22" i="38"/>
  <c r="J21" i="38"/>
  <c r="I21" i="38"/>
  <c r="J20" i="38"/>
  <c r="I20" i="38"/>
  <c r="J19" i="38"/>
  <c r="I19" i="38"/>
  <c r="G24" i="38"/>
  <c r="G23" i="38"/>
  <c r="F23" i="38"/>
  <c r="G22" i="38"/>
  <c r="F22" i="38"/>
  <c r="G21" i="38"/>
  <c r="F21" i="38"/>
  <c r="G20" i="38"/>
  <c r="F20" i="38"/>
  <c r="G19" i="38"/>
  <c r="F19" i="38"/>
  <c r="G37" i="38"/>
  <c r="G36" i="38"/>
  <c r="F36" i="38"/>
  <c r="G35" i="38"/>
  <c r="F35" i="38"/>
  <c r="G34" i="38"/>
  <c r="F34" i="38"/>
  <c r="G33" i="38"/>
  <c r="F33" i="38"/>
  <c r="G32" i="38"/>
  <c r="C66" i="34" l="1"/>
  <c r="C62" i="34"/>
  <c r="C47" i="34"/>
  <c r="C42" i="34"/>
  <c r="C38" i="34"/>
  <c r="C33" i="34"/>
  <c r="C29" i="34"/>
  <c r="C24" i="34"/>
  <c r="C20" i="34"/>
  <c r="C13" i="34"/>
  <c r="D13" i="34"/>
  <c r="D20" i="34"/>
  <c r="D24" i="34"/>
  <c r="D29" i="34"/>
  <c r="D33" i="34"/>
  <c r="D38" i="34"/>
  <c r="D42" i="34"/>
  <c r="D47" i="34"/>
  <c r="D62" i="34"/>
  <c r="D66" i="34"/>
  <c r="D51" i="43"/>
  <c r="D46" i="43"/>
  <c r="D40" i="43"/>
  <c r="D35" i="43"/>
  <c r="D29" i="43"/>
  <c r="D19" i="43"/>
  <c r="D53" i="43" l="1"/>
  <c r="C69" i="34"/>
  <c r="D69" i="34"/>
  <c r="F18" i="44" l="1"/>
  <c r="F17" i="44"/>
  <c r="F16" i="44"/>
  <c r="F15" i="44"/>
  <c r="J18" i="44"/>
  <c r="J17" i="44"/>
  <c r="J16" i="44"/>
  <c r="J15" i="44"/>
  <c r="N18" i="44"/>
  <c r="N17" i="44"/>
  <c r="N16" i="44"/>
  <c r="N15" i="44"/>
  <c r="F11" i="44"/>
  <c r="F10" i="44"/>
  <c r="F9" i="44"/>
  <c r="F8" i="44"/>
  <c r="J11" i="44"/>
  <c r="J10" i="44"/>
  <c r="J9" i="44"/>
  <c r="J8" i="44"/>
  <c r="N11" i="44"/>
  <c r="N10" i="44"/>
  <c r="N9" i="44"/>
  <c r="N8" i="44"/>
  <c r="F18" i="40"/>
  <c r="F17" i="40"/>
  <c r="F16" i="40"/>
  <c r="F15" i="40"/>
  <c r="J18" i="40"/>
  <c r="J17" i="40"/>
  <c r="J16" i="40"/>
  <c r="J15" i="40"/>
  <c r="N18" i="40"/>
  <c r="N17" i="40"/>
  <c r="N16" i="40"/>
  <c r="N15" i="40"/>
  <c r="F11" i="40"/>
  <c r="F10" i="40"/>
  <c r="F9" i="40"/>
  <c r="F8" i="40"/>
  <c r="J11" i="40"/>
  <c r="J10" i="40"/>
  <c r="J9" i="40"/>
  <c r="J8" i="40"/>
  <c r="N11" i="40"/>
  <c r="N10" i="40"/>
  <c r="N9" i="40"/>
  <c r="N8" i="40"/>
  <c r="R8" i="40"/>
  <c r="R9" i="40"/>
  <c r="R10" i="40"/>
  <c r="R11" i="40"/>
  <c r="F18" i="35"/>
  <c r="F17" i="35"/>
  <c r="F16" i="35"/>
  <c r="F15" i="35"/>
  <c r="J18" i="35"/>
  <c r="J17" i="35"/>
  <c r="J16" i="35"/>
  <c r="J15" i="35"/>
  <c r="N18" i="35"/>
  <c r="N17" i="35"/>
  <c r="N16" i="35"/>
  <c r="N15" i="35"/>
  <c r="F11" i="35"/>
  <c r="F10" i="35"/>
  <c r="F9" i="35"/>
  <c r="F8" i="35"/>
  <c r="J11" i="35"/>
  <c r="J10" i="35"/>
  <c r="J9" i="35"/>
  <c r="J8" i="35"/>
  <c r="N11" i="35"/>
  <c r="N10" i="35"/>
  <c r="N9" i="35"/>
  <c r="N8" i="35"/>
  <c r="F18" i="4"/>
  <c r="F17" i="4"/>
  <c r="F16" i="4"/>
  <c r="F15" i="4"/>
  <c r="J18" i="4"/>
  <c r="J17" i="4"/>
  <c r="J16" i="4"/>
  <c r="J15" i="4"/>
  <c r="N18" i="4"/>
  <c r="N17" i="4"/>
  <c r="N16" i="4"/>
  <c r="N15" i="4"/>
  <c r="F9" i="4"/>
  <c r="F10" i="4"/>
  <c r="F11" i="4"/>
  <c r="F8" i="4"/>
  <c r="J9" i="4"/>
  <c r="J10" i="4"/>
  <c r="J11" i="4"/>
  <c r="J8" i="4"/>
  <c r="N9" i="4"/>
  <c r="N10" i="4"/>
  <c r="N11" i="4"/>
  <c r="N8" i="4"/>
  <c r="F16" i="3"/>
  <c r="F17" i="3"/>
  <c r="F18" i="3"/>
  <c r="F15" i="3"/>
  <c r="J16" i="3"/>
  <c r="J17" i="3"/>
  <c r="J18" i="3"/>
  <c r="J15" i="3"/>
  <c r="N16" i="3"/>
  <c r="N17" i="3"/>
  <c r="N18" i="3"/>
  <c r="N15" i="3"/>
  <c r="F9" i="3"/>
  <c r="F10" i="3"/>
  <c r="F11" i="3"/>
  <c r="F8" i="3"/>
  <c r="J9" i="3"/>
  <c r="J10" i="3"/>
  <c r="J11" i="3"/>
  <c r="J8" i="3"/>
  <c r="N9" i="3"/>
  <c r="N10" i="3"/>
  <c r="N11" i="3"/>
  <c r="N8" i="3"/>
  <c r="Q23" i="43" l="1"/>
  <c r="S23" i="43" s="1"/>
  <c r="Q8" i="33" l="1"/>
  <c r="R8" i="33" s="1"/>
  <c r="Y52" i="3" l="1"/>
  <c r="U52" i="3"/>
  <c r="Q52" i="3"/>
  <c r="M52" i="3"/>
  <c r="Y27" i="3"/>
  <c r="U27" i="3"/>
  <c r="Q27" i="3"/>
  <c r="Y52" i="4"/>
  <c r="Y52" i="35"/>
  <c r="M27" i="44"/>
  <c r="Q27" i="44"/>
  <c r="U27" i="44"/>
  <c r="Y27" i="44"/>
  <c r="M52" i="44"/>
  <c r="Q52" i="44"/>
  <c r="U52" i="44"/>
  <c r="Y52" i="44"/>
  <c r="Y52" i="40"/>
  <c r="M27" i="40"/>
  <c r="Q27" i="40"/>
  <c r="U27" i="40"/>
  <c r="Y27" i="40"/>
  <c r="M52" i="40"/>
  <c r="Q52" i="40"/>
  <c r="U52" i="40"/>
  <c r="Y27" i="35"/>
  <c r="U27" i="35"/>
  <c r="Q27" i="35"/>
  <c r="M52" i="35"/>
  <c r="Q52" i="35"/>
  <c r="U52" i="35"/>
  <c r="Y27" i="4"/>
  <c r="U27" i="4"/>
  <c r="Q27" i="4"/>
  <c r="U52" i="4"/>
  <c r="Q52" i="4"/>
  <c r="M52" i="4"/>
  <c r="F10" i="37" l="1"/>
  <c r="F50" i="37" l="1"/>
  <c r="N117" i="27"/>
  <c r="M117" i="27"/>
  <c r="L117" i="27"/>
  <c r="N116" i="27"/>
  <c r="M116" i="27"/>
  <c r="L116" i="27"/>
  <c r="N115" i="27"/>
  <c r="M115" i="27"/>
  <c r="L115" i="27"/>
  <c r="N114" i="27"/>
  <c r="M114" i="27"/>
  <c r="N113" i="27"/>
  <c r="M113" i="27"/>
  <c r="L113" i="27"/>
  <c r="L114" i="27"/>
  <c r="E50" i="37" l="1"/>
  <c r="M34" i="38"/>
  <c r="L34" i="38"/>
  <c r="M33" i="38"/>
  <c r="L33" i="38"/>
  <c r="M32" i="38"/>
  <c r="L32" i="38"/>
  <c r="M45" i="38"/>
  <c r="L45" i="38"/>
  <c r="M44" i="38"/>
  <c r="L44" i="38"/>
  <c r="M43" i="38"/>
  <c r="L43" i="38"/>
  <c r="L122" i="45" l="1"/>
  <c r="L123" i="45" s="1"/>
  <c r="L124" i="45" s="1"/>
  <c r="L125" i="45" s="1"/>
  <c r="L126" i="45" s="1"/>
  <c r="L127" i="45" s="1"/>
  <c r="L128" i="45" s="1"/>
  <c r="L129" i="45" s="1"/>
  <c r="L130" i="45" s="1"/>
  <c r="L131" i="45" s="1"/>
  <c r="L132" i="45" s="1"/>
  <c r="L133" i="45" s="1"/>
  <c r="L134" i="45" s="1"/>
  <c r="L135" i="45" s="1"/>
  <c r="L136" i="45" s="1"/>
  <c r="L137" i="45" s="1"/>
  <c r="L138" i="45" s="1"/>
  <c r="L139" i="45" s="1"/>
  <c r="L140" i="45" s="1"/>
  <c r="L141" i="45" s="1"/>
  <c r="L142" i="45" s="1"/>
  <c r="L143" i="45" s="1"/>
  <c r="L144" i="45" s="1"/>
  <c r="L145" i="45" s="1"/>
  <c r="L146" i="45" s="1"/>
  <c r="L147" i="45" s="1"/>
  <c r="L148" i="45" s="1"/>
  <c r="L149" i="45" s="1"/>
  <c r="L150" i="45" s="1"/>
  <c r="L151" i="45" s="1"/>
  <c r="L152" i="45" s="1"/>
  <c r="L153" i="45" s="1"/>
  <c r="L154" i="45" s="1"/>
  <c r="L155" i="45" s="1"/>
  <c r="L156" i="45" s="1"/>
  <c r="L158" i="45"/>
  <c r="L159" i="45" s="1"/>
  <c r="L160" i="45" s="1"/>
  <c r="L186" i="45"/>
  <c r="L187" i="45" s="1"/>
  <c r="L188" i="45" s="1"/>
  <c r="L189" i="45" s="1"/>
  <c r="L190" i="45" s="1"/>
  <c r="L191" i="45" s="1"/>
  <c r="L192" i="45" s="1"/>
  <c r="L193" i="45" s="1"/>
  <c r="L194" i="45" s="1"/>
  <c r="L195" i="45" s="1"/>
  <c r="L196" i="45" s="1"/>
  <c r="L197" i="45" s="1"/>
  <c r="L198" i="45" s="1"/>
  <c r="L199" i="45" s="1"/>
  <c r="L200" i="45" s="1"/>
  <c r="L201" i="45" s="1"/>
  <c r="L202" i="45" s="1"/>
  <c r="L203" i="45" s="1"/>
  <c r="L204" i="45" s="1"/>
  <c r="L205" i="45" s="1"/>
  <c r="L206" i="45" s="1"/>
  <c r="L207" i="45" s="1"/>
  <c r="L208" i="45" s="1"/>
  <c r="L209" i="45" s="1"/>
  <c r="L210" i="45" s="1"/>
  <c r="L211" i="45" s="1"/>
  <c r="L212" i="45" s="1"/>
  <c r="L213" i="45" s="1"/>
  <c r="L214" i="45" s="1"/>
  <c r="L215" i="45" s="1"/>
  <c r="L216" i="45" s="1"/>
  <c r="L217" i="45" s="1"/>
  <c r="L218" i="45" s="1"/>
  <c r="L219" i="45" s="1"/>
  <c r="L220" i="45" s="1"/>
  <c r="L243" i="45"/>
  <c r="L244" i="45" s="1"/>
  <c r="L245" i="45" s="1"/>
  <c r="L246" i="45" s="1"/>
  <c r="L247" i="45" s="1"/>
  <c r="L248" i="45" s="1"/>
  <c r="L249" i="45" s="1"/>
  <c r="L250" i="45" s="1"/>
  <c r="L251" i="45" s="1"/>
  <c r="L252" i="45" s="1"/>
  <c r="L253" i="45" s="1"/>
  <c r="L254" i="45" s="1"/>
  <c r="L255" i="45" s="1"/>
  <c r="L256" i="45" s="1"/>
  <c r="L257" i="45" s="1"/>
  <c r="L258" i="45" l="1"/>
  <c r="L259" i="45" s="1"/>
  <c r="L260" i="45" s="1"/>
  <c r="L261" i="45" s="1"/>
  <c r="L262" i="45" s="1"/>
  <c r="L263" i="45" s="1"/>
  <c r="L264" i="45" s="1"/>
  <c r="L265" i="45" s="1"/>
  <c r="L266" i="45" s="1"/>
  <c r="L267" i="45" s="1"/>
  <c r="L268" i="45" s="1"/>
  <c r="L269" i="45" s="1"/>
  <c r="L270" i="45" s="1"/>
  <c r="L271" i="45" s="1"/>
  <c r="L272" i="45" s="1"/>
  <c r="L161" i="45"/>
  <c r="L162" i="45" s="1"/>
  <c r="L163" i="45" s="1"/>
  <c r="L164" i="45" s="1"/>
  <c r="L165" i="45" s="1"/>
  <c r="L166" i="45" s="1"/>
  <c r="L167" i="45" s="1"/>
  <c r="L168" i="45" s="1"/>
  <c r="L169" i="45" s="1"/>
  <c r="L170" i="45" s="1"/>
  <c r="L171" i="45" s="1"/>
  <c r="L172" i="45" s="1"/>
  <c r="L173" i="45" s="1"/>
  <c r="L174" i="45" s="1"/>
  <c r="L175" i="45" s="1"/>
  <c r="L176" i="45" s="1"/>
  <c r="L177" i="45" s="1"/>
  <c r="L178" i="45" s="1"/>
  <c r="L179" i="45" s="1"/>
  <c r="L180" i="45" s="1"/>
  <c r="L181" i="45" s="1"/>
  <c r="L182" i="45" s="1"/>
  <c r="L183" i="45" s="1"/>
  <c r="L184" i="45" s="1"/>
  <c r="P32" i="34"/>
  <c r="K117" i="27"/>
  <c r="K116" i="27"/>
  <c r="K115" i="27"/>
  <c r="K113" i="27"/>
  <c r="K114" i="27"/>
  <c r="Q32" i="34" l="1"/>
  <c r="Q33" i="34" s="1"/>
  <c r="P33" i="34"/>
  <c r="J117" i="27"/>
  <c r="E117" i="37" s="1"/>
  <c r="J116" i="27"/>
  <c r="E116" i="37" s="1"/>
  <c r="J115" i="27"/>
  <c r="E115" i="37" s="1"/>
  <c r="J114" i="27"/>
  <c r="E114" i="37" s="1"/>
  <c r="J113" i="27"/>
  <c r="E113" i="37" s="1"/>
  <c r="I117" i="27" l="1"/>
  <c r="I116" i="27"/>
  <c r="I115" i="27"/>
  <c r="I114" i="27"/>
  <c r="I113" i="27"/>
  <c r="V48" i="38" l="1"/>
  <c r="U48" i="38"/>
  <c r="V47" i="38"/>
  <c r="U47" i="38"/>
  <c r="V46" i="38"/>
  <c r="U46" i="38"/>
  <c r="V45" i="38"/>
  <c r="U45" i="38"/>
  <c r="V44" i="38"/>
  <c r="U44" i="38"/>
  <c r="V43" i="38"/>
  <c r="U43" i="38"/>
  <c r="S48" i="38"/>
  <c r="R48" i="38"/>
  <c r="S47" i="38"/>
  <c r="R47" i="38"/>
  <c r="S46" i="38"/>
  <c r="R46" i="38"/>
  <c r="S45" i="38"/>
  <c r="R45" i="38"/>
  <c r="S44" i="38"/>
  <c r="R44" i="38"/>
  <c r="S43" i="38"/>
  <c r="R43" i="38"/>
  <c r="P45" i="38"/>
  <c r="O45" i="38"/>
  <c r="P44" i="38"/>
  <c r="O44" i="38"/>
  <c r="P43" i="38"/>
  <c r="O43" i="38"/>
  <c r="V37" i="38"/>
  <c r="V36" i="38"/>
  <c r="U36" i="38"/>
  <c r="V35" i="38"/>
  <c r="U35" i="38"/>
  <c r="V34" i="38"/>
  <c r="U34" i="38"/>
  <c r="V33" i="38"/>
  <c r="U33" i="38"/>
  <c r="V32" i="38"/>
  <c r="U32" i="38"/>
  <c r="S37" i="38"/>
  <c r="S36" i="38"/>
  <c r="R36" i="38"/>
  <c r="S35" i="38"/>
  <c r="R35" i="38"/>
  <c r="S34" i="38"/>
  <c r="R34" i="38"/>
  <c r="S33" i="38"/>
  <c r="R33" i="38"/>
  <c r="S32" i="38"/>
  <c r="R32" i="38"/>
  <c r="P34" i="38"/>
  <c r="O34" i="38"/>
  <c r="P33" i="38"/>
  <c r="O33" i="38"/>
  <c r="P32" i="38"/>
  <c r="O32" i="38"/>
  <c r="J48" i="38"/>
  <c r="J47" i="38"/>
  <c r="J46" i="38"/>
  <c r="J45" i="38"/>
  <c r="J44" i="38"/>
  <c r="J43" i="38"/>
  <c r="I48" i="38"/>
  <c r="I47" i="38"/>
  <c r="I46" i="38"/>
  <c r="I45" i="38"/>
  <c r="I44" i="38"/>
  <c r="I43" i="38"/>
  <c r="J37" i="38"/>
  <c r="J36" i="38"/>
  <c r="J35" i="38"/>
  <c r="J34" i="38"/>
  <c r="J33" i="38"/>
  <c r="J32" i="38"/>
  <c r="I36" i="38"/>
  <c r="I35" i="38"/>
  <c r="I34" i="38"/>
  <c r="I33" i="38"/>
  <c r="I32" i="38"/>
  <c r="Q49" i="43" l="1"/>
  <c r="Q50" i="43"/>
  <c r="S50" i="43" l="1"/>
  <c r="V50" i="43" s="1"/>
  <c r="S49" i="43"/>
  <c r="V49" i="43" s="1"/>
  <c r="C62" i="37" l="1"/>
  <c r="C39" i="37"/>
  <c r="C29" i="37"/>
  <c r="D50" i="37" l="1"/>
  <c r="H116" i="27"/>
  <c r="H115" i="27"/>
  <c r="H117" i="27"/>
  <c r="H114" i="27" l="1"/>
  <c r="Z15" i="3" l="1"/>
  <c r="R51" i="43" l="1"/>
  <c r="R46" i="43"/>
  <c r="R40" i="43"/>
  <c r="R35" i="43"/>
  <c r="R29" i="43"/>
  <c r="R19" i="43"/>
  <c r="G117" i="27" l="1"/>
  <c r="G116" i="27"/>
  <c r="G115" i="27"/>
  <c r="G114" i="27"/>
  <c r="G113" i="27"/>
  <c r="O15" i="1" l="1"/>
  <c r="O14" i="1"/>
  <c r="O13" i="1"/>
  <c r="O12" i="1"/>
  <c r="O11" i="1"/>
  <c r="O10" i="1"/>
  <c r="O9" i="1"/>
  <c r="O8" i="1"/>
  <c r="N15" i="1"/>
  <c r="N14" i="1"/>
  <c r="N13" i="1"/>
  <c r="N12" i="1"/>
  <c r="N11" i="1"/>
  <c r="N10" i="1"/>
  <c r="N9" i="1"/>
  <c r="N8" i="1"/>
  <c r="O21" i="1"/>
  <c r="O20" i="1"/>
  <c r="O19" i="1"/>
  <c r="N21" i="1"/>
  <c r="N20" i="1"/>
  <c r="N19" i="1"/>
  <c r="M22" i="1"/>
  <c r="O22" i="1" l="1"/>
  <c r="O16" i="1"/>
  <c r="N16" i="1"/>
  <c r="N22" i="1"/>
  <c r="N23" i="1" l="1"/>
  <c r="O23" i="1"/>
  <c r="K15" i="1"/>
  <c r="N25" i="38" l="1"/>
  <c r="N14" i="38"/>
  <c r="P25" i="38"/>
  <c r="O25" i="38"/>
  <c r="N26" i="38" l="1"/>
  <c r="O14" i="38"/>
  <c r="O26" i="38" s="1"/>
  <c r="P14" i="38"/>
  <c r="P26" i="38" s="1"/>
  <c r="G66" i="34" l="1"/>
  <c r="G62" i="34"/>
  <c r="G47" i="34"/>
  <c r="G42" i="34"/>
  <c r="G38" i="34"/>
  <c r="G29" i="34"/>
  <c r="G24" i="34"/>
  <c r="G20" i="34"/>
  <c r="G13" i="34"/>
  <c r="P23" i="39" l="1"/>
  <c r="Q23" i="39" s="1"/>
  <c r="P15" i="39"/>
  <c r="Q15" i="39" s="1"/>
  <c r="P13" i="39"/>
  <c r="Q13" i="39" s="1"/>
  <c r="P14" i="39"/>
  <c r="Q14" i="39" s="1"/>
  <c r="G16" i="39"/>
  <c r="F50" i="27"/>
  <c r="F118" i="27" s="1"/>
  <c r="F117" i="27"/>
  <c r="D117" i="37" s="1"/>
  <c r="F116" i="27"/>
  <c r="D116" i="37" s="1"/>
  <c r="F115" i="27"/>
  <c r="D115" i="37" s="1"/>
  <c r="F114" i="27"/>
  <c r="D114" i="37" s="1"/>
  <c r="F113" i="27"/>
  <c r="D113" i="37" s="1"/>
  <c r="P10" i="27"/>
  <c r="O8" i="27"/>
  <c r="O9" i="27"/>
  <c r="O47" i="27"/>
  <c r="F10" i="27"/>
  <c r="F11" i="27" s="1"/>
  <c r="F119" i="27" l="1"/>
  <c r="C113" i="37"/>
  <c r="O10" i="27"/>
  <c r="F110" i="27"/>
  <c r="F124" i="27" l="1"/>
  <c r="F125" i="27"/>
  <c r="F122" i="27"/>
  <c r="F123" i="27"/>
  <c r="H20" i="34"/>
  <c r="H51" i="43"/>
  <c r="F126" i="27" l="1"/>
  <c r="Z43" i="44"/>
  <c r="Z42" i="44"/>
  <c r="Z41" i="44"/>
  <c r="Z40" i="44"/>
  <c r="Z36" i="44"/>
  <c r="Z35" i="44"/>
  <c r="Z34" i="44"/>
  <c r="Z33" i="44"/>
  <c r="V43" i="44"/>
  <c r="V42" i="44"/>
  <c r="V41" i="44"/>
  <c r="V40" i="44"/>
  <c r="V36" i="44"/>
  <c r="V35" i="44"/>
  <c r="V34" i="44"/>
  <c r="V33" i="44"/>
  <c r="R43" i="44"/>
  <c r="R42" i="44"/>
  <c r="R41" i="44"/>
  <c r="R40" i="44"/>
  <c r="R36" i="44"/>
  <c r="R35" i="44"/>
  <c r="R34" i="44"/>
  <c r="R33" i="44"/>
  <c r="N43" i="44"/>
  <c r="N42" i="44"/>
  <c r="N41" i="44"/>
  <c r="N40" i="44"/>
  <c r="N36" i="44"/>
  <c r="N35" i="44"/>
  <c r="N34" i="44"/>
  <c r="N33" i="44"/>
  <c r="J43" i="44"/>
  <c r="J42" i="44"/>
  <c r="J41" i="44"/>
  <c r="J40" i="44"/>
  <c r="J36" i="44"/>
  <c r="J35" i="44"/>
  <c r="J34" i="44"/>
  <c r="J33" i="44"/>
  <c r="F43" i="44"/>
  <c r="F42" i="44"/>
  <c r="F41" i="44"/>
  <c r="F40" i="44"/>
  <c r="F36" i="44"/>
  <c r="F35" i="44"/>
  <c r="F34" i="44"/>
  <c r="F33" i="44"/>
  <c r="Z18" i="44"/>
  <c r="Z17" i="44"/>
  <c r="Z16" i="44"/>
  <c r="Z15" i="44"/>
  <c r="Z11" i="44"/>
  <c r="Z10" i="44"/>
  <c r="Z9" i="44"/>
  <c r="Z8" i="44"/>
  <c r="V18" i="44"/>
  <c r="V17" i="44"/>
  <c r="V16" i="44"/>
  <c r="V15" i="44"/>
  <c r="V11" i="44"/>
  <c r="V10" i="44"/>
  <c r="V9" i="44"/>
  <c r="V8" i="44"/>
  <c r="R18" i="44"/>
  <c r="R17" i="44"/>
  <c r="R16" i="44"/>
  <c r="R15" i="44"/>
  <c r="R11" i="44"/>
  <c r="R10" i="44"/>
  <c r="R9" i="44"/>
  <c r="R8" i="44"/>
  <c r="Z43" i="40"/>
  <c r="Z42" i="40"/>
  <c r="Z41" i="40"/>
  <c r="Z40" i="40"/>
  <c r="Z36" i="40"/>
  <c r="Z35" i="40"/>
  <c r="Z34" i="40"/>
  <c r="Z33" i="40"/>
  <c r="V43" i="40"/>
  <c r="V42" i="40"/>
  <c r="V41" i="40"/>
  <c r="V40" i="40"/>
  <c r="V36" i="40"/>
  <c r="V35" i="40"/>
  <c r="V34" i="40"/>
  <c r="V33" i="40"/>
  <c r="R43" i="40"/>
  <c r="R42" i="40"/>
  <c r="R41" i="40"/>
  <c r="R40" i="40"/>
  <c r="R36" i="40"/>
  <c r="R35" i="40"/>
  <c r="R34" i="40"/>
  <c r="R33" i="40"/>
  <c r="N43" i="40"/>
  <c r="N42" i="40"/>
  <c r="N41" i="40"/>
  <c r="N40" i="40"/>
  <c r="N36" i="40"/>
  <c r="N35" i="40"/>
  <c r="N34" i="40"/>
  <c r="N33" i="40"/>
  <c r="J43" i="40"/>
  <c r="J42" i="40"/>
  <c r="J41" i="40"/>
  <c r="J40" i="40"/>
  <c r="J36" i="40"/>
  <c r="J35" i="40"/>
  <c r="J34" i="40"/>
  <c r="J33" i="40"/>
  <c r="F43" i="40"/>
  <c r="F42" i="40"/>
  <c r="F41" i="40"/>
  <c r="F40" i="40"/>
  <c r="F36" i="40"/>
  <c r="F35" i="40"/>
  <c r="F34" i="40"/>
  <c r="F33" i="40"/>
  <c r="Z18" i="40"/>
  <c r="Z17" i="40"/>
  <c r="Z16" i="40"/>
  <c r="Z15" i="40"/>
  <c r="V18" i="40"/>
  <c r="V17" i="40"/>
  <c r="V16" i="40"/>
  <c r="V15" i="40"/>
  <c r="R18" i="40"/>
  <c r="R17" i="40"/>
  <c r="R16" i="40"/>
  <c r="R15" i="40"/>
  <c r="Z11" i="40"/>
  <c r="Z10" i="40"/>
  <c r="Z9" i="40"/>
  <c r="Z8" i="40"/>
  <c r="V11" i="40"/>
  <c r="V10" i="40"/>
  <c r="V9" i="40"/>
  <c r="V8" i="40"/>
  <c r="Z16" i="35"/>
  <c r="Z17" i="35"/>
  <c r="Z18" i="35"/>
  <c r="Z9" i="35"/>
  <c r="Z10" i="35"/>
  <c r="Z11" i="35"/>
  <c r="V16" i="35"/>
  <c r="V17" i="35"/>
  <c r="V18" i="35"/>
  <c r="V9" i="35"/>
  <c r="V10" i="35"/>
  <c r="V11" i="35"/>
  <c r="R16" i="35"/>
  <c r="R17" i="35"/>
  <c r="R18" i="35"/>
  <c r="R9" i="35"/>
  <c r="R10" i="35"/>
  <c r="R11" i="35"/>
  <c r="Z34" i="35"/>
  <c r="Z35" i="35"/>
  <c r="Z36" i="35"/>
  <c r="V34" i="35"/>
  <c r="V35" i="35"/>
  <c r="V36" i="35"/>
  <c r="R34" i="35"/>
  <c r="R35" i="35"/>
  <c r="R36" i="35"/>
  <c r="N34" i="35"/>
  <c r="N35" i="35"/>
  <c r="N36" i="35"/>
  <c r="J34" i="35"/>
  <c r="J35" i="35"/>
  <c r="J36" i="35"/>
  <c r="F34" i="35"/>
  <c r="F35" i="35"/>
  <c r="F36" i="35"/>
  <c r="F41" i="35"/>
  <c r="F42" i="35"/>
  <c r="F43" i="35"/>
  <c r="J41" i="35"/>
  <c r="J42" i="35"/>
  <c r="J43" i="35"/>
  <c r="N41" i="35"/>
  <c r="N42" i="35"/>
  <c r="N43" i="35"/>
  <c r="R41" i="35"/>
  <c r="R42" i="35"/>
  <c r="R43" i="35"/>
  <c r="V41" i="35"/>
  <c r="V42" i="35"/>
  <c r="V43" i="35"/>
  <c r="Z41" i="35"/>
  <c r="Z42" i="35"/>
  <c r="Z43" i="35"/>
  <c r="Z40" i="35"/>
  <c r="Z33" i="35"/>
  <c r="V40" i="35"/>
  <c r="V33" i="35"/>
  <c r="R40" i="35"/>
  <c r="R33" i="35"/>
  <c r="N40" i="35"/>
  <c r="N33" i="35"/>
  <c r="J40" i="35"/>
  <c r="J33" i="35"/>
  <c r="F40" i="35"/>
  <c r="F33" i="35"/>
  <c r="Z15" i="35"/>
  <c r="Z8" i="35"/>
  <c r="V15" i="35"/>
  <c r="V8" i="35"/>
  <c r="R15" i="35"/>
  <c r="R8" i="35"/>
  <c r="V41" i="4"/>
  <c r="V42" i="4"/>
  <c r="V43" i="4"/>
  <c r="Z41" i="4"/>
  <c r="Z42" i="4"/>
  <c r="Z43" i="4"/>
  <c r="R41" i="4"/>
  <c r="R42" i="4"/>
  <c r="R43" i="4"/>
  <c r="N41" i="4"/>
  <c r="N42" i="4"/>
  <c r="N43" i="4"/>
  <c r="F41" i="4"/>
  <c r="F42" i="4"/>
  <c r="F43" i="4"/>
  <c r="J41" i="4"/>
  <c r="J42" i="4"/>
  <c r="J43" i="4"/>
  <c r="V34" i="4"/>
  <c r="V35" i="4"/>
  <c r="V36" i="4"/>
  <c r="Z34" i="4"/>
  <c r="Z35" i="4"/>
  <c r="Z36" i="4"/>
  <c r="R34" i="4"/>
  <c r="R35" i="4"/>
  <c r="R36" i="4"/>
  <c r="N34" i="4"/>
  <c r="N35" i="4"/>
  <c r="N36" i="4"/>
  <c r="F36" i="4"/>
  <c r="J34" i="4"/>
  <c r="J35" i="4"/>
  <c r="J36" i="4"/>
  <c r="F34" i="4"/>
  <c r="F35" i="4"/>
  <c r="Z16" i="4"/>
  <c r="Z17" i="4"/>
  <c r="Z18" i="4"/>
  <c r="V16" i="4"/>
  <c r="V17" i="4"/>
  <c r="V18" i="4"/>
  <c r="R16" i="4"/>
  <c r="R17" i="4"/>
  <c r="R18" i="4"/>
  <c r="Z9" i="4"/>
  <c r="Z10" i="4"/>
  <c r="Z11" i="4"/>
  <c r="V9" i="4"/>
  <c r="V10" i="4"/>
  <c r="V11" i="4"/>
  <c r="Z40" i="4"/>
  <c r="Z33" i="4"/>
  <c r="V40" i="4"/>
  <c r="V33" i="4"/>
  <c r="R40" i="4"/>
  <c r="R33" i="4"/>
  <c r="N40" i="4"/>
  <c r="N33" i="4"/>
  <c r="J40" i="4"/>
  <c r="J33" i="4"/>
  <c r="F40" i="4"/>
  <c r="F33" i="4"/>
  <c r="Z15" i="4"/>
  <c r="Z8" i="4"/>
  <c r="V15" i="4"/>
  <c r="V8" i="4"/>
  <c r="R15" i="4"/>
  <c r="R9" i="4"/>
  <c r="R10" i="4"/>
  <c r="R11" i="4"/>
  <c r="R8" i="4"/>
  <c r="Z16" i="3" l="1"/>
  <c r="Z17" i="3"/>
  <c r="Z18" i="3"/>
  <c r="V16" i="3"/>
  <c r="V17" i="3"/>
  <c r="V18" i="3"/>
  <c r="R16" i="3"/>
  <c r="R17" i="3"/>
  <c r="R18" i="3"/>
  <c r="V15" i="3"/>
  <c r="R15" i="3"/>
  <c r="F41" i="3"/>
  <c r="F42" i="3"/>
  <c r="F43" i="3"/>
  <c r="J41" i="3"/>
  <c r="J42" i="3"/>
  <c r="J43" i="3"/>
  <c r="N41" i="3"/>
  <c r="N42" i="3"/>
  <c r="N43" i="3"/>
  <c r="R41" i="3"/>
  <c r="R42" i="3"/>
  <c r="R43" i="3"/>
  <c r="V41" i="3"/>
  <c r="V42" i="3"/>
  <c r="V43" i="3"/>
  <c r="Z41" i="3"/>
  <c r="Z42" i="3"/>
  <c r="Z43" i="3"/>
  <c r="Z34" i="3"/>
  <c r="Z35" i="3"/>
  <c r="Z36" i="3"/>
  <c r="V34" i="3"/>
  <c r="V35" i="3"/>
  <c r="V36" i="3"/>
  <c r="R34" i="3"/>
  <c r="R35" i="3"/>
  <c r="R36" i="3"/>
  <c r="N34" i="3"/>
  <c r="N35" i="3"/>
  <c r="N36" i="3"/>
  <c r="J34" i="3"/>
  <c r="J35" i="3"/>
  <c r="J36" i="3"/>
  <c r="F34" i="3"/>
  <c r="F35" i="3"/>
  <c r="F36" i="3"/>
  <c r="Z40" i="3"/>
  <c r="V40" i="3"/>
  <c r="R40" i="3"/>
  <c r="N40" i="3"/>
  <c r="J40" i="3"/>
  <c r="F40" i="3"/>
  <c r="Z33" i="3"/>
  <c r="V33" i="3"/>
  <c r="R33" i="3"/>
  <c r="N33" i="3"/>
  <c r="J33" i="3"/>
  <c r="F33" i="3"/>
  <c r="Z9" i="3"/>
  <c r="Z10" i="3"/>
  <c r="Z11" i="3"/>
  <c r="Z8" i="3"/>
  <c r="V9" i="3"/>
  <c r="V10" i="3"/>
  <c r="V11" i="3"/>
  <c r="V8" i="3"/>
  <c r="R9" i="3"/>
  <c r="R10" i="3"/>
  <c r="R11" i="3"/>
  <c r="R8" i="3"/>
  <c r="C105" i="37" l="1"/>
  <c r="G105" i="37" s="1"/>
  <c r="C106" i="37"/>
  <c r="G106" i="37" s="1"/>
  <c r="C107" i="37"/>
  <c r="G107" i="37" s="1"/>
  <c r="C108" i="37"/>
  <c r="G108" i="37" s="1"/>
  <c r="C104" i="37"/>
  <c r="G104" i="37" s="1"/>
  <c r="C98" i="37"/>
  <c r="G98" i="37" s="1"/>
  <c r="C99" i="37"/>
  <c r="G99" i="37" s="1"/>
  <c r="C100" i="37"/>
  <c r="G100" i="37" s="1"/>
  <c r="C101" i="37"/>
  <c r="G101" i="37" s="1"/>
  <c r="C97" i="37"/>
  <c r="G97" i="37" s="1"/>
  <c r="C91" i="37"/>
  <c r="G91" i="37" s="1"/>
  <c r="C92" i="37"/>
  <c r="G92" i="37" s="1"/>
  <c r="C93" i="37"/>
  <c r="G93" i="37" s="1"/>
  <c r="C90" i="37"/>
  <c r="G90" i="37" s="1"/>
  <c r="C84" i="37"/>
  <c r="G84" i="37" s="1"/>
  <c r="C85" i="37"/>
  <c r="G85" i="37" s="1"/>
  <c r="C86" i="37"/>
  <c r="G86" i="37" s="1"/>
  <c r="C83" i="37"/>
  <c r="G83" i="37" s="1"/>
  <c r="C77" i="37"/>
  <c r="G77" i="37" s="1"/>
  <c r="C78" i="37"/>
  <c r="G78" i="37" s="1"/>
  <c r="C79" i="37"/>
  <c r="G79" i="37" s="1"/>
  <c r="C80" i="37"/>
  <c r="G80" i="37" s="1"/>
  <c r="C76" i="37"/>
  <c r="G76" i="37" s="1"/>
  <c r="C70" i="37"/>
  <c r="G70" i="37" s="1"/>
  <c r="C71" i="37"/>
  <c r="G71" i="37" s="1"/>
  <c r="C72" i="37"/>
  <c r="G72" i="37" s="1"/>
  <c r="C73" i="37"/>
  <c r="G73" i="37" s="1"/>
  <c r="C69" i="37"/>
  <c r="G69" i="37" s="1"/>
  <c r="C63" i="37"/>
  <c r="G63" i="37" s="1"/>
  <c r="C64" i="37"/>
  <c r="G64" i="37" s="1"/>
  <c r="C65" i="37"/>
  <c r="G65" i="37" s="1"/>
  <c r="C66" i="37"/>
  <c r="G66" i="37" s="1"/>
  <c r="G62" i="37"/>
  <c r="C56" i="37"/>
  <c r="G56" i="37" s="1"/>
  <c r="C57" i="37"/>
  <c r="G57" i="37" s="1"/>
  <c r="C58" i="37"/>
  <c r="G58" i="37" s="1"/>
  <c r="C59" i="37"/>
  <c r="G59" i="37" s="1"/>
  <c r="C55" i="37"/>
  <c r="G55" i="37" s="1"/>
  <c r="C18" i="37"/>
  <c r="G18" i="37" s="1"/>
  <c r="I18" i="37" s="1"/>
  <c r="C19" i="37"/>
  <c r="G19" i="37" s="1"/>
  <c r="I19" i="37" s="1"/>
  <c r="C20" i="37"/>
  <c r="G20" i="37" s="1"/>
  <c r="C21" i="37"/>
  <c r="G21" i="37" s="1"/>
  <c r="C24" i="37"/>
  <c r="G24" i="37" s="1"/>
  <c r="I24" i="37" s="1"/>
  <c r="C25" i="37"/>
  <c r="G25" i="37" s="1"/>
  <c r="I25" i="37" s="1"/>
  <c r="C26" i="37"/>
  <c r="G26" i="37" s="1"/>
  <c r="G29" i="37"/>
  <c r="C32" i="37"/>
  <c r="G32" i="37" s="1"/>
  <c r="I32" i="37" s="1"/>
  <c r="C33" i="37"/>
  <c r="G33" i="37" s="1"/>
  <c r="I33" i="37" s="1"/>
  <c r="C36" i="37"/>
  <c r="G36" i="37" s="1"/>
  <c r="C42" i="37"/>
  <c r="G42" i="37" s="1"/>
  <c r="C43" i="37"/>
  <c r="G43" i="37" s="1"/>
  <c r="I43" i="37" s="1"/>
  <c r="C44" i="37"/>
  <c r="G44" i="37" s="1"/>
  <c r="I44" i="37" s="1"/>
  <c r="C47" i="37"/>
  <c r="G47" i="37" s="1"/>
  <c r="I47" i="37" s="1"/>
  <c r="C48" i="37"/>
  <c r="G48" i="37" s="1"/>
  <c r="C17" i="37"/>
  <c r="G17" i="37" s="1"/>
  <c r="I17" i="37" s="1"/>
  <c r="C9" i="37"/>
  <c r="G9" i="37" s="1"/>
  <c r="G8" i="37"/>
  <c r="H50" i="37"/>
  <c r="H110" i="37" s="1"/>
  <c r="H119" i="37" s="1"/>
  <c r="F110" i="37"/>
  <c r="H10" i="37"/>
  <c r="D10" i="37"/>
  <c r="D110" i="37" l="1"/>
  <c r="E110" i="37"/>
  <c r="G39" i="37"/>
  <c r="H126" i="37"/>
  <c r="C10" i="37"/>
  <c r="C50" i="37"/>
  <c r="I48" i="37"/>
  <c r="I29" i="37"/>
  <c r="I42" i="37"/>
  <c r="I36" i="37"/>
  <c r="I26" i="37"/>
  <c r="I20" i="37"/>
  <c r="I9" i="37"/>
  <c r="G10" i="37"/>
  <c r="I21" i="37"/>
  <c r="I8" i="37"/>
  <c r="C94" i="37"/>
  <c r="G94" i="37" s="1"/>
  <c r="C87" i="37"/>
  <c r="G87" i="37" s="1"/>
  <c r="I39" i="37" l="1"/>
  <c r="I50" i="37" s="1"/>
  <c r="C110" i="37"/>
  <c r="G113" i="37"/>
  <c r="G50" i="37"/>
  <c r="G110" i="37" s="1"/>
  <c r="I10" i="37"/>
  <c r="E117" i="27" l="1"/>
  <c r="E116" i="27"/>
  <c r="E115" i="27"/>
  <c r="E113" i="27"/>
  <c r="E114" i="27"/>
  <c r="O108" i="27" l="1"/>
  <c r="O107" i="27"/>
  <c r="O106" i="27"/>
  <c r="O105" i="27"/>
  <c r="O104" i="27"/>
  <c r="M27" i="35" l="1"/>
  <c r="K27" i="35"/>
  <c r="M27" i="4"/>
  <c r="I27" i="4"/>
  <c r="K27" i="4"/>
  <c r="M27" i="3"/>
  <c r="K27" i="3"/>
  <c r="W52" i="44" l="1"/>
  <c r="S52" i="44"/>
  <c r="O52" i="44"/>
  <c r="K52" i="44"/>
  <c r="I52" i="44"/>
  <c r="G52" i="44"/>
  <c r="E52" i="44"/>
  <c r="C52" i="44"/>
  <c r="W27" i="44"/>
  <c r="S27" i="44"/>
  <c r="O27" i="44"/>
  <c r="K27" i="44"/>
  <c r="I27" i="44"/>
  <c r="G27" i="44"/>
  <c r="E27" i="44"/>
  <c r="C27" i="44"/>
  <c r="W52" i="40"/>
  <c r="S52" i="40"/>
  <c r="O52" i="40"/>
  <c r="K52" i="40"/>
  <c r="I52" i="40"/>
  <c r="G52" i="40"/>
  <c r="E52" i="40"/>
  <c r="C52" i="40"/>
  <c r="W27" i="40"/>
  <c r="S27" i="40"/>
  <c r="O27" i="40"/>
  <c r="K27" i="40"/>
  <c r="I27" i="40"/>
  <c r="G27" i="40"/>
  <c r="E27" i="40"/>
  <c r="C27" i="40"/>
  <c r="W52" i="35"/>
  <c r="S52" i="35"/>
  <c r="O52" i="35"/>
  <c r="K52" i="35"/>
  <c r="I52" i="35"/>
  <c r="G52" i="35"/>
  <c r="E52" i="35"/>
  <c r="C52" i="35"/>
  <c r="W52" i="4"/>
  <c r="S52" i="4"/>
  <c r="O52" i="4"/>
  <c r="K52" i="4"/>
  <c r="I52" i="4"/>
  <c r="G52" i="4"/>
  <c r="E52" i="4"/>
  <c r="C52" i="4"/>
  <c r="W52" i="3"/>
  <c r="S52" i="3"/>
  <c r="O52" i="3"/>
  <c r="K52" i="3"/>
  <c r="I52" i="3"/>
  <c r="G52" i="3"/>
  <c r="E52" i="3"/>
  <c r="C52" i="3"/>
  <c r="I27" i="35"/>
  <c r="E27" i="35"/>
  <c r="C27" i="3"/>
  <c r="E27" i="3"/>
  <c r="G27" i="3"/>
  <c r="I27" i="3"/>
  <c r="O27" i="3"/>
  <c r="S27" i="3"/>
  <c r="W27" i="3"/>
  <c r="E27" i="4"/>
  <c r="P12" i="40" l="1"/>
  <c r="L12" i="4"/>
  <c r="D50" i="27" l="1"/>
  <c r="D110" i="27" s="1"/>
  <c r="E50" i="27"/>
  <c r="G50" i="27"/>
  <c r="G110" i="27" s="1"/>
  <c r="H50" i="27"/>
  <c r="H110" i="27" s="1"/>
  <c r="I50" i="27"/>
  <c r="I118" i="27" s="1"/>
  <c r="J50" i="27"/>
  <c r="K50" i="27"/>
  <c r="L50" i="27"/>
  <c r="M50" i="27"/>
  <c r="N50" i="27"/>
  <c r="G125" i="27" l="1"/>
  <c r="G124" i="27"/>
  <c r="G122" i="27"/>
  <c r="G123" i="27"/>
  <c r="D123" i="27"/>
  <c r="D125" i="27"/>
  <c r="D122" i="27"/>
  <c r="D124" i="27"/>
  <c r="H122" i="27"/>
  <c r="H124" i="27"/>
  <c r="H123" i="27"/>
  <c r="H125" i="27"/>
  <c r="N110" i="27"/>
  <c r="N118" i="27"/>
  <c r="I110" i="27"/>
  <c r="M110" i="27"/>
  <c r="M118" i="27"/>
  <c r="L110" i="27"/>
  <c r="L118" i="27"/>
  <c r="K110" i="27"/>
  <c r="K118" i="27"/>
  <c r="J110" i="27"/>
  <c r="J118" i="27"/>
  <c r="E118" i="27"/>
  <c r="E110" i="27"/>
  <c r="E118" i="37" l="1"/>
  <c r="E119" i="37" s="1"/>
  <c r="E120" i="37" s="1"/>
  <c r="D122" i="37"/>
  <c r="I125" i="27"/>
  <c r="I123" i="27"/>
  <c r="I122" i="27"/>
  <c r="I124" i="27"/>
  <c r="D123" i="37"/>
  <c r="L123" i="27"/>
  <c r="L124" i="27"/>
  <c r="L125" i="27"/>
  <c r="L122" i="27"/>
  <c r="E125" i="27"/>
  <c r="E122" i="27"/>
  <c r="E124" i="27"/>
  <c r="E123" i="27"/>
  <c r="J125" i="27"/>
  <c r="J123" i="27"/>
  <c r="J124" i="27"/>
  <c r="J122" i="27"/>
  <c r="K123" i="27"/>
  <c r="K124" i="27"/>
  <c r="K125" i="27"/>
  <c r="K122" i="27"/>
  <c r="M125" i="27"/>
  <c r="M122" i="27"/>
  <c r="M124" i="27"/>
  <c r="M123" i="27"/>
  <c r="D125" i="37"/>
  <c r="N125" i="27"/>
  <c r="N123" i="27"/>
  <c r="F120" i="37"/>
  <c r="N124" i="27"/>
  <c r="N111" i="27"/>
  <c r="N122" i="27"/>
  <c r="M111" i="27"/>
  <c r="L111" i="27"/>
  <c r="K111" i="27"/>
  <c r="E123" i="37" l="1"/>
  <c r="E122" i="37"/>
  <c r="E125" i="37"/>
  <c r="E124" i="37"/>
  <c r="N126" i="27"/>
  <c r="E126" i="37" l="1"/>
  <c r="E127" i="37" s="1"/>
  <c r="F126" i="37"/>
  <c r="F127" i="37" s="1"/>
  <c r="D124" i="37"/>
  <c r="D126" i="37" s="1"/>
  <c r="C114" i="37" l="1"/>
  <c r="O114" i="27"/>
  <c r="C116" i="37"/>
  <c r="G116" i="37" s="1"/>
  <c r="O116" i="27"/>
  <c r="C115" i="37"/>
  <c r="G115" i="37" s="1"/>
  <c r="O115" i="27"/>
  <c r="C117" i="37"/>
  <c r="G117" i="37" s="1"/>
  <c r="O117" i="27"/>
  <c r="O113" i="27"/>
  <c r="F40" i="43"/>
  <c r="G40" i="43"/>
  <c r="I40" i="43"/>
  <c r="J40" i="43"/>
  <c r="K40" i="43"/>
  <c r="L40" i="43"/>
  <c r="M40" i="43"/>
  <c r="N40" i="43"/>
  <c r="O40" i="43"/>
  <c r="P40" i="43"/>
  <c r="T40" i="43"/>
  <c r="E40" i="43"/>
  <c r="Q39" i="43"/>
  <c r="S39" i="43" s="1"/>
  <c r="V39" i="43" s="1"/>
  <c r="G114" i="37" l="1"/>
  <c r="F15" i="1"/>
  <c r="I21" i="1" l="1"/>
  <c r="H21" i="1"/>
  <c r="I20" i="1"/>
  <c r="H20" i="1"/>
  <c r="I19" i="1"/>
  <c r="H19" i="1"/>
  <c r="I15" i="1"/>
  <c r="H15" i="1"/>
  <c r="I14" i="1"/>
  <c r="H14" i="1"/>
  <c r="I13" i="1"/>
  <c r="H13" i="1"/>
  <c r="I12" i="1"/>
  <c r="H12" i="1"/>
  <c r="I11" i="1"/>
  <c r="H11" i="1"/>
  <c r="I10" i="1"/>
  <c r="H10" i="1"/>
  <c r="I9" i="1"/>
  <c r="H9" i="1"/>
  <c r="I8" i="1"/>
  <c r="H8" i="1"/>
  <c r="P50" i="27" l="1"/>
  <c r="P110" i="27" s="1"/>
  <c r="C50" i="27" l="1"/>
  <c r="C110" i="27" s="1"/>
  <c r="C124" i="27" l="1"/>
  <c r="C123" i="27"/>
  <c r="C122" i="27"/>
  <c r="C125" i="27"/>
  <c r="C118" i="27"/>
  <c r="C122" i="37" l="1"/>
  <c r="O122" i="27"/>
  <c r="C124" i="37"/>
  <c r="G124" i="37" s="1"/>
  <c r="O124" i="27"/>
  <c r="C125" i="37"/>
  <c r="G125" i="37" s="1"/>
  <c r="O125" i="27"/>
  <c r="C123" i="37"/>
  <c r="G123" i="37" s="1"/>
  <c r="O123" i="27"/>
  <c r="C119" i="27"/>
  <c r="C120" i="27" s="1"/>
  <c r="E33" i="34"/>
  <c r="F33" i="34"/>
  <c r="G33" i="34"/>
  <c r="G69" i="34" s="1"/>
  <c r="H33" i="34"/>
  <c r="I33" i="34"/>
  <c r="J33" i="34"/>
  <c r="K33" i="34"/>
  <c r="L33" i="34"/>
  <c r="M33" i="34"/>
  <c r="N33" i="34"/>
  <c r="O33" i="34"/>
  <c r="O126" i="27" l="1"/>
  <c r="G122" i="37"/>
  <c r="C126" i="37"/>
  <c r="O101" i="27"/>
  <c r="O100" i="27"/>
  <c r="O99" i="27"/>
  <c r="O98" i="27"/>
  <c r="O97" i="27"/>
  <c r="O43" i="27"/>
  <c r="Q43" i="27" s="1"/>
  <c r="O44" i="27"/>
  <c r="Q44" i="27" s="1"/>
  <c r="O80" i="27"/>
  <c r="O79" i="27"/>
  <c r="O78" i="27"/>
  <c r="O77" i="27"/>
  <c r="O76" i="27"/>
  <c r="O73" i="27"/>
  <c r="O72" i="27"/>
  <c r="O71" i="27"/>
  <c r="O70" i="27"/>
  <c r="O69" i="27"/>
  <c r="O66" i="27"/>
  <c r="O65" i="27"/>
  <c r="O64" i="27"/>
  <c r="O63" i="27"/>
  <c r="O62" i="27"/>
  <c r="G126" i="37" l="1"/>
  <c r="P23" i="34"/>
  <c r="Q23" i="34" l="1"/>
  <c r="O42" i="27"/>
  <c r="O19" i="27"/>
  <c r="O26" i="27"/>
  <c r="O21" i="27"/>
  <c r="O20" i="27"/>
  <c r="Q26" i="27" l="1"/>
  <c r="Q21" i="27"/>
  <c r="Q19" i="27"/>
  <c r="Q20" i="27"/>
  <c r="Q42" i="27"/>
  <c r="P46" i="34"/>
  <c r="E47" i="34"/>
  <c r="F47" i="34"/>
  <c r="H47" i="34"/>
  <c r="I47" i="34"/>
  <c r="J47" i="34"/>
  <c r="K47" i="34"/>
  <c r="L47" i="34"/>
  <c r="M47" i="34"/>
  <c r="N47" i="34"/>
  <c r="O47" i="34"/>
  <c r="Q46" i="34" l="1"/>
  <c r="F49" i="38"/>
  <c r="G49" i="38"/>
  <c r="H49" i="38"/>
  <c r="I49" i="38"/>
  <c r="J49" i="38"/>
  <c r="Q49" i="38"/>
  <c r="R49" i="38"/>
  <c r="S49" i="38"/>
  <c r="T49" i="38"/>
  <c r="U49" i="38"/>
  <c r="V49" i="38"/>
  <c r="E49" i="38"/>
  <c r="F38" i="38"/>
  <c r="G38" i="38"/>
  <c r="H38" i="38"/>
  <c r="I38" i="38"/>
  <c r="J38" i="38"/>
  <c r="Q38" i="38"/>
  <c r="R38" i="38"/>
  <c r="S38" i="38"/>
  <c r="T38" i="38"/>
  <c r="U38" i="38"/>
  <c r="V38" i="38"/>
  <c r="E38" i="38"/>
  <c r="H25" i="38"/>
  <c r="I25" i="38"/>
  <c r="J25" i="38"/>
  <c r="K25" i="38"/>
  <c r="L25" i="38"/>
  <c r="M25" i="38"/>
  <c r="Q25" i="38"/>
  <c r="R25" i="38"/>
  <c r="S25" i="38"/>
  <c r="T25" i="38"/>
  <c r="U25" i="38"/>
  <c r="V25" i="38"/>
  <c r="E25" i="38"/>
  <c r="H14" i="38"/>
  <c r="I14" i="38"/>
  <c r="J14" i="38"/>
  <c r="K14" i="38"/>
  <c r="L14" i="38"/>
  <c r="M14" i="38"/>
  <c r="Q14" i="38"/>
  <c r="R14" i="38"/>
  <c r="S14" i="38"/>
  <c r="T14" i="38"/>
  <c r="E14" i="38"/>
  <c r="T29" i="43" l="1"/>
  <c r="F29" i="43"/>
  <c r="G29" i="43"/>
  <c r="I29" i="43"/>
  <c r="J29" i="43"/>
  <c r="K29" i="43"/>
  <c r="L29" i="43"/>
  <c r="M29" i="43"/>
  <c r="N29" i="43"/>
  <c r="O29" i="43"/>
  <c r="P29" i="43"/>
  <c r="E29" i="43"/>
  <c r="E44" i="3" l="1"/>
  <c r="H44" i="3"/>
  <c r="I44" i="3"/>
  <c r="L44" i="3"/>
  <c r="M44" i="3"/>
  <c r="P44" i="3"/>
  <c r="Q44" i="3"/>
  <c r="T44" i="3"/>
  <c r="U44" i="3"/>
  <c r="X44" i="3"/>
  <c r="Y44" i="3"/>
  <c r="D44" i="3"/>
  <c r="E37" i="3"/>
  <c r="H37" i="3"/>
  <c r="I37" i="3"/>
  <c r="L37" i="3"/>
  <c r="M37" i="3"/>
  <c r="P37" i="3"/>
  <c r="Q37" i="3"/>
  <c r="T37" i="3"/>
  <c r="U37" i="3"/>
  <c r="X37" i="3"/>
  <c r="Y37" i="3"/>
  <c r="D37" i="3"/>
  <c r="E19" i="3"/>
  <c r="H19" i="3"/>
  <c r="I19" i="3"/>
  <c r="L19" i="3"/>
  <c r="M19" i="3"/>
  <c r="P19" i="3"/>
  <c r="Q19" i="3"/>
  <c r="T19" i="3"/>
  <c r="U19" i="3"/>
  <c r="X19" i="3"/>
  <c r="Y19" i="3"/>
  <c r="D19" i="3"/>
  <c r="E12" i="3"/>
  <c r="H12" i="3"/>
  <c r="I12" i="3"/>
  <c r="L12" i="3"/>
  <c r="M12" i="3"/>
  <c r="P12" i="3"/>
  <c r="Q12" i="3"/>
  <c r="T12" i="3"/>
  <c r="U12" i="3"/>
  <c r="X12" i="3"/>
  <c r="Y12" i="3"/>
  <c r="D12" i="3"/>
  <c r="Y44" i="44"/>
  <c r="X44" i="44"/>
  <c r="U44" i="44"/>
  <c r="T44" i="44"/>
  <c r="Q44" i="44"/>
  <c r="P44" i="44"/>
  <c r="M44" i="44"/>
  <c r="L44" i="44"/>
  <c r="I44" i="44"/>
  <c r="H44" i="44"/>
  <c r="E44" i="44"/>
  <c r="D44" i="44"/>
  <c r="Y37" i="44"/>
  <c r="X37" i="44"/>
  <c r="U37" i="44"/>
  <c r="T37" i="44"/>
  <c r="Q37" i="44"/>
  <c r="P37" i="44"/>
  <c r="M37" i="44"/>
  <c r="L37" i="44"/>
  <c r="I37" i="44"/>
  <c r="H37" i="44"/>
  <c r="E37" i="44"/>
  <c r="D37" i="44"/>
  <c r="Y19" i="44"/>
  <c r="X19" i="44"/>
  <c r="U19" i="44"/>
  <c r="T19" i="44"/>
  <c r="Q19" i="44"/>
  <c r="P19" i="44"/>
  <c r="M19" i="44"/>
  <c r="L19" i="44"/>
  <c r="I19" i="44"/>
  <c r="H19" i="44"/>
  <c r="E19" i="44"/>
  <c r="D19" i="44"/>
  <c r="Y12" i="44"/>
  <c r="X12" i="44"/>
  <c r="U12" i="44"/>
  <c r="T12" i="44"/>
  <c r="Q12" i="44"/>
  <c r="P12" i="44"/>
  <c r="M12" i="44"/>
  <c r="L12" i="44"/>
  <c r="I12" i="44"/>
  <c r="I22" i="44" s="1"/>
  <c r="H12" i="44"/>
  <c r="E12" i="44"/>
  <c r="D12" i="44"/>
  <c r="R12" i="44"/>
  <c r="N12" i="44"/>
  <c r="J12" i="44"/>
  <c r="E44" i="40"/>
  <c r="H44" i="40"/>
  <c r="I44" i="40"/>
  <c r="L44" i="40"/>
  <c r="M44" i="40"/>
  <c r="P44" i="40"/>
  <c r="Q44" i="40"/>
  <c r="T44" i="40"/>
  <c r="U44" i="40"/>
  <c r="X44" i="40"/>
  <c r="Y44" i="40"/>
  <c r="D44" i="40"/>
  <c r="E37" i="40"/>
  <c r="H37" i="40"/>
  <c r="I37" i="40"/>
  <c r="L37" i="40"/>
  <c r="M37" i="40"/>
  <c r="P37" i="40"/>
  <c r="Q37" i="40"/>
  <c r="T37" i="40"/>
  <c r="U37" i="40"/>
  <c r="X37" i="40"/>
  <c r="Y37" i="40"/>
  <c r="D37" i="40"/>
  <c r="E19" i="40"/>
  <c r="H19" i="40"/>
  <c r="I19" i="40"/>
  <c r="L19" i="40"/>
  <c r="M19" i="40"/>
  <c r="P19" i="40"/>
  <c r="Q19" i="40"/>
  <c r="T19" i="40"/>
  <c r="U19" i="40"/>
  <c r="X19" i="40"/>
  <c r="Y19" i="40"/>
  <c r="D19" i="40"/>
  <c r="E12" i="40"/>
  <c r="H12" i="40"/>
  <c r="I12" i="40"/>
  <c r="L12" i="40"/>
  <c r="M12" i="40"/>
  <c r="Q12" i="40"/>
  <c r="T12" i="40"/>
  <c r="U12" i="40"/>
  <c r="X12" i="40"/>
  <c r="Y12" i="40"/>
  <c r="D12" i="40"/>
  <c r="E44" i="35"/>
  <c r="H44" i="35"/>
  <c r="I44" i="35"/>
  <c r="L44" i="35"/>
  <c r="M44" i="35"/>
  <c r="P44" i="35"/>
  <c r="Q44" i="35"/>
  <c r="T44" i="35"/>
  <c r="U44" i="35"/>
  <c r="X44" i="35"/>
  <c r="Y44" i="35"/>
  <c r="D44" i="35"/>
  <c r="E37" i="35"/>
  <c r="H37" i="35"/>
  <c r="I37" i="35"/>
  <c r="L37" i="35"/>
  <c r="M37" i="35"/>
  <c r="P37" i="35"/>
  <c r="Q37" i="35"/>
  <c r="T37" i="35"/>
  <c r="U37" i="35"/>
  <c r="X37" i="35"/>
  <c r="Y37" i="35"/>
  <c r="D37" i="35"/>
  <c r="E19" i="35"/>
  <c r="H19" i="35"/>
  <c r="I19" i="35"/>
  <c r="L19" i="35"/>
  <c r="M19" i="35"/>
  <c r="P19" i="35"/>
  <c r="Q19" i="35"/>
  <c r="T19" i="35"/>
  <c r="U19" i="35"/>
  <c r="X19" i="35"/>
  <c r="Y19" i="35"/>
  <c r="D19" i="35"/>
  <c r="E12" i="35"/>
  <c r="H12" i="35"/>
  <c r="I12" i="35"/>
  <c r="L12" i="35"/>
  <c r="M12" i="35"/>
  <c r="P12" i="35"/>
  <c r="Q12" i="35"/>
  <c r="T12" i="35"/>
  <c r="U12" i="35"/>
  <c r="X12" i="35"/>
  <c r="Y12" i="35"/>
  <c r="D12" i="35"/>
  <c r="E44" i="4"/>
  <c r="H44" i="4"/>
  <c r="I44" i="4"/>
  <c r="L44" i="4"/>
  <c r="M44" i="4"/>
  <c r="P44" i="4"/>
  <c r="Q44" i="4"/>
  <c r="T44" i="4"/>
  <c r="U44" i="4"/>
  <c r="X44" i="4"/>
  <c r="Y44" i="4"/>
  <c r="D44" i="4"/>
  <c r="E37" i="4"/>
  <c r="H37" i="4"/>
  <c r="I37" i="4"/>
  <c r="L37" i="4"/>
  <c r="M37" i="4"/>
  <c r="P37" i="4"/>
  <c r="Q37" i="4"/>
  <c r="T37" i="4"/>
  <c r="U37" i="4"/>
  <c r="X37" i="4"/>
  <c r="Y37" i="4"/>
  <c r="D37" i="4"/>
  <c r="E12" i="4"/>
  <c r="H12" i="4"/>
  <c r="I12" i="4"/>
  <c r="M12" i="4"/>
  <c r="P12" i="4"/>
  <c r="Q12" i="4"/>
  <c r="T12" i="4"/>
  <c r="U12" i="4"/>
  <c r="X12" i="4"/>
  <c r="Y12" i="4"/>
  <c r="D12" i="4"/>
  <c r="E19" i="4"/>
  <c r="H19" i="4"/>
  <c r="I19" i="4"/>
  <c r="L19" i="4"/>
  <c r="M19" i="4"/>
  <c r="P19" i="4"/>
  <c r="Q19" i="4"/>
  <c r="T19" i="4"/>
  <c r="U19" i="4"/>
  <c r="X19" i="4"/>
  <c r="Y19" i="4"/>
  <c r="D19" i="4"/>
  <c r="Y22" i="44" l="1"/>
  <c r="T22" i="44"/>
  <c r="N37" i="44"/>
  <c r="L47" i="44"/>
  <c r="Q47" i="44"/>
  <c r="J44" i="44"/>
  <c r="Z44" i="44"/>
  <c r="F12" i="44"/>
  <c r="Z12" i="44"/>
  <c r="H22" i="44"/>
  <c r="M22" i="44"/>
  <c r="X22" i="44"/>
  <c r="P22" i="44"/>
  <c r="U22" i="44"/>
  <c r="F19" i="44"/>
  <c r="Z19" i="44"/>
  <c r="I47" i="44"/>
  <c r="Y47" i="44"/>
  <c r="V12" i="44"/>
  <c r="L22" i="44"/>
  <c r="Q22" i="44"/>
  <c r="J19" i="44"/>
  <c r="J22" i="44" s="1"/>
  <c r="D22" i="44"/>
  <c r="E47" i="44"/>
  <c r="P47" i="44"/>
  <c r="U47" i="44"/>
  <c r="R37" i="44"/>
  <c r="M47" i="44"/>
  <c r="N44" i="44"/>
  <c r="E22" i="44"/>
  <c r="R19" i="44"/>
  <c r="R22" i="44" s="1"/>
  <c r="V19" i="44"/>
  <c r="N19" i="44"/>
  <c r="N22" i="44" s="1"/>
  <c r="F37" i="44"/>
  <c r="Z37" i="44"/>
  <c r="F44" i="44"/>
  <c r="V44" i="44"/>
  <c r="H47" i="44"/>
  <c r="X47" i="44"/>
  <c r="V37" i="44"/>
  <c r="J37" i="44"/>
  <c r="D47" i="44"/>
  <c r="T47" i="44"/>
  <c r="R44" i="44"/>
  <c r="D47" i="3"/>
  <c r="G22" i="1"/>
  <c r="J22" i="1"/>
  <c r="G16" i="1"/>
  <c r="J16" i="1"/>
  <c r="M16" i="1"/>
  <c r="P16" i="1"/>
  <c r="D22" i="1"/>
  <c r="D16" i="1"/>
  <c r="F22" i="44" l="1"/>
  <c r="R47" i="44"/>
  <c r="N47" i="44"/>
  <c r="Z22" i="44"/>
  <c r="V22" i="44"/>
  <c r="J47" i="44"/>
  <c r="Z47" i="44"/>
  <c r="F47" i="44"/>
  <c r="V47" i="44"/>
  <c r="T35" i="43" l="1"/>
  <c r="T46" i="43"/>
  <c r="Q45" i="43"/>
  <c r="F46" i="43"/>
  <c r="G46" i="43"/>
  <c r="I46" i="43"/>
  <c r="J46" i="43"/>
  <c r="K46" i="43"/>
  <c r="L46" i="43"/>
  <c r="M46" i="43"/>
  <c r="N46" i="43"/>
  <c r="O46" i="43"/>
  <c r="P46" i="43"/>
  <c r="E46" i="43"/>
  <c r="F35" i="43"/>
  <c r="G35" i="43"/>
  <c r="I35" i="43"/>
  <c r="J35" i="43"/>
  <c r="K35" i="43"/>
  <c r="L35" i="43"/>
  <c r="M35" i="43"/>
  <c r="N35" i="43"/>
  <c r="O35" i="43"/>
  <c r="P35" i="43"/>
  <c r="E35" i="43"/>
  <c r="Q33" i="43"/>
  <c r="Q34" i="43"/>
  <c r="F13" i="43"/>
  <c r="G13" i="43"/>
  <c r="I13" i="43"/>
  <c r="J13" i="43"/>
  <c r="K13" i="43"/>
  <c r="L13" i="43"/>
  <c r="M13" i="43"/>
  <c r="N13" i="43"/>
  <c r="O13" i="43"/>
  <c r="E13" i="43"/>
  <c r="Q27" i="43"/>
  <c r="S27" i="43" s="1"/>
  <c r="Q10" i="43"/>
  <c r="Q11" i="43"/>
  <c r="Q12" i="43"/>
  <c r="T13" i="43"/>
  <c r="S34" i="43" l="1"/>
  <c r="V34" i="43" s="1"/>
  <c r="S45" i="43"/>
  <c r="V45" i="43" s="1"/>
  <c r="S33" i="43"/>
  <c r="V33" i="43" s="1"/>
  <c r="T51" i="43"/>
  <c r="P51" i="43"/>
  <c r="O51" i="43"/>
  <c r="N51" i="43"/>
  <c r="M51" i="43"/>
  <c r="L51" i="43"/>
  <c r="K51" i="43"/>
  <c r="J51" i="43"/>
  <c r="I51" i="43"/>
  <c r="G51" i="43"/>
  <c r="F51" i="43"/>
  <c r="E51" i="43"/>
  <c r="Q44" i="43"/>
  <c r="Q43" i="43"/>
  <c r="S43" i="43" s="1"/>
  <c r="Q38" i="43"/>
  <c r="S38" i="43" s="1"/>
  <c r="Q32" i="43"/>
  <c r="S32" i="43" s="1"/>
  <c r="Q28" i="43"/>
  <c r="Q22" i="43"/>
  <c r="S22" i="43" s="1"/>
  <c r="S24" i="43" s="1"/>
  <c r="T19" i="43"/>
  <c r="P19" i="43"/>
  <c r="O19" i="43"/>
  <c r="N19" i="43"/>
  <c r="M19" i="43"/>
  <c r="L19" i="43"/>
  <c r="K19" i="43"/>
  <c r="J19" i="43"/>
  <c r="I19" i="43"/>
  <c r="H53" i="43"/>
  <c r="G19" i="43"/>
  <c r="F19" i="43"/>
  <c r="E19" i="43"/>
  <c r="Q18" i="43"/>
  <c r="Q17" i="43"/>
  <c r="Q16" i="43"/>
  <c r="S16" i="43" s="1"/>
  <c r="Q9" i="43"/>
  <c r="S17" i="43" l="1"/>
  <c r="V17" i="43" s="1"/>
  <c r="Q29" i="43"/>
  <c r="S28" i="43"/>
  <c r="V28" i="43" s="1"/>
  <c r="S44" i="43"/>
  <c r="V44" i="43" s="1"/>
  <c r="S18" i="43"/>
  <c r="V18" i="43" s="1"/>
  <c r="V22" i="43"/>
  <c r="Q24" i="43"/>
  <c r="Q40" i="43"/>
  <c r="S51" i="43"/>
  <c r="V27" i="43"/>
  <c r="E53" i="43"/>
  <c r="I53" i="43"/>
  <c r="M53" i="43"/>
  <c r="T53" i="43"/>
  <c r="F53" i="43"/>
  <c r="J53" i="43"/>
  <c r="L53" i="43"/>
  <c r="N53" i="43"/>
  <c r="G53" i="43"/>
  <c r="K53" i="43"/>
  <c r="O53" i="43"/>
  <c r="Q35" i="43"/>
  <c r="Q46" i="43"/>
  <c r="Q19" i="43"/>
  <c r="Q51" i="43"/>
  <c r="S40" i="43"/>
  <c r="V51" i="43" l="1"/>
  <c r="V24" i="43"/>
  <c r="V16" i="43"/>
  <c r="S19" i="43"/>
  <c r="V19" i="43" s="1"/>
  <c r="V32" i="43"/>
  <c r="S35" i="43"/>
  <c r="V35" i="43" s="1"/>
  <c r="S29" i="43"/>
  <c r="V29" i="43" s="1"/>
  <c r="V38" i="43"/>
  <c r="V40" i="43"/>
  <c r="V43" i="43"/>
  <c r="S46" i="43"/>
  <c r="V46" i="43" s="1"/>
  <c r="G25" i="38" l="1"/>
  <c r="F25" i="38"/>
  <c r="E9" i="1" l="1"/>
  <c r="Q9" i="27" l="1"/>
  <c r="P17" i="34" l="1"/>
  <c r="Q17" i="34" s="1"/>
  <c r="K20" i="34"/>
  <c r="R50" i="38" l="1"/>
  <c r="S50" i="38" l="1"/>
  <c r="H50" i="38"/>
  <c r="T50" i="38"/>
  <c r="U50" i="38"/>
  <c r="Q50" i="38"/>
  <c r="V50" i="38"/>
  <c r="I50" i="38" l="1"/>
  <c r="J50" i="38"/>
  <c r="Q9" i="33"/>
  <c r="R9" i="43" l="1"/>
  <c r="S9" i="43" s="1"/>
  <c r="V9" i="43" s="1"/>
  <c r="R9" i="33"/>
  <c r="E50" i="38"/>
  <c r="G50" i="38"/>
  <c r="F50" i="38"/>
  <c r="P8" i="39" l="1"/>
  <c r="Q8" i="39" s="1"/>
  <c r="P21" i="39"/>
  <c r="Q21" i="39" s="1"/>
  <c r="T26" i="38" l="1"/>
  <c r="Q24" i="34" l="1"/>
  <c r="Q20" i="1"/>
  <c r="Q26" i="38" l="1"/>
  <c r="P24" i="34"/>
  <c r="R26" i="38" l="1"/>
  <c r="S26" i="38"/>
  <c r="E13" i="1"/>
  <c r="F9" i="1" l="1"/>
  <c r="F8" i="1"/>
  <c r="F19" i="1"/>
  <c r="F10" i="1"/>
  <c r="C25" i="39"/>
  <c r="C16" i="39"/>
  <c r="C10" i="39"/>
  <c r="O24" i="34"/>
  <c r="N24" i="34"/>
  <c r="M24" i="34"/>
  <c r="L24" i="34"/>
  <c r="K24" i="34"/>
  <c r="J24" i="34"/>
  <c r="I24" i="34"/>
  <c r="H24" i="34"/>
  <c r="F24" i="34"/>
  <c r="E24" i="34"/>
  <c r="J37" i="40"/>
  <c r="R12" i="40"/>
  <c r="N12" i="40"/>
  <c r="J12" i="40"/>
  <c r="C28" i="6"/>
  <c r="J20" i="34"/>
  <c r="R20" i="1"/>
  <c r="O25" i="39"/>
  <c r="N25" i="39"/>
  <c r="M25" i="39"/>
  <c r="L25" i="39"/>
  <c r="K25" i="39"/>
  <c r="I25" i="39"/>
  <c r="H25" i="39"/>
  <c r="G25" i="39"/>
  <c r="F25" i="39"/>
  <c r="E25" i="39"/>
  <c r="D25" i="39"/>
  <c r="P24" i="39"/>
  <c r="Q24" i="39" s="1"/>
  <c r="P22" i="39"/>
  <c r="Q22" i="39" s="1"/>
  <c r="P20" i="39"/>
  <c r="Q20" i="39" s="1"/>
  <c r="P19" i="39"/>
  <c r="Q19" i="39" s="1"/>
  <c r="O16" i="39"/>
  <c r="N16" i="39"/>
  <c r="M16" i="39"/>
  <c r="L16" i="39"/>
  <c r="K16" i="39"/>
  <c r="I16" i="39"/>
  <c r="H16" i="39"/>
  <c r="F16" i="39"/>
  <c r="E16" i="39"/>
  <c r="D16" i="39"/>
  <c r="Q16" i="39"/>
  <c r="O10" i="39"/>
  <c r="N10" i="39"/>
  <c r="M10" i="39"/>
  <c r="L10" i="39"/>
  <c r="K10" i="39"/>
  <c r="I10" i="39"/>
  <c r="H10" i="39"/>
  <c r="G10" i="39"/>
  <c r="F10" i="39"/>
  <c r="E10" i="39"/>
  <c r="D10" i="39"/>
  <c r="P9" i="39"/>
  <c r="Q9" i="39" s="1"/>
  <c r="G118" i="27"/>
  <c r="P37" i="34"/>
  <c r="Q37" i="34" s="1"/>
  <c r="F20" i="34"/>
  <c r="D118" i="27"/>
  <c r="E20" i="34"/>
  <c r="H118" i="27"/>
  <c r="J37" i="35"/>
  <c r="W27" i="35"/>
  <c r="S27" i="35"/>
  <c r="O27" i="35"/>
  <c r="G27" i="35"/>
  <c r="C27" i="35"/>
  <c r="R12" i="35"/>
  <c r="N12" i="35"/>
  <c r="J12" i="35"/>
  <c r="P68" i="34"/>
  <c r="O66" i="34"/>
  <c r="N66" i="34"/>
  <c r="M66" i="34"/>
  <c r="L66" i="34"/>
  <c r="K66" i="34"/>
  <c r="J66" i="34"/>
  <c r="I66" i="34"/>
  <c r="H66" i="34"/>
  <c r="F66" i="34"/>
  <c r="E66" i="34"/>
  <c r="P65" i="34"/>
  <c r="O62" i="34"/>
  <c r="N62" i="34"/>
  <c r="M62" i="34"/>
  <c r="L62" i="34"/>
  <c r="K62" i="34"/>
  <c r="J62" i="34"/>
  <c r="I62" i="34"/>
  <c r="H62" i="34"/>
  <c r="F62" i="34"/>
  <c r="E62" i="34"/>
  <c r="P61" i="34"/>
  <c r="P60" i="34"/>
  <c r="P59" i="34"/>
  <c r="P58" i="34"/>
  <c r="P57" i="34"/>
  <c r="P56" i="34"/>
  <c r="P55" i="34"/>
  <c r="P54" i="34"/>
  <c r="P53" i="34"/>
  <c r="P52" i="34"/>
  <c r="P51" i="34"/>
  <c r="P50" i="34"/>
  <c r="P45" i="34"/>
  <c r="Q45" i="34" s="1"/>
  <c r="Q47" i="34" s="1"/>
  <c r="O42" i="34"/>
  <c r="N42" i="34"/>
  <c r="M42" i="34"/>
  <c r="L42" i="34"/>
  <c r="K42" i="34"/>
  <c r="J42" i="34"/>
  <c r="I42" i="34"/>
  <c r="H42" i="34"/>
  <c r="F42" i="34"/>
  <c r="E42" i="34"/>
  <c r="P41" i="34"/>
  <c r="Q41" i="34" s="1"/>
  <c r="O38" i="34"/>
  <c r="N38" i="34"/>
  <c r="M38" i="34"/>
  <c r="L38" i="34"/>
  <c r="K38" i="34"/>
  <c r="J38" i="34"/>
  <c r="I38" i="34"/>
  <c r="H38" i="34"/>
  <c r="F38" i="34"/>
  <c r="E38" i="34"/>
  <c r="P36" i="34"/>
  <c r="O29" i="34"/>
  <c r="N29" i="34"/>
  <c r="M29" i="34"/>
  <c r="L29" i="34"/>
  <c r="K29" i="34"/>
  <c r="J29" i="34"/>
  <c r="I29" i="34"/>
  <c r="H29" i="34"/>
  <c r="F29" i="34"/>
  <c r="E29" i="34"/>
  <c r="P28" i="34"/>
  <c r="P27" i="34"/>
  <c r="Q27" i="34" s="1"/>
  <c r="O20" i="34"/>
  <c r="N20" i="34"/>
  <c r="M20" i="34"/>
  <c r="L20" i="34"/>
  <c r="I20" i="34"/>
  <c r="P19" i="34"/>
  <c r="P18" i="34"/>
  <c r="P16" i="34"/>
  <c r="O13" i="34"/>
  <c r="N13" i="34"/>
  <c r="M13" i="34"/>
  <c r="L13" i="34"/>
  <c r="K13" i="34"/>
  <c r="J13" i="34"/>
  <c r="I13" i="34"/>
  <c r="H13" i="34"/>
  <c r="F13" i="34"/>
  <c r="E13" i="34"/>
  <c r="P12" i="34"/>
  <c r="P11" i="34"/>
  <c r="P10" i="34"/>
  <c r="P9" i="34"/>
  <c r="P8" i="34"/>
  <c r="J37" i="3"/>
  <c r="F14" i="1"/>
  <c r="K14" i="1"/>
  <c r="L14" i="1"/>
  <c r="Q14" i="1"/>
  <c r="R14" i="1"/>
  <c r="Q18" i="33"/>
  <c r="R18" i="33" s="1"/>
  <c r="P14" i="33"/>
  <c r="O14" i="33"/>
  <c r="N14" i="33"/>
  <c r="M14" i="33"/>
  <c r="L14" i="33"/>
  <c r="K14" i="33"/>
  <c r="J14" i="33"/>
  <c r="I14" i="33"/>
  <c r="H14" i="33"/>
  <c r="G14" i="33"/>
  <c r="F14" i="33"/>
  <c r="E14" i="33"/>
  <c r="Q13" i="33"/>
  <c r="R13" i="33" s="1"/>
  <c r="Q12" i="33"/>
  <c r="R12" i="33" s="1"/>
  <c r="Q11" i="33"/>
  <c r="Q10" i="33"/>
  <c r="R8" i="43"/>
  <c r="K21" i="1"/>
  <c r="K13" i="1"/>
  <c r="K20" i="1"/>
  <c r="K12" i="1"/>
  <c r="K11" i="1"/>
  <c r="K9" i="1"/>
  <c r="K10" i="1"/>
  <c r="K19" i="1"/>
  <c r="K8" i="1"/>
  <c r="Q9" i="1"/>
  <c r="Q10" i="1"/>
  <c r="Q19" i="1"/>
  <c r="Q8" i="1"/>
  <c r="Q15" i="1"/>
  <c r="Q11" i="1"/>
  <c r="Q12" i="1"/>
  <c r="Q13" i="1"/>
  <c r="Q21" i="1"/>
  <c r="R11" i="1"/>
  <c r="R12" i="1"/>
  <c r="R21" i="1"/>
  <c r="R13" i="1"/>
  <c r="R15" i="1"/>
  <c r="R8" i="1"/>
  <c r="R19" i="1"/>
  <c r="R10" i="1"/>
  <c r="R9" i="1"/>
  <c r="O94" i="27"/>
  <c r="O93" i="27"/>
  <c r="O92" i="27"/>
  <c r="O91" i="27"/>
  <c r="O90" i="27"/>
  <c r="O87" i="27"/>
  <c r="O86" i="27"/>
  <c r="O85" i="27"/>
  <c r="O84" i="27"/>
  <c r="O83" i="27"/>
  <c r="O59" i="27"/>
  <c r="O58" i="27"/>
  <c r="O57" i="27"/>
  <c r="O56" i="27"/>
  <c r="O55" i="27"/>
  <c r="O48" i="27"/>
  <c r="O39" i="27"/>
  <c r="Q39" i="27" s="1"/>
  <c r="O36" i="27"/>
  <c r="O33" i="27"/>
  <c r="O32" i="27"/>
  <c r="O29" i="27"/>
  <c r="O25" i="27"/>
  <c r="O24" i="27"/>
  <c r="O18" i="27"/>
  <c r="O17" i="27"/>
  <c r="N10" i="27"/>
  <c r="N11" i="27" s="1"/>
  <c r="M10" i="27"/>
  <c r="M11" i="27" s="1"/>
  <c r="L10" i="27"/>
  <c r="L11" i="27" s="1"/>
  <c r="K10" i="27"/>
  <c r="K11" i="27" s="1"/>
  <c r="J10" i="27"/>
  <c r="J11" i="27" s="1"/>
  <c r="I10" i="27"/>
  <c r="I11" i="27" s="1"/>
  <c r="H10" i="27"/>
  <c r="H11" i="27" s="1"/>
  <c r="G10" i="27"/>
  <c r="G11" i="27" s="1"/>
  <c r="E10" i="27"/>
  <c r="E11" i="27" s="1"/>
  <c r="C10" i="27"/>
  <c r="C11" i="27" s="1"/>
  <c r="Q8" i="27"/>
  <c r="L21" i="1"/>
  <c r="F21" i="1"/>
  <c r="L13" i="1"/>
  <c r="F13" i="1"/>
  <c r="L20" i="1"/>
  <c r="F20" i="1"/>
  <c r="L12" i="1"/>
  <c r="F12" i="1"/>
  <c r="L11" i="1"/>
  <c r="F11" i="1"/>
  <c r="L15" i="1"/>
  <c r="L8" i="1"/>
  <c r="L19" i="1"/>
  <c r="L10" i="1"/>
  <c r="L9" i="1"/>
  <c r="R12" i="3"/>
  <c r="N12" i="3"/>
  <c r="J12" i="3"/>
  <c r="V37" i="4"/>
  <c r="J37" i="4"/>
  <c r="W27" i="4"/>
  <c r="S27" i="4"/>
  <c r="O27" i="4"/>
  <c r="G27" i="4"/>
  <c r="C27" i="4"/>
  <c r="R12" i="4"/>
  <c r="N12" i="4"/>
  <c r="J12" i="4"/>
  <c r="E14" i="1"/>
  <c r="E8" i="1"/>
  <c r="E11" i="1"/>
  <c r="E19" i="1"/>
  <c r="E12" i="1"/>
  <c r="E10" i="1"/>
  <c r="E20" i="1"/>
  <c r="E21" i="1"/>
  <c r="E15" i="1"/>
  <c r="D118" i="37" l="1"/>
  <c r="D119" i="37" s="1"/>
  <c r="D120" i="37" s="1"/>
  <c r="R10" i="43"/>
  <c r="S10" i="43" s="1"/>
  <c r="V10" i="43" s="1"/>
  <c r="R10" i="33"/>
  <c r="R11" i="43"/>
  <c r="S11" i="43" s="1"/>
  <c r="V11" i="43" s="1"/>
  <c r="R11" i="33"/>
  <c r="Q68" i="34"/>
  <c r="P66" i="34"/>
  <c r="Q65" i="34"/>
  <c r="Q66" i="34" s="1"/>
  <c r="Q53" i="34"/>
  <c r="Q56" i="34"/>
  <c r="Q59" i="34"/>
  <c r="Q50" i="34"/>
  <c r="Q60" i="34"/>
  <c r="Q51" i="34"/>
  <c r="Q54" i="34"/>
  <c r="Q57" i="34"/>
  <c r="Q52" i="34"/>
  <c r="Q55" i="34"/>
  <c r="Q58" i="34"/>
  <c r="Q61" i="34"/>
  <c r="Q42" i="34"/>
  <c r="Q36" i="34"/>
  <c r="Q38" i="34" s="1"/>
  <c r="Q28" i="34"/>
  <c r="Q29" i="34" s="1"/>
  <c r="Q18" i="34"/>
  <c r="Q19" i="34"/>
  <c r="Q16" i="34"/>
  <c r="Q8" i="34"/>
  <c r="Q12" i="34"/>
  <c r="Q9" i="34"/>
  <c r="Q10" i="34"/>
  <c r="Q11" i="34"/>
  <c r="D119" i="27"/>
  <c r="D120" i="27" s="1"/>
  <c r="C118" i="37"/>
  <c r="O118" i="27"/>
  <c r="O119" i="27" s="1"/>
  <c r="R12" i="43"/>
  <c r="P25" i="39"/>
  <c r="O50" i="27"/>
  <c r="O110" i="27" s="1"/>
  <c r="Q32" i="27"/>
  <c r="Q24" i="27"/>
  <c r="Q33" i="27"/>
  <c r="Q18" i="27"/>
  <c r="Q25" i="27"/>
  <c r="Q36" i="27"/>
  <c r="Q48" i="27"/>
  <c r="R44" i="3"/>
  <c r="N44" i="3"/>
  <c r="Q17" i="27"/>
  <c r="Q29" i="27"/>
  <c r="Q47" i="27"/>
  <c r="Q10" i="27"/>
  <c r="Z19" i="3"/>
  <c r="N37" i="3"/>
  <c r="V44" i="35"/>
  <c r="F44" i="3"/>
  <c r="V44" i="3"/>
  <c r="M69" i="34"/>
  <c r="H69" i="34"/>
  <c r="L69" i="34"/>
  <c r="F69" i="34"/>
  <c r="J69" i="34"/>
  <c r="N69" i="34"/>
  <c r="E69" i="34"/>
  <c r="I69" i="34"/>
  <c r="K69" i="34"/>
  <c r="O69" i="34"/>
  <c r="R44" i="40"/>
  <c r="V44" i="40"/>
  <c r="N37" i="40"/>
  <c r="N44" i="40"/>
  <c r="R44" i="35"/>
  <c r="R37" i="35"/>
  <c r="F44" i="35"/>
  <c r="Z44" i="35"/>
  <c r="Z44" i="4"/>
  <c r="J44" i="4"/>
  <c r="N44" i="4"/>
  <c r="J19" i="3"/>
  <c r="P47" i="34"/>
  <c r="Z37" i="4"/>
  <c r="R37" i="3"/>
  <c r="N19" i="3"/>
  <c r="V37" i="35"/>
  <c r="R37" i="40"/>
  <c r="R44" i="4"/>
  <c r="F37" i="4"/>
  <c r="V12" i="3"/>
  <c r="V37" i="3"/>
  <c r="R19" i="3"/>
  <c r="F44" i="4"/>
  <c r="V44" i="4"/>
  <c r="N37" i="4"/>
  <c r="F19" i="3"/>
  <c r="Z12" i="3"/>
  <c r="Z44" i="3"/>
  <c r="F37" i="3"/>
  <c r="Z37" i="3"/>
  <c r="V19" i="3"/>
  <c r="J44" i="3"/>
  <c r="N44" i="35"/>
  <c r="N37" i="35"/>
  <c r="R19" i="40"/>
  <c r="J44" i="40"/>
  <c r="Z44" i="40"/>
  <c r="F37" i="40"/>
  <c r="Z37" i="40"/>
  <c r="R37" i="4"/>
  <c r="F12" i="3"/>
  <c r="J44" i="35"/>
  <c r="F37" i="35"/>
  <c r="Z37" i="35"/>
  <c r="F44" i="40"/>
  <c r="V37" i="40"/>
  <c r="F14" i="38"/>
  <c r="G14" i="38"/>
  <c r="Z12" i="40"/>
  <c r="F19" i="40"/>
  <c r="V19" i="40"/>
  <c r="F12" i="40"/>
  <c r="V12" i="40"/>
  <c r="N19" i="40"/>
  <c r="J19" i="40"/>
  <c r="Z19" i="40"/>
  <c r="F19" i="35"/>
  <c r="V19" i="35"/>
  <c r="Z12" i="35"/>
  <c r="R19" i="35"/>
  <c r="J19" i="35"/>
  <c r="Z19" i="35"/>
  <c r="F12" i="35"/>
  <c r="V12" i="35"/>
  <c r="N19" i="35"/>
  <c r="F12" i="4"/>
  <c r="V12" i="4"/>
  <c r="Z12" i="4"/>
  <c r="V19" i="4"/>
  <c r="R19" i="4"/>
  <c r="F19" i="4"/>
  <c r="J19" i="4"/>
  <c r="Z19" i="4"/>
  <c r="N19" i="4"/>
  <c r="L22" i="1"/>
  <c r="I22" i="1"/>
  <c r="L16" i="1"/>
  <c r="R22" i="1"/>
  <c r="E22" i="1"/>
  <c r="K22" i="1"/>
  <c r="I16" i="1"/>
  <c r="F22" i="1"/>
  <c r="R16" i="1"/>
  <c r="H22" i="1"/>
  <c r="F16" i="1"/>
  <c r="Q22" i="1"/>
  <c r="E16" i="1"/>
  <c r="Q16" i="1"/>
  <c r="K16" i="1"/>
  <c r="H16" i="1"/>
  <c r="H126" i="27"/>
  <c r="O27" i="39"/>
  <c r="K27" i="39"/>
  <c r="J126" i="27"/>
  <c r="E27" i="39"/>
  <c r="N27" i="39"/>
  <c r="D126" i="27"/>
  <c r="P29" i="34"/>
  <c r="C126" i="27"/>
  <c r="I126" i="27"/>
  <c r="M126" i="27"/>
  <c r="K126" i="27"/>
  <c r="M119" i="27"/>
  <c r="M120" i="27" s="1"/>
  <c r="I119" i="27"/>
  <c r="I120" i="27" s="1"/>
  <c r="C27" i="39"/>
  <c r="F27" i="39"/>
  <c r="J119" i="27"/>
  <c r="J120" i="27" s="1"/>
  <c r="N119" i="27"/>
  <c r="L126" i="27"/>
  <c r="K119" i="27"/>
  <c r="K120" i="27" s="1"/>
  <c r="E126" i="27"/>
  <c r="P10" i="39"/>
  <c r="I27" i="39"/>
  <c r="M27" i="39"/>
  <c r="L119" i="27"/>
  <c r="L120" i="27" s="1"/>
  <c r="P126" i="27"/>
  <c r="H119" i="27"/>
  <c r="H120" i="27" s="1"/>
  <c r="E119" i="27"/>
  <c r="E120" i="27" s="1"/>
  <c r="D27" i="39"/>
  <c r="L27" i="39"/>
  <c r="H27" i="39"/>
  <c r="G126" i="27"/>
  <c r="G119" i="27"/>
  <c r="G120" i="27" s="1"/>
  <c r="P42" i="34"/>
  <c r="P38" i="34"/>
  <c r="Q10" i="39"/>
  <c r="G27" i="39"/>
  <c r="Q25" i="39"/>
  <c r="P16" i="39"/>
  <c r="F120" i="27"/>
  <c r="Q14" i="33"/>
  <c r="P62" i="34"/>
  <c r="P20" i="34"/>
  <c r="P13" i="34"/>
  <c r="M23" i="1"/>
  <c r="C127" i="37" l="1"/>
  <c r="Q50" i="27"/>
  <c r="Q27" i="39"/>
  <c r="R14" i="33"/>
  <c r="D127" i="37"/>
  <c r="L127" i="27"/>
  <c r="D127" i="27"/>
  <c r="J127" i="27"/>
  <c r="H127" i="27"/>
  <c r="K127" i="27"/>
  <c r="Q20" i="34"/>
  <c r="S12" i="43"/>
  <c r="V12" i="43" s="1"/>
  <c r="Q62" i="34"/>
  <c r="Q13" i="34"/>
  <c r="N127" i="27"/>
  <c r="M127" i="27"/>
  <c r="C127" i="27"/>
  <c r="G118" i="37"/>
  <c r="C119" i="37"/>
  <c r="C120" i="37" s="1"/>
  <c r="N120" i="27"/>
  <c r="R13" i="43"/>
  <c r="R53" i="43" s="1"/>
  <c r="P27" i="39"/>
  <c r="F127" i="27"/>
  <c r="G127" i="27"/>
  <c r="E127" i="27"/>
  <c r="P69" i="34"/>
  <c r="F26" i="38"/>
  <c r="I26" i="38"/>
  <c r="G26" i="38"/>
  <c r="H26" i="38"/>
  <c r="K26" i="38"/>
  <c r="E26" i="38"/>
  <c r="J26" i="38"/>
  <c r="P119" i="27"/>
  <c r="L26" i="38"/>
  <c r="Q69" i="34" l="1"/>
  <c r="G119" i="37"/>
  <c r="G120" i="37" s="1"/>
  <c r="M26" i="38"/>
  <c r="D23" i="1"/>
  <c r="F23" i="1"/>
  <c r="E23" i="1"/>
  <c r="L23" i="1"/>
  <c r="J23" i="1"/>
  <c r="G23" i="1"/>
  <c r="R23" i="1"/>
  <c r="I23" i="1"/>
  <c r="H23" i="1"/>
  <c r="P23" i="1"/>
  <c r="Q23" i="1"/>
  <c r="K23" i="1"/>
  <c r="D22" i="3"/>
  <c r="F22" i="3"/>
  <c r="E22" i="3"/>
  <c r="X47" i="3"/>
  <c r="U47" i="3"/>
  <c r="V47" i="3"/>
  <c r="P47" i="3"/>
  <c r="J47" i="3"/>
  <c r="Y47" i="3"/>
  <c r="T47" i="3"/>
  <c r="M47" i="3"/>
  <c r="E47" i="3"/>
  <c r="R47" i="3"/>
  <c r="Q47" i="3"/>
  <c r="N47" i="3"/>
  <c r="I47" i="3"/>
  <c r="H47" i="3"/>
  <c r="F47" i="3"/>
  <c r="Z47" i="3"/>
  <c r="L47" i="3"/>
  <c r="D22" i="4"/>
  <c r="U22" i="4"/>
  <c r="T22" i="4"/>
  <c r="Q22" i="4"/>
  <c r="Y22" i="4"/>
  <c r="V22" i="4"/>
  <c r="M22" i="4"/>
  <c r="X22" i="4"/>
  <c r="P22" i="4"/>
  <c r="Z22" i="4"/>
  <c r="F22" i="4"/>
  <c r="N22" i="4"/>
  <c r="H22" i="4"/>
  <c r="R22" i="4"/>
  <c r="E22" i="4"/>
  <c r="L22" i="4"/>
  <c r="I22" i="4"/>
  <c r="J22" i="4"/>
  <c r="D47" i="4"/>
  <c r="Q47" i="4"/>
  <c r="E47" i="4"/>
  <c r="X47" i="4"/>
  <c r="V47" i="4"/>
  <c r="F47" i="4"/>
  <c r="N47" i="4"/>
  <c r="I47" i="4"/>
  <c r="M47" i="4"/>
  <c r="R47" i="4"/>
  <c r="Y47" i="4"/>
  <c r="L47" i="4"/>
  <c r="Z47" i="4"/>
  <c r="U47" i="4"/>
  <c r="T47" i="4"/>
  <c r="P47" i="4"/>
  <c r="J47" i="4"/>
  <c r="H47" i="4"/>
  <c r="D22" i="35"/>
  <c r="V22" i="35"/>
  <c r="F22" i="35"/>
  <c r="E22" i="35"/>
  <c r="Y22" i="35"/>
  <c r="P22" i="35"/>
  <c r="T22" i="35"/>
  <c r="U22" i="35"/>
  <c r="Z22" i="35"/>
  <c r="X22" i="35"/>
  <c r="L22" i="35"/>
  <c r="I22" i="35"/>
  <c r="R22" i="35"/>
  <c r="H22" i="35"/>
  <c r="M22" i="35"/>
  <c r="J22" i="35"/>
  <c r="N22" i="35"/>
  <c r="Q22" i="35"/>
  <c r="D47" i="35"/>
  <c r="J47" i="35"/>
  <c r="Z47" i="35"/>
  <c r="H47" i="35"/>
  <c r="V47" i="35"/>
  <c r="U47" i="35"/>
  <c r="F47" i="35"/>
  <c r="P47" i="35"/>
  <c r="N47" i="35"/>
  <c r="X47" i="35"/>
  <c r="L47" i="35"/>
  <c r="M47" i="35"/>
  <c r="E47" i="35"/>
  <c r="Q47" i="35"/>
  <c r="T47" i="35"/>
  <c r="Y47" i="35"/>
  <c r="R47" i="35"/>
  <c r="I47" i="35"/>
  <c r="D22" i="40"/>
  <c r="X22" i="40"/>
  <c r="Z22" i="40"/>
  <c r="V22" i="40"/>
  <c r="T22" i="40"/>
  <c r="E22" i="40"/>
  <c r="I22" i="40"/>
  <c r="H22" i="40"/>
  <c r="R22" i="40"/>
  <c r="N22" i="40"/>
  <c r="Q22" i="40"/>
  <c r="L22" i="40"/>
  <c r="Y22" i="40"/>
  <c r="U22" i="40"/>
  <c r="F22" i="40"/>
  <c r="J22" i="40"/>
  <c r="M22" i="40"/>
  <c r="P22" i="40"/>
  <c r="D47" i="40"/>
  <c r="T47" i="40"/>
  <c r="L47" i="40"/>
  <c r="M47" i="40"/>
  <c r="Z47" i="40"/>
  <c r="V47" i="40"/>
  <c r="P47" i="40"/>
  <c r="U47" i="40"/>
  <c r="F47" i="40"/>
  <c r="R47" i="40"/>
  <c r="Y47" i="40"/>
  <c r="Q47" i="40"/>
  <c r="N47" i="40"/>
  <c r="J47" i="40"/>
  <c r="H47" i="40"/>
  <c r="E47" i="40"/>
  <c r="X47" i="40"/>
  <c r="I47" i="40"/>
  <c r="V22" i="3"/>
  <c r="Z22" i="3"/>
  <c r="X22" i="3"/>
  <c r="N22" i="3"/>
  <c r="J22" i="3"/>
  <c r="M22" i="3"/>
  <c r="Y22" i="3"/>
  <c r="U22" i="3"/>
  <c r="H22" i="3"/>
  <c r="L22" i="3"/>
  <c r="T22" i="3"/>
  <c r="I22" i="3"/>
  <c r="Q22" i="3"/>
  <c r="R22" i="3"/>
  <c r="P22" i="3"/>
  <c r="G127" i="37" l="1"/>
  <c r="U14" i="38"/>
  <c r="U26" i="38" s="1"/>
  <c r="V14" i="38"/>
  <c r="V26" i="38" s="1"/>
  <c r="P13" i="43" l="1"/>
  <c r="P53" i="43" s="1"/>
  <c r="Q8" i="43"/>
  <c r="Q13" i="43" s="1"/>
  <c r="Q53" i="43" s="1"/>
  <c r="S8" i="43" l="1"/>
  <c r="V8" i="43" l="1"/>
  <c r="S13" i="43"/>
  <c r="V13" i="43" l="1"/>
  <c r="S53" i="43"/>
  <c r="V53" i="43" s="1"/>
  <c r="S22" i="1" l="1"/>
  <c r="T21" i="1"/>
  <c r="U21" i="1"/>
  <c r="U20" i="1"/>
  <c r="T20" i="1"/>
  <c r="T19" i="1"/>
  <c r="U19" i="1"/>
  <c r="U10" i="1"/>
  <c r="T10" i="1"/>
  <c r="U14" i="1"/>
  <c r="T14" i="1"/>
  <c r="U12" i="1"/>
  <c r="T12" i="1"/>
  <c r="U15" i="1"/>
  <c r="T15" i="1"/>
  <c r="U13" i="1"/>
  <c r="T13" i="1"/>
  <c r="U11" i="1"/>
  <c r="T11" i="1"/>
  <c r="U9" i="1"/>
  <c r="T9" i="1"/>
  <c r="S16" i="1"/>
  <c r="T8" i="1"/>
  <c r="U8" i="1"/>
  <c r="S23" i="1" l="1"/>
  <c r="U22" i="1"/>
  <c r="T22" i="1"/>
  <c r="T16" i="1"/>
  <c r="U16" i="1"/>
  <c r="U23" i="1" l="1"/>
  <c r="T23" i="1"/>
  <c r="F29" i="1" l="1"/>
  <c r="E29" i="1"/>
  <c r="E41" i="1" l="1"/>
  <c r="F41" i="1"/>
  <c r="F40" i="1"/>
  <c r="E40" i="1"/>
  <c r="E34" i="1"/>
  <c r="F34" i="1"/>
  <c r="E32" i="1"/>
  <c r="F32" i="1"/>
  <c r="E36" i="1"/>
  <c r="F36" i="1"/>
  <c r="E33" i="1"/>
  <c r="F33" i="1"/>
  <c r="E35" i="1"/>
  <c r="F35" i="1"/>
  <c r="E30" i="1"/>
  <c r="F30" i="1"/>
  <c r="D37" i="1"/>
  <c r="F31" i="1"/>
  <c r="E31" i="1"/>
  <c r="E37" i="1" l="1"/>
  <c r="F37" i="1"/>
  <c r="E42" i="1" l="1"/>
  <c r="E43" i="1" s="1"/>
  <c r="E44" i="1" s="1"/>
  <c r="D43" i="1"/>
  <c r="D44" i="1" s="1"/>
  <c r="F42" i="1"/>
  <c r="F43" i="1" s="1"/>
  <c r="F44" i="1" s="1"/>
  <c r="M48" i="38" l="1"/>
  <c r="L48" i="38"/>
  <c r="L35" i="38"/>
  <c r="M35" i="38"/>
  <c r="P48" i="38"/>
  <c r="O48" i="38"/>
  <c r="L46" i="38"/>
  <c r="M46" i="38"/>
  <c r="L40" i="1" l="1"/>
  <c r="K40" i="1"/>
  <c r="O31" i="1"/>
  <c r="N31" i="1"/>
  <c r="K30" i="1"/>
  <c r="L30" i="1"/>
  <c r="N34" i="1"/>
  <c r="O34" i="1"/>
  <c r="I42" i="1"/>
  <c r="H42" i="1"/>
  <c r="I35" i="1"/>
  <c r="H35" i="1"/>
  <c r="Q41" i="1"/>
  <c r="R41" i="1"/>
  <c r="I40" i="1"/>
  <c r="H40" i="1"/>
  <c r="R31" i="1"/>
  <c r="Q31" i="1"/>
  <c r="U34" i="1"/>
  <c r="T34" i="1"/>
  <c r="O29" i="1"/>
  <c r="N29" i="1"/>
  <c r="M37" i="1"/>
  <c r="L36" i="38"/>
  <c r="M36" i="38"/>
  <c r="L47" i="38"/>
  <c r="L49" i="38" s="1"/>
  <c r="M47" i="38"/>
  <c r="M49" i="38" s="1"/>
  <c r="P43" i="1"/>
  <c r="I34" i="1"/>
  <c r="H34" i="1"/>
  <c r="H41" i="1"/>
  <c r="I41" i="1"/>
  <c r="Q33" i="1"/>
  <c r="R33" i="1"/>
  <c r="T36" i="1"/>
  <c r="U36" i="1"/>
  <c r="O40" i="1"/>
  <c r="N40" i="1"/>
  <c r="K34" i="1"/>
  <c r="L34" i="1"/>
  <c r="U35" i="1"/>
  <c r="T35" i="1"/>
  <c r="U29" i="1"/>
  <c r="T29" i="1"/>
  <c r="S37" i="1"/>
  <c r="R36" i="1"/>
  <c r="Q36" i="1"/>
  <c r="I36" i="1"/>
  <c r="H36" i="1"/>
  <c r="K36" i="1"/>
  <c r="L36" i="1"/>
  <c r="R29" i="1"/>
  <c r="Q29" i="1"/>
  <c r="P37" i="1"/>
  <c r="O36" i="1"/>
  <c r="N36" i="1"/>
  <c r="L41" i="1"/>
  <c r="K41" i="1"/>
  <c r="K29" i="1"/>
  <c r="J37" i="1"/>
  <c r="L29" i="1"/>
  <c r="U41" i="1"/>
  <c r="T41" i="1"/>
  <c r="O35" i="38"/>
  <c r="P35" i="38"/>
  <c r="N38" i="38"/>
  <c r="P36" i="38"/>
  <c r="O36" i="38"/>
  <c r="P46" i="38"/>
  <c r="N49" i="38"/>
  <c r="O46" i="38"/>
  <c r="P47" i="38"/>
  <c r="O47" i="38"/>
  <c r="G43" i="1"/>
  <c r="S43" i="1"/>
  <c r="I31" i="1"/>
  <c r="H31" i="1"/>
  <c r="L31" i="1"/>
  <c r="K31" i="1"/>
  <c r="R30" i="1"/>
  <c r="Q30" i="1"/>
  <c r="L35" i="1"/>
  <c r="K35" i="1"/>
  <c r="O30" i="1"/>
  <c r="N30" i="1"/>
  <c r="K32" i="1"/>
  <c r="L32" i="1"/>
  <c r="G37" i="1"/>
  <c r="H29" i="1"/>
  <c r="I29" i="1"/>
  <c r="Q42" i="1"/>
  <c r="R42" i="1"/>
  <c r="O33" i="1"/>
  <c r="N33" i="1"/>
  <c r="T31" i="1"/>
  <c r="U31" i="1"/>
  <c r="U42" i="1"/>
  <c r="T42" i="1"/>
  <c r="H30" i="1"/>
  <c r="I30" i="1"/>
  <c r="K42" i="1"/>
  <c r="L42" i="1"/>
  <c r="Q40" i="1"/>
  <c r="R40" i="1"/>
  <c r="L37" i="38"/>
  <c r="M37" i="38"/>
  <c r="J43" i="1"/>
  <c r="K49" i="38"/>
  <c r="R34" i="1"/>
  <c r="Q34" i="1"/>
  <c r="I33" i="1"/>
  <c r="H33" i="1"/>
  <c r="O32" i="1"/>
  <c r="N32" i="1"/>
  <c r="U33" i="1"/>
  <c r="T33" i="1"/>
  <c r="O35" i="1"/>
  <c r="N35" i="1"/>
  <c r="U30" i="1"/>
  <c r="T30" i="1"/>
  <c r="K33" i="1"/>
  <c r="L33" i="1"/>
  <c r="H32" i="1"/>
  <c r="I32" i="1"/>
  <c r="O41" i="1"/>
  <c r="N41" i="1"/>
  <c r="R35" i="1"/>
  <c r="Q35" i="1"/>
  <c r="O42" i="1"/>
  <c r="N42" i="1"/>
  <c r="R32" i="1"/>
  <c r="Q32" i="1"/>
  <c r="U32" i="1"/>
  <c r="T32" i="1"/>
  <c r="U40" i="1"/>
  <c r="T40" i="1"/>
  <c r="O37" i="38"/>
  <c r="P37" i="38"/>
  <c r="M43" i="1"/>
  <c r="K38" i="38"/>
  <c r="K50" i="38" s="1"/>
  <c r="I43" i="1" l="1"/>
  <c r="Q43" i="1"/>
  <c r="M38" i="38"/>
  <c r="M50" i="38" s="1"/>
  <c r="K43" i="1"/>
  <c r="T43" i="1"/>
  <c r="R43" i="1"/>
  <c r="G44" i="1"/>
  <c r="H43" i="1"/>
  <c r="U43" i="1"/>
  <c r="N43" i="1"/>
  <c r="P44" i="1"/>
  <c r="L38" i="38"/>
  <c r="L50" i="38" s="1"/>
  <c r="P49" i="38"/>
  <c r="P38" i="38"/>
  <c r="L43" i="1"/>
  <c r="O43" i="1"/>
  <c r="H37" i="1"/>
  <c r="O49" i="38"/>
  <c r="K37" i="1"/>
  <c r="U37" i="1"/>
  <c r="N50" i="38"/>
  <c r="M44" i="1"/>
  <c r="L37" i="1"/>
  <c r="L44" i="1" s="1"/>
  <c r="Q37" i="1"/>
  <c r="S44" i="1"/>
  <c r="N37" i="1"/>
  <c r="I37" i="1"/>
  <c r="O38" i="38"/>
  <c r="J44" i="1"/>
  <c r="R37" i="1"/>
  <c r="R44" i="1" s="1"/>
  <c r="T37" i="1"/>
  <c r="O37" i="1"/>
  <c r="O44" i="1" s="1"/>
  <c r="Q44" i="1" l="1"/>
  <c r="U44" i="1"/>
  <c r="T44" i="1"/>
  <c r="I44" i="1"/>
  <c r="P50" i="38"/>
  <c r="K44" i="1"/>
  <c r="H44" i="1"/>
  <c r="O50" i="38"/>
  <c r="N44" i="1"/>
</calcChain>
</file>

<file path=xl/sharedStrings.xml><?xml version="1.0" encoding="utf-8"?>
<sst xmlns="http://schemas.openxmlformats.org/spreadsheetml/2006/main" count="3708" uniqueCount="391">
  <si>
    <t>Southern California Edison</t>
  </si>
  <si>
    <t>January</t>
  </si>
  <si>
    <t>February</t>
  </si>
  <si>
    <t>March</t>
  </si>
  <si>
    <t>April</t>
  </si>
  <si>
    <t>May</t>
  </si>
  <si>
    <t>June</t>
  </si>
  <si>
    <t>Service
Accounts</t>
  </si>
  <si>
    <t>N/A</t>
  </si>
  <si>
    <t>Total All Programs</t>
  </si>
  <si>
    <t>July</t>
  </si>
  <si>
    <t>August</t>
  </si>
  <si>
    <t>September</t>
  </si>
  <si>
    <t>October</t>
  </si>
  <si>
    <t>November</t>
  </si>
  <si>
    <t>December</t>
  </si>
  <si>
    <t>Notes:</t>
  </si>
  <si>
    <t>Eligibility Criteria</t>
  </si>
  <si>
    <t xml:space="preserve"> </t>
  </si>
  <si>
    <t>2012-2014</t>
  </si>
  <si>
    <t>TA Identified MW</t>
  </si>
  <si>
    <t>Auto DR Verified MW</t>
  </si>
  <si>
    <t>TI Verified MW</t>
  </si>
  <si>
    <t>Total Technology MW</t>
  </si>
  <si>
    <t>Total</t>
  </si>
  <si>
    <t>General Program</t>
  </si>
  <si>
    <t>Activity reflects projects initiated in 2012-2014</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</si>
  <si>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</si>
  <si>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</si>
  <si>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</si>
  <si>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</si>
  <si>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</si>
  <si>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</si>
  <si>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</si>
  <si>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</si>
  <si>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</si>
  <si>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</si>
  <si>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</si>
  <si>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</si>
  <si>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Base Interruptible Program (BIP)</t>
  </si>
  <si>
    <t>Optional Binding Mandatory Curtailment (OBMC)</t>
  </si>
  <si>
    <t>Rotating Outages (RO)</t>
  </si>
  <si>
    <t>Scheduled Load Reduction Program (SLRP)</t>
  </si>
  <si>
    <t>Category 1 Total</t>
  </si>
  <si>
    <t>Capacity Bidding Program (CBP)</t>
  </si>
  <si>
    <t>Demand Bidding Program (DBP)</t>
  </si>
  <si>
    <t>AC Cycling : Summer Discount Plan (SDP)</t>
  </si>
  <si>
    <t>Category 2 Total</t>
  </si>
  <si>
    <t>Category 3 Total</t>
  </si>
  <si>
    <t>Category 4 Total</t>
  </si>
  <si>
    <t>Category 5:  Pilots</t>
  </si>
  <si>
    <t>Category 5 Total</t>
  </si>
  <si>
    <t>Category 6 : Evaluation, Measurement and Verification</t>
  </si>
  <si>
    <t>Category 6 Total</t>
  </si>
  <si>
    <t>Category 7 : Marketing, Education &amp; Outreach</t>
  </si>
  <si>
    <t>Other Local Marketing</t>
  </si>
  <si>
    <t>Category 7 Total</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</si>
  <si>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</si>
  <si>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</si>
  <si>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</si>
  <si>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</si>
  <si>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</si>
  <si>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</si>
  <si>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</si>
  <si>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</si>
  <si>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Technical Assistance (TA)</t>
  </si>
  <si>
    <t>Commercial New Construction</t>
  </si>
  <si>
    <t>Residential New Construction Pilot</t>
  </si>
  <si>
    <t>Workforce Education &amp; Training Smart Students (SmartStudents)</t>
  </si>
  <si>
    <t>Category 9 Total</t>
  </si>
  <si>
    <t>Category 10 - Special Projects</t>
  </si>
  <si>
    <t>Category 10 Total</t>
  </si>
  <si>
    <t>The utilities shall document the amount of and reason for each shift in their monthly demand response reports.</t>
  </si>
  <si>
    <t>Program Category</t>
  </si>
  <si>
    <t>Fund Shift</t>
  </si>
  <si>
    <t>Programs Impacted</t>
  </si>
  <si>
    <t>Date</t>
  </si>
  <si>
    <t>Rationale for Fundshift</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</si>
  <si>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</si>
  <si>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</si>
  <si>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</si>
  <si>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          BIP: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</si>
  <si>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</si>
  <si>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Annual Total Cost</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</si>
  <si>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</si>
  <si>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</si>
  <si>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</si>
  <si>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</si>
  <si>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</si>
  <si>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</si>
  <si>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</si>
  <si>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</si>
  <si>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</si>
  <si>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</si>
  <si>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</si>
  <si>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</si>
  <si>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</si>
  <si>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</si>
  <si>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</si>
  <si>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</si>
  <si>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</si>
  <si>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</si>
  <si>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SUBTOTAL</t>
  </si>
  <si>
    <t>Total from Program, Rates &amp; Activities that do not require itemized accounting</t>
  </si>
  <si>
    <t>Total Cost of Incentives</t>
  </si>
  <si>
    <t>Agricultural Pumping Interruptible (API)</t>
  </si>
  <si>
    <t>Agricultural / Pumping</t>
  </si>
  <si>
    <t>Measurement and Evaluation</t>
  </si>
  <si>
    <t>DR Research Studies (CPUC)</t>
  </si>
  <si>
    <t>Real Time Pricing (RTP)</t>
  </si>
  <si>
    <t>Save Power Day (SPD/PTR)</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</si>
  <si>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</si>
  <si>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</si>
  <si>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</si>
  <si>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</si>
  <si>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</si>
  <si>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</si>
  <si>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r>
      <t xml:space="preserve">II. UTILITY MARKETING BY ACTIVITY </t>
    </r>
    <r>
      <rPr>
        <b/>
        <vertAlign val="superscript"/>
        <sz val="12"/>
        <rFont val="Calibri"/>
        <family val="2"/>
      </rPr>
      <t>(1)</t>
    </r>
  </si>
  <si>
    <t>Detailed Breakdown of MW To Date in TA/Auto DR-TI Programs</t>
  </si>
  <si>
    <t>Category 4 :  Emerging &amp; Enabling Technologies</t>
  </si>
  <si>
    <t>Category 5 :  Pilots</t>
  </si>
  <si>
    <t>Category 2 :  Price Responsive Programs</t>
  </si>
  <si>
    <t>Category 1 :  Reliability Programs</t>
  </si>
  <si>
    <t>IDSM Food Processing Pilot</t>
  </si>
  <si>
    <t>Programs Support Costs</t>
  </si>
  <si>
    <t xml:space="preserve">          CBP: Reported to SCE in aggregate by portfolio and by product nominations by APX.</t>
  </si>
  <si>
    <t>IV. TOTAL UTILITY MARKETING BY CUSTOMER SEGMENT</t>
  </si>
  <si>
    <t>Total Incremental Cost</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</si>
  <si>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</si>
  <si>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</si>
  <si>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</si>
  <si>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</si>
  <si>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</si>
  <si>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</si>
  <si>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</si>
  <si>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</si>
  <si>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</si>
  <si>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</si>
  <si>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</si>
  <si>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2015-2016</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</si>
  <si>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</si>
  <si>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</si>
  <si>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t>Activity reflects projects initiated in 2015-2016</t>
  </si>
  <si>
    <t>Fundshift Adjustments</t>
  </si>
  <si>
    <t>Demand Response Auction Mechanism (DRAM)</t>
  </si>
  <si>
    <t>Customer Type</t>
  </si>
  <si>
    <t/>
  </si>
  <si>
    <t>Non-Residential</t>
  </si>
  <si>
    <t>Residential</t>
  </si>
  <si>
    <t>Total Aliso Canyon Related Cost</t>
  </si>
  <si>
    <t xml:space="preserve">Agricultural Pumping Interruptible (API) </t>
  </si>
  <si>
    <r>
      <t xml:space="preserve">AC Cycling : Summer Discount Plan (SDP) </t>
    </r>
    <r>
      <rPr>
        <vertAlign val="superscript"/>
        <sz val="10"/>
        <rFont val="Calibri"/>
        <family val="2"/>
        <scheme val="minor"/>
      </rPr>
      <t>(2)</t>
    </r>
  </si>
  <si>
    <t>Total All Programs LA Basin and Non-LA Basin</t>
  </si>
  <si>
    <t>Total All Programs (LA Basin)</t>
  </si>
  <si>
    <t>Total All Programs (Non-LA Basin)</t>
  </si>
  <si>
    <t>(5) Hours listed represent the number of hours for the event by individual SLAPs.</t>
  </si>
  <si>
    <t>Area Called</t>
  </si>
  <si>
    <t>Activity reflects projects initiated in 2017</t>
  </si>
  <si>
    <t xml:space="preserve">I. STATEWIDE MARKETING </t>
  </si>
  <si>
    <t>(4) Event times are based on CAISO award start and end times or SCE determined start and end times.</t>
  </si>
  <si>
    <t xml:space="preserve">(3) Final event data for customer's load reduction (MW) is measured as follows: </t>
  </si>
  <si>
    <t xml:space="preserve">          BIP:  Estimates based upon load impacts bid into CAISO daily market.</t>
  </si>
  <si>
    <t xml:space="preserve">          AP-I: Estimates based upon load impacts bid into CAISO daily market.</t>
  </si>
  <si>
    <t>(2) Preliminary event data subject to change based on billing records and verification.</t>
  </si>
  <si>
    <t xml:space="preserve">          CBP:  Aggregated load reduction using billing data and the settlement baselines and calculations in accordance with the CBP tariff.</t>
  </si>
  <si>
    <r>
      <t xml:space="preserve">Load Reduction 
Based Upon </t>
    </r>
    <r>
      <rPr>
        <b/>
        <vertAlign val="superscript"/>
        <sz val="10"/>
        <rFont val="Calibri"/>
        <family val="2"/>
        <scheme val="minor"/>
      </rPr>
      <t>(2) (3)</t>
    </r>
  </si>
  <si>
    <t>Statewide ME&amp;O</t>
  </si>
  <si>
    <t>Year-to-Date Marketing Expenditures</t>
  </si>
  <si>
    <t>Program</t>
  </si>
  <si>
    <t>Critical Peak Pricing (CPP)</t>
  </si>
  <si>
    <t>All customers &gt; 37kW or connected load of 50 horsepower or greater on a TOU Ag &amp; Pump rate</t>
  </si>
  <si>
    <t>All non-residential customers with an IDR or Smart Connect Meter (excluding non-residential customers under any streetlight, area Lighting, traffic control or wireless technology rate)</t>
  </si>
  <si>
    <t>All bundled service customers with an IDR or Smart Connect Meter</t>
  </si>
  <si>
    <t>Program-to-Date Total Expenditures 2018-2022</t>
  </si>
  <si>
    <t>Agricultural &amp; Pumping Interruptible (API)</t>
  </si>
  <si>
    <t>Category 1 :  Supply-Side Demand Response Programs</t>
  </si>
  <si>
    <t>Category 2 :  Load-Modifying Demand Response Programs</t>
  </si>
  <si>
    <t>Category 3 :  Demand Response Auction Mechanism (DRAM) and Direct Participation Electric Rule 24</t>
  </si>
  <si>
    <t>Category 4 :  Emerging Markets &amp; Technology</t>
  </si>
  <si>
    <t>Category 6 : Marketing, Education, and Outreach (ME&amp;O)</t>
  </si>
  <si>
    <t>Technology Incentive Program (AutoDR-TI)</t>
  </si>
  <si>
    <t>CBP Residential Pilot</t>
  </si>
  <si>
    <t>Charge Ready Pilot</t>
  </si>
  <si>
    <t>Constrained Local Capacity Planning Areas &amp; Disadvantaged Communities Pilot</t>
  </si>
  <si>
    <t>Category 7 : Portfolio Support (includes EM&amp;V, System Support, and Notifications)</t>
  </si>
  <si>
    <t>DR Potential Study</t>
  </si>
  <si>
    <t>DR Systems &amp; Technology Support</t>
  </si>
  <si>
    <t>Evaluation, Measurement &amp; Verification (EM&amp;V)</t>
  </si>
  <si>
    <t>Supply-Side Demand Response Programs</t>
  </si>
  <si>
    <t>Load-Modifying Demand Response Programs</t>
  </si>
  <si>
    <t xml:space="preserve">  Sub-Total</t>
  </si>
  <si>
    <t>DR Rule 24</t>
  </si>
  <si>
    <t>(1) Carryover program costs, for funding cycles prior to 2018, are reported here and are recorded in SCE's Demand Response Program Balancing Account (DRPBA), unless otherwise noted.  SCE seeks Commission authorization to carryover program costs in its ERRA proceeding.</t>
  </si>
  <si>
    <t>Category 8 : Integrated Programs and Activities</t>
  </si>
  <si>
    <t>Emerging Markets and Technology</t>
  </si>
  <si>
    <t>Category 2:  Load-Modifying Demand Response Programs</t>
  </si>
  <si>
    <t>Category 3:  Demand Response Auction Mechanism (DRAM) and Direct Participation Electric Rule 24</t>
  </si>
  <si>
    <t>Category 4:  Emerging Markets &amp; Technology</t>
  </si>
  <si>
    <t>Category 1:  Supply-Side Demand Response Programs</t>
  </si>
  <si>
    <r>
      <t xml:space="preserve">Monthly Program Enrollment and Estimated Load Impacts </t>
    </r>
    <r>
      <rPr>
        <b/>
        <vertAlign val="superscript"/>
        <sz val="10"/>
        <rFont val="Calibri"/>
        <family val="2"/>
        <scheme val="minor"/>
      </rPr>
      <t>(1)</t>
    </r>
  </si>
  <si>
    <t>Program Eligibility and Average Load Impacts</t>
  </si>
  <si>
    <t>Program Incentives</t>
  </si>
  <si>
    <t>TOTAL AUTHORIZED UTILITY MARKETING BUDGET FOR 2018</t>
  </si>
  <si>
    <t>Save Power Days (SPD)</t>
  </si>
  <si>
    <t>Rotating Outages</t>
  </si>
  <si>
    <t>Integrated Programs and Activities Total</t>
  </si>
  <si>
    <r>
      <t xml:space="preserve">Category 7 : Marketing, Education &amp; Outreach </t>
    </r>
    <r>
      <rPr>
        <b/>
        <i/>
        <vertAlign val="superscript"/>
        <sz val="10"/>
        <rFont val="Calibri"/>
        <family val="2"/>
        <scheme val="minor"/>
      </rPr>
      <t>(4)</t>
    </r>
  </si>
  <si>
    <t>(3) Category 3 expenses are recorded to BRRBA and/or PAACBA</t>
  </si>
  <si>
    <t xml:space="preserve">(1) Utility Marketing includes all activities to market individual utility programs or rates, demand response concepts, and customer tools,  that were approved or directed by Decision 12-04-045, 14-05-025 and 17-12-003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</si>
  <si>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Summer Discount Plan Program (SDP) - Commercial</t>
  </si>
  <si>
    <t>Summer Discount Plan Program (SDP) - Residential</t>
  </si>
  <si>
    <t>Summer Discount Plan Program (SDP)</t>
  </si>
  <si>
    <t xml:space="preserve">Summer Discount Plan Program (SDP) </t>
  </si>
  <si>
    <r>
      <t xml:space="preserve">Ex Ante Estimated MW </t>
    </r>
    <r>
      <rPr>
        <b/>
        <vertAlign val="superscript"/>
        <sz val="10"/>
        <rFont val="Calibri"/>
        <family val="2"/>
        <scheme val="minor"/>
      </rPr>
      <t>(2)</t>
    </r>
  </si>
  <si>
    <r>
      <t xml:space="preserve">Ex Post Estimated MW </t>
    </r>
    <r>
      <rPr>
        <b/>
        <vertAlign val="superscript"/>
        <sz val="10"/>
        <rFont val="Calibri"/>
        <family val="2"/>
        <scheme val="minor"/>
      </rPr>
      <t>(3)</t>
    </r>
  </si>
  <si>
    <r>
      <t xml:space="preserve">Average Ex Post Load Impact kW / Service Accounts  </t>
    </r>
    <r>
      <rPr>
        <b/>
        <vertAlign val="superscript"/>
        <sz val="10"/>
        <rFont val="Calibri"/>
        <family val="2"/>
        <scheme val="minor"/>
      </rPr>
      <t>(1)</t>
    </r>
  </si>
  <si>
    <t>5-Year Funding
2018-2022</t>
  </si>
  <si>
    <r>
      <t xml:space="preserve">January </t>
    </r>
    <r>
      <rPr>
        <b/>
        <vertAlign val="superscript"/>
        <sz val="10"/>
        <rFont val="Calibri"/>
        <family val="2"/>
        <scheme val="minor"/>
      </rPr>
      <t>(2)</t>
    </r>
  </si>
  <si>
    <t>(2) Other Local Marketing is part of Itemized Accounting in section: II</t>
  </si>
  <si>
    <r>
      <t xml:space="preserve">Other Local Marketing </t>
    </r>
    <r>
      <rPr>
        <vertAlign val="superscript"/>
        <sz val="10"/>
        <rFont val="Calibri"/>
        <family val="2"/>
      </rPr>
      <t>(2)</t>
    </r>
  </si>
  <si>
    <t>2018 Funding Cycle Customer Communication, Marketing, and Outreach</t>
  </si>
  <si>
    <r>
      <t xml:space="preserve">Program Total Hours (Annual) </t>
    </r>
    <r>
      <rPr>
        <b/>
        <vertAlign val="superscript"/>
        <sz val="10"/>
        <rFont val="Calibri"/>
        <family val="2"/>
        <scheme val="minor"/>
      </rPr>
      <t>(5)</t>
    </r>
  </si>
  <si>
    <r>
      <t xml:space="preserve">Event Beginning Time </t>
    </r>
    <r>
      <rPr>
        <b/>
        <vertAlign val="superscript"/>
        <sz val="10"/>
        <rFont val="Calibri"/>
        <family val="2"/>
        <scheme val="minor"/>
      </rPr>
      <t>(4)</t>
    </r>
  </si>
  <si>
    <r>
      <t xml:space="preserve">Event End Time </t>
    </r>
    <r>
      <rPr>
        <b/>
        <vertAlign val="superscript"/>
        <sz val="10"/>
        <rFont val="Calibri"/>
        <family val="2"/>
        <scheme val="minor"/>
      </rPr>
      <t>(4)</t>
    </r>
  </si>
  <si>
    <t>Monthly Program Enrollment and Estimated Load Impacts</t>
  </si>
  <si>
    <r>
      <t>Programs for LA Basin Service Accounts</t>
    </r>
    <r>
      <rPr>
        <b/>
        <vertAlign val="superscript"/>
        <sz val="10"/>
        <rFont val="Calibri"/>
        <family val="2"/>
        <scheme val="minor"/>
      </rPr>
      <t xml:space="preserve">(2) </t>
    </r>
  </si>
  <si>
    <r>
      <t xml:space="preserve">Service
Accounts </t>
    </r>
    <r>
      <rPr>
        <b/>
        <vertAlign val="superscript"/>
        <sz val="10"/>
        <rFont val="Calibri"/>
        <family val="2"/>
        <scheme val="minor"/>
      </rPr>
      <t>(3)</t>
    </r>
  </si>
  <si>
    <r>
      <t xml:space="preserve">Ex Ante Estimated MW </t>
    </r>
    <r>
      <rPr>
        <b/>
        <vertAlign val="superscript"/>
        <sz val="10"/>
        <rFont val="Calibri"/>
        <family val="2"/>
        <scheme val="minor"/>
      </rPr>
      <t>(4)</t>
    </r>
  </si>
  <si>
    <r>
      <t xml:space="preserve">Ex Post Estimated MW </t>
    </r>
    <r>
      <rPr>
        <b/>
        <vertAlign val="superscript"/>
        <sz val="10"/>
        <rFont val="Calibri"/>
        <family val="2"/>
        <scheme val="minor"/>
      </rPr>
      <t>(5)</t>
    </r>
  </si>
  <si>
    <t>(2) As of this reporting period, SCE has reached the cap and is implementing a waitlist process for enrollment in reliability programs.</t>
  </si>
  <si>
    <t>(3) The number of Service Accounts listed above only take into account incremental increases as a result of SCE’s’ Aliso Canyon efforts as of April 1, 2016.  Any attrition due to customer disenrollment from a program is excluded.</t>
  </si>
  <si>
    <t>(5)  Ex Post Estimated MW = The annual ex post average load impact per customer, reported in the annual April 1, 2017 D.08-04-050 Compliance Filing, multiplied by the number of currently enrolled service accounts for the month of August.  The annual ex post average load impact is the average hourly load impact per customer for those customers that may have participated in an event(s) between 1-6pm on event days in the preceding year when or if events occurred.</t>
  </si>
  <si>
    <t xml:space="preserve">(6) SPD Service Accounts Included are only for DLC, which have a 0.52 kW impact per service account customer for Ex-Ante and 0.78 kW impact per service account customer for Ex-Post.  </t>
  </si>
  <si>
    <t>(6)</t>
  </si>
  <si>
    <r>
      <t>Programs for Non-LA Basin Service Accounts</t>
    </r>
    <r>
      <rPr>
        <b/>
        <vertAlign val="superscript"/>
        <sz val="10"/>
        <rFont val="Calibri"/>
        <family val="2"/>
        <scheme val="minor"/>
      </rPr>
      <t xml:space="preserve">(2) </t>
    </r>
  </si>
  <si>
    <t>MW funded by TA Program</t>
  </si>
  <si>
    <t>MW funded by Auto-DR or TI but not enrolled in a Supply-Side or Load-Modifying DR Program</t>
  </si>
  <si>
    <t>2009-2011</t>
  </si>
  <si>
    <t xml:space="preserve">(1) Per D. 16-06-029, program costs reported here are recorded in SCE's Aliso Canyon Demand Response Program Balancing Account (ACDRPBA), unless otherwise noted. </t>
  </si>
  <si>
    <t>(2) Marketing and outreach efforts for SDP are prioritized to the LA Basin local capacity area.</t>
  </si>
  <si>
    <t>Third Party</t>
  </si>
  <si>
    <t>Q1</t>
  </si>
  <si>
    <t>Q2</t>
  </si>
  <si>
    <t>Q3</t>
  </si>
  <si>
    <t>Q4</t>
  </si>
  <si>
    <t>Quarterly Marketing Expenditures</t>
  </si>
  <si>
    <t>(2)</t>
  </si>
  <si>
    <t>Energy Prices</t>
  </si>
  <si>
    <t>SLAP_SCEC</t>
  </si>
  <si>
    <t>SLAP_SCEN</t>
  </si>
  <si>
    <t>SLAP_SCEW</t>
  </si>
  <si>
    <t>SLAP_SCNW</t>
  </si>
  <si>
    <t>CBP- Capacity bidding Program- Day of (1-6)</t>
  </si>
  <si>
    <t xml:space="preserve">Smart Energy Program (SEP) </t>
  </si>
  <si>
    <t>(3)</t>
  </si>
  <si>
    <t>(5)</t>
  </si>
  <si>
    <r>
      <t xml:space="preserve">Residential </t>
    </r>
    <r>
      <rPr>
        <vertAlign val="superscript"/>
        <sz val="10"/>
        <rFont val="Calibri"/>
        <family val="2"/>
      </rPr>
      <t>(4)</t>
    </r>
  </si>
  <si>
    <t>(4) Summer Discount Plan Program (SDP) currently shares the same internal order for both residential and commercial costs.  All costs are currently reflected in the residential sector.</t>
  </si>
  <si>
    <r>
      <t xml:space="preserve">Smart Energy Program (SEP) </t>
    </r>
    <r>
      <rPr>
        <b/>
        <vertAlign val="superscript"/>
        <sz val="10"/>
        <rFont val="Calibri"/>
        <family val="2"/>
      </rPr>
      <t>(3)</t>
    </r>
  </si>
  <si>
    <t>(3)  On July 2, 2018 SCE received approval Letter granting establishment of the Smart Energy Program.  From January 1 - May 31, 2018 this program was known as "Save Power Days", "Save Power Day Incentive Plus", or "PTR-ET-DLC."</t>
  </si>
  <si>
    <t>IDSM Non Residential</t>
  </si>
  <si>
    <t>IDSM Residential</t>
  </si>
  <si>
    <t>(1) Amounts reported are for incentives costs that recovered in the Demand Response Program Balancing Account (DRPBA).</t>
  </si>
  <si>
    <t>Over Generation Pilot Program</t>
  </si>
  <si>
    <t>(3) Negative values reflect credits for accrual reversals, co-funding reimbursements, and/or accounting corrections.</t>
  </si>
  <si>
    <t>Table I-1
SCE Supply-Side Demand &amp; Load-Modifying Demand Response Programs
 Subscription Statistics -  Program Estimated Ex Ante and Ex Post MWs
 2019</t>
  </si>
  <si>
    <t>Table I-1A
Average Load Impact kW / Service Accounts
2019</t>
  </si>
  <si>
    <t>2018
Total
Expenditures</t>
  </si>
  <si>
    <t>Year-to-Date 2019 Expenditures</t>
  </si>
  <si>
    <t>Year-to Date 2019 Expenditures</t>
  </si>
  <si>
    <t>Table I-3
SCE Demand Response Programs
Customer Program Incentives
2019</t>
  </si>
  <si>
    <t>Table I-4
SCE Demand Response Programs and Activities Fund Shifting
2019</t>
  </si>
  <si>
    <t>Table I-7A
SCE Aliso Canyon Demand Response Programs and Activities
Expenditures and Funding
2019</t>
  </si>
  <si>
    <r>
      <t xml:space="preserve">2019 Expenditures </t>
    </r>
    <r>
      <rPr>
        <b/>
        <vertAlign val="superscript"/>
        <sz val="12"/>
        <rFont val="Calibri"/>
        <family val="2"/>
        <scheme val="minor"/>
      </rPr>
      <t xml:space="preserve">(1) </t>
    </r>
  </si>
  <si>
    <t xml:space="preserve">2019 Total Expenditures </t>
  </si>
  <si>
    <t>Program-to-Date 2016-2019 Total Expenditures</t>
  </si>
  <si>
    <t xml:space="preserve">2016-2018 Total Expenditures </t>
  </si>
  <si>
    <r>
      <t xml:space="preserve">Table I-7
SCE Aliso Canyon Demand Response Programs and Activities
Monthly Program Enrollment and Estimated Load Impacts </t>
    </r>
    <r>
      <rPr>
        <b/>
        <vertAlign val="superscript"/>
        <sz val="10"/>
        <rFont val="Calibri"/>
        <family val="2"/>
        <scheme val="minor"/>
      </rPr>
      <t>(1)</t>
    </r>
    <r>
      <rPr>
        <b/>
        <sz val="10"/>
        <rFont val="Calibri"/>
        <family val="2"/>
        <scheme val="minor"/>
      </rPr>
      <t xml:space="preserve">
2019</t>
    </r>
  </si>
  <si>
    <t>Table I-5
SCE Demand Response Programs and Activities
2019 Customer Communication, Marketing and Outreach</t>
  </si>
  <si>
    <t>2018-2022 Funding Cycle Customer Communication, Marketing, and Outreach</t>
  </si>
  <si>
    <t>2019 Authorized Budget (if Applicable)</t>
  </si>
  <si>
    <t>Program Names</t>
  </si>
  <si>
    <t>Program Ex Ante &amp; Ex Post MWs</t>
  </si>
  <si>
    <t>X</t>
  </si>
  <si>
    <t>Load Impacts (ExPost &amp; ExAnte)</t>
  </si>
  <si>
    <t>Table I-6
SCE Interruptible and Price Responsive Programs
2019 Event Summary</t>
  </si>
  <si>
    <t>(1) 2018 Expenditures include incentive amounts paid to customers</t>
  </si>
  <si>
    <r>
      <t xml:space="preserve">2019 Expenditures </t>
    </r>
    <r>
      <rPr>
        <b/>
        <vertAlign val="superscript"/>
        <sz val="12"/>
        <rFont val="Calibri"/>
        <family val="2"/>
        <scheme val="minor"/>
      </rPr>
      <t>(2)</t>
    </r>
  </si>
  <si>
    <t>(2) Funding for DR programs and activities are approved in D.17-12-003 and recorded in SCE's Demand Response Program Balancing Account (DRPBA) unless otherwise noted.</t>
  </si>
  <si>
    <r>
      <t xml:space="preserve">Year-to-Date  2019 Incentives </t>
    </r>
    <r>
      <rPr>
        <b/>
        <vertAlign val="superscript"/>
        <sz val="10"/>
        <rFont val="Calibri"/>
        <family val="2"/>
        <scheme val="minor"/>
      </rPr>
      <t>(3)</t>
    </r>
  </si>
  <si>
    <t>(3) Incentives are for programs in Category 1 only.</t>
  </si>
  <si>
    <t>(4)</t>
  </si>
  <si>
    <t>All C &amp; I customers &gt; 200kW, excluding those on CPP</t>
  </si>
  <si>
    <t xml:space="preserve">All non-residential bundled service customers </t>
  </si>
  <si>
    <t xml:space="preserve">All non-residential bundled service customers &gt; 100kW </t>
  </si>
  <si>
    <t>All bundled service residential customers with Smart Meters excluding those on rates DM, DMS-1, DMS-2, DMS-3, D-S, SDP, DRAM, CPP, any type of Medical Baseline Allocation. (AC penetration = 0.5)</t>
  </si>
  <si>
    <t>Estimated Eligible Accounts
as of
Jan 1, 2019</t>
  </si>
  <si>
    <r>
      <t>Eligible Accounts
as of
Jan 1, 2019</t>
    </r>
    <r>
      <rPr>
        <b/>
        <vertAlign val="superscript"/>
        <sz val="10"/>
        <rFont val="Calibri"/>
        <family val="2"/>
        <scheme val="minor"/>
      </rPr>
      <t xml:space="preserve"> </t>
    </r>
  </si>
  <si>
    <t>2009-2018 TA-TI Distribution</t>
  </si>
  <si>
    <t>2019 DRP Expenditures</t>
  </si>
  <si>
    <r>
      <t xml:space="preserve">2018
Total
Expenditures </t>
    </r>
    <r>
      <rPr>
        <b/>
        <vertAlign val="superscript"/>
        <sz val="10"/>
        <rFont val="Calibri"/>
        <family val="2"/>
        <scheme val="minor"/>
      </rPr>
      <t>(1)</t>
    </r>
  </si>
  <si>
    <t xml:space="preserve">          SDP: Estimated based on ac tonnage, cycling strategy and load diversity at time of event.  Based on the CPUC Program Results report.  Load impact-weather relationship is provided by the 2017 SDP Load Impact Evaluation study.</t>
  </si>
  <si>
    <t>(4) Integrated Programs and Activities section was updated to align with the funding approved SCE's EE Rolling Portfolio Business Plan for 2018-2025 in D.18-05-041 and resulted in the consolidation of 11 activities into 2.</t>
  </si>
  <si>
    <t xml:space="preserve">          SEP:   Estimates based on number of customers in effected area and load-impact-weather relationship provided by the 2017 SEP Load Impact Evaluation study.</t>
  </si>
  <si>
    <t>(2) CBP Day Ahead Ex-Post value is the Day-Ahead 1-6 Hour Load Impact value.</t>
  </si>
  <si>
    <t xml:space="preserve">(6) Integrated Programs and Activities section was updated in July 2018 to align with the funding approved SCE's EE Rolling Portfolio Business Plan for 2018-2025 in D.18-05-041 and resulted in the consolidation of 11 activities to 2.  In order to align with the DR program cycle defined in D.17-12-003, only funding through 2022 is included.  SCE will continue with the consolidated budget approach from last year.  </t>
  </si>
  <si>
    <t xml:space="preserve">                  The ex ante average load impact is the average hourly load impact for an event that would occur from 4-9pm on the system peak day of the month are used.     </t>
  </si>
  <si>
    <t xml:space="preserve">                   The ex ante average load impact is the average hourly load impact for an event that would occur from 4-9pm on the system peak day of the month are used.  </t>
  </si>
  <si>
    <r>
      <t xml:space="preserve">Average Ex Ante Load Impact kW / Service Accounts </t>
    </r>
    <r>
      <rPr>
        <b/>
        <vertAlign val="superscript"/>
        <sz val="10"/>
        <rFont val="Calibri"/>
        <family val="2"/>
        <scheme val="minor"/>
      </rPr>
      <t>(3)</t>
    </r>
  </si>
  <si>
    <t xml:space="preserve">Integrated Programs and Activities </t>
  </si>
  <si>
    <t xml:space="preserve">Category 8 : DR System Support Activities </t>
  </si>
  <si>
    <r>
      <t xml:space="preserve">2019 Expenditures </t>
    </r>
    <r>
      <rPr>
        <b/>
        <vertAlign val="superscript"/>
        <sz val="12"/>
        <rFont val="Calibri"/>
        <family val="2"/>
        <scheme val="minor"/>
      </rPr>
      <t>(1)</t>
    </r>
  </si>
  <si>
    <r>
      <t xml:space="preserve">MWs reported on this page are not excluded from and are not directly related to the mWs on the </t>
    </r>
    <r>
      <rPr>
        <i/>
        <sz val="10"/>
        <rFont val="Calibri"/>
        <family val="2"/>
        <scheme val="minor"/>
      </rPr>
      <t>Program Ex Ante &amp; Ex Post MWs</t>
    </r>
    <r>
      <rPr>
        <sz val="10"/>
        <rFont val="Calibri"/>
        <family val="2"/>
        <scheme val="minor"/>
      </rPr>
      <t xml:space="preserve"> tab.</t>
    </r>
  </si>
  <si>
    <t>Table I-1B
SCE TA/TI and Auto DR Program Subscription Statistics 
2019
(2009 - 2011)</t>
  </si>
  <si>
    <t>Table I-1B
SCE TA/TI and Auto DR Program Subscription Statistics 
2019
(2012 - 2014)</t>
  </si>
  <si>
    <t>General Program Category</t>
  </si>
  <si>
    <t>Table I-1B
SCE TA/TI and Auto DR Program Subscription Statistics 
2019
(2015 - 2016)</t>
  </si>
  <si>
    <t>Table I-1B
SCE TA/TI and Auto DR Program Subscription Statistics 
2019
(2017)</t>
  </si>
  <si>
    <t>Table I-1B
SCE TA/TI and Auto DR Program Subscription Statistics 
2019
(2018-2022)</t>
  </si>
  <si>
    <t>2018-2022</t>
  </si>
  <si>
    <t>Activity reflects projects initiated in 2018-2022</t>
  </si>
  <si>
    <r>
      <t xml:space="preserve">Category 3 :  DR Provider/Aggregated Managed Programs </t>
    </r>
    <r>
      <rPr>
        <b/>
        <i/>
        <vertAlign val="superscript"/>
        <sz val="10"/>
        <rFont val="Calibri"/>
        <family val="2"/>
        <scheme val="minor"/>
      </rPr>
      <t>(3) (4)</t>
    </r>
  </si>
  <si>
    <t>(4) Statewide ME&amp;O and Demand Response Auction Mechanism (DRAM) are funded outside of the DR Application process, 2018 spend amounts were moved to the 2019 DRP Expenditures tab for ease of tracking.</t>
  </si>
  <si>
    <t>(5) CBP service accounts reflect monthly nomination counts, not total program enrollment.</t>
  </si>
  <si>
    <t>(2) Negative expenses in January are a result of reversed accrual entries or corrections.</t>
  </si>
  <si>
    <t>(5) Expenditures exclude incentives</t>
  </si>
  <si>
    <t xml:space="preserve">(2) Incentives are reported in month of settlement and not necessarily based on the month in which they were earned.  </t>
  </si>
  <si>
    <r>
      <t>Total Embedded Cost and Revenues</t>
    </r>
    <r>
      <rPr>
        <b/>
        <vertAlign val="superscript"/>
        <sz val="12"/>
        <rFont val="Calibri"/>
        <family val="2"/>
        <scheme val="minor"/>
      </rPr>
      <t xml:space="preserve"> (1) (2)</t>
    </r>
  </si>
  <si>
    <t>(3) BIP represents net of incentives and Excess Energy Charges. CBP represents net of aggregator payment and penalties.</t>
  </si>
  <si>
    <t xml:space="preserve">      CPP: The monthly ex ante average load impact per customer, reported in the annual April 1, 2017 D. 08-04-050 Compliance Filing, multiplied by the number of currently enrolled service accounts for the reporting month. </t>
  </si>
  <si>
    <t xml:space="preserve">          CPP: The monthly ex ante average load impact per customer, reported in the annual April 1, 2017 D. 08-04-050 Compliance Filing, multiplied by the number of currently enrolled service accounts for the reporting month.  </t>
  </si>
  <si>
    <t xml:space="preserve">(1)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</si>
  <si>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Smart Energy Program (SEP)</t>
  </si>
  <si>
    <t>All residential customers with Smart Meters excluding those on rates DM, DMS-1, DMS-2, DMS-3, D-S, Medical Baseline with A/C, CPP, and SEP (AC penetration = 0.5)</t>
  </si>
  <si>
    <t>All commercial customers with central air conditioning, excluding those on CBP, CPP, and BIP (AC penetration = 0.77)</t>
  </si>
  <si>
    <r>
      <t xml:space="preserve">Revenues from Excess Energy Charges </t>
    </r>
    <r>
      <rPr>
        <b/>
        <vertAlign val="superscript"/>
        <sz val="10"/>
        <rFont val="Calibri"/>
        <family val="2"/>
        <scheme val="minor"/>
      </rPr>
      <t>(4) (5)</t>
    </r>
  </si>
  <si>
    <t>(3) (4)</t>
  </si>
  <si>
    <r>
      <t xml:space="preserve">IV. UTILITY MARKETING BY CUSTOMER SEGMENT </t>
    </r>
    <r>
      <rPr>
        <b/>
        <vertAlign val="superscript"/>
        <sz val="12"/>
        <rFont val="Calibri"/>
        <family val="2"/>
      </rPr>
      <t>(3)</t>
    </r>
  </si>
  <si>
    <t>(3) Cost split by customer segment is estimated.</t>
  </si>
  <si>
    <t>(4)  Ex Ante Estimated MW = The August monthly ex ante average load impact per customer, reported in the annual April 1, 2016 D. 08-04-050 Compliance Filing, multiplied by the number of newly enrolled service accounts for the month of August.  The ex ante average load impact is the average hourly load impact for an event that would occur from 1-6pm on the system peak day of the month.  Monthly ex ante estimates are indicated only for programs which can be called for events that reporting month. For programs that are not available that month or do not have a positive load impact, a value of zero is reported.</t>
  </si>
  <si>
    <t>Year-to-Date Total</t>
  </si>
  <si>
    <t>2018
Total</t>
  </si>
  <si>
    <t>(4) 2018 Total for BIP includes BIP Aggregation incentives and Excess Energy Charges for 2018 activity that settled to DRPBA in 2019.</t>
  </si>
  <si>
    <t xml:space="preserve">(5) Revenues from Excess Energy Charges, assessed for BIP participants, are for failure to reduce load when requested during curtailment events.  The sign for 2018 Excess Energy Charges total was changed in January 2019 to clearly demonstrate the difference between cost and revenue on this tab.   </t>
  </si>
  <si>
    <t>Table I-2A
SCE Demand Response Programs and Activities
Carry-Over Expenditures and Funding
2018-2022</t>
  </si>
  <si>
    <t>Table I-2
SCE Demand Response Programs and Activities
Expenditures and Funding
2018-2022</t>
  </si>
  <si>
    <t>Program to Date Incentives 2018-2022</t>
  </si>
  <si>
    <t>Final</t>
  </si>
  <si>
    <t>Permanent Load Shift (PLS)</t>
  </si>
  <si>
    <t>Critical Peak Pricing Small 0 to 20 kW</t>
  </si>
  <si>
    <t>Critical Peak Pricing Med 20 to 199.99 kW</t>
  </si>
  <si>
    <t>Critical Peak Pricing Large 200 kW and Above</t>
  </si>
  <si>
    <t>(5) The accounts eligible to participate in OBMC are not available because the number of customers who can reduce 15% of their entire circuit load during every rotating outage cannot be reasonably estimated.</t>
  </si>
  <si>
    <t>(4) CPP Load Impacts separated by customer size and updated using DR Load Impact Studies annual compliance filing on April 1, 2019 (PY2018) for Mar-Dec.</t>
  </si>
  <si>
    <t>(1)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t>
  </si>
  <si>
    <t>(4) Increase in enrollments for CPP due to default project</t>
  </si>
  <si>
    <t xml:space="preserve">All non-residential customers who can reduce circuit load by 15%. </t>
  </si>
  <si>
    <r>
      <t>N/A</t>
    </r>
    <r>
      <rPr>
        <vertAlign val="superscript"/>
        <sz val="10"/>
        <rFont val="Calibri"/>
        <family val="2"/>
        <scheme val="minor"/>
      </rPr>
      <t xml:space="preserve"> (3)</t>
    </r>
  </si>
  <si>
    <t>All non-residential customers who can reduce circuit load by 15%.</t>
  </si>
  <si>
    <r>
      <t xml:space="preserve">N/A </t>
    </r>
    <r>
      <rPr>
        <vertAlign val="superscript"/>
        <sz val="10"/>
        <rFont val="Calibri"/>
        <family val="2"/>
        <scheme val="minor"/>
      </rPr>
      <t xml:space="preserve"> (3)</t>
    </r>
  </si>
  <si>
    <t>AMP Contracts/DR Contracts (AMP)</t>
  </si>
  <si>
    <t>Auto DR / Technology Incentives (AutoDR-TI)</t>
  </si>
  <si>
    <t>Emerging Markets &amp; Technologies</t>
  </si>
  <si>
    <t>(3) Ex Post Estimated MW = The monthly ex post average load impact per customer; (reported in the annual April 1 DR Load Impact Studies filed in compliance with D. 08-04-050 , Ordering Paragraph 4), multiplied by the number of currently enrolled service accounts for the reporting month.  The annual ex post average load impact is the average hourly load impact per customer for those customers that may have participated in an event(s) between 4-9pm on event days in the preceding year when or if events occurred. Ex Post OBMC Load Impacts are based on program year 2008.</t>
  </si>
  <si>
    <t>(2) Ex Ante Estimated MW = The monthly ex ante average load impact per customer; (reported in the annual April 1 DR Load Impact Studies filed in compliance with D. 08-04-050 , Ordering Paragraph 4), multiplied by the number of currently enrolled service accounts for the reporting month.  The ex ante average load impact is the average hourly load impact for an event that would occur from 4-9pm on the system peak day of the month.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</si>
  <si>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Preliminary</t>
  </si>
  <si>
    <t>SLAP_SCHD</t>
  </si>
  <si>
    <t>CBP- Capacity bidding Program- Day Ahead (1-6)</t>
  </si>
  <si>
    <t>(1) 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Ex Post for OBMC Load Impacts are based on reports filed in 2008 and all remaining ex post values are from the DR Load Impact Studies annual compliance filing on April 1, 2017 (PY2016) for Jan-Mar, April 1, 2019 (PY2018) for Apr-Dec.</t>
  </si>
  <si>
    <t>(3) Average Ex Ante Load Impact kW/Customer = Average kW / Customer, Program Level Impact, under CAISO 1-in-2 weather conditions, of an event that would occur from 1-6pm on the system peak day of the month, as reported in the DR load impact studies annual compliance filing  on April 1, 2017 (PY2016) for Jan-Mar, or an event that would occur from 4-9pm on the system peak day of the month, as reported in the DR load impact studies annual compliance filing on April 1, 2019 (PY2018) for Apr-Dec except where noted.  For programs that are not active outside of the summer season a zero load impact value is reported.  For programs available outside of the summer season, estimated Average Ex Ante Load Impacts for November through March are used depending on available data and reflect a typical event that would occur from 4-9pm under the same conditions. Ex Ante load for OBMC load impacts are based on reports filed in 2008.</t>
  </si>
  <si>
    <t>Category 2: Load-Modifying Demand Response Programs</t>
  </si>
  <si>
    <t>High System Demand</t>
  </si>
  <si>
    <t>Full Territory</t>
  </si>
  <si>
    <t>SDP-C - Summer Discount Plan Commercial</t>
  </si>
  <si>
    <t>SDP-R - Summer Discount Plan Residential</t>
  </si>
  <si>
    <t>SLAP_SCEC  1</t>
  </si>
  <si>
    <t>SLAP_SCEC  2</t>
  </si>
  <si>
    <t>SLAP_SCEC  3</t>
  </si>
  <si>
    <t>SLAP_SCEC  4</t>
  </si>
  <si>
    <t>SLAP_SCLD</t>
  </si>
  <si>
    <t>SLAP_SCEW 1</t>
  </si>
  <si>
    <t>SLAP_SCEW 2</t>
  </si>
  <si>
    <t>Measurement &amp; Evaluation</t>
  </si>
  <si>
    <t xml:space="preserve">(4) DRAM activities are approved in D.17-10-017, D.19-07-009, and E-4817 and settled to BRRBA.  Expenditures represent Resource Adequacy (RA) payments to demand response providers (DRP) based on the Demonstrated Capacity for each applicable Showing (Delivery) Month, in the month that the payments were paid. Payments are calculated as the product of the Contract Price of the RA Product and Demonstrated Capacity (kW) as defined in the DRAM Purchase Agreement, Section 1.6. </t>
  </si>
  <si>
    <t>Reliability</t>
  </si>
  <si>
    <t>API- Agricultural Pumping Interruptible</t>
  </si>
  <si>
    <t xml:space="preserve">BIP- Base Interruptible Program </t>
  </si>
  <si>
    <r>
      <t xml:space="preserve">(5) Funding for Statewide ME&amp;O reflects the cumulative approved DR budget from AL 3677-E for 10/1/17-9/30/18, AL 3869-E for 10/1/18-9/30/19, and AL 4082-E for 10/1/2019-12/31/2021.  Expenditures are recorded to the SWMEOBA. 2018 expenditures were moved from the </t>
    </r>
    <r>
      <rPr>
        <i/>
        <sz val="10"/>
        <rFont val="Calibri"/>
        <family val="2"/>
        <scheme val="minor"/>
      </rPr>
      <t>DRP Carryover</t>
    </r>
    <r>
      <rPr>
        <sz val="10"/>
        <rFont val="Calibri"/>
        <family val="2"/>
        <scheme val="minor"/>
      </rPr>
      <t xml:space="preserve"> tab to the </t>
    </r>
    <r>
      <rPr>
        <i/>
        <sz val="10"/>
        <rFont val="Calibri"/>
        <family val="2"/>
        <scheme val="minor"/>
      </rPr>
      <t>2019 DRP Expenditures</t>
    </r>
    <r>
      <rPr>
        <sz val="10"/>
        <rFont val="Calibri"/>
        <family val="2"/>
        <scheme val="minor"/>
      </rPr>
      <t xml:space="preserve"> tab.</t>
    </r>
  </si>
  <si>
    <t>Auto-DR Technology Incentives (AutoDR TI) commitments outstanding as of 10/31/2019</t>
  </si>
  <si>
    <t>Permanent Load Shift (PLS) Commitments outstanding as of 10/31/2019</t>
  </si>
  <si>
    <t>TOTAL AUTHORIZED UTILITY MARKETING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</si>
</sst>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_(* #,##0_);_(* \(#,##0\);_(* &quot;-&quot;??_);_(@_)"/>
    <numFmt numFmtId="171" formatCode="_(* #,##0.0_);_(* \(#,##0.0\);_(* &quot;-&quot;??_);_(@_)"/>
    <numFmt numFmtId="172" formatCode="&quot;$&quot;#,##0.0_);[Red]\(&quot;$&quot;#,##0.0\)"/>
    <numFmt numFmtId="173" formatCode="_(&quot;$&quot;* #,##0_);_(&quot;$&quot;* \(#,##0\);_(&quot;$&quot;* &quot;-&quot;??_);_(@_)"/>
    <numFmt numFmtId="174" formatCode="mm/dd/yy;@"/>
    <numFmt numFmtId="175" formatCode="_-* #,##0.00\ _D_M_-;\-* #,##0.00\ _D_M_-;_-* &quot;-&quot;??\ _D_M_-;_-@_-"/>
    <numFmt numFmtId="176" formatCode="&quot;$&quot;#,##0"/>
    <numFmt numFmtId="177" formatCode="_-* #,##0.00\ &quot;DM&quot;_-;\-* #,##0.00\ &quot;DM&quot;_-;_-* &quot;-&quot;??\ &quot;DM&quot;_-;_-@_-"/>
    <numFmt numFmtId="178" formatCode="yymmmmdd"/>
    <numFmt numFmtId="179" formatCode="#,##0.00&quot; $&quot;;\-#,##0.00&quot; $&quot;"/>
    <numFmt numFmtId="180" formatCode=";;;"/>
    <numFmt numFmtId="181" formatCode="dd/mm/yy"/>
    <numFmt numFmtId="182" formatCode="[$-409]mmmm\ d\,\ yyyy;@"/>
    <numFmt numFmtId="183" formatCode="[$-10409]#,##0;\(#,##0\)"/>
    <numFmt numFmtId="184" formatCode="[$-F400]h:mm:ss\ AM/PM"/>
    <numFmt numFmtId="185" formatCode="[&lt;=9999999]###\-####;\(###\)\ ###\-####"/>
    <numFmt numFmtId="186" formatCode="00\-0000000"/>
    <numFmt numFmtId="187" formatCode="[$$-409]#,##0.00"/>
    <numFmt numFmtId="188" formatCode="mmmddyyyy"/>
    <numFmt numFmtId="189" formatCode="0.0%;_(* &quot;-&quot;_)"/>
    <numFmt numFmtId="190" formatCode="#,##0.0,,,&quot;bn&quot;"/>
    <numFmt numFmtId="191" formatCode="#,##0;\-#,##0;&quot;-&quot;"/>
    <numFmt numFmtId="192" formatCode="&quot;$&quot;#,\);\(&quot;$&quot;#,##0\)"/>
    <numFmt numFmtId="193" formatCode="_-* #,##0.00_-;\-* #,##0.00_-;_-* &quot;-&quot;??_-;_-@_-"/>
    <numFmt numFmtId="194" formatCode="hh:mm"/>
    <numFmt numFmtId="195" formatCode="00000"/>
    <numFmt numFmtId="196" formatCode="_-&quot;$&quot;* #,##0.00_-;\-&quot;$&quot;* #,##0.00_-;_-&quot;$&quot;* &quot;-&quot;??_-;_-@_-"/>
    <numFmt numFmtId="197" formatCode="&quot;$&quot;\ #,##0.00_);\(&quot;$&quot;\ #,##0.00\)"/>
    <numFmt numFmtId="198" formatCode="mm/dd/yyyy;@"/>
    <numFmt numFmtId="199" formatCode="#,##0.00;[Red]#,##0.00"/>
    <numFmt numFmtId="200" formatCode="_([$€-2]* #,##0.00_);_([$€-2]* \(#,##0.00\);_([$€-2]* &quot;-&quot;??_)"/>
    <numFmt numFmtId="201" formatCode="\€#,##0.0,,,&quot;bn&quot;"/>
    <numFmt numFmtId="202" formatCode="\€#,##0.0,,&quot;m&quot;"/>
    <numFmt numFmtId="203" formatCode="\€#,##0.0,&quot;k&quot;"/>
    <numFmt numFmtId="204" formatCode="\€#,##0.00"/>
    <numFmt numFmtId="205" formatCode="_-* #,##0.0_-;\-* #,##0.0_-;_-* &quot;-&quot;??_-;_-@_-"/>
    <numFmt numFmtId="206" formatCode="yyyy"/>
    <numFmt numFmtId="207" formatCode="\£#,##0.00"/>
    <numFmt numFmtId="208" formatCode="\£#,##0.0,,,&quot;bn&quot;"/>
    <numFmt numFmtId="209" formatCode="\£#,##0.0,,&quot;m&quot;"/>
    <numFmt numFmtId="210" formatCode="\£#,##0.0,&quot;k&quot;"/>
    <numFmt numFmtId="211" formatCode="General_)"/>
    <numFmt numFmtId="212" formatCode="@*."/>
    <numFmt numFmtId="213" formatCode="_ * #,##0_ ;_ * \-#,##0_ ;_ * &quot;-&quot;_ ;_ @_ "/>
    <numFmt numFmtId="214" formatCode="_ * #,##0.00_ ;_ * \-#,##0.00_ ;_ * &quot;-&quot;??_ ;_ @_ "/>
    <numFmt numFmtId="215" formatCode="#,##0.0,,&quot;m&quot;"/>
    <numFmt numFmtId="216" formatCode="0.0%;_(&quot;-&quot;_)"/>
    <numFmt numFmtId="217" formatCode="&quot;$&quot;#,##0.00"/>
    <numFmt numFmtId="218" formatCode="0.0000%"/>
    <numFmt numFmtId="219" formatCode="mmm\-yyyy"/>
    <numFmt numFmtId="220" formatCode="#,###,##0,&quot;k&quot;"/>
    <numFmt numFmtId="221" formatCode="#,##0,_);\(#,##0,\)"/>
    <numFmt numFmtId="222" formatCode="\$#,##0.0,,,&quot;bn&quot;"/>
    <numFmt numFmtId="223" formatCode="\$#,##0.0,,&quot;m&quot;"/>
    <numFmt numFmtId="224" formatCode="\$#,##0.0,&quot;k&quot;"/>
    <numFmt numFmtId="225" formatCode="[$-409]h:mm\ AM/PM;@"/>
    <numFmt numFmtId="226" formatCode="[h]:mm;@"/>
  </numFmts>
  <fonts count="209">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i/>
      <sz val="10"/>
      <name val="Arial"/>
      <family val="2"/>
    </font>
    <font>
      <sz val="12"/>
      <color theme="1"/>
      <name val="Calibri"/>
      <family val="2"/>
      <scheme val="minor"/>
    </font>
    <font>
      <sz val="12"/>
      <color indexed="9"/>
      <name val="Arial"/>
      <family val="2"/>
    </font>
    <font>
      <b/>
      <sz val="10"/>
      <name val="Arial"/>
      <family val="2"/>
    </font>
    <font>
      <sz val="11"/>
      <name val="Calibri"/>
      <family val="2"/>
    </font>
    <font>
      <sz val="10"/>
      <name val="Times New Roman"/>
      <family val="1"/>
    </font>
    <font>
      <sz val="10"/>
      <name val="Arial"/>
      <family val="2"/>
    </font>
    <font>
      <b/>
      <sz val="14"/>
      <name val="Arial"/>
      <family val="2"/>
    </font>
    <font>
      <sz val="10"/>
      <color theme="1"/>
      <name val="Cambria"/>
      <family val="2"/>
    </font>
    <font>
      <b/>
      <sz val="18"/>
      <name val="Arial"/>
      <family val="2"/>
    </font>
    <font>
      <sz val="10"/>
      <name val="MS Sans Serif"/>
      <family val="2"/>
    </font>
    <font>
      <u/>
      <sz val="9"/>
      <color indexed="12"/>
      <name val="Geneva"/>
    </font>
    <font>
      <b/>
      <sz val="40"/>
      <color indexed="63"/>
      <name val="Trebuchet MS"/>
      <family val="2"/>
    </font>
    <font>
      <b/>
      <sz val="22"/>
      <name val="Tahoma"/>
      <family val="2"/>
    </font>
    <font>
      <b/>
      <sz val="24"/>
      <name val="Tahoma"/>
      <family val="2"/>
    </font>
    <font>
      <sz val="22"/>
      <name val="Tahoma"/>
      <family val="2"/>
    </font>
    <font>
      <sz val="10"/>
      <name val="Helv"/>
      <charset val="204"/>
    </font>
    <font>
      <sz val="12"/>
      <name val="???"/>
      <family val="1"/>
      <charset val="129"/>
    </font>
    <font>
      <u/>
      <sz val="8.4"/>
      <color indexed="12"/>
      <name val="Arial"/>
      <family val="2"/>
    </font>
    <font>
      <sz val="10"/>
      <color indexed="11"/>
      <name val="Arial"/>
      <family val="2"/>
    </font>
    <font>
      <i/>
      <sz val="10"/>
      <color indexed="12"/>
      <name val="Arial"/>
      <family val="2"/>
    </font>
    <font>
      <i/>
      <sz val="10"/>
      <color indexed="10"/>
      <name val="Arial"/>
      <family val="2"/>
    </font>
    <font>
      <sz val="10"/>
      <name val="Geneva"/>
      <family val="2"/>
    </font>
    <font>
      <sz val="9"/>
      <name val="Helv"/>
    </font>
    <font>
      <sz val="10"/>
      <name val="MS Serif"/>
      <family val="1"/>
    </font>
    <font>
      <sz val="11"/>
      <name val="Book Antiqua"/>
      <family val="1"/>
    </font>
    <font>
      <sz val="10"/>
      <color indexed="12"/>
      <name val="Times New Roman"/>
      <family val="1"/>
    </font>
    <font>
      <sz val="11"/>
      <name val="??"/>
      <family val="3"/>
      <charset val="129"/>
    </font>
    <font>
      <sz val="10"/>
      <color indexed="16"/>
      <name val="MS Serif"/>
      <family val="1"/>
    </font>
    <font>
      <sz val="6"/>
      <name val="Arial"/>
      <family val="2"/>
    </font>
    <font>
      <sz val="7"/>
      <color indexed="12"/>
      <name val="Arial"/>
      <family val="2"/>
    </font>
    <font>
      <sz val="11"/>
      <name val="Tms Rmn"/>
    </font>
    <font>
      <sz val="9"/>
      <name val="Arial"/>
      <family val="2"/>
    </font>
    <font>
      <i/>
      <sz val="11"/>
      <name val="Arial"/>
      <family val="2"/>
    </font>
    <font>
      <sz val="22"/>
      <name val="UBSHeadline"/>
      <family val="1"/>
    </font>
    <font>
      <sz val="10"/>
      <color indexed="10"/>
      <name val="Geneva"/>
      <family val="2"/>
    </font>
    <font>
      <sz val="10"/>
      <color indexed="14"/>
      <name val="Arial"/>
      <family val="2"/>
    </font>
    <font>
      <sz val="8"/>
      <name val="Helv"/>
    </font>
    <font>
      <b/>
      <sz val="9"/>
      <color indexed="8"/>
      <name val="Arial"/>
      <family val="2"/>
    </font>
    <font>
      <b/>
      <sz val="11"/>
      <color indexed="9"/>
      <name val="Arial"/>
      <family val="2"/>
    </font>
    <font>
      <b/>
      <i/>
      <sz val="11"/>
      <color indexed="9"/>
      <name val="Arial"/>
      <family val="2"/>
    </font>
    <font>
      <b/>
      <sz val="9"/>
      <name val="Arial"/>
      <family val="2"/>
    </font>
    <font>
      <i/>
      <sz val="8"/>
      <color indexed="8"/>
      <name val="Arial"/>
      <family val="2"/>
    </font>
    <font>
      <sz val="10"/>
      <color indexed="56"/>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b/>
      <sz val="8"/>
      <color indexed="8"/>
      <name val="Helv"/>
    </font>
    <font>
      <sz val="10"/>
      <name val="Frutiger 45 Light"/>
      <family val="2"/>
    </font>
    <font>
      <sz val="12"/>
      <name val="Arial Black"/>
      <family val="2"/>
    </font>
    <font>
      <b/>
      <sz val="10"/>
      <name val="Times New Roman"/>
      <family val="1"/>
    </font>
    <font>
      <sz val="10"/>
      <color indexed="8"/>
      <name val="楲污瑡潩⁮"/>
    </font>
    <font>
      <sz val="10"/>
      <name val="Arial"/>
      <family val="2"/>
    </font>
    <font>
      <sz val="11"/>
      <color rgb="FF000000"/>
      <name val="Calibri"/>
      <family val="2"/>
      <scheme val="minor"/>
    </font>
    <font>
      <sz val="10"/>
      <color theme="1"/>
      <name val="Calibri"/>
      <family val="2"/>
      <scheme val="minor"/>
    </font>
    <font>
      <b/>
      <i/>
      <vertAlign val="superscript"/>
      <sz val="10"/>
      <name val="Calibri"/>
      <family val="2"/>
      <scheme val="minor"/>
    </font>
    <font>
      <sz val="10"/>
      <color theme="0" tint="-4.9989318521683403E-2"/>
      <name val="Calibri"/>
      <family val="2"/>
    </font>
    <font>
      <b/>
      <vertAlign val="superscript"/>
      <sz val="10"/>
      <name val="Calibri"/>
      <family val="2"/>
    </font>
    <font>
      <sz val="10"/>
      <color theme="4"/>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name val="Arial"/>
      <family val="2"/>
    </font>
    <font>
      <sz val="10"/>
      <color rgb="FFFF0000"/>
      <name val="Calibri"/>
      <family val="2"/>
    </font>
  </fonts>
  <fills count="150">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35"/>
      </patternFill>
    </fill>
    <fill>
      <patternFill patternType="solid">
        <fgColor indexed="49"/>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4"/>
        <bgColor indexed="64"/>
      </patternFill>
    </fill>
    <fill>
      <patternFill patternType="solid">
        <fgColor indexed="31"/>
        <bgColor indexed="5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30"/>
        <bgColor indexed="40"/>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8"/>
        <bgColor indexed="64"/>
      </patternFill>
    </fill>
    <fill>
      <patternFill patternType="solid">
        <fgColor indexed="42"/>
        <bgColor indexed="64"/>
      </patternFill>
    </fill>
    <fill>
      <patternFill patternType="solid">
        <fgColor indexed="45"/>
        <bgColor indexed="64"/>
      </patternFill>
    </fill>
    <fill>
      <patternFill patternType="solid">
        <fgColor indexed="5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4" tint="0.79998168889431442"/>
        <bgColor theme="4" tint="0.79998168889431442"/>
      </patternFill>
    </fill>
  </fills>
  <borders count="327">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54222235786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s>
  <cellStyleXfs count="3023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3" fillId="0" borderId="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23"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2" borderId="1"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175"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2" fillId="39" borderId="0" applyNumberFormat="0" applyBorder="0" applyAlignment="0" applyProtection="0"/>
    <xf numFmtId="0" fontId="42" fillId="32" borderId="0" applyNumberFormat="0" applyBorder="0" applyAlignment="0" applyProtection="0"/>
    <xf numFmtId="0" fontId="42" fillId="39"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10" fillId="0" borderId="0"/>
    <xf numFmtId="0" fontId="33" fillId="0" borderId="0"/>
    <xf numFmtId="0" fontId="33" fillId="0" borderId="0"/>
    <xf numFmtId="0" fontId="43" fillId="0" borderId="0"/>
    <xf numFmtId="0" fontId="33" fillId="0" borderId="0"/>
    <xf numFmtId="0" fontId="33" fillId="0" borderId="0"/>
    <xf numFmtId="0" fontId="10" fillId="0" borderId="0"/>
    <xf numFmtId="0" fontId="10" fillId="0" borderId="0"/>
    <xf numFmtId="0" fontId="10" fillId="0" borderId="0"/>
    <xf numFmtId="0" fontId="10" fillId="0" borderId="0"/>
    <xf numFmtId="0" fontId="44"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 fontId="46" fillId="39" borderId="45" applyNumberFormat="0" applyProtection="0">
      <alignment vertical="center"/>
    </xf>
    <xf numFmtId="4" fontId="47" fillId="39" borderId="45" applyNumberFormat="0" applyProtection="0">
      <alignment vertical="center"/>
    </xf>
    <xf numFmtId="4" fontId="46" fillId="39" borderId="45" applyNumberFormat="0" applyProtection="0">
      <alignment horizontal="left" vertical="center" indent="1"/>
    </xf>
    <xf numFmtId="0" fontId="46" fillId="39" borderId="45" applyNumberFormat="0" applyProtection="0">
      <alignment horizontal="left" vertical="top" indent="1"/>
    </xf>
    <xf numFmtId="4" fontId="46" fillId="8" borderId="0" applyNumberFormat="0" applyProtection="0">
      <alignment horizontal="left" vertical="center" indent="1"/>
    </xf>
    <xf numFmtId="4" fontId="23" fillId="13" borderId="45" applyNumberFormat="0" applyProtection="0">
      <alignment horizontal="right" vertical="center"/>
    </xf>
    <xf numFmtId="4" fontId="23" fillId="13" borderId="45" applyNumberFormat="0" applyProtection="0">
      <alignment horizontal="right" vertical="center"/>
    </xf>
    <xf numFmtId="4" fontId="23" fillId="9"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23" fillId="45" borderId="45" applyNumberFormat="0" applyProtection="0">
      <alignment horizontal="right" vertical="center"/>
    </xf>
    <xf numFmtId="4" fontId="46" fillId="46" borderId="46"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23" fillId="8" borderId="45" applyNumberFormat="0" applyProtection="0">
      <alignment horizontal="right" vertical="center"/>
    </xf>
    <xf numFmtId="4" fontId="23" fillId="8" borderId="45" applyNumberFormat="0" applyProtection="0">
      <alignment horizontal="right" vertical="center"/>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49" fillId="14" borderId="47" applyBorder="0"/>
    <xf numFmtId="4" fontId="23" fillId="10" borderId="45" applyNumberFormat="0" applyProtection="0">
      <alignment vertical="center"/>
    </xf>
    <xf numFmtId="4" fontId="23" fillId="10" borderId="45" applyNumberFormat="0" applyProtection="0">
      <alignment vertical="center"/>
    </xf>
    <xf numFmtId="4" fontId="50" fillId="10" borderId="45" applyNumberFormat="0" applyProtection="0">
      <alignment vertical="center"/>
    </xf>
    <xf numFmtId="4" fontId="23" fillId="10" borderId="45" applyNumberFormat="0" applyProtection="0">
      <alignment horizontal="left" vertical="center" indent="1"/>
    </xf>
    <xf numFmtId="4" fontId="23" fillId="10" borderId="45" applyNumberFormat="0" applyProtection="0">
      <alignment horizontal="left" vertical="center" indent="1"/>
    </xf>
    <xf numFmtId="0" fontId="23" fillId="10" borderId="45" applyNumberFormat="0" applyProtection="0">
      <alignment horizontal="left" vertical="top" indent="1"/>
    </xf>
    <xf numFmtId="0" fontId="23" fillId="10" borderId="45" applyNumberFormat="0" applyProtection="0">
      <alignment horizontal="left" vertical="top" indent="1"/>
    </xf>
    <xf numFmtId="4" fontId="23" fillId="47" borderId="45" applyNumberFormat="0" applyProtection="0">
      <alignment horizontal="right" vertical="center"/>
    </xf>
    <xf numFmtId="4" fontId="23" fillId="47" borderId="45" applyNumberFormat="0" applyProtection="0">
      <alignment horizontal="right" vertical="center"/>
    </xf>
    <xf numFmtId="4" fontId="50" fillId="47" borderId="45" applyNumberFormat="0" applyProtection="0">
      <alignment horizontal="right" vertical="center"/>
    </xf>
    <xf numFmtId="4" fontId="23" fillId="8" borderId="45" applyNumberFormat="0" applyProtection="0">
      <alignment horizontal="left" vertical="center" indent="1"/>
    </xf>
    <xf numFmtId="4" fontId="23" fillId="8" borderId="45" applyNumberFormat="0" applyProtection="0">
      <alignment horizontal="left" vertical="center" indent="1"/>
    </xf>
    <xf numFmtId="0" fontId="23" fillId="8" borderId="45" applyNumberFormat="0" applyProtection="0">
      <alignment horizontal="left" vertical="top" indent="1"/>
    </xf>
    <xf numFmtId="0" fontId="23" fillId="8" borderId="45" applyNumberFormat="0" applyProtection="0">
      <alignment horizontal="left" vertical="top" indent="1"/>
    </xf>
    <xf numFmtId="4" fontId="51" fillId="48" borderId="0" applyNumberFormat="0" applyProtection="0">
      <alignment horizontal="left" vertical="center" indent="1"/>
    </xf>
    <xf numFmtId="4" fontId="51" fillId="48" borderId="0" applyNumberFormat="0" applyProtection="0">
      <alignment horizontal="left" vertical="center" indent="1"/>
    </xf>
    <xf numFmtId="4" fontId="51" fillId="48" borderId="0" applyNumberFormat="0" applyProtection="0">
      <alignment horizontal="left" vertical="center" indent="1"/>
    </xf>
    <xf numFmtId="0" fontId="52" fillId="49" borderId="26"/>
    <xf numFmtId="4" fontId="53" fillId="47" borderId="45" applyNumberFormat="0" applyProtection="0">
      <alignment horizontal="right"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56" fillId="0" borderId="0"/>
    <xf numFmtId="0" fontId="10" fillId="0" borderId="0"/>
    <xf numFmtId="0" fontId="57" fillId="0" borderId="0"/>
    <xf numFmtId="44" fontId="62" fillId="0" borderId="0" applyFont="0" applyFill="0" applyBorder="0" applyAlignment="0" applyProtection="0"/>
    <xf numFmtId="0" fontId="63" fillId="0" borderId="0" applyNumberFormat="0" applyFill="0" applyBorder="0" applyAlignment="0" applyProtection="0"/>
    <xf numFmtId="0" fontId="9" fillId="0" borderId="0"/>
    <xf numFmtId="0" fontId="52" fillId="81" borderId="0"/>
    <xf numFmtId="0" fontId="27" fillId="82" borderId="0" applyNumberFormat="0" applyBorder="0" applyAlignment="0" applyProtection="0"/>
    <xf numFmtId="0" fontId="27" fillId="28" borderId="0" applyNumberFormat="0" applyBorder="0" applyAlignment="0" applyProtection="0"/>
    <xf numFmtId="0" fontId="28" fillId="83" borderId="0" applyNumberFormat="0" applyBorder="0" applyAlignment="0" applyProtection="0"/>
    <xf numFmtId="0" fontId="27" fillId="84" borderId="0" applyNumberFormat="0" applyBorder="0" applyAlignment="0" applyProtection="0"/>
    <xf numFmtId="0" fontId="27" fillId="27" borderId="0" applyNumberFormat="0" applyBorder="0" applyAlignment="0" applyProtection="0"/>
    <xf numFmtId="0" fontId="28" fillId="23" borderId="0" applyNumberFormat="0" applyBorder="0" applyAlignment="0" applyProtection="0"/>
    <xf numFmtId="0" fontId="28" fillId="85" borderId="0" applyNumberFormat="0" applyBorder="0" applyAlignment="0" applyProtection="0"/>
    <xf numFmtId="0" fontId="27" fillId="86" borderId="0" applyNumberFormat="0" applyBorder="0" applyAlignment="0" applyProtection="0"/>
    <xf numFmtId="0" fontId="27" fillId="87" borderId="0" applyNumberFormat="0" applyBorder="0" applyAlignment="0" applyProtection="0"/>
    <xf numFmtId="0" fontId="28" fillId="88" borderId="0" applyNumberFormat="0" applyBorder="0" applyAlignment="0" applyProtection="0"/>
    <xf numFmtId="0" fontId="28" fillId="89" borderId="0" applyNumberFormat="0" applyBorder="0" applyAlignment="0" applyProtection="0"/>
    <xf numFmtId="0" fontId="27" fillId="84" borderId="0" applyNumberFormat="0" applyBorder="0" applyAlignment="0" applyProtection="0"/>
    <xf numFmtId="0" fontId="27" fillId="24" borderId="0" applyNumberFormat="0" applyBorder="0" applyAlignment="0" applyProtection="0"/>
    <xf numFmtId="0" fontId="28" fillId="27" borderId="0" applyNumberFormat="0" applyBorder="0" applyAlignment="0" applyProtection="0"/>
    <xf numFmtId="0" fontId="28" fillId="83" borderId="0" applyNumberFormat="0" applyBorder="0" applyAlignment="0" applyProtection="0"/>
    <xf numFmtId="0" fontId="27" fillId="26"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7" fillId="32" borderId="0" applyNumberFormat="0" applyBorder="0" applyAlignment="0" applyProtection="0"/>
    <xf numFmtId="0" fontId="28" fillId="91" borderId="0" applyNumberFormat="0" applyBorder="0" applyAlignment="0" applyProtection="0"/>
    <xf numFmtId="0" fontId="83" fillId="31" borderId="0" applyNumberFormat="0" applyBorder="0" applyAlignment="0" applyProtection="0"/>
    <xf numFmtId="0" fontId="84" fillId="92" borderId="57" applyNumberFormat="0" applyAlignment="0" applyProtection="0"/>
    <xf numFmtId="0" fontId="32" fillId="89" borderId="38" applyNumberFormat="0" applyAlignment="0" applyProtection="0"/>
    <xf numFmtId="0" fontId="34" fillId="93" borderId="0" applyNumberFormat="0" applyBorder="0" applyAlignment="0" applyProtection="0"/>
    <xf numFmtId="0" fontId="34" fillId="94" borderId="0" applyNumberFormat="0" applyBorder="0" applyAlignment="0" applyProtection="0"/>
    <xf numFmtId="0" fontId="27" fillId="87" borderId="0" applyNumberFormat="0" applyBorder="0" applyAlignment="0" applyProtection="0"/>
    <xf numFmtId="0" fontId="38" fillId="0" borderId="58" applyNumberFormat="0" applyFill="0" applyAlignment="0" applyProtection="0"/>
    <xf numFmtId="0" fontId="39" fillId="0" borderId="59" applyNumberFormat="0" applyFill="0" applyAlignment="0" applyProtection="0"/>
    <xf numFmtId="0" fontId="40" fillId="32" borderId="57" applyNumberFormat="0" applyAlignment="0" applyProtection="0"/>
    <xf numFmtId="0" fontId="36" fillId="0" borderId="60" applyNumberFormat="0" applyFill="0" applyAlignment="0" applyProtection="0"/>
    <xf numFmtId="0" fontId="36" fillId="32" borderId="0" applyNumberFormat="0" applyBorder="0" applyAlignment="0" applyProtection="0"/>
    <xf numFmtId="0" fontId="52" fillId="31" borderId="57" applyNumberFormat="0" applyFont="0" applyAlignment="0" applyProtection="0"/>
    <xf numFmtId="0" fontId="45" fillId="92" borderId="44" applyNumberFormat="0" applyAlignment="0" applyProtection="0"/>
    <xf numFmtId="4" fontId="52" fillId="39" borderId="57" applyNumberFormat="0" applyProtection="0">
      <alignment vertical="center"/>
    </xf>
    <xf numFmtId="4" fontId="86" fillId="95" borderId="57" applyNumberFormat="0" applyProtection="0">
      <alignment vertical="center"/>
    </xf>
    <xf numFmtId="4" fontId="52" fillId="95" borderId="57" applyNumberFormat="0" applyProtection="0">
      <alignment horizontal="left" vertical="center" indent="1"/>
    </xf>
    <xf numFmtId="0" fontId="80" fillId="39" borderId="45" applyNumberFormat="0" applyProtection="0">
      <alignment horizontal="left" vertical="top" indent="1"/>
    </xf>
    <xf numFmtId="4" fontId="52" fillId="96" borderId="57" applyNumberFormat="0" applyProtection="0">
      <alignment horizontal="left" vertical="center" indent="1"/>
    </xf>
    <xf numFmtId="4" fontId="52" fillId="13" borderId="57" applyNumberFormat="0" applyProtection="0">
      <alignment horizontal="right" vertical="center"/>
    </xf>
    <xf numFmtId="4" fontId="52" fillId="97" borderId="57" applyNumberFormat="0" applyProtection="0">
      <alignment horizontal="right" vertical="center"/>
    </xf>
    <xf numFmtId="4" fontId="52" fillId="40" borderId="61" applyNumberFormat="0" applyProtection="0">
      <alignment horizontal="right" vertical="center"/>
    </xf>
    <xf numFmtId="4" fontId="52" fillId="41" borderId="57" applyNumberFormat="0" applyProtection="0">
      <alignment horizontal="right" vertical="center"/>
    </xf>
    <xf numFmtId="4" fontId="52" fillId="42" borderId="57" applyNumberFormat="0" applyProtection="0">
      <alignment horizontal="right" vertical="center"/>
    </xf>
    <xf numFmtId="4" fontId="52" fillId="43" borderId="57" applyNumberFormat="0" applyProtection="0">
      <alignment horizontal="right" vertical="center"/>
    </xf>
    <xf numFmtId="4" fontId="52" fillId="15" borderId="57" applyNumberFormat="0" applyProtection="0">
      <alignment horizontal="right" vertical="center"/>
    </xf>
    <xf numFmtId="4" fontId="52" fillId="44" borderId="57" applyNumberFormat="0" applyProtection="0">
      <alignment horizontal="right" vertical="center"/>
    </xf>
    <xf numFmtId="4" fontId="52" fillId="45" borderId="57" applyNumberFormat="0" applyProtection="0">
      <alignment horizontal="right" vertical="center"/>
    </xf>
    <xf numFmtId="4" fontId="52" fillId="46" borderId="61" applyNumberFormat="0" applyProtection="0">
      <alignment horizontal="left" vertical="center" indent="1"/>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2" fillId="8" borderId="57" applyNumberFormat="0" applyProtection="0">
      <alignment horizontal="right" vertical="center"/>
    </xf>
    <xf numFmtId="4" fontId="52" fillId="47" borderId="61" applyNumberFormat="0" applyProtection="0">
      <alignment horizontal="left" vertical="center" indent="1"/>
    </xf>
    <xf numFmtId="4" fontId="52" fillId="8" borderId="61" applyNumberFormat="0" applyProtection="0">
      <alignment horizontal="left" vertical="center" indent="1"/>
    </xf>
    <xf numFmtId="0" fontId="52" fillId="16" borderId="57" applyNumberFormat="0" applyProtection="0">
      <alignment horizontal="left" vertical="center" indent="1"/>
    </xf>
    <xf numFmtId="0" fontId="52" fillId="14" borderId="45" applyNumberFormat="0" applyProtection="0">
      <alignment horizontal="left" vertical="top" indent="1"/>
    </xf>
    <xf numFmtId="0" fontId="52" fillId="98" borderId="57" applyNumberFormat="0" applyProtection="0">
      <alignment horizontal="left" vertical="center" indent="1"/>
    </xf>
    <xf numFmtId="0" fontId="52" fillId="8" borderId="45" applyNumberFormat="0" applyProtection="0">
      <alignment horizontal="left" vertical="top" indent="1"/>
    </xf>
    <xf numFmtId="0" fontId="52" fillId="12" borderId="57" applyNumberFormat="0" applyProtection="0">
      <alignment horizontal="left" vertical="center" indent="1"/>
    </xf>
    <xf numFmtId="0" fontId="52" fillId="12" borderId="45" applyNumberFormat="0" applyProtection="0">
      <alignment horizontal="left" vertical="top" indent="1"/>
    </xf>
    <xf numFmtId="0" fontId="52" fillId="47" borderId="57" applyNumberFormat="0" applyProtection="0">
      <alignment horizontal="left" vertical="center" indent="1"/>
    </xf>
    <xf numFmtId="0" fontId="52" fillId="47" borderId="45" applyNumberFormat="0" applyProtection="0">
      <alignment horizontal="left" vertical="top" indent="1"/>
    </xf>
    <xf numFmtId="0" fontId="52" fillId="11" borderId="62" applyNumberFormat="0">
      <protection locked="0"/>
    </xf>
    <xf numFmtId="4" fontId="79" fillId="10" borderId="45" applyNumberFormat="0" applyProtection="0">
      <alignment vertical="center"/>
    </xf>
    <xf numFmtId="4" fontId="86" fillId="99" borderId="26" applyNumberFormat="0" applyProtection="0">
      <alignment vertical="center"/>
    </xf>
    <xf numFmtId="4" fontId="79" fillId="16" borderId="45" applyNumberFormat="0" applyProtection="0">
      <alignment horizontal="left" vertical="center" indent="1"/>
    </xf>
    <xf numFmtId="0" fontId="79" fillId="10" borderId="45" applyNumberFormat="0" applyProtection="0">
      <alignment horizontal="left" vertical="top" indent="1"/>
    </xf>
    <xf numFmtId="4" fontId="52" fillId="0" borderId="57" applyNumberFormat="0" applyProtection="0">
      <alignment horizontal="right" vertical="center"/>
    </xf>
    <xf numFmtId="4" fontId="86" fillId="100" borderId="57" applyNumberFormat="0" applyProtection="0">
      <alignment horizontal="right" vertical="center"/>
    </xf>
    <xf numFmtId="4" fontId="52" fillId="96" borderId="57" applyNumberFormat="0" applyProtection="0">
      <alignment horizontal="left" vertical="center" indent="1"/>
    </xf>
    <xf numFmtId="0" fontId="79" fillId="8" borderId="45" applyNumberFormat="0" applyProtection="0">
      <alignment horizontal="left" vertical="top" indent="1"/>
    </xf>
    <xf numFmtId="4" fontId="81" fillId="48" borderId="61" applyNumberFormat="0" applyProtection="0">
      <alignment horizontal="left" vertical="center" indent="1"/>
    </xf>
    <xf numFmtId="4" fontId="82" fillId="11" borderId="57" applyNumberFormat="0" applyProtection="0">
      <alignment horizontal="right" vertical="center"/>
    </xf>
    <xf numFmtId="0" fontId="85" fillId="0" borderId="0" applyNumberFormat="0" applyFill="0" applyBorder="0" applyAlignment="0" applyProtection="0"/>
    <xf numFmtId="0" fontId="9" fillId="62" borderId="0" applyNumberFormat="0" applyBorder="0" applyAlignment="0" applyProtection="0"/>
    <xf numFmtId="0" fontId="28" fillId="85" borderId="0" applyNumberFormat="0" applyBorder="0" applyAlignment="0" applyProtection="0"/>
    <xf numFmtId="0" fontId="9" fillId="71" borderId="0" applyNumberFormat="0" applyBorder="0" applyAlignment="0" applyProtection="0"/>
    <xf numFmtId="0" fontId="9" fillId="67" borderId="0" applyNumberFormat="0" applyBorder="0" applyAlignment="0" applyProtection="0"/>
    <xf numFmtId="0" fontId="28" fillId="85" borderId="0" applyNumberFormat="0" applyBorder="0" applyAlignment="0" applyProtection="0"/>
    <xf numFmtId="0" fontId="9" fillId="67"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9" fillId="67" borderId="0" applyNumberFormat="0" applyBorder="0" applyAlignment="0" applyProtection="0"/>
    <xf numFmtId="0" fontId="28" fillId="89" borderId="0" applyNumberFormat="0" applyBorder="0" applyAlignment="0" applyProtection="0"/>
    <xf numFmtId="0" fontId="9" fillId="63" borderId="0" applyNumberFormat="0" applyBorder="0" applyAlignment="0" applyProtection="0"/>
    <xf numFmtId="0" fontId="28" fillId="89" borderId="0" applyNumberFormat="0" applyBorder="0" applyAlignment="0" applyProtection="0"/>
    <xf numFmtId="0" fontId="9" fillId="6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9" fillId="63"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9" fillId="59"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58" borderId="0" applyNumberFormat="0" applyBorder="0" applyAlignment="0" applyProtection="0"/>
    <xf numFmtId="0" fontId="10" fillId="0" borderId="0"/>
    <xf numFmtId="0" fontId="101" fillId="80" borderId="0" applyNumberFormat="0" applyBorder="0" applyAlignment="0" applyProtection="0"/>
    <xf numFmtId="0" fontId="44" fillId="79" borderId="0" applyNumberFormat="0" applyBorder="0" applyAlignment="0" applyProtection="0"/>
    <xf numFmtId="0" fontId="44" fillId="78" borderId="0" applyNumberFormat="0" applyBorder="0" applyAlignment="0" applyProtection="0"/>
    <xf numFmtId="0" fontId="101" fillId="77" borderId="0" applyNumberFormat="0" applyBorder="0" applyAlignment="0" applyProtection="0"/>
    <xf numFmtId="0" fontId="44" fillId="74" borderId="0" applyNumberFormat="0" applyBorder="0" applyAlignment="0" applyProtection="0"/>
    <xf numFmtId="0" fontId="101" fillId="73" borderId="0" applyNumberFormat="0" applyBorder="0" applyAlignment="0" applyProtection="0"/>
    <xf numFmtId="0" fontId="101" fillId="72" borderId="0" applyNumberFormat="0" applyBorder="0" applyAlignment="0" applyProtection="0"/>
    <xf numFmtId="0" fontId="44" fillId="71" borderId="0" applyNumberFormat="0" applyBorder="0" applyAlignment="0" applyProtection="0"/>
    <xf numFmtId="0" fontId="44" fillId="70" borderId="0" applyNumberFormat="0" applyBorder="0" applyAlignment="0" applyProtection="0"/>
    <xf numFmtId="0" fontId="101" fillId="69" borderId="0" applyNumberFormat="0" applyBorder="0" applyAlignment="0" applyProtection="0"/>
    <xf numFmtId="0" fontId="101" fillId="68" borderId="0" applyNumberFormat="0" applyBorder="0" applyAlignment="0" applyProtection="0"/>
    <xf numFmtId="0" fontId="44" fillId="67" borderId="0" applyNumberFormat="0" applyBorder="0" applyAlignment="0" applyProtection="0"/>
    <xf numFmtId="0" fontId="44" fillId="66" borderId="0" applyNumberFormat="0" applyBorder="0" applyAlignment="0" applyProtection="0"/>
    <xf numFmtId="0" fontId="101" fillId="65" borderId="0" applyNumberFormat="0" applyBorder="0" applyAlignment="0" applyProtection="0"/>
    <xf numFmtId="0" fontId="101" fillId="64" borderId="0" applyNumberFormat="0" applyBorder="0" applyAlignment="0" applyProtection="0"/>
    <xf numFmtId="0" fontId="44" fillId="63" borderId="0" applyNumberFormat="0" applyBorder="0" applyAlignment="0" applyProtection="0"/>
    <xf numFmtId="0" fontId="44" fillId="62" borderId="0" applyNumberFormat="0" applyBorder="0" applyAlignment="0" applyProtection="0"/>
    <xf numFmtId="0" fontId="101" fillId="61" borderId="0" applyNumberFormat="0" applyBorder="0" applyAlignment="0" applyProtection="0"/>
    <xf numFmtId="0" fontId="101" fillId="60" borderId="0" applyNumberFormat="0" applyBorder="0" applyAlignment="0" applyProtection="0"/>
    <xf numFmtId="0" fontId="44" fillId="59"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44" fillId="58" borderId="0" applyNumberFormat="0" applyBorder="0" applyAlignment="0" applyProtection="0"/>
    <xf numFmtId="0" fontId="101" fillId="57" borderId="0" applyNumberFormat="0" applyBorder="0" applyAlignment="0" applyProtection="0"/>
    <xf numFmtId="0" fontId="100" fillId="0" borderId="56" applyNumberFormat="0" applyFill="0" applyAlignment="0" applyProtection="0"/>
    <xf numFmtId="0" fontId="28" fillId="83" borderId="0" applyNumberFormat="0" applyBorder="0" applyAlignment="0" applyProtection="0"/>
    <xf numFmtId="0" fontId="28" fillId="83" borderId="0" applyNumberFormat="0" applyBorder="0" applyAlignment="0" applyProtection="0"/>
    <xf numFmtId="0" fontId="99" fillId="0" borderId="0" applyNumberFormat="0" applyFill="0" applyBorder="0" applyAlignment="0" applyProtection="0"/>
    <xf numFmtId="0" fontId="44" fillId="56" borderId="55" applyNumberFormat="0" applyFont="0" applyAlignment="0" applyProtection="0"/>
    <xf numFmtId="0" fontId="28" fillId="89" borderId="0" applyNumberFormat="0" applyBorder="0" applyAlignment="0" applyProtection="0"/>
    <xf numFmtId="0" fontId="98" fillId="0" borderId="0" applyNumberFormat="0" applyFill="0" applyBorder="0" applyAlignment="0" applyProtection="0"/>
    <xf numFmtId="0" fontId="28" fillId="89" borderId="0" applyNumberFormat="0" applyBorder="0" applyAlignment="0" applyProtection="0"/>
    <xf numFmtId="0" fontId="97" fillId="55" borderId="54" applyNumberFormat="0" applyAlignment="0" applyProtection="0"/>
    <xf numFmtId="0" fontId="28" fillId="85" borderId="0" applyNumberFormat="0" applyBorder="0" applyAlignment="0" applyProtection="0"/>
    <xf numFmtId="0" fontId="96" fillId="0" borderId="53" applyNumberFormat="0" applyFill="0" applyAlignment="0" applyProtection="0"/>
    <xf numFmtId="0" fontId="95" fillId="2" borderId="1" applyNumberFormat="0" applyAlignment="0" applyProtection="0"/>
    <xf numFmtId="0" fontId="28" fillId="85" borderId="0" applyNumberFormat="0" applyBorder="0" applyAlignment="0" applyProtection="0"/>
    <xf numFmtId="0" fontId="94" fillId="2" borderId="52" applyNumberFormat="0" applyAlignment="0" applyProtection="0"/>
    <xf numFmtId="0" fontId="93" fillId="54" borderId="1" applyNumberFormat="0" applyAlignment="0" applyProtection="0"/>
    <xf numFmtId="0" fontId="92" fillId="53" borderId="0" applyNumberFormat="0" applyBorder="0" applyAlignment="0" applyProtection="0"/>
    <xf numFmtId="0" fontId="44" fillId="75"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58" borderId="0" applyNumberFormat="0" applyBorder="0" applyAlignment="0" applyProtection="0"/>
    <xf numFmtId="0" fontId="91" fillId="52" borderId="0" applyNumberFormat="0" applyBorder="0" applyAlignment="0" applyProtection="0"/>
    <xf numFmtId="0" fontId="90" fillId="51" borderId="0" applyNumberFormat="0" applyBorder="0" applyAlignment="0" applyProtection="0"/>
    <xf numFmtId="0" fontId="89" fillId="0" borderId="0" applyNumberFormat="0" applyFill="0" applyBorder="0" applyAlignment="0" applyProtection="0"/>
    <xf numFmtId="0" fontId="101" fillId="76" borderId="0" applyNumberFormat="0" applyBorder="0" applyAlignment="0" applyProtection="0"/>
    <xf numFmtId="0" fontId="9" fillId="75"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58" borderId="0" applyNumberFormat="0" applyBorder="0" applyAlignment="0" applyProtection="0"/>
    <xf numFmtId="0" fontId="89" fillId="0" borderId="51" applyNumberFormat="0" applyFill="0" applyAlignment="0" applyProtection="0"/>
    <xf numFmtId="0" fontId="88" fillId="0" borderId="50" applyNumberFormat="0" applyFill="0" applyAlignment="0" applyProtection="0"/>
    <xf numFmtId="0" fontId="87" fillId="0" borderId="49" applyNumberFormat="0" applyFill="0" applyAlignment="0" applyProtection="0"/>
    <xf numFmtId="44" fontId="44" fillId="0" borderId="0" applyFont="0" applyFill="0" applyBorder="0" applyAlignment="0" applyProtection="0"/>
    <xf numFmtId="0" fontId="44" fillId="0" borderId="0"/>
    <xf numFmtId="0" fontId="9" fillId="79" borderId="0" applyNumberFormat="0" applyBorder="0" applyAlignment="0" applyProtection="0"/>
    <xf numFmtId="0" fontId="9" fillId="79" borderId="0" applyNumberFormat="0" applyBorder="0" applyAlignment="0" applyProtection="0"/>
    <xf numFmtId="0" fontId="78" fillId="60" borderId="0" applyNumberFormat="0" applyBorder="0" applyAlignment="0" applyProtection="0"/>
    <xf numFmtId="0" fontId="78" fillId="64" borderId="0" applyNumberFormat="0" applyBorder="0" applyAlignment="0" applyProtection="0"/>
    <xf numFmtId="0" fontId="78" fillId="68" borderId="0" applyNumberFormat="0" applyBorder="0" applyAlignment="0" applyProtection="0"/>
    <xf numFmtId="0" fontId="78" fillId="72" borderId="0" applyNumberFormat="0" applyBorder="0" applyAlignment="0" applyProtection="0"/>
    <xf numFmtId="0" fontId="78" fillId="76" borderId="0" applyNumberFormat="0" applyBorder="0" applyAlignment="0" applyProtection="0"/>
    <xf numFmtId="0" fontId="78" fillId="80"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27" fillId="23" borderId="0" applyNumberFormat="0" applyBorder="0" applyAlignment="0" applyProtection="0"/>
    <xf numFmtId="0" fontId="28" fillId="32" borderId="0" applyNumberFormat="0" applyBorder="0" applyAlignment="0" applyProtection="0"/>
    <xf numFmtId="0" fontId="78" fillId="77" borderId="0" applyNumberFormat="0" applyBorder="0" applyAlignment="0" applyProtection="0"/>
    <xf numFmtId="0" fontId="78" fillId="77" borderId="0" applyNumberFormat="0" applyBorder="0" applyAlignment="0" applyProtection="0"/>
    <xf numFmtId="0" fontId="78" fillId="77" borderId="0" applyNumberFormat="0" applyBorder="0" applyAlignment="0" applyProtection="0"/>
    <xf numFmtId="0" fontId="68" fillId="52" borderId="0" applyNumberFormat="0" applyBorder="0" applyAlignment="0" applyProtection="0"/>
    <xf numFmtId="0" fontId="72" fillId="2" borderId="1" applyNumberFormat="0" applyAlignment="0" applyProtection="0"/>
    <xf numFmtId="0" fontId="74" fillId="55" borderId="54"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76" fillId="0" borderId="0" applyNumberFormat="0" applyFill="0" applyBorder="0" applyAlignment="0" applyProtection="0"/>
    <xf numFmtId="0" fontId="67" fillId="51" borderId="0" applyNumberFormat="0" applyBorder="0" applyAlignment="0" applyProtection="0"/>
    <xf numFmtId="0" fontId="64" fillId="0" borderId="49" applyNumberFormat="0" applyFill="0" applyAlignment="0" applyProtection="0"/>
    <xf numFmtId="0" fontId="65" fillId="0" borderId="50" applyNumberFormat="0" applyFill="0" applyAlignment="0" applyProtection="0"/>
    <xf numFmtId="0" fontId="66" fillId="0" borderId="51" applyNumberFormat="0" applyFill="0" applyAlignment="0" applyProtection="0"/>
    <xf numFmtId="0" fontId="66" fillId="0" borderId="0" applyNumberFormat="0" applyFill="0" applyBorder="0" applyAlignment="0" applyProtection="0"/>
    <xf numFmtId="0" fontId="70" fillId="54" borderId="1" applyNumberFormat="0" applyAlignment="0" applyProtection="0"/>
    <xf numFmtId="0" fontId="73" fillId="0" borderId="53" applyNumberFormat="0" applyFill="0" applyAlignment="0" applyProtection="0"/>
    <xf numFmtId="0" fontId="69" fillId="53" borderId="0" applyNumberFormat="0" applyBorder="0" applyAlignment="0" applyProtection="0"/>
    <xf numFmtId="0" fontId="9" fillId="0" borderId="0"/>
    <xf numFmtId="0" fontId="9" fillId="0" borderId="0"/>
    <xf numFmtId="0" fontId="9" fillId="56" borderId="55" applyNumberFormat="0" applyFont="0" applyAlignment="0" applyProtection="0"/>
    <xf numFmtId="0" fontId="9" fillId="56" borderId="55" applyNumberFormat="0" applyFont="0" applyAlignment="0" applyProtection="0"/>
    <xf numFmtId="0" fontId="9" fillId="56" borderId="55" applyNumberFormat="0" applyFont="0" applyAlignment="0" applyProtection="0"/>
    <xf numFmtId="0" fontId="71" fillId="2" borderId="52" applyNumberFormat="0" applyAlignment="0" applyProtection="0"/>
    <xf numFmtId="4" fontId="46" fillId="39" borderId="45" applyNumberFormat="0" applyProtection="0">
      <alignment vertical="center"/>
    </xf>
    <xf numFmtId="4" fontId="47" fillId="39" borderId="45" applyNumberFormat="0" applyProtection="0">
      <alignment vertical="center"/>
    </xf>
    <xf numFmtId="4" fontId="46" fillId="39" borderId="45" applyNumberFormat="0" applyProtection="0">
      <alignment horizontal="left" vertical="center" indent="1"/>
    </xf>
    <xf numFmtId="0" fontId="46" fillId="39" borderId="45" applyNumberFormat="0" applyProtection="0">
      <alignment horizontal="left" vertical="top" indent="1"/>
    </xf>
    <xf numFmtId="4" fontId="46" fillId="8" borderId="0" applyNumberFormat="0" applyProtection="0">
      <alignment horizontal="left" vertical="center" indent="1"/>
    </xf>
    <xf numFmtId="4" fontId="23" fillId="13"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46" fillId="46" borderId="46" applyNumberFormat="0" applyProtection="0">
      <alignment horizontal="left" vertical="center" indent="1"/>
    </xf>
    <xf numFmtId="4" fontId="48" fillId="14" borderId="0" applyNumberFormat="0" applyProtection="0">
      <alignment horizontal="left" vertical="center" indent="1"/>
    </xf>
    <xf numFmtId="4" fontId="23" fillId="8" borderId="45" applyNumberFormat="0" applyProtection="0">
      <alignment horizontal="right" vertical="center"/>
    </xf>
    <xf numFmtId="4" fontId="23" fillId="47" borderId="0" applyNumberFormat="0" applyProtection="0">
      <alignment horizontal="left" vertical="center" indent="1"/>
    </xf>
    <xf numFmtId="4" fontId="23" fillId="8" borderId="0" applyNumberFormat="0" applyProtection="0">
      <alignment horizontal="left" vertical="center" indent="1"/>
    </xf>
    <xf numFmtId="4" fontId="50" fillId="10" borderId="45" applyNumberFormat="0" applyProtection="0">
      <alignment vertical="center"/>
    </xf>
    <xf numFmtId="4" fontId="23" fillId="10" borderId="45" applyNumberFormat="0" applyProtection="0">
      <alignment horizontal="left" vertical="center" indent="1"/>
    </xf>
    <xf numFmtId="4" fontId="23" fillId="47" borderId="45" applyNumberFormat="0" applyProtection="0">
      <alignment horizontal="right" vertical="center"/>
    </xf>
    <xf numFmtId="4" fontId="50" fillId="47" borderId="45" applyNumberFormat="0" applyProtection="0">
      <alignment horizontal="right" vertical="center"/>
    </xf>
    <xf numFmtId="4" fontId="23" fillId="8" borderId="45" applyNumberFormat="0" applyProtection="0">
      <alignment horizontal="left" vertical="center" indent="1"/>
    </xf>
    <xf numFmtId="4" fontId="51" fillId="48" borderId="0" applyNumberFormat="0" applyProtection="0">
      <alignment horizontal="left" vertical="center" indent="1"/>
    </xf>
    <xf numFmtId="4" fontId="53" fillId="47" borderId="45" applyNumberFormat="0" applyProtection="0">
      <alignment horizontal="right" vertical="center"/>
    </xf>
    <xf numFmtId="0" fontId="63" fillId="0" borderId="0" applyNumberFormat="0" applyFill="0" applyBorder="0" applyAlignment="0" applyProtection="0"/>
    <xf numFmtId="0" fontId="77" fillId="0" borderId="56" applyNumberFormat="0" applyFill="0" applyAlignment="0" applyProtection="0"/>
    <xf numFmtId="0" fontId="75"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10" fillId="0" borderId="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4" fontId="52" fillId="96" borderId="57" applyNumberFormat="0" applyProtection="0">
      <alignment horizontal="left" vertical="center" indent="1"/>
    </xf>
    <xf numFmtId="4" fontId="52" fillId="96" borderId="57" applyNumberFormat="0" applyProtection="0">
      <alignment horizontal="left" vertical="center" indent="1"/>
    </xf>
    <xf numFmtId="0" fontId="52" fillId="16" borderId="57" applyNumberFormat="0" applyProtection="0">
      <alignment horizontal="left" vertical="center" indent="1"/>
    </xf>
    <xf numFmtId="4" fontId="52" fillId="0" borderId="57" applyNumberFormat="0" applyProtection="0">
      <alignment horizontal="right" vertical="center"/>
    </xf>
    <xf numFmtId="0" fontId="52" fillId="98" borderId="57" applyNumberFormat="0" applyProtection="0">
      <alignment horizontal="left" vertical="center" indent="1"/>
    </xf>
    <xf numFmtId="0" fontId="52" fillId="12" borderId="57" applyNumberFormat="0" applyProtection="0">
      <alignment horizontal="left" vertical="center" indent="1"/>
    </xf>
    <xf numFmtId="0" fontId="52" fillId="47" borderId="57" applyNumberFormat="0" applyProtection="0">
      <alignment horizontal="left" vertical="center" indent="1"/>
    </xf>
    <xf numFmtId="4" fontId="79" fillId="16" borderId="45" applyNumberFormat="0" applyProtection="0">
      <alignment horizontal="left" vertical="center" indent="1"/>
    </xf>
    <xf numFmtId="4" fontId="52" fillId="39" borderId="57" applyNumberFormat="0" applyProtection="0">
      <alignment vertical="center"/>
    </xf>
    <xf numFmtId="4" fontId="52" fillId="95" borderId="57" applyNumberFormat="0" applyProtection="0">
      <alignment horizontal="left" vertical="center" indent="1"/>
    </xf>
    <xf numFmtId="4" fontId="52" fillId="13" borderId="57" applyNumberFormat="0" applyProtection="0">
      <alignment horizontal="right" vertical="center"/>
    </xf>
    <xf numFmtId="4" fontId="52" fillId="97" borderId="57" applyNumberFormat="0" applyProtection="0">
      <alignment horizontal="right" vertical="center"/>
    </xf>
    <xf numFmtId="4" fontId="52" fillId="40" borderId="61" applyNumberFormat="0" applyProtection="0">
      <alignment horizontal="right" vertical="center"/>
    </xf>
    <xf numFmtId="4" fontId="52" fillId="41" borderId="57" applyNumberFormat="0" applyProtection="0">
      <alignment horizontal="right" vertical="center"/>
    </xf>
    <xf numFmtId="4" fontId="52" fillId="42" borderId="57" applyNumberFormat="0" applyProtection="0">
      <alignment horizontal="right" vertical="center"/>
    </xf>
    <xf numFmtId="4" fontId="52" fillId="43" borderId="57" applyNumberFormat="0" applyProtection="0">
      <alignment horizontal="right" vertical="center"/>
    </xf>
    <xf numFmtId="4" fontId="52" fillId="15" borderId="57" applyNumberFormat="0" applyProtection="0">
      <alignment horizontal="right" vertical="center"/>
    </xf>
    <xf numFmtId="4" fontId="52" fillId="44" borderId="57" applyNumberFormat="0" applyProtection="0">
      <alignment horizontal="right" vertical="center"/>
    </xf>
    <xf numFmtId="4" fontId="52" fillId="45" borderId="57" applyNumberFormat="0" applyProtection="0">
      <alignment horizontal="right" vertical="center"/>
    </xf>
    <xf numFmtId="4" fontId="52" fillId="46" borderId="61" applyNumberFormat="0" applyProtection="0">
      <alignment horizontal="left" vertical="center" indent="1"/>
    </xf>
    <xf numFmtId="4" fontId="52" fillId="8" borderId="57" applyNumberFormat="0" applyProtection="0">
      <alignment horizontal="right" vertical="center"/>
    </xf>
    <xf numFmtId="0" fontId="52" fillId="49" borderId="26"/>
    <xf numFmtId="0" fontId="9" fillId="0" borderId="0"/>
    <xf numFmtId="0" fontId="44" fillId="0" borderId="0"/>
    <xf numFmtId="0" fontId="44" fillId="0" borderId="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28" fillId="30" borderId="0" applyNumberFormat="0" applyBorder="0" applyAlignment="0" applyProtection="0"/>
    <xf numFmtId="0" fontId="31" fillId="34" borderId="37" applyNumberFormat="0" applyAlignment="0" applyProtection="0"/>
    <xf numFmtId="0" fontId="32" fillId="24" borderId="38" applyNumberFormat="0" applyAlignment="0" applyProtection="0"/>
    <xf numFmtId="0" fontId="28" fillId="29" borderId="0" applyNumberFormat="0" applyBorder="0" applyAlignment="0" applyProtection="0"/>
    <xf numFmtId="0" fontId="28" fillId="24" borderId="0" applyNumberFormat="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28" fillId="25" borderId="0" applyNumberFormat="0" applyBorder="0" applyAlignment="0" applyProtection="0"/>
    <xf numFmtId="0" fontId="38" fillId="0" borderId="40" applyNumberFormat="0" applyFill="0" applyAlignment="0" applyProtection="0"/>
    <xf numFmtId="0" fontId="28" fillId="21" borderId="0" applyNumberFormat="0" applyBorder="0" applyAlignment="0" applyProtection="0"/>
    <xf numFmtId="0" fontId="39" fillId="0" borderId="41" applyNumberFormat="0" applyFill="0" applyAlignment="0" applyProtection="0"/>
    <xf numFmtId="0" fontId="40" fillId="32" borderId="37" applyNumberFormat="0" applyAlignment="0" applyProtection="0"/>
    <xf numFmtId="0" fontId="41" fillId="0" borderId="42" applyNumberFormat="0" applyFill="0" applyAlignment="0" applyProtection="0"/>
    <xf numFmtId="0" fontId="42" fillId="32" borderId="0" applyNumberFormat="0" applyBorder="0" applyAlignment="0" applyProtection="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0" fontId="54" fillId="0" borderId="0" applyNumberFormat="0" applyFill="0" applyBorder="0" applyAlignment="0" applyProtection="0"/>
    <xf numFmtId="0" fontId="55" fillId="0" borderId="0" applyNumberFormat="0" applyFill="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52" fillId="81" borderId="0"/>
    <xf numFmtId="0" fontId="28" fillId="21" borderId="0" applyNumberFormat="0" applyBorder="0" applyAlignment="0" applyProtection="0"/>
    <xf numFmtId="0" fontId="28" fillId="25"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83"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52" fillId="81" borderId="0"/>
    <xf numFmtId="0" fontId="10" fillId="0" borderId="0"/>
    <xf numFmtId="0" fontId="10" fillId="31" borderId="43" applyNumberFormat="0" applyFon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44" fontId="10" fillId="0" borderId="0" applyFont="0" applyFill="0" applyBorder="0" applyAlignment="0" applyProtection="0"/>
    <xf numFmtId="0" fontId="44" fillId="58" borderId="0" applyNumberFormat="0" applyBorder="0" applyAlignment="0" applyProtection="0"/>
    <xf numFmtId="0" fontId="44" fillId="62" borderId="0" applyNumberFormat="0" applyBorder="0" applyAlignment="0" applyProtection="0"/>
    <xf numFmtId="0" fontId="44" fillId="66" borderId="0" applyNumberFormat="0" applyBorder="0" applyAlignment="0" applyProtection="0"/>
    <xf numFmtId="0" fontId="44" fillId="70" borderId="0" applyNumberFormat="0" applyBorder="0" applyAlignment="0" applyProtection="0"/>
    <xf numFmtId="0" fontId="44" fillId="74" borderId="0" applyNumberFormat="0" applyBorder="0" applyAlignment="0" applyProtection="0"/>
    <xf numFmtId="0" fontId="44" fillId="78" borderId="0" applyNumberFormat="0" applyBorder="0" applyAlignment="0" applyProtection="0"/>
    <xf numFmtId="0" fontId="44" fillId="59" borderId="0" applyNumberFormat="0" applyBorder="0" applyAlignment="0" applyProtection="0"/>
    <xf numFmtId="0" fontId="44" fillId="63" borderId="0" applyNumberFormat="0" applyBorder="0" applyAlignment="0" applyProtection="0"/>
    <xf numFmtId="0" fontId="44" fillId="67" borderId="0" applyNumberFormat="0" applyBorder="0" applyAlignment="0" applyProtection="0"/>
    <xf numFmtId="0" fontId="44" fillId="71" borderId="0" applyNumberFormat="0" applyBorder="0" applyAlignment="0" applyProtection="0"/>
    <xf numFmtId="0" fontId="44" fillId="75" borderId="0" applyNumberFormat="0" applyBorder="0" applyAlignment="0" applyProtection="0"/>
    <xf numFmtId="0" fontId="44" fillId="79" borderId="0" applyNumberFormat="0" applyBorder="0" applyAlignment="0" applyProtection="0"/>
    <xf numFmtId="0" fontId="101" fillId="60" borderId="0" applyNumberFormat="0" applyBorder="0" applyAlignment="0" applyProtection="0"/>
    <xf numFmtId="0" fontId="101" fillId="64" borderId="0" applyNumberFormat="0" applyBorder="0" applyAlignment="0" applyProtection="0"/>
    <xf numFmtId="0" fontId="101" fillId="68" borderId="0" applyNumberFormat="0" applyBorder="0" applyAlignment="0" applyProtection="0"/>
    <xf numFmtId="0" fontId="101" fillId="72" borderId="0" applyNumberFormat="0" applyBorder="0" applyAlignment="0" applyProtection="0"/>
    <xf numFmtId="0" fontId="101" fillId="76" borderId="0" applyNumberFormat="0" applyBorder="0" applyAlignment="0" applyProtection="0"/>
    <xf numFmtId="0" fontId="101" fillId="80"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91" fillId="52" borderId="0" applyNumberFormat="0" applyBorder="0" applyAlignment="0" applyProtection="0"/>
    <xf numFmtId="0" fontId="95" fillId="2" borderId="1" applyNumberFormat="0" applyAlignment="0" applyProtection="0"/>
    <xf numFmtId="0" fontId="97" fillId="55" borderId="54" applyNumberFormat="0" applyAlignment="0" applyProtection="0"/>
    <xf numFmtId="0" fontId="99" fillId="0" borderId="0" applyNumberFormat="0" applyFill="0" applyBorder="0" applyAlignment="0" applyProtection="0"/>
    <xf numFmtId="0" fontId="90" fillId="51" borderId="0" applyNumberFormat="0" applyBorder="0" applyAlignment="0" applyProtection="0"/>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3" fillId="54" borderId="1" applyNumberFormat="0" applyAlignment="0" applyProtection="0"/>
    <xf numFmtId="0" fontId="96" fillId="0" borderId="53" applyNumberFormat="0" applyFill="0" applyAlignment="0" applyProtection="0"/>
    <xf numFmtId="0" fontId="92" fillId="53" borderId="0" applyNumberFormat="0" applyBorder="0" applyAlignment="0" applyProtection="0"/>
    <xf numFmtId="0" fontId="10" fillId="0" borderId="0"/>
    <xf numFmtId="0" fontId="44" fillId="56" borderId="55" applyNumberFormat="0" applyFont="0" applyAlignment="0" applyProtection="0"/>
    <xf numFmtId="0" fontId="94" fillId="2" borderId="52" applyNumberFormat="0" applyAlignment="0" applyProtection="0"/>
    <xf numFmtId="0" fontId="100" fillId="0" borderId="56" applyNumberFormat="0" applyFill="0" applyAlignment="0" applyProtection="0"/>
    <xf numFmtId="0" fontId="98" fillId="0" borderId="0" applyNumberFormat="0" applyFill="0" applyBorder="0" applyAlignment="0" applyProtection="0"/>
    <xf numFmtId="0" fontId="9" fillId="0" borderId="0"/>
    <xf numFmtId="0" fontId="10" fillId="0" borderId="0"/>
    <xf numFmtId="0" fontId="108" fillId="0" borderId="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9" fontId="44" fillId="0" borderId="0" applyFont="0" applyFill="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101" fillId="65" borderId="0" applyNumberFormat="0" applyBorder="0" applyAlignment="0" applyProtection="0"/>
    <xf numFmtId="0" fontId="28" fillId="30" borderId="0" applyNumberFormat="0" applyBorder="0" applyAlignment="0" applyProtection="0"/>
    <xf numFmtId="0" fontId="101" fillId="77"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101" fillId="73"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56" fillId="0" borderId="0"/>
    <xf numFmtId="43" fontId="10" fillId="0" borderId="0" applyFont="0" applyFill="0" applyBorder="0" applyAlignment="0" applyProtection="0"/>
    <xf numFmtId="0" fontId="56" fillId="0" borderId="0"/>
    <xf numFmtId="44" fontId="44" fillId="0" borderId="0" applyFont="0" applyFill="0" applyBorder="0" applyAlignment="0" applyProtection="0"/>
    <xf numFmtId="0" fontId="10" fillId="0" borderId="0"/>
    <xf numFmtId="0" fontId="10" fillId="0" borderId="0"/>
    <xf numFmtId="0" fontId="28" fillId="29" borderId="0" applyNumberFormat="0" applyBorder="0" applyAlignment="0" applyProtection="0"/>
    <xf numFmtId="43" fontId="56" fillId="0" borderId="0" applyFont="0" applyFill="0" applyBorder="0" applyAlignment="0" applyProtection="0"/>
    <xf numFmtId="0" fontId="110" fillId="0" borderId="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56" fillId="0" borderId="0"/>
    <xf numFmtId="0" fontId="56" fillId="0" borderId="0"/>
    <xf numFmtId="0" fontId="28" fillId="3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56" fillId="0" borderId="0"/>
    <xf numFmtId="0" fontId="56" fillId="0" borderId="0"/>
    <xf numFmtId="0" fontId="28" fillId="2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56" fillId="0" borderId="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56" fillId="0" borderId="0"/>
    <xf numFmtId="0" fontId="101" fillId="73"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56" fillId="0" borderId="0"/>
    <xf numFmtId="0" fontId="56" fillId="0" borderId="0"/>
    <xf numFmtId="182" fontId="33" fillId="0" borderId="0"/>
    <xf numFmtId="182" fontId="10" fillId="0" borderId="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33" fillId="0" borderId="0"/>
    <xf numFmtId="182" fontId="54" fillId="0" borderId="0" applyNumberFormat="0" applyFill="0" applyBorder="0" applyAlignment="0" applyProtection="0"/>
    <xf numFmtId="182" fontId="44" fillId="0" borderId="0"/>
    <xf numFmtId="182" fontId="44" fillId="0" borderId="0"/>
    <xf numFmtId="182" fontId="33" fillId="0" borderId="0"/>
    <xf numFmtId="182" fontId="23" fillId="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78" fillId="60" borderId="0" applyNumberFormat="0" applyBorder="0" applyAlignment="0" applyProtection="0"/>
    <xf numFmtId="182" fontId="78" fillId="60"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78" fillId="64" borderId="0" applyNumberFormat="0" applyBorder="0" applyAlignment="0" applyProtection="0"/>
    <xf numFmtId="182" fontId="78" fillId="64"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78" fillId="68" borderId="0" applyNumberFormat="0" applyBorder="0" applyAlignment="0" applyProtection="0"/>
    <xf numFmtId="182" fontId="78" fillId="68"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78" fillId="72" borderId="0" applyNumberFormat="0" applyBorder="0" applyAlignment="0" applyProtection="0"/>
    <xf numFmtId="182" fontId="78" fillId="72"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78" fillId="76" borderId="0" applyNumberFormat="0" applyBorder="0" applyAlignment="0" applyProtection="0"/>
    <xf numFmtId="182" fontId="78" fillId="76"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78" fillId="80" borderId="0" applyNumberFormat="0" applyBorder="0" applyAlignment="0" applyProtection="0"/>
    <xf numFmtId="182" fontId="78" fillId="80"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68" fillId="52" borderId="0" applyNumberFormat="0" applyBorder="0" applyAlignment="0" applyProtection="0"/>
    <xf numFmtId="182" fontId="68" fillId="52"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72" fillId="2" borderId="1" applyNumberFormat="0" applyAlignment="0" applyProtection="0"/>
    <xf numFmtId="182" fontId="31" fillId="34" borderId="37" applyNumberFormat="0" applyAlignment="0" applyProtection="0"/>
    <xf numFmtId="182" fontId="72" fillId="2" borderId="1" applyNumberFormat="0" applyAlignment="0" applyProtection="0"/>
    <xf numFmtId="182" fontId="72" fillId="2" borderId="1" applyNumberFormat="0" applyAlignment="0" applyProtection="0"/>
    <xf numFmtId="182" fontId="72" fillId="2" borderId="1" applyNumberFormat="0" applyAlignment="0" applyProtection="0"/>
    <xf numFmtId="182" fontId="31" fillId="34" borderId="37" applyNumberFormat="0" applyAlignment="0" applyProtection="0"/>
    <xf numFmtId="182" fontId="31" fillId="34" borderId="37" applyNumberFormat="0" applyAlignment="0" applyProtection="0"/>
    <xf numFmtId="182" fontId="32" fillId="24" borderId="38" applyNumberFormat="0" applyAlignment="0" applyProtection="0"/>
    <xf numFmtId="182" fontId="74" fillId="55" borderId="54" applyNumberFormat="0" applyAlignment="0" applyProtection="0"/>
    <xf numFmtId="182" fontId="32" fillId="24" borderId="38" applyNumberFormat="0" applyAlignment="0" applyProtection="0"/>
    <xf numFmtId="182" fontId="74" fillId="55" borderId="54" applyNumberFormat="0" applyAlignment="0" applyProtection="0"/>
    <xf numFmtId="182" fontId="74" fillId="55" borderId="54" applyNumberFormat="0" applyAlignment="0" applyProtection="0"/>
    <xf numFmtId="182" fontId="74" fillId="55" borderId="54" applyNumberFormat="0" applyAlignment="0" applyProtection="0"/>
    <xf numFmtId="182" fontId="32" fillId="24" borderId="38" applyNumberFormat="0" applyAlignment="0" applyProtection="0"/>
    <xf numFmtId="182" fontId="32" fillId="24" borderId="3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76" fillId="0" borderId="0" applyNumberFormat="0" applyFill="0" applyBorder="0" applyAlignment="0" applyProtection="0"/>
    <xf numFmtId="182" fontId="76" fillId="0" borderId="0" applyNumberFormat="0" applyFill="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67" fillId="51" borderId="0" applyNumberFormat="0" applyBorder="0" applyAlignment="0" applyProtection="0"/>
    <xf numFmtId="182" fontId="67" fillId="51" borderId="0" applyNumberFormat="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64" fillId="0" borderId="49" applyNumberFormat="0" applyFill="0" applyAlignment="0" applyProtection="0"/>
    <xf numFmtId="182" fontId="37" fillId="0" borderId="39" applyNumberFormat="0" applyFill="0" applyAlignment="0" applyProtection="0"/>
    <xf numFmtId="182" fontId="64" fillId="0" borderId="49" applyNumberFormat="0" applyFill="0" applyAlignment="0" applyProtection="0"/>
    <xf numFmtId="182" fontId="64" fillId="0" borderId="49" applyNumberFormat="0" applyFill="0" applyAlignment="0" applyProtection="0"/>
    <xf numFmtId="182" fontId="64" fillId="0" borderId="49" applyNumberFormat="0" applyFill="0" applyAlignment="0" applyProtection="0"/>
    <xf numFmtId="182" fontId="37" fillId="0" borderId="39" applyNumberFormat="0" applyFill="0" applyAlignment="0" applyProtection="0"/>
    <xf numFmtId="182" fontId="37" fillId="0" borderId="39" applyNumberFormat="0" applyFill="0" applyAlignment="0" applyProtection="0"/>
    <xf numFmtId="182" fontId="38" fillId="0" borderId="40"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65" fillId="0" borderId="50" applyNumberFormat="0" applyFill="0" applyAlignment="0" applyProtection="0"/>
    <xf numFmtId="182" fontId="65" fillId="0" borderId="50"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66" fillId="0" borderId="51" applyNumberFormat="0" applyFill="0" applyAlignment="0" applyProtection="0"/>
    <xf numFmtId="182" fontId="66" fillId="0" borderId="51"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66" fillId="0" borderId="0" applyNumberFormat="0" applyFill="0" applyBorder="0" applyAlignment="0" applyProtection="0"/>
    <xf numFmtId="182" fontId="66" fillId="0" borderId="0" applyNumberFormat="0" applyFill="0" applyBorder="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39" fillId="0" borderId="0" applyNumberFormat="0" applyFill="0" applyBorder="0" applyAlignment="0" applyProtection="0"/>
    <xf numFmtId="182" fontId="113" fillId="0" borderId="0" applyNumberFormat="0" applyFill="0" applyBorder="0" applyAlignment="0" applyProtection="0">
      <alignment vertical="top"/>
      <protection locked="0"/>
    </xf>
    <xf numFmtId="182" fontId="40" fillId="32" borderId="37" applyNumberFormat="0" applyAlignment="0" applyProtection="0"/>
    <xf numFmtId="182" fontId="70" fillId="54" borderId="1" applyNumberFormat="0" applyAlignment="0" applyProtection="0"/>
    <xf numFmtId="182" fontId="40" fillId="32" borderId="37" applyNumberFormat="0" applyAlignment="0" applyProtection="0"/>
    <xf numFmtId="182" fontId="70" fillId="54" borderId="1" applyNumberFormat="0" applyAlignment="0" applyProtection="0"/>
    <xf numFmtId="182" fontId="70" fillId="54" borderId="1" applyNumberFormat="0" applyAlignment="0" applyProtection="0"/>
    <xf numFmtId="182" fontId="70" fillId="54" borderId="1" applyNumberFormat="0" applyAlignment="0" applyProtection="0"/>
    <xf numFmtId="182" fontId="40" fillId="32" borderId="37" applyNumberFormat="0" applyAlignment="0" applyProtection="0"/>
    <xf numFmtId="182" fontId="40" fillId="32" borderId="37" applyNumberFormat="0" applyAlignment="0" applyProtection="0"/>
    <xf numFmtId="182" fontId="41" fillId="0" borderId="42" applyNumberFormat="0" applyFill="0" applyAlignment="0" applyProtection="0"/>
    <xf numFmtId="182" fontId="73" fillId="0" borderId="53" applyNumberFormat="0" applyFill="0" applyAlignment="0" applyProtection="0"/>
    <xf numFmtId="182" fontId="41" fillId="0" borderId="42" applyNumberFormat="0" applyFill="0" applyAlignment="0" applyProtection="0"/>
    <xf numFmtId="182" fontId="73" fillId="0" borderId="53" applyNumberFormat="0" applyFill="0" applyAlignment="0" applyProtection="0"/>
    <xf numFmtId="182" fontId="73" fillId="0" borderId="53" applyNumberFormat="0" applyFill="0" applyAlignment="0" applyProtection="0"/>
    <xf numFmtId="182" fontId="73" fillId="0" borderId="53" applyNumberFormat="0" applyFill="0" applyAlignment="0" applyProtection="0"/>
    <xf numFmtId="182" fontId="41" fillId="0" borderId="42" applyNumberFormat="0" applyFill="0" applyAlignment="0" applyProtection="0"/>
    <xf numFmtId="182" fontId="41" fillId="0" borderId="42" applyNumberFormat="0" applyFill="0" applyAlignment="0" applyProtection="0"/>
    <xf numFmtId="182" fontId="42" fillId="32" borderId="0" applyNumberFormat="0" applyBorder="0" applyAlignment="0" applyProtection="0"/>
    <xf numFmtId="182" fontId="69" fillId="53" borderId="0" applyNumberFormat="0" applyBorder="0" applyAlignment="0" applyProtection="0"/>
    <xf numFmtId="182" fontId="42" fillId="32" borderId="0" applyNumberFormat="0" applyBorder="0" applyAlignment="0" applyProtection="0"/>
    <xf numFmtId="182" fontId="69" fillId="53" borderId="0" applyNumberFormat="0" applyBorder="0" applyAlignment="0" applyProtection="0"/>
    <xf numFmtId="182" fontId="69" fillId="53" borderId="0" applyNumberFormat="0" applyBorder="0" applyAlignment="0" applyProtection="0"/>
    <xf numFmtId="182" fontId="69" fillId="53" borderId="0" applyNumberFormat="0" applyBorder="0" applyAlignment="0" applyProtection="0"/>
    <xf numFmtId="182" fontId="42" fillId="32" borderId="0" applyNumberFormat="0" applyBorder="0" applyAlignment="0" applyProtection="0"/>
    <xf numFmtId="182" fontId="42" fillId="32" borderId="0" applyNumberFormat="0" applyBorder="0" applyAlignment="0" applyProtection="0"/>
    <xf numFmtId="182" fontId="33" fillId="0" borderId="0"/>
    <xf numFmtId="182" fontId="33"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33"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9" fillId="0" borderId="0"/>
    <xf numFmtId="182" fontId="9" fillId="0" borderId="0"/>
    <xf numFmtId="182" fontId="33" fillId="0" borderId="0"/>
    <xf numFmtId="182" fontId="10" fillId="0" borderId="0"/>
    <xf numFmtId="182" fontId="33" fillId="0" borderId="0"/>
    <xf numFmtId="182" fontId="10" fillId="0" borderId="0"/>
    <xf numFmtId="182" fontId="10" fillId="0" borderId="0"/>
    <xf numFmtId="182" fontId="44" fillId="0" borderId="0"/>
    <xf numFmtId="182" fontId="44" fillId="0" borderId="0"/>
    <xf numFmtId="182" fontId="44" fillId="0" borderId="0"/>
    <xf numFmtId="182" fontId="10" fillId="0" borderId="0"/>
    <xf numFmtId="182" fontId="10" fillId="0" borderId="0"/>
    <xf numFmtId="182" fontId="9" fillId="0" borderId="0"/>
    <xf numFmtId="182" fontId="9" fillId="0" borderId="0"/>
    <xf numFmtId="182" fontId="10" fillId="0" borderId="0"/>
    <xf numFmtId="182" fontId="10" fillId="0" borderId="0"/>
    <xf numFmtId="182" fontId="9" fillId="0" borderId="0"/>
    <xf numFmtId="182" fontId="10" fillId="0" borderId="0"/>
    <xf numFmtId="182" fontId="9" fillId="0" borderId="0"/>
    <xf numFmtId="182" fontId="10" fillId="0" borderId="0"/>
    <xf numFmtId="182" fontId="33" fillId="0" borderId="0"/>
    <xf numFmtId="182" fontId="9" fillId="0" borderId="0"/>
    <xf numFmtId="182" fontId="9" fillId="0" borderId="0"/>
    <xf numFmtId="182" fontId="10" fillId="0" borderId="0"/>
    <xf numFmtId="182" fontId="33" fillId="0" borderId="0"/>
    <xf numFmtId="182" fontId="9" fillId="0" borderId="0"/>
    <xf numFmtId="182" fontId="33" fillId="0" borderId="0"/>
    <xf numFmtId="182" fontId="10" fillId="0" borderId="0"/>
    <xf numFmtId="182" fontId="33" fillId="0" borderId="0"/>
    <xf numFmtId="182" fontId="33" fillId="0" borderId="0"/>
    <xf numFmtId="182" fontId="10" fillId="0" borderId="0"/>
    <xf numFmtId="182" fontId="10" fillId="0" borderId="0"/>
    <xf numFmtId="182" fontId="10" fillId="0" borderId="0"/>
    <xf numFmtId="182" fontId="23" fillId="0" borderId="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45" fillId="34" borderId="44" applyNumberFormat="0" applyAlignment="0" applyProtection="0"/>
    <xf numFmtId="182" fontId="71" fillId="2" borderId="52" applyNumberFormat="0" applyAlignment="0" applyProtection="0"/>
    <xf numFmtId="182" fontId="45" fillId="34" borderId="44" applyNumberFormat="0" applyAlignment="0" applyProtection="0"/>
    <xf numFmtId="182" fontId="71" fillId="2" borderId="52" applyNumberFormat="0" applyAlignment="0" applyProtection="0"/>
    <xf numFmtId="182" fontId="71" fillId="2" borderId="52" applyNumberFormat="0" applyAlignment="0" applyProtection="0"/>
    <xf numFmtId="182" fontId="71" fillId="2" borderId="52" applyNumberFormat="0" applyAlignment="0" applyProtection="0"/>
    <xf numFmtId="182" fontId="45" fillId="34" borderId="44" applyNumberFormat="0" applyAlignment="0" applyProtection="0"/>
    <xf numFmtId="182" fontId="45" fillId="34" borderId="4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14" fillId="0" borderId="0" applyFont="0" applyFill="0" applyBorder="0" applyAlignment="0" applyProtection="0"/>
    <xf numFmtId="182" fontId="46" fillId="39" borderId="45" applyNumberFormat="0" applyProtection="0">
      <alignment horizontal="left" vertical="top"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4" fontId="51" fillId="48" borderId="0" applyNumberFormat="0" applyProtection="0">
      <alignment horizontal="left" vertical="center" indent="1"/>
    </xf>
    <xf numFmtId="4" fontId="51" fillId="48" borderId="0" applyNumberFormat="0" applyProtection="0">
      <alignment horizontal="left" vertical="center" indent="1"/>
    </xf>
    <xf numFmtId="4" fontId="51" fillId="48" borderId="0" applyNumberFormat="0" applyProtection="0">
      <alignment horizontal="left" vertical="center" indent="1"/>
    </xf>
    <xf numFmtId="182" fontId="54" fillId="0" borderId="0" applyNumberFormat="0" applyFill="0" applyBorder="0" applyAlignment="0" applyProtection="0"/>
    <xf numFmtId="182" fontId="54" fillId="0" borderId="0" applyNumberFormat="0" applyFill="0" applyBorder="0" applyAlignment="0" applyProtection="0"/>
    <xf numFmtId="182" fontId="63" fillId="0" borderId="0" applyNumberFormat="0" applyFill="0" applyBorder="0" applyAlignment="0" applyProtection="0"/>
    <xf numFmtId="182" fontId="54" fillId="0" borderId="0" applyNumberFormat="0" applyFill="0" applyBorder="0" applyAlignment="0" applyProtection="0"/>
    <xf numFmtId="182" fontId="63" fillId="0" borderId="0" applyNumberFormat="0" applyFill="0" applyBorder="0" applyAlignment="0" applyProtection="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77" fillId="0" borderId="56" applyNumberFormat="0" applyFill="0" applyAlignment="0" applyProtection="0"/>
    <xf numFmtId="182" fontId="34" fillId="0" borderId="48" applyNumberFormat="0" applyFill="0" applyAlignment="0" applyProtection="0"/>
    <xf numFmtId="182" fontId="77" fillId="0" borderId="56" applyNumberFormat="0" applyFill="0" applyAlignment="0" applyProtection="0"/>
    <xf numFmtId="182" fontId="77" fillId="0" borderId="56" applyNumberFormat="0" applyFill="0" applyAlignment="0" applyProtection="0"/>
    <xf numFmtId="182" fontId="77" fillId="0" borderId="56" applyNumberFormat="0" applyFill="0" applyAlignment="0" applyProtection="0"/>
    <xf numFmtId="182" fontId="34" fillId="0" borderId="48" applyNumberFormat="0" applyFill="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182" fontId="75" fillId="0" borderId="0" applyNumberFormat="0" applyFill="0" applyBorder="0" applyAlignment="0" applyProtection="0"/>
    <xf numFmtId="182" fontId="75" fillId="0" borderId="0" applyNumberFormat="0" applyFill="0" applyBorder="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182" fontId="55" fillId="0" borderId="0" applyNumberForma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182" fontId="10" fillId="0" borderId="0"/>
    <xf numFmtId="182" fontId="115" fillId="0" borderId="0" applyNumberFormat="0" applyFill="0" applyBorder="0" applyAlignment="0" applyProtection="0"/>
    <xf numFmtId="182" fontId="10" fillId="0" borderId="0"/>
    <xf numFmtId="178" fontId="116" fillId="101" borderId="65">
      <alignment horizontal="center" vertical="center"/>
    </xf>
    <xf numFmtId="3"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52" fillId="102" borderId="0" applyNumberFormat="0" applyBorder="0" applyAlignment="0" applyProtection="0"/>
    <xf numFmtId="38" fontId="52" fillId="102" borderId="0" applyNumberFormat="0" applyBorder="0" applyAlignment="0" applyProtection="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4">
      <alignment horizontal="left" vertical="center"/>
    </xf>
    <xf numFmtId="179" fontId="10" fillId="0" borderId="0">
      <protection locked="0"/>
    </xf>
    <xf numFmtId="179" fontId="10" fillId="0" borderId="0">
      <protection locked="0"/>
    </xf>
    <xf numFmtId="180" fontId="10" fillId="0" borderId="0" applyFont="0" applyFill="0" applyBorder="0" applyAlignment="0" applyProtection="0">
      <alignment horizontal="center"/>
    </xf>
    <xf numFmtId="180" fontId="10" fillId="0" borderId="0" applyFont="0" applyFill="0" applyBorder="0" applyAlignment="0" applyProtection="0">
      <alignment horizontal="center"/>
    </xf>
    <xf numFmtId="182" fontId="119" fillId="0" borderId="66" applyNumberFormat="0" applyFill="0" applyAlignment="0" applyProtection="0"/>
    <xf numFmtId="10" fontId="52" fillId="99" borderId="26" applyNumberFormat="0" applyBorder="0" applyAlignment="0" applyProtection="0"/>
    <xf numFmtId="10" fontId="52" fillId="99" borderId="26" applyNumberFormat="0" applyBorder="0" applyAlignment="0" applyProtection="0"/>
    <xf numFmtId="37" fontId="120" fillId="0" borderId="0"/>
    <xf numFmtId="181" fontId="121"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0" fontId="10" fillId="0" borderId="0" applyFont="0" applyFill="0" applyBorder="0" applyAlignment="0" applyProtection="0"/>
    <xf numFmtId="182" fontId="122" fillId="0" borderId="0" applyNumberFormat="0" applyFont="0" applyFill="0" applyBorder="0" applyAlignment="0" applyProtection="0"/>
    <xf numFmtId="37" fontId="52" fillId="95" borderId="0" applyNumberFormat="0" applyBorder="0" applyAlignment="0" applyProtection="0"/>
    <xf numFmtId="37" fontId="52" fillId="95" borderId="0" applyNumberFormat="0" applyBorder="0" applyAlignment="0" applyProtection="0"/>
    <xf numFmtId="37" fontId="52" fillId="0" borderId="0"/>
    <xf numFmtId="3" fontId="123" fillId="0" borderId="66" applyProtection="0"/>
    <xf numFmtId="182" fontId="10" fillId="0" borderId="0"/>
    <xf numFmtId="182" fontId="27" fillId="103" borderId="0" applyNumberFormat="0" applyBorder="0" applyAlignment="0" applyProtection="0"/>
    <xf numFmtId="182" fontId="27" fillId="13" borderId="0" applyNumberFormat="0" applyBorder="0" applyAlignment="0" applyProtection="0"/>
    <xf numFmtId="182" fontId="27" fillId="104" borderId="0" applyNumberFormat="0" applyBorder="0" applyAlignment="0" applyProtection="0"/>
    <xf numFmtId="182" fontId="27" fillId="105" borderId="0" applyNumberFormat="0" applyBorder="0" applyAlignment="0" applyProtection="0"/>
    <xf numFmtId="182" fontId="27" fillId="106" borderId="0" applyNumberFormat="0" applyBorder="0" applyAlignment="0" applyProtection="0"/>
    <xf numFmtId="182" fontId="27" fillId="17" borderId="0" applyNumberFormat="0" applyBorder="0" applyAlignment="0" applyProtection="0"/>
    <xf numFmtId="182" fontId="27" fillId="12" borderId="0" applyNumberFormat="0" applyBorder="0" applyAlignment="0" applyProtection="0"/>
    <xf numFmtId="182" fontId="27" fillId="9" borderId="0" applyNumberFormat="0" applyBorder="0" applyAlignment="0" applyProtection="0"/>
    <xf numFmtId="182" fontId="27" fillId="45" borderId="0" applyNumberFormat="0" applyBorder="0" applyAlignment="0" applyProtection="0"/>
    <xf numFmtId="182" fontId="27" fillId="105" borderId="0" applyNumberFormat="0" applyBorder="0" applyAlignment="0" applyProtection="0"/>
    <xf numFmtId="182" fontId="27" fillId="12" borderId="0" applyNumberFormat="0" applyBorder="0" applyAlignment="0" applyProtection="0"/>
    <xf numFmtId="182" fontId="27" fillId="41" borderId="0" applyNumberFormat="0" applyBorder="0" applyAlignment="0" applyProtection="0"/>
    <xf numFmtId="182" fontId="28" fillId="107" borderId="0" applyNumberFormat="0" applyBorder="0" applyAlignment="0" applyProtection="0"/>
    <xf numFmtId="182" fontId="28" fillId="9" borderId="0" applyNumberFormat="0" applyBorder="0" applyAlignment="0" applyProtection="0"/>
    <xf numFmtId="182" fontId="28" fillId="45" borderId="0" applyNumberFormat="0" applyBorder="0" applyAlignment="0" applyProtection="0"/>
    <xf numFmtId="182" fontId="28" fillId="108" borderId="0" applyNumberFormat="0" applyBorder="0" applyAlignment="0" applyProtection="0"/>
    <xf numFmtId="182" fontId="28" fillId="96" borderId="0" applyNumberFormat="0" applyBorder="0" applyAlignment="0" applyProtection="0"/>
    <xf numFmtId="182" fontId="28" fillId="42" borderId="0" applyNumberFormat="0" applyBorder="0" applyAlignment="0" applyProtection="0"/>
    <xf numFmtId="182" fontId="28" fillId="109" borderId="0" applyNumberFormat="0" applyBorder="0" applyAlignment="0" applyProtection="0"/>
    <xf numFmtId="182" fontId="28" fillId="40" borderId="0" applyNumberFormat="0" applyBorder="0" applyAlignment="0" applyProtection="0"/>
    <xf numFmtId="182" fontId="28" fillId="15" borderId="0" applyNumberFormat="0" applyBorder="0" applyAlignment="0" applyProtection="0"/>
    <xf numFmtId="182" fontId="28" fillId="108" borderId="0" applyNumberFormat="0" applyBorder="0" applyAlignment="0" applyProtection="0"/>
    <xf numFmtId="182" fontId="28" fillId="96" borderId="0" applyNumberFormat="0" applyBorder="0" applyAlignment="0" applyProtection="0"/>
    <xf numFmtId="182" fontId="28" fillId="43" borderId="0" applyNumberFormat="0" applyBorder="0" applyAlignment="0" applyProtection="0"/>
    <xf numFmtId="182" fontId="124" fillId="13" borderId="0" applyNumberFormat="0" applyBorder="0" applyAlignment="0" applyProtection="0"/>
    <xf numFmtId="182" fontId="125" fillId="16" borderId="37" applyNumberFormat="0" applyAlignment="0" applyProtection="0"/>
    <xf numFmtId="182" fontId="32" fillId="110" borderId="38" applyNumberFormat="0" applyAlignment="0" applyProtection="0"/>
    <xf numFmtId="182" fontId="126" fillId="0" borderId="0" applyNumberFormat="0" applyFill="0" applyBorder="0" applyAlignment="0" applyProtection="0"/>
    <xf numFmtId="182" fontId="36" fillId="104" borderId="0" applyNumberFormat="0" applyBorder="0" applyAlignment="0" applyProtection="0"/>
    <xf numFmtId="182" fontId="127" fillId="0" borderId="67" applyNumberFormat="0" applyFill="0" applyAlignment="0" applyProtection="0"/>
    <xf numFmtId="182" fontId="128" fillId="0" borderId="40" applyNumberFormat="0" applyFill="0" applyAlignment="0" applyProtection="0"/>
    <xf numFmtId="182" fontId="129" fillId="0" borderId="68" applyNumberFormat="0" applyFill="0" applyAlignment="0" applyProtection="0"/>
    <xf numFmtId="182" fontId="129" fillId="0" borderId="0" applyNumberFormat="0" applyFill="0" applyBorder="0" applyAlignment="0" applyProtection="0"/>
    <xf numFmtId="182" fontId="10" fillId="0" borderId="0"/>
    <xf numFmtId="182" fontId="130" fillId="17" borderId="37" applyNumberFormat="0" applyAlignment="0" applyProtection="0"/>
    <xf numFmtId="182" fontId="131" fillId="0" borderId="69" applyNumberFormat="0" applyFill="0" applyAlignment="0" applyProtection="0"/>
    <xf numFmtId="182" fontId="42" fillId="39" borderId="0" applyNumberFormat="0" applyBorder="0" applyAlignment="0" applyProtection="0"/>
    <xf numFmtId="182" fontId="10" fillId="10" borderId="43" applyNumberFormat="0" applyFont="0" applyAlignment="0" applyProtection="0"/>
    <xf numFmtId="182" fontId="45" fillId="16" borderId="44" applyNumberFormat="0" applyAlignment="0" applyProtection="0"/>
    <xf numFmtId="182" fontId="10" fillId="0" borderId="0"/>
    <xf numFmtId="182" fontId="132" fillId="0" borderId="0" applyNumberFormat="0" applyFill="0" applyBorder="0" applyAlignment="0" applyProtection="0"/>
    <xf numFmtId="182" fontId="34" fillId="0" borderId="70" applyNumberFormat="0" applyFill="0" applyAlignment="0" applyProtection="0"/>
    <xf numFmtId="182" fontId="55" fillId="0" borderId="0" applyNumberFormat="0" applyFill="0" applyBorder="0" applyAlignment="0" applyProtection="0"/>
    <xf numFmtId="182" fontId="130" fillId="17" borderId="37" applyNumberFormat="0" applyAlignment="0" applyProtection="0"/>
    <xf numFmtId="9" fontId="10" fillId="0" borderId="0" applyFont="0" applyFill="0" applyBorder="0" applyAlignment="0" applyProtection="0"/>
    <xf numFmtId="182" fontId="10" fillId="0" borderId="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9" fontId="10" fillId="0" borderId="0" applyFont="0" applyFill="0" applyBorder="0" applyAlignment="0" applyProtection="0"/>
    <xf numFmtId="182" fontId="130" fillId="17" borderId="37" applyNumberFormat="0" applyAlignment="0" applyProtection="0"/>
    <xf numFmtId="182" fontId="10" fillId="0" borderId="0"/>
    <xf numFmtId="182" fontId="10" fillId="0" borderId="0"/>
    <xf numFmtId="182" fontId="10" fillId="0" borderId="0"/>
    <xf numFmtId="182" fontId="10" fillId="0" borderId="0"/>
    <xf numFmtId="182" fontId="130" fillId="17" borderId="37" applyNumberFormat="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12" fillId="0" borderId="0"/>
    <xf numFmtId="182" fontId="44" fillId="0" borderId="0"/>
    <xf numFmtId="182" fontId="23" fillId="0" borderId="0"/>
    <xf numFmtId="3"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4">
      <alignment horizontal="left" vertical="center"/>
    </xf>
    <xf numFmtId="179" fontId="10" fillId="0" borderId="0">
      <protection locked="0"/>
    </xf>
    <xf numFmtId="179" fontId="10" fillId="0" borderId="0">
      <protection locked="0"/>
    </xf>
    <xf numFmtId="182" fontId="119" fillId="0" borderId="66" applyNumberFormat="0" applyFill="0" applyAlignment="0" applyProtection="0"/>
    <xf numFmtId="182" fontId="44" fillId="0" borderId="0"/>
    <xf numFmtId="182" fontId="44" fillId="0" borderId="0"/>
    <xf numFmtId="182" fontId="44" fillId="0" borderId="0"/>
    <xf numFmtId="182" fontId="44" fillId="0" borderId="0"/>
    <xf numFmtId="182" fontId="44" fillId="0" borderId="0"/>
    <xf numFmtId="182" fontId="23" fillId="0" borderId="0"/>
    <xf numFmtId="182" fontId="23" fillId="0" borderId="0"/>
    <xf numFmtId="182" fontId="23" fillId="0" borderId="0"/>
    <xf numFmtId="182" fontId="23" fillId="0" borderId="0"/>
    <xf numFmtId="182" fontId="58"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23" fillId="0" borderId="0"/>
    <xf numFmtId="182" fontId="23" fillId="0" borderId="0"/>
    <xf numFmtId="10" fontId="10" fillId="0" borderId="0" applyFont="0" applyFill="0" applyBorder="0" applyAlignment="0" applyProtection="0"/>
    <xf numFmtId="182" fontId="122" fillId="0" borderId="0" applyNumberFormat="0" applyFont="0" applyFill="0" applyBorder="0" applyAlignment="0" applyProtection="0"/>
    <xf numFmtId="182" fontId="44" fillId="0" borderId="0"/>
    <xf numFmtId="182" fontId="44" fillId="0" borderId="0"/>
    <xf numFmtId="182" fontId="44" fillId="0" borderId="0"/>
    <xf numFmtId="182" fontId="44" fillId="0" borderId="0"/>
    <xf numFmtId="9"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182" fontId="10" fillId="0" borderId="0"/>
    <xf numFmtId="182" fontId="10" fillId="0" borderId="0"/>
    <xf numFmtId="182" fontId="10" fillId="0" borderId="0"/>
    <xf numFmtId="182" fontId="44" fillId="0" borderId="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28" applyNumberFormat="0" applyAlignment="0" applyProtection="0">
      <alignment horizontal="left" vertical="center"/>
    </xf>
    <xf numFmtId="182" fontId="118" fillId="0" borderId="28" applyNumberFormat="0" applyAlignment="0" applyProtection="0">
      <alignment horizontal="left" vertical="center"/>
    </xf>
    <xf numFmtId="182" fontId="118" fillId="0" borderId="4">
      <alignment horizontal="left" vertical="center"/>
    </xf>
    <xf numFmtId="182" fontId="118" fillId="0" borderId="4">
      <alignment horizontal="left" vertical="center"/>
    </xf>
    <xf numFmtId="182" fontId="118" fillId="0" borderId="4">
      <alignment horizontal="left" vertical="center"/>
    </xf>
    <xf numFmtId="182" fontId="119" fillId="0" borderId="66" applyNumberFormat="0" applyFill="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7" fillId="0" borderId="0" applyFont="0" applyFill="0" applyBorder="0" applyAlignment="0" applyProtection="0"/>
    <xf numFmtId="182" fontId="49" fillId="14" borderId="47" applyBorder="0"/>
    <xf numFmtId="182" fontId="49" fillId="14" borderId="47" applyBorder="0"/>
    <xf numFmtId="182" fontId="23" fillId="10" borderId="45" applyNumberFormat="0" applyProtection="0">
      <alignment horizontal="left" vertical="top" indent="1"/>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23" fillId="8" borderId="45" applyNumberFormat="0" applyProtection="0">
      <alignment horizontal="left" vertical="top" indent="1"/>
    </xf>
    <xf numFmtId="182" fontId="52" fillId="49" borderId="26"/>
    <xf numFmtId="182" fontId="52" fillId="49" borderId="26"/>
    <xf numFmtId="182" fontId="122" fillId="0" borderId="0" applyNumberFormat="0" applyFont="0" applyFill="0" applyBorder="0" applyAlignment="0" applyProtection="0"/>
    <xf numFmtId="37" fontId="52" fillId="0" borderId="0"/>
    <xf numFmtId="9" fontId="10" fillId="0" borderId="0" applyFont="0" applyFill="0" applyBorder="0" applyAlignment="0" applyProtection="0"/>
    <xf numFmtId="182" fontId="10" fillId="0" borderId="0"/>
    <xf numFmtId="182" fontId="10" fillId="0" borderId="0"/>
    <xf numFmtId="182" fontId="23" fillId="0" borderId="0"/>
    <xf numFmtId="182" fontId="10" fillId="0" borderId="0"/>
    <xf numFmtId="182" fontId="10" fillId="0" borderId="0"/>
    <xf numFmtId="182" fontId="44" fillId="0" borderId="0"/>
    <xf numFmtId="182" fontId="44" fillId="0" borderId="0"/>
    <xf numFmtId="182" fontId="44" fillId="0" borderId="0"/>
    <xf numFmtId="9" fontId="44" fillId="0" borderId="0" applyFont="0" applyFill="0" applyBorder="0" applyAlignment="0" applyProtection="0"/>
    <xf numFmtId="43" fontId="44" fillId="0" borderId="0" applyFont="0" applyFill="0" applyBorder="0" applyAlignment="0" applyProtection="0"/>
    <xf numFmtId="182" fontId="23" fillId="0" borderId="0"/>
    <xf numFmtId="182" fontId="63" fillId="0" borderId="0" applyNumberFormat="0" applyFill="0" applyBorder="0" applyAlignment="0" applyProtection="0"/>
    <xf numFmtId="182" fontId="44" fillId="0" borderId="0"/>
    <xf numFmtId="182" fontId="9" fillId="58" borderId="0" applyNumberFormat="0" applyBorder="0" applyAlignment="0" applyProtection="0"/>
    <xf numFmtId="182" fontId="23" fillId="8"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72" fillId="2" borderId="1" applyNumberFormat="0" applyAlignment="0" applyProtection="0"/>
    <xf numFmtId="182" fontId="31" fillId="34" borderId="37" applyNumberFormat="0" applyAlignment="0" applyProtection="0"/>
    <xf numFmtId="182" fontId="74" fillId="55" borderId="54" applyNumberFormat="0" applyAlignment="0" applyProtection="0"/>
    <xf numFmtId="182" fontId="32" fillId="24" borderId="38" applyNumberFormat="0" applyAlignment="0" applyProtection="0"/>
    <xf numFmtId="43" fontId="44" fillId="0" borderId="0" applyFont="0" applyFill="0" applyBorder="0" applyAlignment="0" applyProtection="0"/>
    <xf numFmtId="43" fontId="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0" fillId="0" borderId="0" applyFont="0" applyFill="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64" fillId="0" borderId="49" applyNumberFormat="0" applyFill="0" applyAlignment="0" applyProtection="0"/>
    <xf numFmtId="182" fontId="37" fillId="0" borderId="39"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70" fillId="54" borderId="1" applyNumberFormat="0" applyAlignment="0" applyProtection="0"/>
    <xf numFmtId="182" fontId="40" fillId="32" borderId="37" applyNumberFormat="0" applyAlignment="0" applyProtection="0"/>
    <xf numFmtId="182" fontId="73" fillId="0" borderId="53" applyNumberFormat="0" applyFill="0" applyAlignment="0" applyProtection="0"/>
    <xf numFmtId="182" fontId="41" fillId="0" borderId="42" applyNumberFormat="0" applyFill="0" applyAlignment="0" applyProtection="0"/>
    <xf numFmtId="182" fontId="69" fillId="53" borderId="0" applyNumberFormat="0" applyBorder="0" applyAlignment="0" applyProtection="0"/>
    <xf numFmtId="182" fontId="42" fillId="32" borderId="0" applyNumberFormat="0" applyBorder="0" applyAlignment="0" applyProtection="0"/>
    <xf numFmtId="182" fontId="9" fillId="0" borderId="0"/>
    <xf numFmtId="182" fontId="10" fillId="0" borderId="0"/>
    <xf numFmtId="182" fontId="58" fillId="0" borderId="0"/>
    <xf numFmtId="182" fontId="58" fillId="0" borderId="0"/>
    <xf numFmtId="182" fontId="58" fillId="0" borderId="0"/>
    <xf numFmtId="182" fontId="58" fillId="0" borderId="0"/>
    <xf numFmtId="182" fontId="10" fillId="0" borderId="0"/>
    <xf numFmtId="182" fontId="9" fillId="56" borderId="55" applyNumberFormat="0" applyFont="0" applyAlignment="0" applyProtection="0"/>
    <xf numFmtId="182" fontId="10" fillId="31" borderId="43" applyNumberFormat="0" applyFont="0" applyAlignment="0" applyProtection="0"/>
    <xf numFmtId="182" fontId="71" fillId="2" borderId="52" applyNumberFormat="0" applyAlignment="0" applyProtection="0"/>
    <xf numFmtId="182" fontId="45" fillId="34" borderId="44" applyNumberFormat="0" applyAlignment="0" applyProtection="0"/>
    <xf numFmtId="9" fontId="44" fillId="0" borderId="0" applyFont="0" applyFill="0" applyBorder="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4" fontId="52" fillId="0" borderId="57" applyNumberFormat="0" applyProtection="0">
      <alignment horizontal="right" vertical="center"/>
    </xf>
    <xf numFmtId="4" fontId="52" fillId="96" borderId="57" applyNumberFormat="0" applyProtection="0">
      <alignment horizontal="left" vertical="center" indent="1"/>
    </xf>
    <xf numFmtId="182" fontId="23" fillId="8" borderId="45" applyNumberFormat="0" applyProtection="0">
      <alignment horizontal="left" vertical="top" indent="1"/>
    </xf>
    <xf numFmtId="182" fontId="44" fillId="0" borderId="0"/>
    <xf numFmtId="182" fontId="54" fillId="0" borderId="0" applyNumberFormat="0" applyFill="0" applyBorder="0" applyAlignment="0" applyProtection="0"/>
    <xf numFmtId="182" fontId="54" fillId="0" borderId="0" applyNumberFormat="0" applyFill="0" applyBorder="0" applyAlignment="0" applyProtection="0"/>
    <xf numFmtId="182" fontId="77" fillId="0" borderId="56" applyNumberFormat="0" applyFill="0" applyAlignment="0" applyProtection="0"/>
    <xf numFmtId="182" fontId="34" fillId="0" borderId="48" applyNumberFormat="0" applyFill="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111" fillId="0" borderId="0"/>
    <xf numFmtId="182" fontId="44" fillId="0" borderId="0"/>
    <xf numFmtId="44" fontId="44" fillId="0" borderId="0" applyFont="0" applyFill="0" applyBorder="0" applyAlignment="0" applyProtection="0"/>
    <xf numFmtId="182" fontId="111" fillId="0" borderId="0"/>
    <xf numFmtId="182" fontId="111" fillId="0" borderId="0"/>
    <xf numFmtId="182" fontId="44" fillId="0" borderId="0"/>
    <xf numFmtId="182" fontId="23" fillId="0" borderId="0"/>
    <xf numFmtId="182" fontId="44" fillId="0" borderId="0"/>
    <xf numFmtId="182" fontId="23"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9"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182" fontId="44" fillId="0" borderId="0"/>
    <xf numFmtId="9" fontId="10" fillId="0" borderId="0" applyFont="0" applyFill="0" applyBorder="0" applyAlignment="0" applyProtection="0"/>
    <xf numFmtId="182" fontId="44" fillId="0" borderId="0"/>
    <xf numFmtId="182" fontId="44" fillId="0" borderId="0"/>
    <xf numFmtId="182" fontId="44" fillId="0" borderId="0"/>
    <xf numFmtId="9" fontId="44" fillId="0" borderId="0" applyFont="0" applyFill="0" applyBorder="0" applyAlignment="0" applyProtection="0"/>
    <xf numFmtId="43" fontId="44" fillId="0" borderId="0" applyFont="0" applyFill="0" applyBorder="0" applyAlignment="0" applyProtection="0"/>
    <xf numFmtId="182" fontId="63" fillId="0" borderId="0" applyNumberForma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44" fillId="0" borderId="0"/>
    <xf numFmtId="44" fontId="44" fillId="0" borderId="0" applyFont="0" applyFill="0" applyBorder="0" applyAlignment="0" applyProtection="0"/>
    <xf numFmtId="182" fontId="44" fillId="0" borderId="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8" fillId="21"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5"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30"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3"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10" fillId="31" borderId="43" applyNumberFormat="0" applyFont="0" applyAlignment="0" applyProtection="0"/>
    <xf numFmtId="182" fontId="45" fillId="34" borderId="44" applyNumberFormat="0" applyAlignment="0" applyProtection="0"/>
    <xf numFmtId="182" fontId="46" fillId="39" borderId="45" applyNumberFormat="0" applyProtection="0">
      <alignment horizontal="left" vertical="top" indent="1"/>
    </xf>
    <xf numFmtId="182" fontId="28" fillId="25" borderId="0" applyNumberFormat="0" applyBorder="0" applyAlignment="0" applyProtection="0"/>
    <xf numFmtId="182" fontId="28" fillId="21" borderId="0" applyNumberFormat="0" applyBorder="0" applyAlignment="0" applyProtection="0"/>
    <xf numFmtId="182" fontId="40" fillId="32" borderId="37" applyNumberFormat="0" applyAlignment="0" applyProtection="0"/>
    <xf numFmtId="182" fontId="10" fillId="0" borderId="0"/>
    <xf numFmtId="182" fontId="28" fillId="30" borderId="0" applyNumberFormat="0" applyBorder="0" applyAlignment="0" applyProtection="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8" fillId="25" borderId="0" applyNumberFormat="0" applyBorder="0" applyAlignment="0" applyProtection="0"/>
    <xf numFmtId="182" fontId="23" fillId="8" borderId="45" applyNumberFormat="0" applyProtection="0">
      <alignment horizontal="left" vertical="top" indent="1"/>
    </xf>
    <xf numFmtId="182" fontId="10" fillId="0" borderId="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10" fillId="0" borderId="0"/>
    <xf numFmtId="182" fontId="63" fillId="0" borderId="0" applyNumberFormat="0" applyFill="0" applyBorder="0" applyAlignment="0" applyProtection="0"/>
    <xf numFmtId="182" fontId="87" fillId="0" borderId="49" applyNumberFormat="0" applyFill="0" applyAlignment="0" applyProtection="0"/>
    <xf numFmtId="182" fontId="88" fillId="0" borderId="50" applyNumberFormat="0" applyFill="0" applyAlignment="0" applyProtection="0"/>
    <xf numFmtId="182" fontId="89" fillId="0" borderId="51" applyNumberFormat="0" applyFill="0" applyAlignment="0" applyProtection="0"/>
    <xf numFmtId="182" fontId="89" fillId="0" borderId="0" applyNumberFormat="0" applyFill="0" applyBorder="0" applyAlignment="0" applyProtection="0"/>
    <xf numFmtId="182" fontId="90" fillId="51" borderId="0" applyNumberFormat="0" applyBorder="0" applyAlignment="0" applyProtection="0"/>
    <xf numFmtId="182" fontId="91" fillId="52" borderId="0" applyNumberFormat="0" applyBorder="0" applyAlignment="0" applyProtection="0"/>
    <xf numFmtId="182" fontId="92" fillId="53" borderId="0" applyNumberFormat="0" applyBorder="0" applyAlignment="0" applyProtection="0"/>
    <xf numFmtId="182" fontId="93" fillId="54" borderId="1" applyNumberFormat="0" applyAlignment="0" applyProtection="0"/>
    <xf numFmtId="182" fontId="94" fillId="2" borderId="52" applyNumberFormat="0" applyAlignment="0" applyProtection="0"/>
    <xf numFmtId="182" fontId="95" fillId="2" borderId="1" applyNumberFormat="0" applyAlignment="0" applyProtection="0"/>
    <xf numFmtId="182" fontId="96" fillId="0" borderId="53" applyNumberFormat="0" applyFill="0" applyAlignment="0" applyProtection="0"/>
    <xf numFmtId="182" fontId="97" fillId="55" borderId="54" applyNumberFormat="0" applyAlignment="0" applyProtection="0"/>
    <xf numFmtId="182" fontId="98" fillId="0" borderId="0" applyNumberFormat="0" applyFill="0" applyBorder="0" applyAlignment="0" applyProtection="0"/>
    <xf numFmtId="182" fontId="44" fillId="56" borderId="55" applyNumberFormat="0" applyFont="0" applyAlignment="0" applyProtection="0"/>
    <xf numFmtId="182" fontId="99" fillId="0" borderId="0" applyNumberFormat="0" applyFill="0" applyBorder="0" applyAlignment="0" applyProtection="0"/>
    <xf numFmtId="182" fontId="100" fillId="0" borderId="56" applyNumberFormat="0" applyFill="0" applyAlignment="0" applyProtection="0"/>
    <xf numFmtId="182" fontId="101" fillId="57" borderId="0" applyNumberFormat="0" applyBorder="0" applyAlignment="0" applyProtection="0"/>
    <xf numFmtId="182" fontId="44" fillId="58" borderId="0" applyNumberFormat="0" applyBorder="0" applyAlignment="0" applyProtection="0"/>
    <xf numFmtId="182" fontId="44" fillId="59" borderId="0" applyNumberFormat="0" applyBorder="0" applyAlignment="0" applyProtection="0"/>
    <xf numFmtId="182" fontId="101" fillId="60" borderId="0" applyNumberFormat="0" applyBorder="0" applyAlignment="0" applyProtection="0"/>
    <xf numFmtId="182" fontId="101" fillId="61" borderId="0" applyNumberFormat="0" applyBorder="0" applyAlignment="0" applyProtection="0"/>
    <xf numFmtId="182" fontId="44" fillId="62" borderId="0" applyNumberFormat="0" applyBorder="0" applyAlignment="0" applyProtection="0"/>
    <xf numFmtId="182" fontId="44" fillId="63" borderId="0" applyNumberFormat="0" applyBorder="0" applyAlignment="0" applyProtection="0"/>
    <xf numFmtId="182" fontId="101" fillId="64" borderId="0" applyNumberFormat="0" applyBorder="0" applyAlignment="0" applyProtection="0"/>
    <xf numFmtId="182" fontId="101" fillId="65" borderId="0" applyNumberFormat="0" applyBorder="0" applyAlignment="0" applyProtection="0"/>
    <xf numFmtId="182" fontId="44" fillId="66" borderId="0" applyNumberFormat="0" applyBorder="0" applyAlignment="0" applyProtection="0"/>
    <xf numFmtId="182" fontId="44" fillId="67" borderId="0" applyNumberFormat="0" applyBorder="0" applyAlignment="0" applyProtection="0"/>
    <xf numFmtId="182" fontId="101" fillId="68" borderId="0" applyNumberFormat="0" applyBorder="0" applyAlignment="0" applyProtection="0"/>
    <xf numFmtId="182" fontId="101" fillId="69" borderId="0" applyNumberFormat="0" applyBorder="0" applyAlignment="0" applyProtection="0"/>
    <xf numFmtId="182" fontId="44" fillId="70" borderId="0" applyNumberFormat="0" applyBorder="0" applyAlignment="0" applyProtection="0"/>
    <xf numFmtId="182" fontId="44" fillId="71" borderId="0" applyNumberFormat="0" applyBorder="0" applyAlignment="0" applyProtection="0"/>
    <xf numFmtId="182" fontId="101" fillId="72" borderId="0" applyNumberFormat="0" applyBorder="0" applyAlignment="0" applyProtection="0"/>
    <xf numFmtId="182" fontId="101" fillId="73" borderId="0" applyNumberFormat="0" applyBorder="0" applyAlignment="0" applyProtection="0"/>
    <xf numFmtId="182" fontId="44" fillId="74" borderId="0" applyNumberFormat="0" applyBorder="0" applyAlignment="0" applyProtection="0"/>
    <xf numFmtId="182" fontId="44" fillId="75" borderId="0" applyNumberFormat="0" applyBorder="0" applyAlignment="0" applyProtection="0"/>
    <xf numFmtId="182" fontId="101" fillId="76" borderId="0" applyNumberFormat="0" applyBorder="0" applyAlignment="0" applyProtection="0"/>
    <xf numFmtId="182" fontId="101" fillId="77" borderId="0" applyNumberFormat="0" applyBorder="0" applyAlignment="0" applyProtection="0"/>
    <xf numFmtId="182" fontId="44" fillId="78" borderId="0" applyNumberFormat="0" applyBorder="0" applyAlignment="0" applyProtection="0"/>
    <xf numFmtId="182" fontId="44" fillId="79" borderId="0" applyNumberFormat="0" applyBorder="0" applyAlignment="0" applyProtection="0"/>
    <xf numFmtId="182" fontId="101" fillId="80" borderId="0" applyNumberFormat="0" applyBorder="0" applyAlignment="0" applyProtection="0"/>
    <xf numFmtId="182" fontId="101" fillId="57" borderId="0" applyNumberFormat="0" applyBorder="0" applyAlignment="0" applyProtection="0"/>
    <xf numFmtId="182" fontId="101" fillId="61" borderId="0" applyNumberFormat="0" applyBorder="0" applyAlignment="0" applyProtection="0"/>
    <xf numFmtId="182" fontId="101" fillId="65" borderId="0" applyNumberFormat="0" applyBorder="0" applyAlignment="0" applyProtection="0"/>
    <xf numFmtId="182" fontId="101" fillId="69" borderId="0" applyNumberFormat="0" applyBorder="0" applyAlignment="0" applyProtection="0"/>
    <xf numFmtId="182" fontId="101" fillId="73" borderId="0" applyNumberFormat="0" applyBorder="0" applyAlignment="0" applyProtection="0"/>
    <xf numFmtId="182" fontId="101" fillId="77" borderId="0" applyNumberFormat="0" applyBorder="0" applyAlignment="0" applyProtection="0"/>
    <xf numFmtId="182" fontId="10" fillId="0" borderId="0"/>
    <xf numFmtId="182" fontId="10" fillId="0" borderId="0"/>
    <xf numFmtId="182" fontId="44" fillId="0" borderId="0"/>
    <xf numFmtId="182" fontId="28" fillId="24" borderId="0" applyNumberFormat="0" applyBorder="0" applyAlignment="0" applyProtection="0"/>
    <xf numFmtId="182" fontId="28" fillId="29" borderId="0" applyNumberFormat="0" applyBorder="0" applyAlignment="0" applyProtection="0"/>
    <xf numFmtId="182" fontId="28" fillId="30" borderId="0" applyNumberFormat="0" applyBorder="0" applyAlignment="0" applyProtection="0"/>
    <xf numFmtId="182" fontId="28" fillId="33" borderId="0" applyNumberFormat="0" applyBorder="0" applyAlignment="0" applyProtection="0"/>
    <xf numFmtId="182" fontId="28" fillId="24" borderId="0" applyNumberFormat="0" applyBorder="0" applyAlignment="0" applyProtection="0"/>
    <xf numFmtId="182" fontId="28" fillId="29" borderId="0" applyNumberFormat="0" applyBorder="0" applyAlignment="0" applyProtection="0"/>
    <xf numFmtId="182" fontId="40" fillId="32" borderId="37" applyNumberFormat="0" applyAlignment="0" applyProtection="0"/>
    <xf numFmtId="182" fontId="28" fillId="24" borderId="0" applyNumberFormat="0" applyBorder="0" applyAlignment="0" applyProtection="0"/>
    <xf numFmtId="182" fontId="28" fillId="33" borderId="0" applyNumberFormat="0" applyBorder="0" applyAlignment="0" applyProtection="0"/>
    <xf numFmtId="182" fontId="28" fillId="30" borderId="0" applyNumberFormat="0" applyBorder="0" applyAlignment="0" applyProtection="0"/>
    <xf numFmtId="182" fontId="28" fillId="29"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8" fillId="21" borderId="0" applyNumberFormat="0" applyBorder="0" applyAlignment="0" applyProtection="0"/>
    <xf numFmtId="182" fontId="40" fillId="32" borderId="37" applyNumberFormat="0" applyAlignment="0" applyProtection="0"/>
    <xf numFmtId="182" fontId="10" fillId="0" borderId="0"/>
    <xf numFmtId="182" fontId="28" fillId="33" borderId="0" applyNumberFormat="0" applyBorder="0" applyAlignment="0" applyProtection="0"/>
    <xf numFmtId="182" fontId="40" fillId="32" borderId="37" applyNumberFormat="0" applyAlignment="0" applyProtection="0"/>
    <xf numFmtId="182" fontId="28" fillId="29" borderId="0" applyNumberFormat="0" applyBorder="0" applyAlignment="0" applyProtection="0"/>
    <xf numFmtId="182" fontId="10" fillId="0" borderId="0"/>
    <xf numFmtId="182" fontId="28" fillId="30" borderId="0" applyNumberFormat="0" applyBorder="0" applyAlignment="0" applyProtection="0"/>
    <xf numFmtId="182" fontId="28" fillId="25" borderId="0" applyNumberFormat="0" applyBorder="0" applyAlignment="0" applyProtection="0"/>
    <xf numFmtId="182" fontId="28" fillId="33"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10" fillId="0" borderId="0"/>
    <xf numFmtId="182" fontId="10" fillId="0" borderId="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0" borderId="0"/>
    <xf numFmtId="182" fontId="10" fillId="0" borderId="0"/>
    <xf numFmtId="9" fontId="10" fillId="0" borderId="0" applyFont="0" applyFill="0" applyBorder="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0" borderId="0"/>
    <xf numFmtId="182" fontId="10" fillId="0" borderId="0"/>
    <xf numFmtId="3"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9" fontId="10" fillId="0" borderId="0">
      <protection locked="0"/>
    </xf>
    <xf numFmtId="179" fontId="10" fillId="0" borderId="0">
      <protection locked="0"/>
    </xf>
    <xf numFmtId="180" fontId="10" fillId="0" borderId="0" applyFont="0" applyFill="0" applyBorder="0" applyAlignment="0" applyProtection="0">
      <alignment horizontal="center"/>
    </xf>
    <xf numFmtId="180" fontId="10" fillId="0" borderId="0" applyFont="0" applyFill="0" applyBorder="0" applyAlignment="0" applyProtection="0">
      <alignment horizontal="center"/>
    </xf>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0" fontId="10" fillId="0" borderId="0" applyFont="0" applyFill="0" applyBorder="0" applyAlignment="0" applyProtection="0"/>
    <xf numFmtId="182" fontId="10" fillId="0" borderId="0"/>
    <xf numFmtId="182" fontId="10" fillId="0" borderId="0"/>
    <xf numFmtId="182" fontId="10" fillId="10" borderId="43" applyNumberFormat="0" applyFont="0" applyAlignment="0" applyProtection="0"/>
    <xf numFmtId="182" fontId="10" fillId="0" borderId="0"/>
    <xf numFmtId="9" fontId="10" fillId="0" borderId="0" applyFont="0" applyFill="0" applyBorder="0" applyAlignment="0" applyProtection="0"/>
    <xf numFmtId="182" fontId="10" fillId="0" borderId="0"/>
    <xf numFmtId="9" fontId="10" fillId="0" borderId="0" applyFon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3"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9" fontId="10" fillId="0" borderId="0">
      <protection locked="0"/>
    </xf>
    <xf numFmtId="179" fontId="10" fillId="0" borderId="0">
      <protection locked="0"/>
    </xf>
    <xf numFmtId="182" fontId="10" fillId="0" borderId="0"/>
    <xf numFmtId="10" fontId="10" fillId="0" borderId="0" applyFont="0" applyFill="0" applyBorder="0" applyAlignment="0" applyProtection="0"/>
    <xf numFmtId="182" fontId="10" fillId="0" borderId="0"/>
    <xf numFmtId="182" fontId="10" fillId="0" borderId="0"/>
    <xf numFmtId="182" fontId="10" fillId="0" borderId="0"/>
    <xf numFmtId="182"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0" borderId="0"/>
    <xf numFmtId="182" fontId="10" fillId="0" borderId="0"/>
    <xf numFmtId="182" fontId="10" fillId="0" borderId="0"/>
    <xf numFmtId="44" fontId="10" fillId="0" borderId="0" applyFont="0" applyFill="0" applyBorder="0" applyAlignment="0" applyProtection="0"/>
    <xf numFmtId="182" fontId="10" fillId="0" borderId="0"/>
    <xf numFmtId="182" fontId="10" fillId="0" borderId="0"/>
    <xf numFmtId="182" fontId="10" fillId="31" borderId="43" applyNumberFormat="0" applyFont="0" applyAlignment="0" applyProtection="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10" fillId="0" borderId="0"/>
    <xf numFmtId="9" fontId="10" fillId="0" borderId="0" applyFont="0" applyFill="0" applyBorder="0" applyAlignment="0" applyProtection="0"/>
    <xf numFmtId="182" fontId="10" fillId="0" borderId="0"/>
    <xf numFmtId="182" fontId="10" fillId="31" borderId="43" applyNumberFormat="0" applyFont="0" applyAlignment="0" applyProtection="0"/>
    <xf numFmtId="182" fontId="10" fillId="0" borderId="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8" fillId="21" borderId="0" applyNumberFormat="0" applyBorder="0" applyAlignment="0" applyProtection="0"/>
    <xf numFmtId="182" fontId="28" fillId="25" borderId="0" applyNumberFormat="0" applyBorder="0" applyAlignment="0" applyProtection="0"/>
    <xf numFmtId="182" fontId="28" fillId="24" borderId="0" applyNumberFormat="0" applyBorder="0" applyAlignment="0" applyProtection="0"/>
    <xf numFmtId="182" fontId="28" fillId="29" borderId="0" applyNumberFormat="0" applyBorder="0" applyAlignment="0" applyProtection="0"/>
    <xf numFmtId="182" fontId="28" fillId="30"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58" fillId="0" borderId="0"/>
    <xf numFmtId="182" fontId="10" fillId="0" borderId="0"/>
    <xf numFmtId="182" fontId="58" fillId="0" borderId="0"/>
    <xf numFmtId="182" fontId="58" fillId="0" borderId="0"/>
    <xf numFmtId="182" fontId="58" fillId="0" borderId="0"/>
    <xf numFmtId="182" fontId="10" fillId="31" borderId="43" applyNumberFormat="0" applyFont="0" applyAlignment="0" applyProtection="0"/>
    <xf numFmtId="182" fontId="45" fillId="34" borderId="44" applyNumberFormat="0" applyAlignment="0" applyProtection="0"/>
    <xf numFmtId="9" fontId="10" fillId="0" borderId="0" applyFont="0" applyFill="0" applyBorder="0" applyAlignment="0" applyProtection="0"/>
    <xf numFmtId="182" fontId="10" fillId="0" borderId="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10" fillId="0" borderId="0"/>
    <xf numFmtId="9" fontId="10" fillId="0" borderId="0" applyFont="0" applyFill="0" applyBorder="0" applyAlignment="0" applyProtection="0"/>
    <xf numFmtId="182" fontId="111" fillId="0" borderId="0"/>
    <xf numFmtId="43" fontId="111" fillId="0" borderId="0" applyFont="0" applyFill="0" applyBorder="0" applyAlignment="0" applyProtection="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58" fillId="0" borderId="0"/>
    <xf numFmtId="182" fontId="10" fillId="0" borderId="0"/>
    <xf numFmtId="182" fontId="58" fillId="0" borderId="0"/>
    <xf numFmtId="182" fontId="58" fillId="0" borderId="0"/>
    <xf numFmtId="182" fontId="58" fillId="0" borderId="0"/>
    <xf numFmtId="182" fontId="10" fillId="31" borderId="43" applyNumberFormat="0" applyFont="0" applyAlignment="0" applyProtection="0"/>
    <xf numFmtId="182" fontId="45" fillId="34" borderId="44" applyNumberFormat="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111" fillId="0" borderId="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0" fontId="44" fillId="0" borderId="0"/>
    <xf numFmtId="0" fontId="27" fillId="103"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27" fillId="103"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0" fontId="27" fillId="13"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27" fillId="13"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0" fontId="27" fillId="104"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27" fillId="104"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0" fontId="27" fillId="105"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27" fillId="105"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0" fontId="27" fillId="106"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27" fillId="106"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0" fontId="27" fillId="17"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27" fillId="17"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0" fontId="27" fillId="12"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27" fillId="12"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0" fontId="27" fillId="9"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27" fillId="9"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0" fontId="27" fillId="45"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27" fillId="45"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0" fontId="27" fillId="105"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27" fillId="105"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0" fontId="27" fillId="12"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27" fillId="12"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0" fontId="27" fillId="41"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27" fillId="41"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0" fontId="28" fillId="107"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183" fontId="78" fillId="60" borderId="0" applyNumberFormat="0" applyBorder="0" applyAlignment="0" applyProtection="0"/>
    <xf numFmtId="183" fontId="28" fillId="107"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78" fillId="60"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0" fontId="28" fillId="9"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26" fillId="9" borderId="0" applyNumberFormat="0" applyBorder="0" applyAlignment="0" applyProtection="0"/>
    <xf numFmtId="183" fontId="78" fillId="64" borderId="0" applyNumberFormat="0" applyBorder="0" applyAlignment="0" applyProtection="0"/>
    <xf numFmtId="183" fontId="28" fillId="9"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78" fillId="64"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26" fillId="9" borderId="0" applyNumberFormat="0" applyBorder="0" applyAlignment="0" applyProtection="0"/>
    <xf numFmtId="0" fontId="28" fillId="45"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26" fillId="15" borderId="0" applyNumberFormat="0" applyBorder="0" applyAlignment="0" applyProtection="0"/>
    <xf numFmtId="183" fontId="78" fillId="68" borderId="0" applyNumberFormat="0" applyBorder="0" applyAlignment="0" applyProtection="0"/>
    <xf numFmtId="183" fontId="28" fillId="45"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78" fillId="68"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26" fillId="15" borderId="0" applyNumberFormat="0" applyBorder="0" applyAlignment="0" applyProtection="0"/>
    <xf numFmtId="0" fontId="28" fillId="108"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26" fillId="16" borderId="0" applyNumberFormat="0" applyBorder="0" applyAlignment="0" applyProtection="0"/>
    <xf numFmtId="183" fontId="78" fillId="72" borderId="0" applyNumberFormat="0" applyBorder="0" applyAlignment="0" applyProtection="0"/>
    <xf numFmtId="183" fontId="28" fillId="108"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78" fillId="72"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26" fillId="16" borderId="0" applyNumberFormat="0" applyBorder="0" applyAlignment="0" applyProtection="0"/>
    <xf numFmtId="0" fontId="28" fillId="9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183" fontId="78" fillId="76" borderId="0" applyNumberFormat="0" applyBorder="0" applyAlignment="0" applyProtection="0"/>
    <xf numFmtId="183" fontId="28" fillId="9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78" fillId="7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0" fontId="28" fillId="42"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26" fillId="17" borderId="0" applyNumberFormat="0" applyBorder="0" applyAlignment="0" applyProtection="0"/>
    <xf numFmtId="183" fontId="78" fillId="80" borderId="0" applyNumberFormat="0" applyBorder="0" applyAlignment="0" applyProtection="0"/>
    <xf numFmtId="183" fontId="28" fillId="42"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78" fillId="80"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26" fillId="17"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8" fillId="20" borderId="0" applyNumberFormat="0" applyBorder="0" applyAlignment="0" applyProtection="0"/>
    <xf numFmtId="183" fontId="28" fillId="20" borderId="0" applyNumberFormat="0" applyBorder="0" applyAlignment="0" applyProtection="0"/>
    <xf numFmtId="183" fontId="28" fillId="20"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0" fontId="28" fillId="109"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109"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7" fillId="22" borderId="0" applyNumberFormat="0" applyBorder="0" applyAlignment="0" applyProtection="0"/>
    <xf numFmtId="183" fontId="27" fillId="22" borderId="0" applyNumberFormat="0" applyBorder="0" applyAlignment="0" applyProtection="0"/>
    <xf numFmtId="183" fontId="27" fillId="22"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0" fontId="28" fillId="40"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40"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7" fillId="26" borderId="0" applyNumberFormat="0" applyBorder="0" applyAlignment="0" applyProtection="0"/>
    <xf numFmtId="183" fontId="27" fillId="26" borderId="0" applyNumberFormat="0" applyBorder="0" applyAlignment="0" applyProtection="0"/>
    <xf numFmtId="183" fontId="27" fillId="26"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0" fontId="28" fillId="1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1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8" borderId="0" applyNumberFormat="0" applyBorder="0" applyAlignment="0" applyProtection="0"/>
    <xf numFmtId="183" fontId="27" fillId="28" borderId="0" applyNumberFormat="0" applyBorder="0" applyAlignment="0" applyProtection="0"/>
    <xf numFmtId="183" fontId="27"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0" fontId="28" fillId="108"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108"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8" fillId="19" borderId="0" applyNumberFormat="0" applyBorder="0" applyAlignment="0" applyProtection="0"/>
    <xf numFmtId="183" fontId="28" fillId="19" borderId="0" applyNumberFormat="0" applyBorder="0" applyAlignment="0" applyProtection="0"/>
    <xf numFmtId="183" fontId="28" fillId="19"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0" fontId="28" fillId="96"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96"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7" fillId="31" borderId="0" applyNumberFormat="0" applyBorder="0" applyAlignment="0" applyProtection="0"/>
    <xf numFmtId="183" fontId="27" fillId="31" borderId="0" applyNumberFormat="0" applyBorder="0" applyAlignment="0" applyProtection="0"/>
    <xf numFmtId="183" fontId="27" fillId="31"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8" fillId="32" borderId="0" applyNumberFormat="0" applyBorder="0" applyAlignment="0" applyProtection="0"/>
    <xf numFmtId="183" fontId="28" fillId="32" borderId="0" applyNumberFormat="0" applyBorder="0" applyAlignment="0" applyProtection="0"/>
    <xf numFmtId="183" fontId="28" fillId="32"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0" fontId="28" fillId="4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4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0" fontId="124" fillId="13"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29" fillId="23" borderId="0" applyNumberFormat="0" applyBorder="0" applyAlignment="0" applyProtection="0"/>
    <xf numFmtId="183" fontId="68" fillId="52" borderId="0" applyNumberFormat="0" applyBorder="0" applyAlignment="0" applyProtection="0"/>
    <xf numFmtId="183" fontId="124" fillId="13"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68" fillId="52"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29" fillId="23" borderId="0" applyNumberFormat="0" applyBorder="0" applyAlignment="0" applyProtection="0"/>
    <xf numFmtId="0" fontId="125" fillId="16" borderId="37" applyNumberFormat="0" applyAlignment="0" applyProtection="0"/>
    <xf numFmtId="183" fontId="72" fillId="2" borderId="1" applyNumberFormat="0" applyAlignment="0" applyProtection="0"/>
    <xf numFmtId="183" fontId="31" fillId="34" borderId="37" applyNumberFormat="0" applyAlignment="0" applyProtection="0"/>
    <xf numFmtId="183" fontId="31" fillId="34" borderId="37" applyNumberFormat="0" applyAlignment="0" applyProtection="0"/>
    <xf numFmtId="183" fontId="72" fillId="2" borderId="1" applyNumberFormat="0" applyAlignment="0" applyProtection="0"/>
    <xf numFmtId="183" fontId="125" fillId="16" borderId="37" applyNumberFormat="0" applyAlignment="0" applyProtection="0"/>
    <xf numFmtId="183" fontId="72" fillId="2" borderId="1" applyNumberFormat="0" applyAlignment="0" applyProtection="0"/>
    <xf numFmtId="183" fontId="31" fillId="34" borderId="37" applyNumberFormat="0" applyAlignment="0" applyProtection="0"/>
    <xf numFmtId="183" fontId="72" fillId="2" borderId="1" applyNumberFormat="0" applyAlignment="0" applyProtection="0"/>
    <xf numFmtId="183" fontId="72" fillId="2" borderId="1" applyNumberFormat="0" applyAlignment="0" applyProtection="0"/>
    <xf numFmtId="183" fontId="31" fillId="34" borderId="37" applyNumberFormat="0" applyAlignment="0" applyProtection="0"/>
    <xf numFmtId="183" fontId="31" fillId="34" borderId="37" applyNumberFormat="0" applyAlignment="0" applyProtection="0"/>
    <xf numFmtId="0" fontId="32" fillId="110" borderId="38" applyNumberFormat="0" applyAlignment="0" applyProtection="0"/>
    <xf numFmtId="183" fontId="74" fillId="55" borderId="54" applyNumberFormat="0" applyAlignment="0" applyProtection="0"/>
    <xf numFmtId="183" fontId="32" fillId="24" borderId="38" applyNumberFormat="0" applyAlignment="0" applyProtection="0"/>
    <xf numFmtId="183" fontId="32" fillId="24" borderId="38" applyNumberFormat="0" applyAlignment="0" applyProtection="0"/>
    <xf numFmtId="183" fontId="74" fillId="55" borderId="54" applyNumberFormat="0" applyAlignment="0" applyProtection="0"/>
    <xf numFmtId="183" fontId="32" fillId="110" borderId="38" applyNumberFormat="0" applyAlignment="0" applyProtection="0"/>
    <xf numFmtId="183" fontId="74" fillId="55" borderId="54" applyNumberFormat="0" applyAlignment="0" applyProtection="0"/>
    <xf numFmtId="183" fontId="32" fillId="24" borderId="38" applyNumberFormat="0" applyAlignment="0" applyProtection="0"/>
    <xf numFmtId="183" fontId="74" fillId="55" borderId="54" applyNumberFormat="0" applyAlignment="0" applyProtection="0"/>
    <xf numFmtId="183" fontId="74" fillId="55" borderId="54" applyNumberFormat="0" applyAlignment="0" applyProtection="0"/>
    <xf numFmtId="183" fontId="32" fillId="24" borderId="38" applyNumberFormat="0" applyAlignment="0" applyProtection="0"/>
    <xf numFmtId="183" fontId="32" fillId="24" borderId="38" applyNumberFormat="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34" fillId="35" borderId="0" applyNumberFormat="0" applyBorder="0" applyAlignment="0" applyProtection="0"/>
    <xf numFmtId="183" fontId="34" fillId="35" borderId="0" applyNumberFormat="0" applyBorder="0" applyAlignment="0" applyProtection="0"/>
    <xf numFmtId="183" fontId="34" fillId="35" borderId="0" applyNumberFormat="0" applyBorder="0" applyAlignment="0" applyProtection="0"/>
    <xf numFmtId="183" fontId="34" fillId="36" borderId="0" applyNumberFormat="0" applyBorder="0" applyAlignment="0" applyProtection="0"/>
    <xf numFmtId="183" fontId="34" fillId="36" borderId="0" applyNumberFormat="0" applyBorder="0" applyAlignment="0" applyProtection="0"/>
    <xf numFmtId="183" fontId="34" fillId="36" borderId="0" applyNumberFormat="0" applyBorder="0" applyAlignment="0" applyProtection="0"/>
    <xf numFmtId="183" fontId="34" fillId="37" borderId="0" applyNumberFormat="0" applyBorder="0" applyAlignment="0" applyProtection="0"/>
    <xf numFmtId="183" fontId="34" fillId="37" borderId="0" applyNumberFormat="0" applyBorder="0" applyAlignment="0" applyProtection="0"/>
    <xf numFmtId="183" fontId="34" fillId="37" borderId="0" applyNumberFormat="0" applyBorder="0" applyAlignment="0" applyProtection="0"/>
    <xf numFmtId="0" fontId="12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35" fillId="0" borderId="0" applyNumberFormat="0" applyFill="0" applyBorder="0" applyAlignment="0" applyProtection="0"/>
    <xf numFmtId="183" fontId="76" fillId="0" borderId="0" applyNumberFormat="0" applyFill="0" applyBorder="0" applyAlignment="0" applyProtection="0"/>
    <xf numFmtId="183" fontId="12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7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35" fillId="0" borderId="0" applyNumberFormat="0" applyFill="0" applyBorder="0" applyAlignment="0" applyProtection="0"/>
    <xf numFmtId="0" fontId="36" fillId="104"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36" fillId="38" borderId="0" applyNumberFormat="0" applyBorder="0" applyAlignment="0" applyProtection="0"/>
    <xf numFmtId="183" fontId="67" fillId="51" borderId="0" applyNumberFormat="0" applyBorder="0" applyAlignment="0" applyProtection="0"/>
    <xf numFmtId="183" fontId="36" fillId="104"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67" fillId="51"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36" fillId="38" borderId="0" applyNumberFormat="0" applyBorder="0" applyAlignment="0" applyProtection="0"/>
    <xf numFmtId="0"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0"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0"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0" fontId="127" fillId="0" borderId="67"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37" fillId="0" borderId="39" applyNumberFormat="0" applyFill="0" applyAlignment="0" applyProtection="0"/>
    <xf numFmtId="183" fontId="64" fillId="0" borderId="49" applyNumberFormat="0" applyFill="0" applyAlignment="0" applyProtection="0"/>
    <xf numFmtId="183" fontId="127" fillId="0" borderId="67"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64" fillId="0" borderId="49"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37" fillId="0" borderId="39" applyNumberFormat="0" applyFill="0" applyAlignment="0" applyProtection="0"/>
    <xf numFmtId="0" fontId="128" fillId="0" borderId="4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38" fillId="0" borderId="40" applyNumberFormat="0" applyFill="0" applyAlignment="0" applyProtection="0"/>
    <xf numFmtId="183" fontId="65" fillId="0" borderId="50" applyNumberFormat="0" applyFill="0" applyAlignment="0" applyProtection="0"/>
    <xf numFmtId="183" fontId="128" fillId="0" borderId="4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65" fillId="0" borderId="5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38" fillId="0" borderId="40" applyNumberFormat="0" applyFill="0" applyAlignment="0" applyProtection="0"/>
    <xf numFmtId="0" fontId="129" fillId="0" borderId="68"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39" fillId="0" borderId="41" applyNumberFormat="0" applyFill="0" applyAlignment="0" applyProtection="0"/>
    <xf numFmtId="183" fontId="66" fillId="0" borderId="51" applyNumberFormat="0" applyFill="0" applyAlignment="0" applyProtection="0"/>
    <xf numFmtId="183" fontId="129" fillId="0" borderId="68"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66" fillId="0" borderId="51"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39" fillId="0" borderId="41" applyNumberFormat="0" applyFill="0" applyAlignment="0" applyProtection="0"/>
    <xf numFmtId="0" fontId="129"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39" fillId="0" borderId="0" applyNumberFormat="0" applyFill="0" applyBorder="0" applyAlignment="0" applyProtection="0"/>
    <xf numFmtId="183" fontId="66" fillId="0" borderId="0" applyNumberFormat="0" applyFill="0" applyBorder="0" applyAlignment="0" applyProtection="0"/>
    <xf numFmtId="183" fontId="129"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66"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39" fillId="0" borderId="0" applyNumberFormat="0" applyFill="0" applyBorder="0" applyAlignment="0" applyProtection="0"/>
    <xf numFmtId="0" fontId="119" fillId="0" borderId="66" applyNumberFormat="0" applyFill="0" applyAlignment="0" applyProtection="0"/>
    <xf numFmtId="183" fontId="119" fillId="0" borderId="66" applyNumberFormat="0" applyFill="0" applyAlignment="0" applyProtection="0"/>
    <xf numFmtId="183" fontId="119" fillId="0" borderId="66" applyNumberFormat="0" applyFill="0" applyAlignment="0" applyProtection="0"/>
    <xf numFmtId="183" fontId="119" fillId="0" borderId="66" applyNumberFormat="0" applyFill="0" applyAlignment="0" applyProtection="0"/>
    <xf numFmtId="183" fontId="113" fillId="0" borderId="0" applyNumberFormat="0" applyFill="0" applyBorder="0" applyAlignment="0" applyProtection="0">
      <alignment vertical="top"/>
      <protection locked="0"/>
    </xf>
    <xf numFmtId="183" fontId="115" fillId="0" borderId="0" applyNumberFormat="0" applyFill="0" applyBorder="0" applyAlignment="0" applyProtection="0"/>
    <xf numFmtId="0"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40" fillId="32" borderId="37" applyNumberFormat="0" applyAlignment="0" applyProtection="0"/>
    <xf numFmtId="183" fontId="70" fillId="54" borderId="1" applyNumberFormat="0" applyAlignment="0" applyProtection="0"/>
    <xf numFmtId="183"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130" fillId="17" borderId="37" applyNumberFormat="0" applyAlignment="0" applyProtection="0"/>
    <xf numFmtId="183" fontId="70" fillId="54" borderId="1" applyNumberFormat="0" applyAlignment="0" applyProtection="0"/>
    <xf numFmtId="0" fontId="130" fillId="17" borderId="37" applyNumberFormat="0" applyAlignment="0" applyProtection="0"/>
    <xf numFmtId="183" fontId="130" fillId="17" borderId="37" applyNumberFormat="0" applyAlignment="0" applyProtection="0"/>
    <xf numFmtId="183" fontId="40" fillId="32"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1" fillId="0" borderId="69"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41" fillId="0" borderId="42" applyNumberFormat="0" applyFill="0" applyAlignment="0" applyProtection="0"/>
    <xf numFmtId="183" fontId="73" fillId="0" borderId="53" applyNumberFormat="0" applyFill="0" applyAlignment="0" applyProtection="0"/>
    <xf numFmtId="183" fontId="131" fillId="0" borderId="69"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73" fillId="0" borderId="53"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41" fillId="0" borderId="42" applyNumberFormat="0" applyFill="0" applyAlignment="0" applyProtection="0"/>
    <xf numFmtId="0" fontId="42" fillId="39"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42" fillId="32" borderId="0" applyNumberFormat="0" applyBorder="0" applyAlignment="0" applyProtection="0"/>
    <xf numFmtId="183" fontId="69" fillId="53" borderId="0" applyNumberFormat="0" applyBorder="0" applyAlignment="0" applyProtection="0"/>
    <xf numFmtId="183" fontId="42" fillId="39"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69" fillId="53"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42" fillId="32" borderId="0" applyNumberFormat="0" applyBorder="0" applyAlignment="0" applyProtection="0"/>
    <xf numFmtId="0" fontId="10" fillId="0" borderId="0"/>
    <xf numFmtId="183" fontId="33" fillId="0" borderId="0"/>
    <xf numFmtId="183" fontId="10" fillId="0" borderId="0"/>
    <xf numFmtId="183" fontId="10" fillId="0" borderId="0"/>
    <xf numFmtId="183" fontId="44" fillId="0" borderId="0"/>
    <xf numFmtId="183" fontId="33" fillId="0" borderId="0"/>
    <xf numFmtId="0" fontId="10"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10" fillId="0" borderId="0"/>
    <xf numFmtId="0" fontId="10" fillId="0" borderId="0"/>
    <xf numFmtId="183" fontId="10" fillId="0" borderId="0"/>
    <xf numFmtId="183" fontId="44" fillId="0" borderId="0"/>
    <xf numFmtId="183" fontId="33" fillId="0" borderId="0"/>
    <xf numFmtId="0" fontId="10"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10" fillId="0" borderId="0"/>
    <xf numFmtId="183" fontId="44" fillId="0" borderId="0"/>
    <xf numFmtId="0" fontId="10" fillId="0" borderId="0"/>
    <xf numFmtId="183" fontId="9" fillId="0" borderId="0"/>
    <xf numFmtId="183" fontId="33" fillId="0" borderId="0"/>
    <xf numFmtId="183" fontId="10" fillId="0" borderId="0"/>
    <xf numFmtId="183" fontId="44" fillId="0" borderId="0"/>
    <xf numFmtId="183" fontId="9" fillId="0" borderId="0"/>
    <xf numFmtId="0" fontId="10" fillId="0" borderId="0"/>
    <xf numFmtId="183" fontId="33" fillId="0" borderId="0"/>
    <xf numFmtId="183" fontId="10" fillId="0" borderId="0"/>
    <xf numFmtId="183" fontId="10" fillId="0" borderId="0"/>
    <xf numFmtId="183" fontId="44" fillId="0" borderId="0"/>
    <xf numFmtId="183" fontId="44" fillId="0" borderId="0"/>
    <xf numFmtId="183" fontId="44" fillId="0" borderId="0"/>
    <xf numFmtId="183" fontId="10" fillId="0" borderId="0"/>
    <xf numFmtId="183" fontId="23" fillId="0" borderId="0"/>
    <xf numFmtId="183" fontId="10" fillId="0" borderId="0"/>
    <xf numFmtId="0" fontId="10" fillId="0" borderId="0"/>
    <xf numFmtId="183" fontId="10" fillId="0" borderId="0"/>
    <xf numFmtId="183" fontId="10" fillId="0" borderId="0"/>
    <xf numFmtId="183" fontId="23" fillId="0" borderId="0"/>
    <xf numFmtId="183" fontId="10" fillId="0" borderId="0"/>
    <xf numFmtId="0" fontId="10" fillId="0" borderId="0"/>
    <xf numFmtId="183" fontId="10" fillId="0" borderId="0"/>
    <xf numFmtId="183" fontId="23" fillId="0" borderId="0"/>
    <xf numFmtId="183" fontId="44" fillId="0" borderId="0"/>
    <xf numFmtId="0" fontId="10" fillId="0" borderId="0"/>
    <xf numFmtId="183" fontId="10" fillId="0" borderId="0"/>
    <xf numFmtId="0" fontId="10" fillId="0" borderId="0"/>
    <xf numFmtId="183" fontId="10" fillId="0" borderId="0"/>
    <xf numFmtId="0" fontId="10" fillId="0" borderId="0"/>
    <xf numFmtId="183" fontId="44" fillId="0" borderId="0"/>
    <xf numFmtId="183" fontId="44" fillId="0" borderId="0"/>
    <xf numFmtId="183" fontId="9" fillId="0" borderId="0"/>
    <xf numFmtId="183" fontId="9" fillId="0" borderId="0"/>
    <xf numFmtId="183" fontId="10" fillId="0" borderId="0"/>
    <xf numFmtId="183" fontId="10" fillId="0" borderId="0"/>
    <xf numFmtId="183" fontId="58" fillId="0" borderId="0"/>
    <xf numFmtId="183" fontId="10" fillId="0" borderId="0"/>
    <xf numFmtId="183" fontId="10" fillId="0" borderId="0"/>
    <xf numFmtId="183" fontId="23" fillId="0" borderId="0"/>
    <xf numFmtId="183" fontId="58" fillId="0" borderId="0"/>
    <xf numFmtId="183" fontId="9" fillId="0" borderId="0"/>
    <xf numFmtId="183" fontId="33" fillId="0" borderId="0"/>
    <xf numFmtId="183" fontId="10" fillId="0" borderId="0"/>
    <xf numFmtId="183" fontId="23" fillId="0" borderId="0"/>
    <xf numFmtId="183" fontId="10" fillId="0" borderId="0"/>
    <xf numFmtId="183" fontId="9"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9" fillId="0" borderId="0"/>
    <xf numFmtId="183" fontId="10" fillId="0" borderId="0"/>
    <xf numFmtId="183" fontId="10" fillId="0" borderId="0"/>
    <xf numFmtId="183" fontId="10" fillId="0" borderId="0"/>
    <xf numFmtId="183" fontId="44" fillId="0" borderId="0"/>
    <xf numFmtId="183" fontId="23" fillId="0" borderId="0"/>
    <xf numFmtId="183" fontId="58"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183" fontId="10" fillId="0" borderId="0"/>
    <xf numFmtId="183" fontId="10" fillId="0" borderId="0"/>
    <xf numFmtId="183" fontId="10" fillId="0" borderId="0"/>
    <xf numFmtId="0" fontId="10" fillId="0" borderId="0"/>
    <xf numFmtId="183" fontId="9" fillId="0" borderId="0"/>
    <xf numFmtId="183" fontId="9" fillId="0" borderId="0"/>
    <xf numFmtId="183" fontId="10" fillId="0" borderId="0"/>
    <xf numFmtId="183" fontId="33" fillId="0" borderId="0"/>
    <xf numFmtId="183" fontId="9" fillId="0" borderId="0"/>
    <xf numFmtId="183" fontId="10" fillId="0" borderId="0"/>
    <xf numFmtId="183" fontId="44" fillId="0" borderId="0"/>
    <xf numFmtId="183" fontId="10" fillId="0" borderId="0"/>
    <xf numFmtId="183" fontId="58" fillId="0" borderId="0"/>
    <xf numFmtId="183" fontId="33" fillId="0" borderId="0"/>
    <xf numFmtId="183" fontId="10" fillId="0" borderId="0"/>
    <xf numFmtId="183" fontId="10" fillId="0" borderId="0"/>
    <xf numFmtId="183" fontId="112" fillId="0" borderId="0"/>
    <xf numFmtId="183" fontId="44" fillId="0" borderId="0"/>
    <xf numFmtId="183" fontId="44" fillId="0" borderId="0"/>
    <xf numFmtId="183" fontId="44" fillId="0" borderId="0"/>
    <xf numFmtId="183" fontId="10" fillId="0" borderId="0"/>
    <xf numFmtId="183" fontId="44" fillId="0" borderId="0"/>
    <xf numFmtId="183" fontId="44" fillId="0" borderId="0"/>
    <xf numFmtId="183" fontId="10" fillId="0" borderId="0"/>
    <xf numFmtId="183" fontId="10" fillId="0" borderId="0"/>
    <xf numFmtId="0" fontId="10" fillId="0" borderId="0"/>
    <xf numFmtId="183" fontId="10" fillId="0" borderId="0"/>
    <xf numFmtId="183" fontId="10" fillId="0" borderId="0"/>
    <xf numFmtId="183" fontId="44" fillId="0" borderId="0"/>
    <xf numFmtId="183" fontId="58" fillId="0" borderId="0"/>
    <xf numFmtId="183" fontId="33" fillId="0" borderId="0"/>
    <xf numFmtId="183" fontId="10" fillId="0" borderId="0"/>
    <xf numFmtId="183" fontId="44" fillId="0" borderId="0"/>
    <xf numFmtId="183" fontId="44" fillId="0" borderId="0"/>
    <xf numFmtId="183" fontId="44" fillId="0" borderId="0"/>
    <xf numFmtId="183" fontId="23" fillId="0" borderId="0"/>
    <xf numFmtId="183" fontId="44" fillId="0" borderId="0"/>
    <xf numFmtId="183" fontId="44" fillId="0" borderId="0"/>
    <xf numFmtId="183" fontId="44" fillId="0" borderId="0"/>
    <xf numFmtId="183" fontId="44" fillId="0" borderId="0"/>
    <xf numFmtId="183" fontId="44" fillId="0" borderId="0"/>
    <xf numFmtId="0" fontId="10" fillId="0" borderId="0"/>
    <xf numFmtId="183" fontId="10" fillId="0" borderId="0"/>
    <xf numFmtId="183" fontId="44" fillId="0" borderId="0"/>
    <xf numFmtId="183" fontId="10" fillId="0" borderId="0"/>
    <xf numFmtId="183" fontId="33" fillId="0" borderId="0"/>
    <xf numFmtId="183" fontId="44" fillId="0" borderId="0"/>
    <xf numFmtId="183" fontId="111" fillId="0" borderId="0"/>
    <xf numFmtId="183" fontId="111" fillId="0" borderId="0"/>
    <xf numFmtId="183" fontId="111" fillId="0" borderId="0"/>
    <xf numFmtId="0" fontId="44" fillId="0" borderId="0"/>
    <xf numFmtId="183" fontId="10" fillId="0" borderId="0"/>
    <xf numFmtId="0" fontId="10" fillId="0" borderId="0"/>
    <xf numFmtId="0" fontId="10" fillId="0" borderId="0"/>
    <xf numFmtId="0" fontId="10" fillId="0" borderId="0"/>
    <xf numFmtId="183" fontId="10" fillId="0" borderId="0"/>
    <xf numFmtId="183" fontId="44" fillId="0" borderId="0"/>
    <xf numFmtId="183" fontId="10" fillId="0" borderId="0"/>
    <xf numFmtId="183" fontId="33" fillId="0" borderId="0"/>
    <xf numFmtId="0" fontId="10" fillId="0" borderId="0"/>
    <xf numFmtId="183" fontId="10" fillId="0" borderId="0"/>
    <xf numFmtId="183" fontId="10" fillId="0" borderId="0"/>
    <xf numFmtId="183" fontId="10" fillId="0" borderId="0"/>
    <xf numFmtId="183" fontId="23" fillId="0" borderId="0"/>
    <xf numFmtId="183" fontId="44" fillId="0" borderId="0"/>
    <xf numFmtId="183" fontId="10" fillId="0" borderId="0"/>
    <xf numFmtId="0" fontId="10" fillId="0" borderId="0"/>
    <xf numFmtId="183" fontId="10" fillId="0" borderId="0"/>
    <xf numFmtId="183" fontId="23" fillId="0" borderId="0"/>
    <xf numFmtId="183" fontId="23" fillId="0" borderId="0"/>
    <xf numFmtId="0" fontId="10" fillId="10"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10"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0" fontId="45" fillId="16" borderId="44" applyNumberFormat="0" applyAlignment="0" applyProtection="0"/>
    <xf numFmtId="183" fontId="71" fillId="2" borderId="52" applyNumberFormat="0" applyAlignment="0" applyProtection="0"/>
    <xf numFmtId="183" fontId="45" fillId="34" borderId="44" applyNumberFormat="0" applyAlignment="0" applyProtection="0"/>
    <xf numFmtId="183" fontId="45" fillId="34" borderId="44" applyNumberFormat="0" applyAlignment="0" applyProtection="0"/>
    <xf numFmtId="183" fontId="71" fillId="2" borderId="52" applyNumberFormat="0" applyAlignment="0" applyProtection="0"/>
    <xf numFmtId="183" fontId="45" fillId="16" borderId="44" applyNumberFormat="0" applyAlignment="0" applyProtection="0"/>
    <xf numFmtId="183" fontId="71" fillId="2" borderId="52" applyNumberFormat="0" applyAlignment="0" applyProtection="0"/>
    <xf numFmtId="183" fontId="45" fillId="34" borderId="44" applyNumberFormat="0" applyAlignment="0" applyProtection="0"/>
    <xf numFmtId="183" fontId="71" fillId="2" borderId="52" applyNumberFormat="0" applyAlignment="0" applyProtection="0"/>
    <xf numFmtId="183" fontId="71" fillId="2" borderId="52" applyNumberFormat="0" applyAlignment="0" applyProtection="0"/>
    <xf numFmtId="183" fontId="45" fillId="34" borderId="44" applyNumberFormat="0" applyAlignment="0" applyProtection="0"/>
    <xf numFmtId="183" fontId="45" fillId="34" borderId="44" applyNumberFormat="0" applyAlignment="0" applyProtection="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14" fillId="0" borderId="0" applyFont="0" applyFill="0" applyBorder="0" applyAlignment="0" applyProtection="0"/>
    <xf numFmtId="183" fontId="46" fillId="39" borderId="45" applyNumberFormat="0" applyProtection="0">
      <alignment horizontal="left" vertical="top" indent="1"/>
    </xf>
    <xf numFmtId="183" fontId="46" fillId="39" borderId="45" applyNumberFormat="0" applyProtection="0">
      <alignment horizontal="left" vertical="top" indent="1"/>
    </xf>
    <xf numFmtId="183" fontId="46" fillId="39" borderId="45" applyNumberFormat="0" applyProtection="0">
      <alignment horizontal="left" vertical="top"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49" fillId="14" borderId="47" applyBorder="0"/>
    <xf numFmtId="183" fontId="49" fillId="14" borderId="47" applyBorder="0"/>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52" fillId="49" borderId="26"/>
    <xf numFmtId="183" fontId="52" fillId="49" borderId="26"/>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122" fillId="0" borderId="0" applyNumberFormat="0" applyFont="0" applyFill="0" applyBorder="0" applyAlignment="0" applyProtection="0"/>
    <xf numFmtId="183" fontId="122" fillId="0" borderId="0" applyNumberFormat="0" applyFont="0" applyFill="0" applyBorder="0" applyAlignment="0" applyProtection="0"/>
    <xf numFmtId="183" fontId="122" fillId="0" borderId="0" applyNumberFormat="0" applyFont="0" applyFill="0" applyBorder="0" applyAlignment="0" applyProtection="0"/>
    <xf numFmtId="183" fontId="122" fillId="0" borderId="0" applyNumberFormat="0" applyFont="0" applyFill="0" applyBorder="0" applyAlignment="0" applyProtection="0"/>
    <xf numFmtId="0" fontId="132" fillId="0" borderId="0" applyNumberFormat="0" applyFill="0" applyBorder="0" applyAlignment="0" applyProtection="0"/>
    <xf numFmtId="183" fontId="63" fillId="0" borderId="0" applyNumberFormat="0" applyFill="0" applyBorder="0" applyAlignment="0" applyProtection="0"/>
    <xf numFmtId="183" fontId="54" fillId="0" borderId="0" applyNumberFormat="0" applyFill="0" applyBorder="0" applyAlignment="0" applyProtection="0"/>
    <xf numFmtId="183" fontId="63" fillId="0" borderId="0" applyNumberFormat="0" applyFill="0" applyBorder="0" applyAlignment="0" applyProtection="0"/>
    <xf numFmtId="183" fontId="132"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63" fillId="0" borderId="0" applyNumberFormat="0" applyFill="0" applyBorder="0" applyAlignment="0" applyProtection="0"/>
    <xf numFmtId="0" fontId="34" fillId="0" borderId="70"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34" fillId="0" borderId="48" applyNumberFormat="0" applyFill="0" applyAlignment="0" applyProtection="0"/>
    <xf numFmtId="183" fontId="77" fillId="0" borderId="56" applyNumberFormat="0" applyFill="0" applyAlignment="0" applyProtection="0"/>
    <xf numFmtId="183" fontId="34" fillId="0" borderId="70"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77" fillId="0" borderId="56"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34" fillId="0" borderId="48" applyNumberFormat="0" applyFill="0" applyAlignment="0" applyProtection="0"/>
    <xf numFmtId="0" fontId="44" fillId="0" borderId="0"/>
    <xf numFmtId="0"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55" fillId="0" borderId="0" applyNumberFormat="0" applyFill="0" applyBorder="0" applyAlignment="0" applyProtection="0"/>
    <xf numFmtId="0" fontId="111" fillId="0" borderId="0"/>
    <xf numFmtId="0" fontId="44" fillId="0" borderId="0"/>
    <xf numFmtId="9" fontId="44" fillId="0" borderId="0" applyFont="0" applyFill="0" applyBorder="0" applyAlignment="0" applyProtection="0"/>
    <xf numFmtId="0" fontId="111" fillId="0" borderId="0"/>
    <xf numFmtId="0" fontId="111" fillId="0" borderId="0"/>
    <xf numFmtId="182" fontId="33" fillId="0" borderId="0"/>
    <xf numFmtId="182" fontId="33" fillId="0" borderId="0"/>
    <xf numFmtId="182" fontId="33" fillId="0" borderId="0"/>
    <xf numFmtId="182" fontId="33" fillId="0" borderId="0"/>
    <xf numFmtId="182" fontId="33" fillId="0" borderId="0"/>
    <xf numFmtId="0" fontId="10" fillId="0" borderId="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40" fillId="32" borderId="37" applyNumberFormat="0" applyAlignment="0" applyProtection="0"/>
    <xf numFmtId="0" fontId="44" fillId="0" borderId="0"/>
    <xf numFmtId="0" fontId="93" fillId="54" borderId="1" applyNumberFormat="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56" fillId="0" borderId="0"/>
    <xf numFmtId="43" fontId="10" fillId="0" borderId="0" applyFon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30" fillId="2" borderId="1" applyNumberFormat="0" applyAlignment="0" applyProtection="0"/>
    <xf numFmtId="0" fontId="32" fillId="24" borderId="38" applyNumberFormat="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37" fillId="0" borderId="39"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0" fontId="39" fillId="0" borderId="0" applyNumberFormat="0" applyFill="0" applyBorder="0" applyAlignment="0" applyProtection="0"/>
    <xf numFmtId="0" fontId="40" fillId="32" borderId="37" applyNumberFormat="0" applyAlignment="0" applyProtection="0"/>
    <xf numFmtId="0" fontId="41" fillId="0" borderId="42" applyNumberFormat="0" applyFill="0" applyAlignment="0" applyProtection="0"/>
    <xf numFmtId="0" fontId="42" fillId="39" borderId="0" applyNumberFormat="0" applyBorder="0" applyAlignment="0" applyProtection="0"/>
    <xf numFmtId="0" fontId="33"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4" fontId="23" fillId="13"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23" fillId="8" borderId="45" applyNumberFormat="0" applyProtection="0">
      <alignment horizontal="right" vertical="center"/>
    </xf>
    <xf numFmtId="4" fontId="23" fillId="10" borderId="45" applyNumberFormat="0" applyProtection="0">
      <alignment horizontal="left" vertical="center" indent="1"/>
    </xf>
    <xf numFmtId="4" fontId="23" fillId="47" borderId="45" applyNumberFormat="0" applyProtection="0">
      <alignment horizontal="right" vertical="center"/>
    </xf>
    <xf numFmtId="4" fontId="23" fillId="8" borderId="45" applyNumberFormat="0" applyProtection="0">
      <alignment horizontal="left" vertical="center" indent="1"/>
    </xf>
    <xf numFmtId="0" fontId="54" fillId="0" borderId="0" applyNumberFormat="0" applyFill="0" applyBorder="0" applyAlignment="0" applyProtection="0"/>
    <xf numFmtId="0" fontId="34" fillId="0" borderId="48" applyNumberFormat="0" applyFill="0" applyAlignment="0" applyProtection="0"/>
    <xf numFmtId="0" fontId="55" fillId="0" borderId="0" applyNumberFormat="0" applyFill="0" applyBorder="0" applyAlignment="0" applyProtection="0"/>
    <xf numFmtId="0" fontId="56" fillId="0" borderId="0"/>
    <xf numFmtId="0" fontId="10" fillId="0" borderId="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10" fillId="0" borderId="0"/>
    <xf numFmtId="0" fontId="8" fillId="0" borderId="0"/>
    <xf numFmtId="4" fontId="86" fillId="95" borderId="57" applyNumberFormat="0" applyProtection="0">
      <alignment vertical="center"/>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2" fillId="47" borderId="61" applyNumberFormat="0" applyProtection="0">
      <alignment horizontal="left" vertical="center" indent="1"/>
    </xf>
    <xf numFmtId="4" fontId="52" fillId="8" borderId="61" applyNumberFormat="0" applyProtection="0">
      <alignment horizontal="left" vertical="center" indent="1"/>
    </xf>
    <xf numFmtId="4" fontId="79" fillId="10" borderId="45" applyNumberFormat="0" applyProtection="0">
      <alignment vertical="center"/>
    </xf>
    <xf numFmtId="4" fontId="86" fillId="99" borderId="26" applyNumberFormat="0" applyProtection="0">
      <alignment vertical="center"/>
    </xf>
    <xf numFmtId="4" fontId="86" fillId="100" borderId="57" applyNumberFormat="0" applyProtection="0">
      <alignment horizontal="right" vertical="center"/>
    </xf>
    <xf numFmtId="4" fontId="81" fillId="48" borderId="61" applyNumberFormat="0" applyProtection="0">
      <alignment horizontal="left" vertical="center" indent="1"/>
    </xf>
    <xf numFmtId="4" fontId="82" fillId="11" borderId="57" applyNumberFormat="0" applyProtection="0">
      <alignment horizontal="right" vertical="center"/>
    </xf>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0" fillId="51"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93" fillId="54" borderId="1" applyNumberFormat="0" applyAlignment="0" applyProtection="0"/>
    <xf numFmtId="0" fontId="94" fillId="2" borderId="52" applyNumberFormat="0" applyAlignment="0" applyProtection="0"/>
    <xf numFmtId="0" fontId="95" fillId="2" borderId="1" applyNumberFormat="0" applyAlignment="0" applyProtection="0"/>
    <xf numFmtId="0" fontId="96" fillId="0" borderId="53" applyNumberFormat="0" applyFill="0" applyAlignment="0" applyProtection="0"/>
    <xf numFmtId="0" fontId="97" fillId="55" borderId="5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6" applyNumberFormat="0" applyFill="0" applyAlignment="0" applyProtection="0"/>
    <xf numFmtId="0" fontId="101"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44" fillId="62" borderId="0" applyNumberFormat="0" applyBorder="0" applyAlignment="0" applyProtection="0"/>
    <xf numFmtId="0" fontId="44" fillId="63" borderId="0" applyNumberFormat="0" applyBorder="0" applyAlignment="0" applyProtection="0"/>
    <xf numFmtId="0" fontId="101" fillId="64" borderId="0" applyNumberFormat="0" applyBorder="0" applyAlignment="0" applyProtection="0"/>
    <xf numFmtId="0" fontId="101" fillId="65" borderId="0" applyNumberFormat="0" applyBorder="0" applyAlignment="0" applyProtection="0"/>
    <xf numFmtId="0" fontId="44" fillId="66" borderId="0" applyNumberFormat="0" applyBorder="0" applyAlignment="0" applyProtection="0"/>
    <xf numFmtId="0" fontId="44" fillId="67" borderId="0" applyNumberFormat="0" applyBorder="0" applyAlignment="0" applyProtection="0"/>
    <xf numFmtId="0" fontId="101" fillId="68" borderId="0" applyNumberFormat="0" applyBorder="0" applyAlignment="0" applyProtection="0"/>
    <xf numFmtId="0" fontId="101" fillId="69" borderId="0" applyNumberFormat="0" applyBorder="0" applyAlignment="0" applyProtection="0"/>
    <xf numFmtId="0" fontId="44" fillId="70" borderId="0" applyNumberFormat="0" applyBorder="0" applyAlignment="0" applyProtection="0"/>
    <xf numFmtId="0" fontId="44" fillId="71" borderId="0" applyNumberFormat="0" applyBorder="0" applyAlignment="0" applyProtection="0"/>
    <xf numFmtId="0" fontId="101" fillId="72" borderId="0" applyNumberFormat="0" applyBorder="0" applyAlignment="0" applyProtection="0"/>
    <xf numFmtId="0" fontId="101" fillId="73" borderId="0" applyNumberFormat="0" applyBorder="0" applyAlignment="0" applyProtection="0"/>
    <xf numFmtId="0" fontId="44" fillId="74" borderId="0" applyNumberFormat="0" applyBorder="0" applyAlignment="0" applyProtection="0"/>
    <xf numFmtId="0" fontId="44" fillId="75" borderId="0" applyNumberFormat="0" applyBorder="0" applyAlignment="0" applyProtection="0"/>
    <xf numFmtId="0" fontId="101" fillId="76" borderId="0" applyNumberFormat="0" applyBorder="0" applyAlignment="0" applyProtection="0"/>
    <xf numFmtId="0" fontId="101" fillId="77" borderId="0" applyNumberFormat="0" applyBorder="0" applyAlignment="0" applyProtection="0"/>
    <xf numFmtId="0" fontId="44" fillId="78" borderId="0" applyNumberFormat="0" applyBorder="0" applyAlignment="0" applyProtection="0"/>
    <xf numFmtId="0" fontId="44" fillId="79" borderId="0" applyNumberFormat="0" applyBorder="0" applyAlignment="0" applyProtection="0"/>
    <xf numFmtId="0" fontId="101" fillId="80" borderId="0" applyNumberFormat="0" applyBorder="0" applyAlignment="0" applyProtection="0"/>
    <xf numFmtId="0" fontId="7" fillId="0" borderId="0"/>
    <xf numFmtId="0" fontId="7" fillId="0" borderId="0"/>
    <xf numFmtId="0" fontId="7" fillId="0" borderId="0"/>
    <xf numFmtId="0" fontId="7" fillId="0" borderId="0"/>
    <xf numFmtId="184" fontId="133" fillId="0" borderId="0"/>
    <xf numFmtId="184" fontId="10" fillId="0" borderId="0"/>
    <xf numFmtId="184" fontId="10" fillId="0" borderId="0"/>
    <xf numFmtId="184" fontId="10" fillId="0" borderId="0"/>
    <xf numFmtId="0" fontId="33" fillId="0" borderId="0"/>
    <xf numFmtId="0" fontId="6" fillId="0" borderId="0"/>
    <xf numFmtId="0" fontId="111" fillId="0" borderId="0"/>
    <xf numFmtId="0" fontId="5" fillId="0" borderId="0"/>
    <xf numFmtId="43" fontId="5" fillId="0" borderId="0" applyFont="0" applyFill="0" applyBorder="0" applyAlignment="0" applyProtection="0"/>
    <xf numFmtId="0" fontId="5" fillId="0" borderId="0"/>
    <xf numFmtId="0" fontId="5" fillId="0" borderId="0"/>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0" fillId="51"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94" fillId="2" borderId="52" applyNumberFormat="0" applyAlignment="0" applyProtection="0"/>
    <xf numFmtId="0" fontId="95" fillId="2" borderId="1" applyNumberFormat="0" applyAlignment="0" applyProtection="0"/>
    <xf numFmtId="0" fontId="96" fillId="0" borderId="53" applyNumberFormat="0" applyFill="0" applyAlignment="0" applyProtection="0"/>
    <xf numFmtId="0" fontId="97" fillId="55" borderId="5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6" applyNumberFormat="0" applyFill="0" applyAlignment="0" applyProtection="0"/>
    <xf numFmtId="0" fontId="4" fillId="58" borderId="0" applyNumberFormat="0" applyBorder="0" applyAlignment="0" applyProtection="0"/>
    <xf numFmtId="0" fontId="4" fillId="59" borderId="0" applyNumberFormat="0" applyBorder="0" applyAlignment="0" applyProtection="0"/>
    <xf numFmtId="0" fontId="101" fillId="60"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01"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01" fillId="68"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101" fillId="72"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01" fillId="76"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101" fillId="80" borderId="0" applyNumberFormat="0" applyBorder="0" applyAlignment="0" applyProtection="0"/>
    <xf numFmtId="0" fontId="4" fillId="0" borderId="0"/>
    <xf numFmtId="43" fontId="4" fillId="0" borderId="0" applyFont="0" applyFill="0" applyBorder="0" applyAlignment="0" applyProtection="0"/>
    <xf numFmtId="0" fontId="10" fillId="0" borderId="0"/>
    <xf numFmtId="0" fontId="10" fillId="0" borderId="0"/>
    <xf numFmtId="182" fontId="4" fillId="0" borderId="0"/>
    <xf numFmtId="4" fontId="52" fillId="13" borderId="97" applyNumberFormat="0" applyProtection="0">
      <alignment horizontal="right" vertical="center"/>
    </xf>
    <xf numFmtId="182" fontId="33" fillId="0" borderId="0"/>
    <xf numFmtId="0" fontId="10" fillId="0" borderId="0"/>
    <xf numFmtId="9" fontId="4" fillId="0" borderId="0" applyFont="0" applyFill="0" applyBorder="0" applyAlignment="0" applyProtection="0"/>
    <xf numFmtId="0" fontId="111" fillId="0" borderId="0"/>
    <xf numFmtId="43" fontId="136"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9" fontId="4" fillId="0" borderId="0" applyFont="0" applyFill="0" applyBorder="0" applyAlignment="0" applyProtection="0"/>
    <xf numFmtId="44" fontId="4" fillId="0" borderId="0" applyFont="0" applyFill="0" applyBorder="0" applyAlignment="0" applyProtection="0"/>
    <xf numFmtId="0" fontId="9" fillId="0" borderId="0"/>
    <xf numFmtId="182"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52" fillId="47" borderId="86"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4" fillId="58" borderId="0" applyNumberFormat="0" applyBorder="0" applyAlignment="0" applyProtection="0"/>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4" fillId="58" borderId="0" applyNumberFormat="0" applyBorder="0" applyAlignment="0" applyProtection="0"/>
    <xf numFmtId="183" fontId="10" fillId="12" borderId="89" applyNumberFormat="0" applyProtection="0">
      <alignment horizontal="left" vertical="top" indent="1"/>
    </xf>
    <xf numFmtId="182" fontId="10" fillId="12" borderId="89" applyNumberFormat="0" applyProtection="0">
      <alignment horizontal="left" vertical="top" indent="1"/>
    </xf>
    <xf numFmtId="0" fontId="52"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0" fontId="4" fillId="58" borderId="0" applyNumberFormat="0" applyBorder="0" applyAlignment="0" applyProtection="0"/>
    <xf numFmtId="0" fontId="4" fillId="58" borderId="0" applyNumberFormat="0" applyBorder="0" applyAlignment="0" applyProtection="0"/>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4" fillId="62" borderId="0" applyNumberFormat="0" applyBorder="0" applyAlignment="0" applyProtection="0"/>
    <xf numFmtId="0" fontId="52" fillId="12" borderId="86"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4" fillId="62" borderId="0" applyNumberFormat="0" applyBorder="0" applyAlignment="0" applyProtection="0"/>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52" fillId="12" borderId="86"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182"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0" fontId="4" fillId="62" borderId="0" applyNumberFormat="0" applyBorder="0" applyAlignment="0" applyProtection="0"/>
    <xf numFmtId="0" fontId="4" fillId="62" borderId="0" applyNumberFormat="0" applyBorder="0" applyAlignment="0" applyProtection="0"/>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52"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0" fontId="4" fillId="66" borderId="0" applyNumberFormat="0" applyBorder="0" applyAlignment="0" applyProtection="0"/>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4" fillId="66" borderId="0" applyNumberFormat="0" applyBorder="0" applyAlignment="0" applyProtection="0"/>
    <xf numFmtId="0"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52" fillId="98" borderId="86"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4" fillId="66" borderId="0" applyNumberFormat="0" applyBorder="0" applyAlignment="0" applyProtection="0"/>
    <xf numFmtId="0" fontId="4" fillId="66" borderId="0" applyNumberFormat="0" applyBorder="0" applyAlignment="0" applyProtection="0"/>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0" fontId="4" fillId="70" borderId="0" applyNumberFormat="0" applyBorder="0" applyAlignment="0" applyProtection="0"/>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2" fontId="4" fillId="70" borderId="0" applyNumberFormat="0" applyBorder="0" applyAlignment="0" applyProtection="0"/>
    <xf numFmtId="0" fontId="52" fillId="98" borderId="86"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52"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0" fontId="4" fillId="70" borderId="0" applyNumberFormat="0" applyBorder="0" applyAlignment="0" applyProtection="0"/>
    <xf numFmtId="0" fontId="4" fillId="70" borderId="0" applyNumberFormat="0" applyBorder="0" applyAlignment="0" applyProtection="0"/>
    <xf numFmtId="182"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0" fontId="4" fillId="74" borderId="0" applyNumberFormat="0" applyBorder="0" applyAlignment="0" applyProtection="0"/>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4" fillId="74" borderId="0" applyNumberFormat="0" applyBorder="0" applyAlignment="0" applyProtection="0"/>
    <xf numFmtId="183"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52" fillId="16" borderId="86"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0" fontId="4" fillId="74" borderId="0" applyNumberFormat="0" applyBorder="0" applyAlignment="0" applyProtection="0"/>
    <xf numFmtId="0" fontId="4" fillId="74" borderId="0" applyNumberFormat="0" applyBorder="0" applyAlignment="0" applyProtection="0"/>
    <xf numFmtId="182" fontId="10" fillId="14" borderId="89" applyNumberFormat="0" applyProtection="0">
      <alignment horizontal="left" vertical="center" indent="1"/>
    </xf>
    <xf numFmtId="0" fontId="52" fillId="16" borderId="86"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4" fillId="78" borderId="0" applyNumberFormat="0" applyBorder="0" applyAlignment="0" applyProtection="0"/>
    <xf numFmtId="4" fontId="52" fillId="8" borderId="90" applyNumberFormat="0" applyProtection="0">
      <alignment horizontal="left" vertical="center" indent="1"/>
    </xf>
    <xf numFmtId="4" fontId="52" fillId="8" borderId="90" applyNumberFormat="0" applyProtection="0">
      <alignment horizontal="left" vertical="center" indent="1"/>
    </xf>
    <xf numFmtId="182" fontId="4" fillId="78" borderId="0" applyNumberFormat="0" applyBorder="0" applyAlignment="0" applyProtection="0"/>
    <xf numFmtId="4" fontId="52" fillId="47" borderId="90" applyNumberFormat="0" applyProtection="0">
      <alignment horizontal="left" vertical="center" indent="1"/>
    </xf>
    <xf numFmtId="4" fontId="52" fillId="47" borderId="90" applyNumberFormat="0" applyProtection="0">
      <alignment horizontal="left" vertical="center" indent="1"/>
    </xf>
    <xf numFmtId="4" fontId="52" fillId="8" borderId="86" applyNumberFormat="0" applyProtection="0">
      <alignment horizontal="right" vertical="center"/>
    </xf>
    <xf numFmtId="4" fontId="23" fillId="8" borderId="89" applyNumberFormat="0" applyProtection="0">
      <alignment horizontal="right" vertical="center"/>
    </xf>
    <xf numFmtId="4" fontId="23" fillId="8" borderId="89" applyNumberFormat="0" applyProtection="0">
      <alignment horizontal="right" vertical="center"/>
    </xf>
    <xf numFmtId="4" fontId="52" fillId="8" borderId="86" applyNumberFormat="0" applyProtection="0">
      <alignment horizontal="right" vertical="center"/>
    </xf>
    <xf numFmtId="4" fontId="23" fillId="8" borderId="89" applyNumberFormat="0" applyProtection="0">
      <alignment horizontal="right" vertical="center"/>
    </xf>
    <xf numFmtId="4" fontId="23" fillId="8" borderId="89" applyNumberFormat="0" applyProtection="0">
      <alignment horizontal="right" vertical="center"/>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52" fillId="46" borderId="90" applyNumberFormat="0" applyProtection="0">
      <alignment horizontal="left" vertical="center" indent="1"/>
    </xf>
    <xf numFmtId="4" fontId="52" fillId="46" borderId="90" applyNumberFormat="0" applyProtection="0">
      <alignment horizontal="left" vertical="center" indent="1"/>
    </xf>
    <xf numFmtId="0" fontId="4" fillId="78" borderId="0" applyNumberFormat="0" applyBorder="0" applyAlignment="0" applyProtection="0"/>
    <xf numFmtId="0" fontId="4" fillId="78" borderId="0" applyNumberFormat="0" applyBorder="0" applyAlignment="0" applyProtection="0"/>
    <xf numFmtId="4" fontId="52" fillId="45" borderId="86" applyNumberFormat="0" applyProtection="0">
      <alignment horizontal="right" vertical="center"/>
    </xf>
    <xf numFmtId="4" fontId="23" fillId="45" borderId="89" applyNumberFormat="0" applyProtection="0">
      <alignment horizontal="right" vertical="center"/>
    </xf>
    <xf numFmtId="4" fontId="23" fillId="45" borderId="89" applyNumberFormat="0" applyProtection="0">
      <alignment horizontal="right" vertical="center"/>
    </xf>
    <xf numFmtId="4" fontId="52" fillId="45" borderId="86" applyNumberFormat="0" applyProtection="0">
      <alignment horizontal="right" vertical="center"/>
    </xf>
    <xf numFmtId="4" fontId="23" fillId="45" borderId="89" applyNumberFormat="0" applyProtection="0">
      <alignment horizontal="right" vertical="center"/>
    </xf>
    <xf numFmtId="4" fontId="23" fillId="45" borderId="89" applyNumberFormat="0" applyProtection="0">
      <alignment horizontal="right" vertical="center"/>
    </xf>
    <xf numFmtId="4" fontId="52" fillId="44" borderId="86" applyNumberFormat="0" applyProtection="0">
      <alignment horizontal="right" vertical="center"/>
    </xf>
    <xf numFmtId="4" fontId="23" fillId="44" borderId="89" applyNumberFormat="0" applyProtection="0">
      <alignment horizontal="right" vertical="center"/>
    </xf>
    <xf numFmtId="4" fontId="23" fillId="44" borderId="89" applyNumberFormat="0" applyProtection="0">
      <alignment horizontal="right" vertical="center"/>
    </xf>
    <xf numFmtId="4" fontId="52" fillId="44" borderId="86" applyNumberFormat="0" applyProtection="0">
      <alignment horizontal="right" vertical="center"/>
    </xf>
    <xf numFmtId="0" fontId="4" fillId="59" borderId="0" applyNumberFormat="0" applyBorder="0" applyAlignment="0" applyProtection="0"/>
    <xf numFmtId="4" fontId="23" fillId="44" borderId="89" applyNumberFormat="0" applyProtection="0">
      <alignment horizontal="right" vertical="center"/>
    </xf>
    <xf numFmtId="4" fontId="23" fillId="44" borderId="89" applyNumberFormat="0" applyProtection="0">
      <alignment horizontal="right" vertical="center"/>
    </xf>
    <xf numFmtId="4" fontId="52" fillId="15" borderId="86" applyNumberFormat="0" applyProtection="0">
      <alignment horizontal="right" vertical="center"/>
    </xf>
    <xf numFmtId="4" fontId="23" fillId="15" borderId="89" applyNumberFormat="0" applyProtection="0">
      <alignment horizontal="right" vertical="center"/>
    </xf>
    <xf numFmtId="4" fontId="23" fillId="15" borderId="89" applyNumberFormat="0" applyProtection="0">
      <alignment horizontal="right" vertical="center"/>
    </xf>
    <xf numFmtId="4" fontId="52" fillId="15" borderId="86" applyNumberFormat="0" applyProtection="0">
      <alignment horizontal="right" vertical="center"/>
    </xf>
    <xf numFmtId="4" fontId="23" fillId="15" borderId="89" applyNumberFormat="0" applyProtection="0">
      <alignment horizontal="right" vertical="center"/>
    </xf>
    <xf numFmtId="182" fontId="4" fillId="59" borderId="0" applyNumberFormat="0" applyBorder="0" applyAlignment="0" applyProtection="0"/>
    <xf numFmtId="4" fontId="23" fillId="15" borderId="89" applyNumberFormat="0" applyProtection="0">
      <alignment horizontal="right" vertical="center"/>
    </xf>
    <xf numFmtId="4" fontId="52" fillId="43" borderId="86" applyNumberFormat="0" applyProtection="0">
      <alignment horizontal="right" vertical="center"/>
    </xf>
    <xf numFmtId="4" fontId="23" fillId="43" borderId="89" applyNumberFormat="0" applyProtection="0">
      <alignment horizontal="right" vertical="center"/>
    </xf>
    <xf numFmtId="4" fontId="23" fillId="43" borderId="89" applyNumberFormat="0" applyProtection="0">
      <alignment horizontal="right" vertical="center"/>
    </xf>
    <xf numFmtId="4" fontId="52" fillId="43" borderId="86" applyNumberFormat="0" applyProtection="0">
      <alignment horizontal="right" vertical="center"/>
    </xf>
    <xf numFmtId="4" fontId="23" fillId="43" borderId="89" applyNumberFormat="0" applyProtection="0">
      <alignment horizontal="right" vertical="center"/>
    </xf>
    <xf numFmtId="4" fontId="23" fillId="43" borderId="89" applyNumberFormat="0" applyProtection="0">
      <alignment horizontal="right" vertical="center"/>
    </xf>
    <xf numFmtId="4" fontId="52" fillId="42" borderId="86" applyNumberFormat="0" applyProtection="0">
      <alignment horizontal="right" vertical="center"/>
    </xf>
    <xf numFmtId="4" fontId="23" fillId="42" borderId="89" applyNumberFormat="0" applyProtection="0">
      <alignment horizontal="right" vertical="center"/>
    </xf>
    <xf numFmtId="4" fontId="23" fillId="42" borderId="89" applyNumberFormat="0" applyProtection="0">
      <alignment horizontal="right" vertical="center"/>
    </xf>
    <xf numFmtId="4" fontId="52" fillId="42" borderId="86" applyNumberFormat="0" applyProtection="0">
      <alignment horizontal="right" vertical="center"/>
    </xf>
    <xf numFmtId="4" fontId="23" fillId="42" borderId="89" applyNumberFormat="0" applyProtection="0">
      <alignment horizontal="right" vertical="center"/>
    </xf>
    <xf numFmtId="4" fontId="23" fillId="42" borderId="89" applyNumberFormat="0" applyProtection="0">
      <alignment horizontal="right" vertical="center"/>
    </xf>
    <xf numFmtId="4" fontId="52" fillId="41" borderId="86" applyNumberFormat="0" applyProtection="0">
      <alignment horizontal="right" vertical="center"/>
    </xf>
    <xf numFmtId="4" fontId="23" fillId="41" borderId="89" applyNumberFormat="0" applyProtection="0">
      <alignment horizontal="right" vertical="center"/>
    </xf>
    <xf numFmtId="4" fontId="23" fillId="41" borderId="89" applyNumberFormat="0" applyProtection="0">
      <alignment horizontal="right" vertical="center"/>
    </xf>
    <xf numFmtId="4" fontId="52" fillId="41" borderId="86" applyNumberFormat="0" applyProtection="0">
      <alignment horizontal="right" vertical="center"/>
    </xf>
    <xf numFmtId="4" fontId="23" fillId="41" borderId="89" applyNumberFormat="0" applyProtection="0">
      <alignment horizontal="right" vertical="center"/>
    </xf>
    <xf numFmtId="4" fontId="23" fillId="41" borderId="89" applyNumberFormat="0" applyProtection="0">
      <alignment horizontal="right" vertical="center"/>
    </xf>
    <xf numFmtId="4" fontId="52" fillId="40" borderId="90" applyNumberFormat="0" applyProtection="0">
      <alignment horizontal="right" vertical="center"/>
    </xf>
    <xf numFmtId="4" fontId="23" fillId="40" borderId="89" applyNumberFormat="0" applyProtection="0">
      <alignment horizontal="right" vertical="center"/>
    </xf>
    <xf numFmtId="4" fontId="23" fillId="40" borderId="89" applyNumberFormat="0" applyProtection="0">
      <alignment horizontal="right" vertical="center"/>
    </xf>
    <xf numFmtId="4" fontId="52" fillId="40" borderId="90" applyNumberFormat="0" applyProtection="0">
      <alignment horizontal="right" vertical="center"/>
    </xf>
    <xf numFmtId="4" fontId="23" fillId="40" borderId="89" applyNumberFormat="0" applyProtection="0">
      <alignment horizontal="right" vertical="center"/>
    </xf>
    <xf numFmtId="4" fontId="23" fillId="40" borderId="89" applyNumberFormat="0" applyProtection="0">
      <alignment horizontal="right" vertical="center"/>
    </xf>
    <xf numFmtId="4" fontId="52" fillId="97" borderId="86" applyNumberFormat="0" applyProtection="0">
      <alignment horizontal="right" vertical="center"/>
    </xf>
    <xf numFmtId="4" fontId="23" fillId="9" borderId="89" applyNumberFormat="0" applyProtection="0">
      <alignment horizontal="right" vertical="center"/>
    </xf>
    <xf numFmtId="4" fontId="23" fillId="9" borderId="89" applyNumberFormat="0" applyProtection="0">
      <alignment horizontal="right" vertical="center"/>
    </xf>
    <xf numFmtId="4" fontId="52" fillId="97" borderId="86" applyNumberFormat="0" applyProtection="0">
      <alignment horizontal="right" vertical="center"/>
    </xf>
    <xf numFmtId="0" fontId="4" fillId="59" borderId="0" applyNumberFormat="0" applyBorder="0" applyAlignment="0" applyProtection="0"/>
    <xf numFmtId="0" fontId="4" fillId="59" borderId="0" applyNumberFormat="0" applyBorder="0" applyAlignment="0" applyProtection="0"/>
    <xf numFmtId="4" fontId="23" fillId="9" borderId="89" applyNumberFormat="0" applyProtection="0">
      <alignment horizontal="right" vertical="center"/>
    </xf>
    <xf numFmtId="4" fontId="23" fillId="9" borderId="89" applyNumberFormat="0" applyProtection="0">
      <alignment horizontal="right" vertical="center"/>
    </xf>
    <xf numFmtId="4" fontId="52" fillId="13" borderId="86" applyNumberFormat="0" applyProtection="0">
      <alignment horizontal="right" vertical="center"/>
    </xf>
    <xf numFmtId="4" fontId="23" fillId="13" borderId="89" applyNumberFormat="0" applyProtection="0">
      <alignment horizontal="right" vertical="center"/>
    </xf>
    <xf numFmtId="4" fontId="23" fillId="13" borderId="89" applyNumberFormat="0" applyProtection="0">
      <alignment horizontal="right" vertical="center"/>
    </xf>
    <xf numFmtId="4" fontId="52" fillId="13" borderId="86" applyNumberFormat="0" applyProtection="0">
      <alignment horizontal="right" vertical="center"/>
    </xf>
    <xf numFmtId="4" fontId="23" fillId="13" borderId="89" applyNumberFormat="0" applyProtection="0">
      <alignment horizontal="right" vertical="center"/>
    </xf>
    <xf numFmtId="4" fontId="23" fillId="13" borderId="89" applyNumberFormat="0" applyProtection="0">
      <alignment horizontal="right" vertical="center"/>
    </xf>
    <xf numFmtId="4" fontId="52" fillId="96" borderId="86" applyNumberFormat="0" applyProtection="0">
      <alignment horizontal="left" vertical="center" indent="1"/>
    </xf>
    <xf numFmtId="4" fontId="52" fillId="96" borderId="86" applyNumberFormat="0" applyProtection="0">
      <alignment horizontal="left" vertical="center" indent="1"/>
    </xf>
    <xf numFmtId="0" fontId="4" fillId="63" borderId="0" applyNumberFormat="0" applyBorder="0" applyAlignment="0" applyProtection="0"/>
    <xf numFmtId="182" fontId="46" fillId="39" borderId="89" applyNumberFormat="0" applyProtection="0">
      <alignment horizontal="left" vertical="top" indent="1"/>
    </xf>
    <xf numFmtId="183" fontId="46" fillId="39" borderId="89" applyNumberFormat="0" applyProtection="0">
      <alignment horizontal="left" vertical="top" indent="1"/>
    </xf>
    <xf numFmtId="182" fontId="46" fillId="39" borderId="89" applyNumberFormat="0" applyProtection="0">
      <alignment horizontal="left" vertical="top" indent="1"/>
    </xf>
    <xf numFmtId="182" fontId="46" fillId="39" borderId="89" applyNumberFormat="0" applyProtection="0">
      <alignment horizontal="left" vertical="top" indent="1"/>
    </xf>
    <xf numFmtId="182" fontId="46" fillId="39" borderId="89" applyNumberFormat="0" applyProtection="0">
      <alignment horizontal="left" vertical="top" indent="1"/>
    </xf>
    <xf numFmtId="183" fontId="46" fillId="39" borderId="89" applyNumberFormat="0" applyProtection="0">
      <alignment horizontal="left" vertical="top" indent="1"/>
    </xf>
    <xf numFmtId="182" fontId="4" fillId="63" borderId="0" applyNumberFormat="0" applyBorder="0" applyAlignment="0" applyProtection="0"/>
    <xf numFmtId="0" fontId="80" fillId="39" borderId="89" applyNumberFormat="0" applyProtection="0">
      <alignment horizontal="left" vertical="top" indent="1"/>
    </xf>
    <xf numFmtId="182" fontId="46" fillId="39" borderId="89" applyNumberFormat="0" applyProtection="0">
      <alignment horizontal="left" vertical="top" indent="1"/>
    </xf>
    <xf numFmtId="183" fontId="46" fillId="39" borderId="89" applyNumberFormat="0" applyProtection="0">
      <alignment horizontal="left" vertical="top" indent="1"/>
    </xf>
    <xf numFmtId="0" fontId="46" fillId="39" borderId="89" applyNumberFormat="0" applyProtection="0">
      <alignment horizontal="left" vertical="top" indent="1"/>
    </xf>
    <xf numFmtId="0" fontId="46" fillId="39" borderId="89" applyNumberFormat="0" applyProtection="0">
      <alignment horizontal="left" vertical="top" indent="1"/>
    </xf>
    <xf numFmtId="4" fontId="52" fillId="95" borderId="86" applyNumberFormat="0" applyProtection="0">
      <alignment horizontal="left" vertical="center" indent="1"/>
    </xf>
    <xf numFmtId="4" fontId="46" fillId="39" borderId="89" applyNumberFormat="0" applyProtection="0">
      <alignment horizontal="left" vertical="center" indent="1"/>
    </xf>
    <xf numFmtId="4" fontId="52" fillId="95" borderId="86" applyNumberFormat="0" applyProtection="0">
      <alignment horizontal="left" vertical="center" indent="1"/>
    </xf>
    <xf numFmtId="4" fontId="46" fillId="39" borderId="89" applyNumberFormat="0" applyProtection="0">
      <alignment horizontal="left" vertical="center" indent="1"/>
    </xf>
    <xf numFmtId="4" fontId="86" fillId="95" borderId="86" applyNumberFormat="0" applyProtection="0">
      <alignment vertical="center"/>
    </xf>
    <xf numFmtId="4" fontId="86" fillId="95" borderId="86" applyNumberFormat="0" applyProtection="0">
      <alignment vertical="center"/>
    </xf>
    <xf numFmtId="4" fontId="47" fillId="39" borderId="89" applyNumberFormat="0" applyProtection="0">
      <alignment vertical="center"/>
    </xf>
    <xf numFmtId="4" fontId="47" fillId="39" borderId="89" applyNumberFormat="0" applyProtection="0">
      <alignment vertical="center"/>
    </xf>
    <xf numFmtId="4" fontId="52" fillId="39" borderId="86" applyNumberFormat="0" applyProtection="0">
      <alignment vertical="center"/>
    </xf>
    <xf numFmtId="4" fontId="46" fillId="39" borderId="89" applyNumberFormat="0" applyProtection="0">
      <alignment vertical="center"/>
    </xf>
    <xf numFmtId="4" fontId="52" fillId="39" borderId="86" applyNumberFormat="0" applyProtection="0">
      <alignment vertical="center"/>
    </xf>
    <xf numFmtId="4" fontId="46" fillId="39" borderId="89" applyNumberFormat="0" applyProtection="0">
      <alignment vertical="center"/>
    </xf>
    <xf numFmtId="0" fontId="4" fillId="63" borderId="0" applyNumberFormat="0" applyBorder="0" applyAlignment="0" applyProtection="0"/>
    <xf numFmtId="0" fontId="4" fillId="63" borderId="0" applyNumberFormat="0" applyBorder="0" applyAlignment="0" applyProtection="0"/>
    <xf numFmtId="0" fontId="4" fillId="67" borderId="0" applyNumberFormat="0" applyBorder="0" applyAlignment="0" applyProtection="0"/>
    <xf numFmtId="182"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71" borderId="0" applyNumberFormat="0" applyBorder="0" applyAlignment="0" applyProtection="0"/>
    <xf numFmtId="182" fontId="4" fillId="71" borderId="0" applyNumberFormat="0" applyBorder="0" applyAlignment="0" applyProtection="0"/>
    <xf numFmtId="0" fontId="45" fillId="34" borderId="88" applyNumberFormat="0" applyAlignment="0" applyProtection="0"/>
    <xf numFmtId="0" fontId="45" fillId="34" borderId="88" applyNumberFormat="0" applyAlignment="0" applyProtection="0"/>
    <xf numFmtId="182" fontId="45" fillId="34" borderId="88" applyNumberFormat="0" applyAlignment="0" applyProtection="0"/>
    <xf numFmtId="0" fontId="4" fillId="71" borderId="0" applyNumberFormat="0" applyBorder="0" applyAlignment="0" applyProtection="0"/>
    <xf numFmtId="0" fontId="4" fillId="71" borderId="0" applyNumberFormat="0" applyBorder="0" applyAlignment="0" applyProtection="0"/>
    <xf numFmtId="0" fontId="45" fillId="34"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3" fontId="45" fillId="34" borderId="88" applyNumberFormat="0" applyAlignment="0" applyProtection="0"/>
    <xf numFmtId="182" fontId="45" fillId="34" borderId="88" applyNumberFormat="0" applyAlignment="0" applyProtection="0"/>
    <xf numFmtId="0" fontId="45" fillId="34" borderId="88" applyNumberFormat="0" applyAlignment="0" applyProtection="0"/>
    <xf numFmtId="0" fontId="4" fillId="75" borderId="0" applyNumberFormat="0" applyBorder="0" applyAlignment="0" applyProtection="0"/>
    <xf numFmtId="182" fontId="45" fillId="34"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2" fontId="4" fillId="75" borderId="0" applyNumberFormat="0" applyBorder="0" applyAlignment="0" applyProtection="0"/>
    <xf numFmtId="182" fontId="45" fillId="16" borderId="88" applyNumberFormat="0" applyAlignment="0" applyProtection="0"/>
    <xf numFmtId="183" fontId="45" fillId="16" borderId="88" applyNumberFormat="0" applyAlignment="0" applyProtection="0"/>
    <xf numFmtId="0" fontId="45" fillId="92"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3" fontId="45" fillId="34" borderId="88" applyNumberFormat="0" applyAlignment="0" applyProtection="0"/>
    <xf numFmtId="182" fontId="45" fillId="34" borderId="88" applyNumberFormat="0" applyAlignment="0" applyProtection="0"/>
    <xf numFmtId="182" fontId="45" fillId="34" borderId="88" applyNumberFormat="0" applyAlignment="0" applyProtection="0"/>
    <xf numFmtId="0" fontId="45" fillId="16" borderId="88" applyNumberFormat="0" applyAlignment="0" applyProtection="0"/>
    <xf numFmtId="0" fontId="45" fillId="34" borderId="88" applyNumberForma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3" fontId="10" fillId="31" borderId="87" applyNumberFormat="0" applyFont="0" applyAlignment="0" applyProtection="0"/>
    <xf numFmtId="0" fontId="4" fillId="75" borderId="0" applyNumberFormat="0" applyBorder="0" applyAlignment="0" applyProtection="0"/>
    <xf numFmtId="0" fontId="4" fillId="75" borderId="0" applyNumberFormat="0" applyBorder="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4" fillId="79" borderId="0" applyNumberFormat="0" applyBorder="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4" fillId="79" borderId="0" applyNumberFormat="0" applyBorder="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0" fontId="10" fillId="31" borderId="87" applyNumberFormat="0" applyFont="0" applyAlignment="0" applyProtection="0"/>
    <xf numFmtId="182" fontId="10" fillId="10" borderId="87" applyNumberFormat="0" applyFont="0" applyAlignment="0" applyProtection="0"/>
    <xf numFmtId="183" fontId="10" fillId="10" borderId="87" applyNumberFormat="0" applyFont="0" applyAlignment="0" applyProtection="0"/>
    <xf numFmtId="0" fontId="4" fillId="79" borderId="0" applyNumberFormat="0" applyBorder="0" applyAlignment="0" applyProtection="0"/>
    <xf numFmtId="0" fontId="4" fillId="79" borderId="0" applyNumberFormat="0" applyBorder="0" applyAlignment="0" applyProtection="0"/>
    <xf numFmtId="0" fontId="52" fillId="31" borderId="86"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0" fontId="10" fillId="10"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1" fillId="57" borderId="0" applyNumberFormat="0" applyBorder="0" applyAlignment="0" applyProtection="0"/>
    <xf numFmtId="9" fontId="137" fillId="0" borderId="0" applyFont="0" applyFill="0" applyBorder="0" applyAlignment="0" applyProtection="0"/>
    <xf numFmtId="43" fontId="137" fillId="0" borderId="0" applyFont="0" applyFill="0" applyBorder="0" applyAlignment="0" applyProtection="0"/>
    <xf numFmtId="44" fontId="137" fillId="0" borderId="0" applyFont="0" applyFill="0" applyBorder="0" applyAlignment="0" applyProtection="0"/>
    <xf numFmtId="0" fontId="196" fillId="0" borderId="0"/>
    <xf numFmtId="49" fontId="10" fillId="42" borderId="11">
      <alignment horizontal="center"/>
    </xf>
    <xf numFmtId="0" fontId="195" fillId="0" borderId="0" applyFill="0" applyBorder="0" applyAlignment="0" applyProtection="0"/>
    <xf numFmtId="1" fontId="10" fillId="0" borderId="0" applyFont="0" applyFill="0" applyBorder="0">
      <alignment horizontal="center"/>
    </xf>
    <xf numFmtId="0" fontId="139" fillId="101" borderId="105" applyNumberFormat="0" applyAlignment="0"/>
    <xf numFmtId="0" fontId="139" fillId="101" borderId="105" applyNumberFormat="0" applyAlignment="0"/>
    <xf numFmtId="0" fontId="139" fillId="101" borderId="105" applyNumberFormat="0" applyAlignment="0"/>
    <xf numFmtId="1" fontId="139" fillId="101" borderId="105" applyNumberFormat="0" applyAlignment="0">
      <alignment horizontal="left"/>
    </xf>
    <xf numFmtId="1" fontId="139" fillId="101" borderId="105" applyNumberFormat="0" applyAlignment="0">
      <alignment horizontal="left"/>
    </xf>
    <xf numFmtId="1" fontId="139" fillId="101" borderId="105" applyNumberFormat="0" applyAlignment="0">
      <alignment horizontal="left"/>
    </xf>
    <xf numFmtId="1" fontId="139" fillId="138" borderId="105" applyNumberFormat="0" applyAlignment="0">
      <alignment horizontal="center"/>
    </xf>
    <xf numFmtId="1" fontId="139" fillId="138" borderId="105" applyNumberFormat="0" applyAlignment="0">
      <alignment horizontal="center"/>
    </xf>
    <xf numFmtId="1" fontId="139" fillId="138" borderId="105" applyNumberFormat="0" applyAlignment="0">
      <alignment horizontal="center"/>
    </xf>
    <xf numFmtId="0" fontId="139" fillId="148" borderId="0" applyNumberFormat="0" applyBorder="0" applyAlignment="0"/>
    <xf numFmtId="0" fontId="139" fillId="109" borderId="0" applyNumberFormat="0" applyBorder="0" applyAlignment="0"/>
    <xf numFmtId="0" fontId="139" fillId="147" borderId="0" applyNumberFormat="0" applyBorder="0" applyAlignment="0"/>
    <xf numFmtId="0" fontId="139" fillId="146" borderId="0" applyNumberFormat="0" applyBorder="0" applyAlignment="0"/>
    <xf numFmtId="0" fontId="139" fillId="110" borderId="0" applyNumberFormat="0" applyBorder="0" applyAlignment="0"/>
    <xf numFmtId="0" fontId="139" fillId="13" borderId="0" applyNumberFormat="0" applyBorder="0" applyAlignment="0"/>
    <xf numFmtId="0" fontId="139" fillId="143" borderId="0" applyNumberFormat="0" applyBorder="0" applyAlignment="0"/>
    <xf numFmtId="0" fontId="26" fillId="145" borderId="0" applyBorder="0"/>
    <xf numFmtId="0" fontId="10" fillId="138" borderId="0" applyBorder="0"/>
    <xf numFmtId="176" fontId="10" fillId="140" borderId="0" applyBorder="0"/>
    <xf numFmtId="0" fontId="10" fillId="144" borderId="0" applyBorder="0"/>
    <xf numFmtId="176" fontId="10" fillId="137" borderId="0" applyBorder="0"/>
    <xf numFmtId="176" fontId="139" fillId="143" borderId="0" applyBorder="0"/>
    <xf numFmtId="176" fontId="139" fillId="130" borderId="0" applyBorder="0"/>
    <xf numFmtId="0" fontId="10" fillId="137" borderId="0" applyBorder="0">
      <alignment wrapText="1"/>
    </xf>
    <xf numFmtId="0" fontId="10" fillId="130" borderId="0" applyBorder="0"/>
    <xf numFmtId="0" fontId="10" fillId="137" borderId="0" applyBorder="0"/>
    <xf numFmtId="176" fontId="139" fillId="142" borderId="0" applyBorder="0"/>
    <xf numFmtId="0" fontId="10" fillId="0" borderId="0" applyBorder="0"/>
    <xf numFmtId="0" fontId="10" fillId="95" borderId="0" applyBorder="0"/>
    <xf numFmtId="0" fontId="139" fillId="141" borderId="0" applyBorder="0">
      <alignment horizontal="center"/>
    </xf>
    <xf numFmtId="0" fontId="10" fillId="0" borderId="116" applyNumberFormat="0" applyAlignment="0">
      <alignment horizontal="center"/>
    </xf>
    <xf numFmtId="0" fontId="10" fillId="0" borderId="116" applyNumberFormat="0" applyAlignment="0">
      <alignment horizontal="center"/>
    </xf>
    <xf numFmtId="0" fontId="10" fillId="0" borderId="11" applyNumberFormat="0" applyAlignment="0"/>
    <xf numFmtId="0" fontId="10" fillId="0" borderId="19" applyNumberFormat="0" applyAlignment="0"/>
    <xf numFmtId="0" fontId="50" fillId="0" borderId="0" applyFill="0" applyBorder="0" applyAlignment="0"/>
    <xf numFmtId="224" fontId="165" fillId="0" borderId="0" applyFont="0" applyFill="0" applyBorder="0" applyAlignment="0" applyProtection="0"/>
    <xf numFmtId="223" fontId="165" fillId="0" borderId="0" applyFont="0" applyFill="0" applyBorder="0" applyAlignment="0" applyProtection="0"/>
    <xf numFmtId="222" fontId="165" fillId="0" borderId="0" applyFont="0" applyFill="0" applyBorder="0" applyAlignment="0" applyProtection="0"/>
    <xf numFmtId="179" fontId="10" fillId="0" borderId="115">
      <protection locked="0"/>
    </xf>
    <xf numFmtId="179" fontId="10" fillId="0" borderId="115">
      <protection locked="0"/>
    </xf>
    <xf numFmtId="179" fontId="10" fillId="0" borderId="115">
      <protection locked="0"/>
    </xf>
    <xf numFmtId="0" fontId="34" fillId="0" borderId="104" applyNumberFormat="0" applyFill="0" applyAlignment="0" applyProtection="0"/>
    <xf numFmtId="0" fontId="34" fillId="0" borderId="104" applyNumberFormat="0" applyFill="0" applyAlignment="0" applyProtection="0"/>
    <xf numFmtId="0" fontId="10" fillId="0" borderId="107" applyNumberFormat="0" applyFill="0" applyBorder="0" applyAlignment="0" applyProtection="0"/>
    <xf numFmtId="221" fontId="141" fillId="0" borderId="0" applyFont="0" applyFill="0" applyBorder="0" applyAlignment="0" applyProtection="0"/>
    <xf numFmtId="220" fontId="118" fillId="0" borderId="0" applyFont="0" applyFill="0" applyBorder="0" applyAlignment="0" applyProtection="0"/>
    <xf numFmtId="49" fontId="118" fillId="0" borderId="0" applyFont="0" applyFill="0" applyBorder="0" applyAlignment="0" applyProtection="0"/>
    <xf numFmtId="49" fontId="193" fillId="0" borderId="24">
      <alignment vertical="center"/>
    </xf>
    <xf numFmtId="40" fontId="192" fillId="0" borderId="0" applyBorder="0">
      <alignment horizontal="right"/>
    </xf>
    <xf numFmtId="0" fontId="139" fillId="0" borderId="0" applyNumberFormat="0" applyFill="0" applyBorder="0">
      <alignment horizontal="center" wrapText="1"/>
    </xf>
    <xf numFmtId="0" fontId="139" fillId="0" borderId="0" applyNumberFormat="0" applyFill="0" applyBorder="0">
      <alignment horizontal="center" wrapText="1"/>
    </xf>
    <xf numFmtId="41" fontId="141" fillId="0" borderId="0" applyFont="0" applyFill="0" applyBorder="0" applyAlignment="0" applyProtection="0"/>
    <xf numFmtId="219" fontId="10" fillId="0" borderId="0" applyFill="0" applyBorder="0" applyAlignment="0" applyProtection="0">
      <alignment wrapText="1"/>
    </xf>
    <xf numFmtId="0" fontId="10" fillId="0" borderId="0"/>
    <xf numFmtId="0" fontId="152" fillId="0" borderId="0"/>
    <xf numFmtId="49" fontId="118" fillId="0" borderId="0" applyAlignment="0">
      <alignment horizontal="left" vertical="top"/>
    </xf>
    <xf numFmtId="49" fontId="10" fillId="0" borderId="11"/>
    <xf numFmtId="0" fontId="10" fillId="0" borderId="11">
      <alignment horizontal="right"/>
    </xf>
    <xf numFmtId="211" fontId="191" fillId="0" borderId="83">
      <alignment horizontal="center"/>
    </xf>
    <xf numFmtId="211" fontId="191" fillId="0" borderId="83">
      <alignment horizontal="center"/>
    </xf>
    <xf numFmtId="0" fontId="190" fillId="140" borderId="0"/>
    <xf numFmtId="0" fontId="190" fillId="139" borderId="0"/>
    <xf numFmtId="0" fontId="190" fillId="138" borderId="0"/>
    <xf numFmtId="0" fontId="187" fillId="137" borderId="0"/>
    <xf numFmtId="0" fontId="187" fillId="100" borderId="114">
      <protection locked="0"/>
    </xf>
    <xf numFmtId="49" fontId="189" fillId="137" borderId="0"/>
    <xf numFmtId="49" fontId="189" fillId="137" borderId="114"/>
    <xf numFmtId="49" fontId="188" fillId="137" borderId="0"/>
    <xf numFmtId="0" fontId="187" fillId="137" borderId="0"/>
    <xf numFmtId="1" fontId="10" fillId="0" borderId="19" applyFill="0" applyBorder="0">
      <alignment horizontal="center"/>
    </xf>
    <xf numFmtId="4" fontId="53" fillId="0" borderId="100" applyNumberFormat="0" applyProtection="0">
      <alignment horizontal="right" vertical="center"/>
    </xf>
    <xf numFmtId="4" fontId="53" fillId="0" borderId="100" applyNumberFormat="0" applyProtection="0">
      <alignment horizontal="right" vertical="center"/>
    </xf>
    <xf numFmtId="4" fontId="143" fillId="0" borderId="0" applyNumberFormat="0" applyProtection="0">
      <alignment vertical="center"/>
    </xf>
    <xf numFmtId="4" fontId="186" fillId="99" borderId="113">
      <alignment horizontal="left" vertical="center" indent="1"/>
    </xf>
    <xf numFmtId="4" fontId="176" fillId="128" borderId="112">
      <alignment vertical="center"/>
    </xf>
    <xf numFmtId="4" fontId="175" fillId="128" borderId="112">
      <alignment vertical="center"/>
    </xf>
    <xf numFmtId="4" fontId="176" fillId="127" borderId="113">
      <alignment vertical="center"/>
    </xf>
    <xf numFmtId="4" fontId="175" fillId="127" borderId="113">
      <alignment vertical="center"/>
    </xf>
    <xf numFmtId="4" fontId="185" fillId="100" borderId="113">
      <alignment vertical="center"/>
    </xf>
    <xf numFmtId="4" fontId="184" fillId="100" borderId="113">
      <alignment vertical="center"/>
    </xf>
    <xf numFmtId="0" fontId="177" fillId="136" borderId="105" applyNumberFormat="0" applyProtection="0">
      <alignment horizontal="center" vertical="top" wrapText="1"/>
    </xf>
    <xf numFmtId="0" fontId="177" fillId="136" borderId="105" applyNumberFormat="0" applyProtection="0">
      <alignment horizontal="center" vertical="top" wrapText="1"/>
    </xf>
    <xf numFmtId="0" fontId="177" fillId="136" borderId="105" applyNumberFormat="0" applyProtection="0">
      <alignment horizontal="center" vertical="top" wrapText="1"/>
    </xf>
    <xf numFmtId="4" fontId="79" fillId="0" borderId="0" applyNumberFormat="0" applyProtection="0">
      <alignment horizontal="left" vertical="center" indent="1"/>
    </xf>
    <xf numFmtId="4" fontId="181" fillId="0" borderId="105" applyNumberFormat="0" applyProtection="0">
      <alignment horizontal="left" vertical="center" indent="1"/>
    </xf>
    <xf numFmtId="4" fontId="181" fillId="0" borderId="105" applyNumberFormat="0" applyProtection="0">
      <alignment horizontal="left" vertical="center" indent="1"/>
    </xf>
    <xf numFmtId="4" fontId="183" fillId="135" borderId="112">
      <alignment vertical="center"/>
    </xf>
    <xf numFmtId="4" fontId="182" fillId="128" borderId="112">
      <alignment vertical="center"/>
    </xf>
    <xf numFmtId="4" fontId="183" fillId="127" borderId="112">
      <alignment vertical="center"/>
    </xf>
    <xf numFmtId="4" fontId="182" fillId="127" borderId="112">
      <alignment vertical="center"/>
    </xf>
    <xf numFmtId="4" fontId="50" fillId="47" borderId="100" applyNumberFormat="0" applyProtection="0">
      <alignment horizontal="right" vertical="center"/>
    </xf>
    <xf numFmtId="4" fontId="79" fillId="0" borderId="0" applyNumberFormat="0" applyProtection="0">
      <alignment horizontal="right" vertical="center" wrapText="1"/>
    </xf>
    <xf numFmtId="4" fontId="181" fillId="0" borderId="105" applyNumberFormat="0" applyProtection="0">
      <alignment horizontal="right" vertical="center" wrapText="1"/>
    </xf>
    <xf numFmtId="4" fontId="23" fillId="134" borderId="99" applyNumberFormat="0" applyProtection="0">
      <alignment horizontal="right" vertical="center"/>
    </xf>
    <xf numFmtId="4" fontId="52" fillId="0" borderId="105" applyNumberFormat="0" applyProtection="0">
      <alignment horizontal="left" vertical="center" indent="1"/>
    </xf>
    <xf numFmtId="0" fontId="49" fillId="130" borderId="105" applyNumberFormat="0">
      <alignment horizontal="left" vertical="center"/>
    </xf>
    <xf numFmtId="0" fontId="23" fillId="99" borderId="100" applyNumberFormat="0" applyProtection="0">
      <alignment horizontal="left" vertical="top" indent="1"/>
    </xf>
    <xf numFmtId="0" fontId="23" fillId="99" borderId="100" applyNumberFormat="0" applyProtection="0">
      <alignment horizontal="left" vertical="top" indent="1"/>
    </xf>
    <xf numFmtId="4" fontId="79" fillId="0" borderId="0" applyNumberFormat="0" applyProtection="0">
      <alignment horizontal="left" vertical="center" indent="1"/>
    </xf>
    <xf numFmtId="4" fontId="180" fillId="128" borderId="112">
      <alignment vertical="center"/>
    </xf>
    <xf numFmtId="4" fontId="138" fillId="128" borderId="112">
      <alignment vertical="center"/>
    </xf>
    <xf numFmtId="4" fontId="138" fillId="127" borderId="112">
      <alignment vertical="center"/>
    </xf>
    <xf numFmtId="4" fontId="50" fillId="99" borderId="100" applyNumberFormat="0" applyProtection="0">
      <alignment vertical="center"/>
    </xf>
    <xf numFmtId="4" fontId="50" fillId="99" borderId="100" applyNumberFormat="0" applyProtection="0">
      <alignment vertical="center"/>
    </xf>
    <xf numFmtId="4" fontId="23" fillId="99" borderId="100" applyNumberFormat="0" applyProtection="0">
      <alignment vertical="center"/>
    </xf>
    <xf numFmtId="4" fontId="23" fillId="99" borderId="100" applyNumberFormat="0" applyProtection="0">
      <alignment vertical="center"/>
    </xf>
    <xf numFmtId="0" fontId="10" fillId="11" borderId="105" applyNumberFormat="0">
      <protection locked="0"/>
    </xf>
    <xf numFmtId="0" fontId="10" fillId="11" borderId="105" applyNumberFormat="0">
      <protection locked="0"/>
    </xf>
    <xf numFmtId="0" fontId="10" fillId="11" borderId="105" applyNumberFormat="0">
      <protection locked="0"/>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68" fillId="0" borderId="105" applyNumberFormat="0" applyProtection="0">
      <alignment horizontal="left" vertical="center" indent="2"/>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68" fillId="0" borderId="105" applyNumberFormat="0" applyProtection="0">
      <alignment horizontal="left" vertical="center" indent="2"/>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68" fillId="0" borderId="105" applyNumberFormat="0" applyProtection="0">
      <alignment horizontal="left" vertical="center" indent="2"/>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77" fillId="132" borderId="105" applyNumberFormat="0" applyProtection="0">
      <alignment horizontal="left" vertical="center" indent="2"/>
    </xf>
    <xf numFmtId="0"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177" fillId="132" borderId="105" applyNumberFormat="0" applyProtection="0">
      <alignment horizontal="left" vertical="center" indent="2"/>
    </xf>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101" fillId="61" borderId="0" applyNumberFormat="0" applyBorder="0" applyAlignment="0" applyProtection="0"/>
    <xf numFmtId="0" fontId="40" fillId="32"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40" fillId="32"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40" fillId="32" borderId="85" applyNumberFormat="0" applyAlignment="0" applyProtection="0"/>
    <xf numFmtId="182" fontId="40" fillId="32" borderId="85" applyNumberFormat="0" applyAlignment="0" applyProtection="0"/>
    <xf numFmtId="0" fontId="130" fillId="17" borderId="85" applyNumberFormat="0" applyAlignment="0" applyProtection="0"/>
    <xf numFmtId="183"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0" fontId="40" fillId="32" borderId="85" applyNumberFormat="0" applyAlignment="0" applyProtection="0"/>
    <xf numFmtId="4" fontId="177" fillId="0" borderId="0" applyNumberFormat="0" applyProtection="0">
      <alignment horizontal="left" vertical="center" indent="1"/>
    </xf>
    <xf numFmtId="4" fontId="177" fillId="0" borderId="0" applyNumberFormat="0" applyProtection="0">
      <alignment horizontal="left" vertical="center" indent="1"/>
    </xf>
    <xf numFmtId="4" fontId="177" fillId="0" borderId="0" applyNumberFormat="0" applyProtection="0">
      <alignment horizontal="left" vertical="center" indent="1"/>
    </xf>
    <xf numFmtId="4" fontId="177" fillId="0" borderId="0" applyNumberFormat="0" applyProtection="0">
      <alignment horizontal="left" vertical="center" indent="1"/>
    </xf>
    <xf numFmtId="0" fontId="130" fillId="17" borderId="85" applyNumberFormat="0" applyAlignment="0" applyProtection="0"/>
    <xf numFmtId="4" fontId="177" fillId="0" borderId="0" applyNumberFormat="0" applyProtection="0">
      <alignment horizontal="left" vertical="center" indent="1"/>
    </xf>
    <xf numFmtId="183" fontId="130" fillId="17" borderId="85" applyNumberFormat="0" applyAlignment="0" applyProtection="0"/>
    <xf numFmtId="182" fontId="130" fillId="17" borderId="85" applyNumberFormat="0" applyAlignment="0" applyProtection="0"/>
    <xf numFmtId="183" fontId="40" fillId="32" borderId="85" applyNumberFormat="0" applyAlignment="0" applyProtection="0"/>
    <xf numFmtId="182" fontId="40" fillId="32" borderId="85" applyNumberFormat="0" applyAlignment="0" applyProtection="0"/>
    <xf numFmtId="4" fontId="177" fillId="0" borderId="0" applyNumberFormat="0" applyProtection="0">
      <alignment horizontal="left" vertical="center" indent="1"/>
    </xf>
    <xf numFmtId="4" fontId="179" fillId="100" borderId="112">
      <alignment horizontal="left" vertical="center" indent="1"/>
    </xf>
    <xf numFmtId="0" fontId="40" fillId="32" borderId="85" applyNumberFormat="0" applyAlignment="0" applyProtection="0"/>
    <xf numFmtId="0"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2" fontId="40" fillId="32" borderId="85" applyNumberFormat="0" applyAlignment="0" applyProtection="0"/>
    <xf numFmtId="182" fontId="40" fillId="32" borderId="85" applyNumberFormat="0" applyAlignment="0" applyProtection="0"/>
    <xf numFmtId="183" fontId="40" fillId="32" borderId="85" applyNumberFormat="0" applyAlignment="0" applyProtection="0"/>
    <xf numFmtId="4" fontId="178" fillId="16" borderId="100" applyNumberFormat="0" applyProtection="0">
      <alignment horizontal="center" vertical="center"/>
    </xf>
    <xf numFmtId="0" fontId="40" fillId="32" borderId="85" applyNumberFormat="0" applyAlignment="0" applyProtection="0"/>
    <xf numFmtId="4" fontId="178" fillId="16" borderId="100" applyNumberFormat="0" applyProtection="0">
      <alignment horizontal="center" vertical="center"/>
    </xf>
    <xf numFmtId="4" fontId="48" fillId="131" borderId="0" applyNumberFormat="0" applyProtection="0">
      <alignment horizontal="left" vertical="center" indent="1"/>
    </xf>
    <xf numFmtId="182" fontId="130" fillId="17" borderId="85" applyNumberFormat="0" applyAlignment="0" applyProtection="0"/>
    <xf numFmtId="183" fontId="130" fillId="17" borderId="85" applyNumberFormat="0" applyAlignment="0" applyProtection="0"/>
    <xf numFmtId="4" fontId="23" fillId="0" borderId="105" applyNumberFormat="0" applyProtection="0">
      <alignment horizontal="left" vertical="center" indent="1"/>
    </xf>
    <xf numFmtId="4" fontId="46" fillId="0" borderId="105" applyNumberFormat="0" applyProtection="0">
      <alignment horizontal="left" vertical="center" indent="1"/>
    </xf>
    <xf numFmtId="4" fontId="23" fillId="45" borderId="100" applyNumberFormat="0" applyProtection="0">
      <alignment horizontal="right" vertical="center"/>
    </xf>
    <xf numFmtId="0" fontId="40" fillId="32" borderId="86" applyNumberFormat="0" applyAlignment="0" applyProtection="0"/>
    <xf numFmtId="182" fontId="40" fillId="32" borderId="85" applyNumberFormat="0" applyAlignment="0" applyProtection="0"/>
    <xf numFmtId="183" fontId="40" fillId="32" borderId="85" applyNumberFormat="0" applyAlignment="0" applyProtection="0"/>
    <xf numFmtId="0" fontId="40" fillId="32" borderId="85" applyNumberFormat="0" applyAlignment="0" applyProtection="0"/>
    <xf numFmtId="4" fontId="23" fillId="44" borderId="100" applyNumberFormat="0" applyProtection="0">
      <alignment horizontal="right" vertical="center"/>
    </xf>
    <xf numFmtId="4" fontId="23" fillId="15" borderId="100" applyNumberFormat="0" applyProtection="0">
      <alignment horizontal="right" vertical="center"/>
    </xf>
    <xf numFmtId="183" fontId="40" fillId="32" borderId="85" applyNumberFormat="0" applyAlignment="0" applyProtection="0"/>
    <xf numFmtId="182" fontId="40" fillId="32" borderId="85" applyNumberFormat="0" applyAlignment="0" applyProtection="0"/>
    <xf numFmtId="4" fontId="23" fillId="43" borderId="100" applyNumberFormat="0" applyProtection="0">
      <alignment horizontal="right" vertical="center"/>
    </xf>
    <xf numFmtId="182" fontId="40" fillId="32" borderId="85" applyNumberFormat="0" applyAlignment="0" applyProtection="0"/>
    <xf numFmtId="0" fontId="130" fillId="17" borderId="85" applyNumberFormat="0" applyAlignment="0" applyProtection="0"/>
    <xf numFmtId="0"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0" fontId="52" fillId="99" borderId="80" applyNumberFormat="0" applyBorder="0" applyAlignment="0" applyProtection="0"/>
    <xf numFmtId="10" fontId="52" fillId="99" borderId="80" applyNumberFormat="0" applyBorder="0" applyAlignment="0" applyProtection="0"/>
    <xf numFmtId="4" fontId="23" fillId="42" borderId="100" applyNumberFormat="0" applyProtection="0">
      <alignment horizontal="right" vertical="center"/>
    </xf>
    <xf numFmtId="4" fontId="23" fillId="41" borderId="100" applyNumberFormat="0" applyProtection="0">
      <alignment horizontal="right" vertical="center"/>
    </xf>
    <xf numFmtId="4" fontId="23" fillId="9" borderId="100" applyNumberFormat="0" applyProtection="0">
      <alignment horizontal="right" vertical="center"/>
    </xf>
    <xf numFmtId="4" fontId="49" fillId="130" borderId="105" applyNumberFormat="0">
      <alignment horizontal="right" vertical="center"/>
    </xf>
    <xf numFmtId="4" fontId="177" fillId="129" borderId="105" applyNumberFormat="0" applyProtection="0">
      <alignment horizontal="left" vertical="center"/>
    </xf>
    <xf numFmtId="4" fontId="177" fillId="129" borderId="105" applyNumberFormat="0" applyProtection="0">
      <alignment horizontal="left" vertical="center"/>
    </xf>
    <xf numFmtId="4" fontId="177" fillId="129" borderId="105" applyNumberFormat="0" applyProtection="0">
      <alignment horizontal="left" vertical="center"/>
    </xf>
    <xf numFmtId="0" fontId="46" fillId="95" borderId="100" applyNumberFormat="0" applyProtection="0">
      <alignment horizontal="left" vertical="top" indent="1"/>
    </xf>
    <xf numFmtId="0" fontId="46" fillId="95" borderId="100" applyNumberFormat="0" applyProtection="0">
      <alignment horizontal="left" vertical="top" indent="1"/>
    </xf>
    <xf numFmtId="4" fontId="174" fillId="126" borderId="105" applyNumberFormat="0" applyProtection="0">
      <alignment horizontal="left" vertical="center" indent="1"/>
    </xf>
    <xf numFmtId="4" fontId="176" fillId="128" borderId="40">
      <alignment vertical="center"/>
    </xf>
    <xf numFmtId="4" fontId="175" fillId="128" borderId="40">
      <alignment vertical="center"/>
    </xf>
    <xf numFmtId="4" fontId="176" fillId="127" borderId="40">
      <alignment vertical="center"/>
    </xf>
    <xf numFmtId="4" fontId="175" fillId="127" borderId="40">
      <alignment vertical="center"/>
    </xf>
    <xf numFmtId="4" fontId="47" fillId="95" borderId="100" applyNumberFormat="0" applyProtection="0">
      <alignment vertical="center"/>
    </xf>
    <xf numFmtId="4" fontId="47" fillId="95" borderId="100" applyNumberFormat="0" applyProtection="0">
      <alignment vertical="center"/>
    </xf>
    <xf numFmtId="4" fontId="174" fillId="126" borderId="105" applyNumberFormat="0" applyProtection="0">
      <alignment horizontal="right" vertical="center" wrapText="1"/>
    </xf>
    <xf numFmtId="4" fontId="174" fillId="126" borderId="105" applyNumberFormat="0" applyProtection="0">
      <alignment horizontal="right" vertical="center" wrapText="1"/>
    </xf>
    <xf numFmtId="4" fontId="23" fillId="95" borderId="99" applyNumberFormat="0" applyProtection="0">
      <alignment vertical="center"/>
    </xf>
    <xf numFmtId="8" fontId="10" fillId="0" borderId="11"/>
    <xf numFmtId="0" fontId="10" fillId="0" borderId="0"/>
    <xf numFmtId="14" fontId="173" fillId="0" borderId="0" applyNumberFormat="0" applyFill="0" applyBorder="0" applyAlignment="0" applyProtection="0">
      <alignment horizontal="left"/>
    </xf>
    <xf numFmtId="176" fontId="159" fillId="0" borderId="0" applyFill="0" applyBorder="0" applyProtection="0">
      <alignment horizontal="right"/>
    </xf>
    <xf numFmtId="0" fontId="172" fillId="0" borderId="0" applyNumberFormat="0" applyFill="0" applyBorder="0" applyAlignment="0"/>
    <xf numFmtId="0" fontId="171" fillId="0" borderId="11" applyNumberFormat="0" applyFill="0" applyBorder="0" applyAlignment="0" applyProtection="0">
      <protection hidden="1"/>
    </xf>
    <xf numFmtId="185" fontId="10" fillId="0" borderId="11">
      <alignment horizontal="center"/>
    </xf>
    <xf numFmtId="218" fontId="79" fillId="0" borderId="0" applyProtection="0"/>
    <xf numFmtId="9" fontId="4" fillId="0" borderId="0" applyFont="0" applyFill="0" applyBorder="0" applyAlignment="0" applyProtection="0"/>
    <xf numFmtId="9" fontId="141"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6" fillId="0" borderId="0" applyFont="0" applyFill="0" applyBorder="0" applyAlignment="0" applyProtection="0"/>
    <xf numFmtId="9" fontId="1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46" fillId="0" borderId="0" applyFont="0" applyFill="0" applyBorder="0" applyAlignment="0" applyProtection="0"/>
    <xf numFmtId="9" fontId="141" fillId="0" borderId="0" applyFont="0" applyFill="0" applyBorder="0" applyAlignment="0" applyProtection="0"/>
    <xf numFmtId="9" fontId="23" fillId="0" borderId="0" applyFont="0" applyFill="0" applyBorder="0" applyAlignment="0" applyProtection="0"/>
    <xf numFmtId="10" fontId="10" fillId="0" borderId="11"/>
    <xf numFmtId="211" fontId="170" fillId="0" borderId="24">
      <alignment vertical="center"/>
    </xf>
    <xf numFmtId="217" fontId="10" fillId="0" borderId="11">
      <alignment horizontal="right"/>
    </xf>
    <xf numFmtId="8" fontId="10" fillId="0" borderId="11"/>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6" borderId="99" applyNumberFormat="0" applyAlignment="0" applyProtection="0"/>
    <xf numFmtId="49" fontId="169" fillId="0" borderId="0" applyAlignment="0">
      <alignment horizontal="left" vertical="top"/>
    </xf>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0" borderId="0"/>
    <xf numFmtId="0" fontId="10" fillId="0" borderId="0"/>
    <xf numFmtId="0" fontId="146" fillId="0" borderId="0"/>
    <xf numFmtId="0" fontId="27" fillId="0" borderId="0"/>
    <xf numFmtId="0" fontId="27" fillId="0" borderId="0"/>
    <xf numFmtId="0" fontId="10" fillId="0" borderId="0"/>
    <xf numFmtId="0" fontId="10" fillId="0" borderId="0"/>
    <xf numFmtId="0" fontId="10" fillId="0" borderId="0"/>
    <xf numFmtId="0" fontId="10" fillId="0" borderId="0"/>
    <xf numFmtId="0" fontId="146" fillId="0" borderId="0"/>
    <xf numFmtId="0" fontId="146" fillId="0" borderId="0"/>
    <xf numFmtId="0" fontId="10" fillId="0" borderId="0" applyNumberFormat="0" applyFill="0" applyBorder="0" applyAlignment="0" applyProtection="0"/>
    <xf numFmtId="0" fontId="10" fillId="0" borderId="0"/>
    <xf numFmtId="0" fontId="4" fillId="0" borderId="0"/>
    <xf numFmtId="0" fontId="146" fillId="0" borderId="0"/>
    <xf numFmtId="0" fontId="10" fillId="0" borderId="0"/>
    <xf numFmtId="0" fontId="4" fillId="0" borderId="0"/>
    <xf numFmtId="0" fontId="146" fillId="0" borderId="0"/>
    <xf numFmtId="0" fontId="4" fillId="0" borderId="0"/>
    <xf numFmtId="0" fontId="10" fillId="0" borderId="0"/>
    <xf numFmtId="0" fontId="4" fillId="0" borderId="0"/>
    <xf numFmtId="0" fontId="10" fillId="0" borderId="0"/>
    <xf numFmtId="0" fontId="141"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27" fillId="0" borderId="0"/>
    <xf numFmtId="0" fontId="4" fillId="0" borderId="0"/>
    <xf numFmtId="0" fontId="4" fillId="0" borderId="0"/>
    <xf numFmtId="0" fontId="10" fillId="0" borderId="0"/>
    <xf numFmtId="0" fontId="146" fillId="0" borderId="0"/>
    <xf numFmtId="0" fontId="10" fillId="0" borderId="0"/>
    <xf numFmtId="0" fontId="146" fillId="0" borderId="0"/>
    <xf numFmtId="0" fontId="10" fillId="0" borderId="0"/>
    <xf numFmtId="0" fontId="10" fillId="0" borderId="0"/>
    <xf numFmtId="0" fontId="146" fillId="0" borderId="0"/>
    <xf numFmtId="0" fontId="10" fillId="0" borderId="0"/>
    <xf numFmtId="0" fontId="10" fillId="0" borderId="0"/>
    <xf numFmtId="0" fontId="27" fillId="0" borderId="0"/>
    <xf numFmtId="0" fontId="10" fillId="0" borderId="0"/>
    <xf numFmtId="0" fontId="146" fillId="0" borderId="0"/>
    <xf numFmtId="0" fontId="10" fillId="0" borderId="0"/>
    <xf numFmtId="0" fontId="10" fillId="0" borderId="0"/>
    <xf numFmtId="0" fontId="27" fillId="0" borderId="0"/>
    <xf numFmtId="0" fontId="10" fillId="0" borderId="0"/>
    <xf numFmtId="0" fontId="10" fillId="0" borderId="0"/>
    <xf numFmtId="0" fontId="27" fillId="0" borderId="0"/>
    <xf numFmtId="0" fontId="27" fillId="0" borderId="0"/>
    <xf numFmtId="0" fontId="10" fillId="0" borderId="0"/>
    <xf numFmtId="0" fontId="10" fillId="0" borderId="0"/>
    <xf numFmtId="0" fontId="146" fillId="0" borderId="0"/>
    <xf numFmtId="0" fontId="141" fillId="0" borderId="0"/>
    <xf numFmtId="0" fontId="141" fillId="0" borderId="0"/>
    <xf numFmtId="0" fontId="10" fillId="0" borderId="0"/>
    <xf numFmtId="0" fontId="168" fillId="0" borderId="0"/>
    <xf numFmtId="0" fontId="168" fillId="0" borderId="0"/>
    <xf numFmtId="0" fontId="10"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168" fillId="0" borderId="0"/>
    <xf numFmtId="0" fontId="10" fillId="0" borderId="0"/>
    <xf numFmtId="0" fontId="146" fillId="0" borderId="0"/>
    <xf numFmtId="0" fontId="9" fillId="0" borderId="0"/>
    <xf numFmtId="0" fontId="9" fillId="0" borderId="0"/>
    <xf numFmtId="0" fontId="10" fillId="0" borderId="0"/>
    <xf numFmtId="0" fontId="10" fillId="0" borderId="0"/>
    <xf numFmtId="0" fontId="10" fillId="0" borderId="0"/>
    <xf numFmtId="0" fontId="146" fillId="0" borderId="0"/>
    <xf numFmtId="211" fontId="167" fillId="0" borderId="0"/>
    <xf numFmtId="211" fontId="167" fillId="0" borderId="0"/>
    <xf numFmtId="211" fontId="167" fillId="0" borderId="0"/>
    <xf numFmtId="211" fontId="167" fillId="0" borderId="0"/>
    <xf numFmtId="211" fontId="167" fillId="0" borderId="0"/>
    <xf numFmtId="211" fontId="167" fillId="0" borderId="0"/>
    <xf numFmtId="211" fontId="167" fillId="0" borderId="0"/>
    <xf numFmtId="216" fontId="10" fillId="0" borderId="0"/>
    <xf numFmtId="216" fontId="10" fillId="0" borderId="0"/>
    <xf numFmtId="216" fontId="1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18" fillId="0" borderId="81">
      <alignment horizontal="left" vertical="center"/>
    </xf>
    <xf numFmtId="183" fontId="118" fillId="0" borderId="81">
      <alignment horizontal="left" vertical="center"/>
    </xf>
    <xf numFmtId="183" fontId="118" fillId="0" borderId="81">
      <alignment horizontal="left" vertical="center"/>
    </xf>
    <xf numFmtId="182" fontId="118" fillId="0" borderId="81">
      <alignment horizontal="left" vertical="center"/>
    </xf>
    <xf numFmtId="183" fontId="118" fillId="0" borderId="81">
      <alignment horizontal="left" vertical="center"/>
    </xf>
    <xf numFmtId="182" fontId="118" fillId="0" borderId="81">
      <alignment horizontal="left" vertical="center"/>
    </xf>
    <xf numFmtId="183" fontId="118" fillId="0" borderId="81">
      <alignment horizontal="left" vertical="center"/>
    </xf>
    <xf numFmtId="183" fontId="118" fillId="0" borderId="81">
      <alignment horizontal="left" vertical="center"/>
    </xf>
    <xf numFmtId="182" fontId="118" fillId="0" borderId="81">
      <alignment horizontal="left" vertical="center"/>
    </xf>
    <xf numFmtId="182" fontId="118" fillId="0" borderId="81">
      <alignment horizontal="left" vertical="center"/>
    </xf>
    <xf numFmtId="182" fontId="118" fillId="0" borderId="81">
      <alignment horizontal="left" vertical="center"/>
    </xf>
    <xf numFmtId="0" fontId="118" fillId="0" borderId="0"/>
    <xf numFmtId="0" fontId="10" fillId="0" borderId="0" applyFont="0" applyFill="0" applyBorder="0" applyAlignment="0" applyProtection="0"/>
    <xf numFmtId="0" fontId="10" fillId="0" borderId="0" applyFont="0" applyFill="0" applyBorder="0" applyAlignment="0" applyProtection="0"/>
    <xf numFmtId="215" fontId="10" fillId="0" borderId="0" applyFont="0" applyFill="0" applyBorder="0" applyAlignment="0" applyProtection="0"/>
    <xf numFmtId="214" fontId="10" fillId="0" borderId="0" applyFont="0" applyFill="0" applyBorder="0" applyAlignment="0" applyProtection="0"/>
    <xf numFmtId="213" fontId="10" fillId="0" borderId="0" applyFont="0" applyFill="0" applyBorder="0" applyAlignment="0" applyProtection="0"/>
    <xf numFmtId="0" fontId="10" fillId="100" borderId="11" applyNumberFormat="0">
      <alignment horizontal="left" vertical="top"/>
    </xf>
    <xf numFmtId="0" fontId="10" fillId="0" borderId="11">
      <alignment horizontal="left"/>
    </xf>
    <xf numFmtId="212" fontId="141" fillId="0" borderId="0" applyFont="0" applyFill="0" applyBorder="0" applyAlignment="0" applyProtection="0">
      <alignment horizontal="left" indent="1"/>
    </xf>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10" fontId="52" fillId="99" borderId="105" applyNumberFormat="0" applyBorder="0" applyAlignment="0" applyProtection="0"/>
    <xf numFmtId="10" fontId="52" fillId="99" borderId="105" applyNumberFormat="0" applyBorder="0" applyAlignment="0" applyProtection="0"/>
    <xf numFmtId="10" fontId="52" fillId="99" borderId="105" applyNumberFormat="0" applyBorder="0" applyAlignment="0" applyProtection="0"/>
    <xf numFmtId="10" fontId="52" fillId="99" borderId="105" applyNumberFormat="0" applyBorder="0" applyAlignment="0" applyProtection="0"/>
    <xf numFmtId="211" fontId="166" fillId="0" borderId="0"/>
    <xf numFmtId="39" fontId="166" fillId="0" borderId="0">
      <protection locked="0"/>
    </xf>
    <xf numFmtId="179" fontId="10" fillId="0" borderId="0">
      <protection locked="0"/>
    </xf>
    <xf numFmtId="179" fontId="10" fillId="0" borderId="0">
      <protection locked="0"/>
    </xf>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128" fillId="0" borderId="40" applyNumberFormat="0" applyFill="0" applyAlignment="0" applyProtection="0"/>
    <xf numFmtId="0" fontId="118" fillId="0" borderId="0" applyNumberFormat="0" applyFont="0" applyFill="0" applyBorder="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127" fillId="0" borderId="67" applyNumberFormat="0" applyFill="0" applyAlignment="0" applyProtection="0"/>
    <xf numFmtId="0" fontId="145" fillId="0" borderId="0" applyNumberFormat="0" applyFont="0" applyFill="0" applyBorder="0" applyProtection="0"/>
    <xf numFmtId="38" fontId="52" fillId="10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0" fillId="0" borderId="0" applyFont="0" applyFill="0" applyBorder="0"/>
    <xf numFmtId="210" fontId="165" fillId="0" borderId="0" applyFont="0" applyFill="0" applyBorder="0" applyAlignment="0" applyProtection="0"/>
    <xf numFmtId="209" fontId="10" fillId="0" borderId="0" applyFont="0" applyFill="0" applyBorder="0" applyAlignment="0" applyProtection="0"/>
    <xf numFmtId="208" fontId="165" fillId="0" borderId="0" applyFont="0" applyFill="0" applyBorder="0" applyAlignment="0" applyProtection="0"/>
    <xf numFmtId="207" fontId="10" fillId="0" borderId="0" applyFont="0" applyFill="0" applyBorder="0" applyAlignment="0" applyProtection="0"/>
    <xf numFmtId="206" fontId="10" fillId="0" borderId="0" applyFont="0" applyFill="0" applyBorder="0" applyAlignment="0" applyProtection="0">
      <alignment horizontal="center"/>
    </xf>
    <xf numFmtId="170" fontId="161" fillId="0" borderId="0" applyFont="0" applyFill="0" applyBorder="0" applyAlignment="0" applyProtection="0"/>
    <xf numFmtId="38" fontId="52" fillId="0" borderId="108">
      <alignment horizontal="right"/>
    </xf>
    <xf numFmtId="205" fontId="10" fillId="0" borderId="0">
      <protection locked="0"/>
    </xf>
    <xf numFmtId="205" fontId="10" fillId="0" borderId="0">
      <protection locked="0"/>
    </xf>
    <xf numFmtId="205" fontId="10" fillId="0" borderId="0">
      <protection locked="0"/>
    </xf>
    <xf numFmtId="0" fontId="10" fillId="0" borderId="11">
      <alignment horizontal="left"/>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204" fontId="10" fillId="0" borderId="0" applyFon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200" fontId="10" fillId="0" borderId="0" applyFont="0" applyFill="0" applyBorder="0" applyAlignment="0" applyProtection="0"/>
    <xf numFmtId="0" fontId="164" fillId="0" borderId="0" applyNumberFormat="0" applyAlignment="0">
      <alignment horizontal="left"/>
    </xf>
    <xf numFmtId="199" fontId="152" fillId="0" borderId="0">
      <alignment horizontal="right"/>
      <protection locked="0"/>
    </xf>
    <xf numFmtId="0" fontId="10" fillId="0" borderId="11"/>
    <xf numFmtId="198" fontId="10" fillId="125" borderId="0">
      <alignment horizontal="center"/>
    </xf>
    <xf numFmtId="6" fontId="163" fillId="0" borderId="0">
      <protection locked="0"/>
    </xf>
    <xf numFmtId="6" fontId="163" fillId="0" borderId="0">
      <protection locked="0"/>
    </xf>
    <xf numFmtId="197" fontId="141" fillId="0" borderId="0" applyFont="0" applyFill="0" applyBorder="0" applyAlignment="0" applyProtection="0"/>
    <xf numFmtId="5" fontId="162"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4" fontId="2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4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0"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95" fontId="161" fillId="0" borderId="0" applyFont="0" applyFill="0" applyBorder="0" applyAlignment="0" applyProtection="0"/>
    <xf numFmtId="194" fontId="10" fillId="0" borderId="0" applyFont="0" applyFill="0" applyBorder="0" applyAlignment="0" applyProtection="0"/>
    <xf numFmtId="0" fontId="160" fillId="0" borderId="0" applyNumberFormat="0" applyAlignment="0">
      <alignment horizontal="left"/>
    </xf>
    <xf numFmtId="43" fontId="27" fillId="0" borderId="0" applyFont="0" applyFill="0" applyBorder="0" applyAlignment="0" applyProtection="0"/>
    <xf numFmtId="43" fontId="27" fillId="0" borderId="0" applyFont="0" applyFill="0" applyBorder="0" applyAlignment="0" applyProtection="0"/>
    <xf numFmtId="193" fontId="10" fillId="0" borderId="0" applyFont="0" applyFill="0" applyBorder="0" applyAlignment="0" applyProtection="0"/>
    <xf numFmtId="0" fontId="101" fillId="65" borderId="0" applyNumberFormat="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0"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2" fontId="10" fillId="0" borderId="0"/>
    <xf numFmtId="192" fontId="10" fillId="0" borderId="0"/>
    <xf numFmtId="192" fontId="10" fillId="0" borderId="0"/>
    <xf numFmtId="192" fontId="10" fillId="0" borderId="0"/>
    <xf numFmtId="192" fontId="10" fillId="0" borderId="0"/>
    <xf numFmtId="192" fontId="10" fillId="0" borderId="0"/>
    <xf numFmtId="192" fontId="10" fillId="0" borderId="0"/>
    <xf numFmtId="192" fontId="10" fillId="0" borderId="0"/>
    <xf numFmtId="49" fontId="10" fillId="0" borderId="11"/>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191" fontId="23" fillId="0" borderId="0" applyFill="0" applyBorder="0" applyAlignment="0"/>
    <xf numFmtId="190" fontId="10" fillId="0" borderId="0" applyFont="0" applyFill="0" applyBorder="0" applyAlignment="0" applyProtection="0"/>
    <xf numFmtId="3" fontId="159" fillId="0" borderId="0" applyFill="0" applyBorder="0" applyProtection="0">
      <alignment horizontal="right"/>
    </xf>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58" fillId="16" borderId="11" applyNumberFormat="0" applyFont="0" applyBorder="0" applyAlignment="0" applyProtection="0">
      <protection hidden="1"/>
    </xf>
    <xf numFmtId="49" fontId="10" fillId="0" borderId="11"/>
    <xf numFmtId="189" fontId="10" fillId="101" borderId="65">
      <alignment horizontal="center" vertical="center"/>
    </xf>
    <xf numFmtId="189" fontId="10" fillId="101" borderId="65">
      <alignment horizontal="center" vertical="center"/>
    </xf>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10" fillId="0" borderId="0" applyFont="0" applyFill="0" applyBorder="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31" fillId="34" borderId="85" applyNumberFormat="0" applyAlignment="0" applyProtection="0"/>
    <xf numFmtId="0" fontId="31" fillId="34" borderId="85" applyNumberFormat="0" applyAlignment="0" applyProtection="0"/>
    <xf numFmtId="182" fontId="31" fillId="34" borderId="85" applyNumberFormat="0" applyAlignment="0" applyProtection="0"/>
    <xf numFmtId="0" fontId="31" fillId="34" borderId="85" applyNumberFormat="0" applyAlignment="0" applyProtection="0"/>
    <xf numFmtId="182" fontId="31" fillId="34" borderId="85" applyNumberFormat="0" applyAlignment="0" applyProtection="0"/>
    <xf numFmtId="183" fontId="31" fillId="34" borderId="85" applyNumberFormat="0" applyAlignment="0" applyProtection="0"/>
    <xf numFmtId="0" fontId="31" fillId="34" borderId="85" applyNumberFormat="0" applyAlignment="0" applyProtection="0"/>
    <xf numFmtId="39" fontId="141" fillId="0" borderId="0" applyFont="0" applyFill="0" applyBorder="0" applyAlignment="0" applyProtection="0"/>
    <xf numFmtId="0" fontId="27" fillId="13" borderId="0" applyNumberFormat="0" applyBorder="0" applyAlignment="0" applyProtection="0"/>
    <xf numFmtId="183" fontId="31" fillId="34" borderId="85" applyNumberFormat="0" applyAlignment="0" applyProtection="0"/>
    <xf numFmtId="182" fontId="31" fillId="34" borderId="8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31" fillId="34" borderId="85" applyNumberFormat="0" applyAlignment="0" applyProtection="0"/>
    <xf numFmtId="182" fontId="31" fillId="34" borderId="85" applyNumberFormat="0" applyAlignment="0" applyProtection="0"/>
    <xf numFmtId="182" fontId="31" fillId="34" borderId="85" applyNumberFormat="0" applyAlignment="0" applyProtection="0"/>
    <xf numFmtId="183" fontId="31" fillId="34" borderId="8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182" fontId="125" fillId="16" borderId="85" applyNumberFormat="0" applyAlignment="0" applyProtection="0"/>
    <xf numFmtId="183" fontId="125" fillId="16" borderId="85" applyNumberFormat="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84" fillId="92" borderId="86" applyNumberFormat="0" applyAlignment="0" applyProtection="0"/>
    <xf numFmtId="182" fontId="31" fillId="34" borderId="85" applyNumberFormat="0" applyAlignment="0" applyProtection="0"/>
    <xf numFmtId="183" fontId="31" fillId="34" borderId="85" applyNumberFormat="0" applyAlignment="0" applyProtection="0"/>
    <xf numFmtId="0" fontId="31" fillId="34" borderId="85" applyNumberFormat="0" applyAlignment="0" applyProtection="0"/>
    <xf numFmtId="0" fontId="27" fillId="124" borderId="0" applyNumberFormat="0" applyBorder="0" applyAlignment="0" applyProtection="0"/>
    <xf numFmtId="0" fontId="27" fillId="124" borderId="0" applyNumberFormat="0" applyBorder="0" applyAlignment="0" applyProtection="0"/>
    <xf numFmtId="182" fontId="31" fillId="34" borderId="85" applyNumberFormat="0" applyAlignment="0" applyProtection="0"/>
    <xf numFmtId="183" fontId="31" fillId="34" borderId="85" applyNumberFormat="0" applyAlignment="0" applyProtection="0"/>
    <xf numFmtId="0" fontId="27" fillId="124" borderId="0" applyNumberFormat="0" applyBorder="0" applyAlignment="0" applyProtection="0"/>
    <xf numFmtId="0" fontId="31" fillId="34" borderId="85" applyNumberFormat="0" applyAlignment="0" applyProtection="0"/>
    <xf numFmtId="182" fontId="31" fillId="34" borderId="85" applyNumberFormat="0" applyAlignment="0" applyProtection="0"/>
    <xf numFmtId="0" fontId="125" fillId="16" borderId="85" applyNumberFormat="0" applyAlignment="0" applyProtection="0"/>
    <xf numFmtId="0" fontId="27" fillId="12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10" fillId="0" borderId="0" applyFont="0" applyFill="0" applyBorder="0" applyProtection="0"/>
    <xf numFmtId="0" fontId="10" fillId="0" borderId="0"/>
    <xf numFmtId="0" fontId="157" fillId="0" borderId="0" applyNumberFormat="0" applyFill="0" applyBorder="0" applyAlignment="0" applyProtection="0">
      <alignment vertical="top"/>
    </xf>
    <xf numFmtId="0" fontId="10" fillId="0" borderId="0" applyNumberFormat="0" applyFill="0" applyBorder="0" applyAlignment="0" applyProtection="0"/>
    <xf numFmtId="0" fontId="156" fillId="0" borderId="0" applyNumberFormat="0" applyFill="0" applyBorder="0" applyAlignment="0" applyProtection="0">
      <alignment vertical="top"/>
    </xf>
    <xf numFmtId="0" fontId="155" fillId="0" borderId="0" applyNumberFormat="0" applyFill="0" applyBorder="0" applyAlignment="0" applyProtection="0">
      <alignment vertical="top"/>
    </xf>
    <xf numFmtId="0" fontId="10" fillId="0" borderId="0" applyNumberFormat="0" applyFill="0" applyBorder="0" applyAlignment="0" applyProtection="0"/>
    <xf numFmtId="0" fontId="154" fillId="0" borderId="0" applyNumberFormat="0" applyFill="0" applyBorder="0" applyAlignment="0" applyProtection="0">
      <alignment vertical="top"/>
      <protection locked="0"/>
    </xf>
    <xf numFmtId="0" fontId="153" fillId="0" borderId="0"/>
    <xf numFmtId="188" fontId="10" fillId="0" borderId="0" applyFon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52" fillId="0" borderId="0"/>
    <xf numFmtId="0" fontId="152" fillId="0" borderId="0"/>
    <xf numFmtId="0" fontId="10" fillId="0" borderId="0"/>
    <xf numFmtId="0" fontId="152" fillId="0" borderId="0"/>
    <xf numFmtId="0" fontId="152" fillId="0" borderId="0"/>
    <xf numFmtId="0" fontId="10" fillId="0" borderId="0" applyNumberFormat="0" applyFill="0" applyBorder="0" applyAlignment="0" applyProtection="0"/>
    <xf numFmtId="0" fontId="10" fillId="0" borderId="0"/>
    <xf numFmtId="0" fontId="10" fillId="0" borderId="0"/>
    <xf numFmtId="0" fontId="10" fillId="0" borderId="0"/>
    <xf numFmtId="44" fontId="141" fillId="0" borderId="0" applyFont="0" applyFill="0" applyBorder="0" applyAlignment="0" applyProtection="0"/>
    <xf numFmtId="0" fontId="137" fillId="0" borderId="0"/>
    <xf numFmtId="43" fontId="9"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 fillId="0" borderId="0"/>
    <xf numFmtId="175" fontId="10"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8" fillId="21" borderId="0" applyNumberFormat="0" applyBorder="0" applyAlignment="0" applyProtection="0"/>
    <xf numFmtId="4" fontId="46" fillId="46" borderId="106" applyNumberFormat="0" applyProtection="0">
      <alignment horizontal="left" vertical="center" indent="1"/>
    </xf>
    <xf numFmtId="4" fontId="46" fillId="46" borderId="106" applyNumberFormat="0" applyProtection="0">
      <alignment horizontal="left" vertical="center" indent="1"/>
    </xf>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43" fontId="10" fillId="0" borderId="0" applyFont="0" applyFill="0" applyBorder="0" applyAlignment="0" applyProtection="0"/>
    <xf numFmtId="0" fontId="40" fillId="32" borderId="96" applyNumberFormat="0" applyAlignment="0" applyProtection="0"/>
    <xf numFmtId="43" fontId="10" fillId="0" borderId="0" applyFont="0" applyFill="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40" fontId="146" fillId="0" borderId="0" applyFont="0" applyFill="0" applyBorder="0" applyAlignment="0" applyProtection="0"/>
    <xf numFmtId="175"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175" fontId="10"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0" fontId="55" fillId="0" borderId="0" applyNumberFormat="0" applyFill="0" applyBorder="0" applyAlignment="0" applyProtection="0"/>
    <xf numFmtId="0" fontId="34" fillId="0" borderId="104" applyNumberFormat="0" applyFill="0" applyAlignment="0" applyProtection="0"/>
    <xf numFmtId="0" fontId="10" fillId="0" borderId="107" applyNumberFormat="0" applyFill="0" applyBorder="0" applyAlignment="0" applyProtection="0"/>
    <xf numFmtId="0" fontId="10" fillId="0" borderId="84" applyNumberFormat="0" applyFont="0" applyFill="0" applyAlignment="0" applyProtection="0"/>
    <xf numFmtId="0" fontId="10" fillId="0" borderId="84" applyNumberFormat="0" applyFont="0" applyFill="0" applyAlignment="0" applyProtection="0"/>
    <xf numFmtId="0" fontId="10" fillId="0" borderId="83" applyNumberFormat="0" applyFont="0" applyFill="0" applyAlignment="0" applyProtection="0"/>
    <xf numFmtId="0" fontId="10" fillId="0" borderId="83" applyNumberFormat="0" applyFont="0" applyFill="0" applyAlignment="0" applyProtection="0"/>
    <xf numFmtId="0" fontId="10" fillId="0" borderId="6" applyNumberFormat="0" applyFont="0" applyFill="0" applyAlignment="0" applyProtection="0"/>
    <xf numFmtId="0" fontId="10" fillId="0" borderId="6" applyNumberFormat="0" applyFont="0" applyFill="0" applyAlignment="0" applyProtection="0"/>
    <xf numFmtId="0" fontId="10" fillId="0" borderId="18" applyNumberFormat="0" applyFont="0" applyFill="0" applyAlignment="0" applyProtection="0"/>
    <xf numFmtId="0" fontId="10" fillId="0" borderId="18" applyNumberFormat="0" applyFont="0" applyFill="0" applyAlignment="0" applyProtection="0"/>
    <xf numFmtId="0" fontId="10" fillId="0" borderId="2" applyNumberFormat="0" applyFont="0" applyFill="0" applyAlignment="0" applyProtection="0"/>
    <xf numFmtId="0" fontId="10" fillId="0" borderId="2" applyNumberFormat="0" applyFont="0" applyFill="0" applyAlignment="0" applyProtection="0"/>
    <xf numFmtId="0" fontId="10" fillId="0" borderId="12" applyNumberFormat="0" applyFont="0" applyFill="0" applyAlignment="0" applyProtection="0"/>
    <xf numFmtId="0" fontId="10" fillId="0" borderId="12" applyNumberFormat="0" applyFont="0" applyFill="0" applyAlignment="0" applyProtection="0"/>
    <xf numFmtId="0" fontId="10" fillId="0" borderId="24" applyNumberFormat="0" applyFont="0" applyFill="0" applyAlignment="0" applyProtection="0"/>
    <xf numFmtId="0" fontId="10" fillId="0" borderId="24" applyNumberFormat="0" applyFont="0" applyFill="0" applyAlignment="0" applyProtection="0"/>
    <xf numFmtId="0" fontId="10" fillId="0" borderId="82" applyNumberFormat="0" applyFont="0" applyFill="0" applyAlignment="0" applyProtection="0"/>
    <xf numFmtId="0" fontId="10" fillId="0" borderId="82" applyNumberFormat="0" applyFont="0" applyFill="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105" applyNumberFormat="0" applyFill="0" applyProtection="0">
      <alignment wrapText="1"/>
    </xf>
    <xf numFmtId="0" fontId="151" fillId="0" borderId="105" applyNumberFormat="0" applyFill="0" applyProtection="0">
      <alignment wrapText="1"/>
    </xf>
    <xf numFmtId="0" fontId="151" fillId="0" borderId="0" applyNumberFormat="0" applyFill="0" applyBorder="0" applyProtection="0">
      <alignment wrapText="1"/>
    </xf>
    <xf numFmtId="0" fontId="151" fillId="0" borderId="0" applyNumberFormat="0" applyFill="0" applyBorder="0" applyProtection="0">
      <alignment wrapText="1"/>
    </xf>
    <xf numFmtId="186" fontId="151" fillId="0" borderId="0" applyFill="0" applyBorder="0" applyProtection="0">
      <alignment horizontal="center"/>
    </xf>
    <xf numFmtId="186" fontId="151" fillId="0" borderId="0" applyFill="0" applyBorder="0" applyProtection="0">
      <alignment horizontal="center"/>
    </xf>
    <xf numFmtId="186" fontId="149" fillId="0" borderId="0" applyFill="0" applyBorder="0" applyProtection="0">
      <alignment horizontal="center"/>
    </xf>
    <xf numFmtId="186" fontId="149" fillId="0" borderId="0" applyFill="0" applyBorder="0" applyProtection="0">
      <alignment horizontal="center"/>
    </xf>
    <xf numFmtId="185" fontId="151" fillId="0" borderId="0" applyFill="0" applyBorder="0" applyProtection="0">
      <alignment horizontal="center"/>
    </xf>
    <xf numFmtId="185" fontId="151" fillId="0" borderId="0" applyFill="0" applyBorder="0" applyProtection="0">
      <alignment horizontal="center"/>
    </xf>
    <xf numFmtId="185" fontId="149" fillId="0" borderId="0" applyFill="0" applyBorder="0" applyProtection="0">
      <alignment horizontal="center"/>
    </xf>
    <xf numFmtId="185" fontId="149" fillId="0" borderId="0" applyFill="0" applyBorder="0" applyProtection="0">
      <alignment horizontal="center"/>
    </xf>
    <xf numFmtId="0" fontId="149" fillId="0" borderId="0" applyNumberFormat="0" applyFill="0" applyBorder="0" applyAlignment="0" applyProtection="0"/>
    <xf numFmtId="0" fontId="149"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Protection="0">
      <alignment horizontal="center" wrapText="1"/>
    </xf>
    <xf numFmtId="0" fontId="149" fillId="0" borderId="0" applyNumberFormat="0" applyFill="0" applyBorder="0" applyProtection="0">
      <alignment horizontal="center" wrapText="1"/>
    </xf>
    <xf numFmtId="0" fontId="148" fillId="0" borderId="0" applyNumberFormat="0" applyFill="0" applyBorder="0" applyProtection="0">
      <alignment vertical="center"/>
    </xf>
    <xf numFmtId="4" fontId="51" fillId="48" borderId="0" applyNumberFormat="0" applyProtection="0">
      <alignment horizontal="left" vertical="center" indent="1"/>
    </xf>
    <xf numFmtId="0" fontId="23" fillId="8" borderId="100" applyNumberFormat="0" applyProtection="0">
      <alignment horizontal="left" vertical="top" indent="1"/>
    </xf>
    <xf numFmtId="4" fontId="23" fillId="8" borderId="100" applyNumberFormat="0" applyProtection="0">
      <alignment horizontal="left" vertical="center" indent="1"/>
    </xf>
    <xf numFmtId="4" fontId="23" fillId="47" borderId="100" applyNumberFormat="0" applyProtection="0">
      <alignment horizontal="right" vertical="center"/>
    </xf>
    <xf numFmtId="0" fontId="23" fillId="10" borderId="100" applyNumberFormat="0" applyProtection="0">
      <alignment horizontal="left" vertical="top" indent="1"/>
    </xf>
    <xf numFmtId="4" fontId="23" fillId="10" borderId="100" applyNumberFormat="0" applyProtection="0">
      <alignment horizontal="left" vertical="center" indent="1"/>
    </xf>
    <xf numFmtId="4" fontId="50" fillId="10" borderId="100" applyNumberFormat="0" applyProtection="0">
      <alignment vertical="center"/>
    </xf>
    <xf numFmtId="4" fontId="23" fillId="10" borderId="100" applyNumberFormat="0" applyProtection="0">
      <alignment vertical="center"/>
    </xf>
    <xf numFmtId="0" fontId="10" fillId="11" borderId="105" applyNumberFormat="0">
      <protection locked="0"/>
    </xf>
    <xf numFmtId="0" fontId="10" fillId="47" borderId="100" applyNumberFormat="0" applyProtection="0">
      <alignment horizontal="left" vertical="top" indent="1"/>
    </xf>
    <xf numFmtId="0" fontId="10" fillId="47" borderId="100" applyNumberFormat="0" applyProtection="0">
      <alignment horizontal="left" vertical="center" indent="1"/>
    </xf>
    <xf numFmtId="0" fontId="10" fillId="12" borderId="100" applyNumberFormat="0" applyProtection="0">
      <alignment horizontal="left" vertical="top" indent="1"/>
    </xf>
    <xf numFmtId="0" fontId="10" fillId="12" borderId="100" applyNumberFormat="0" applyProtection="0">
      <alignment horizontal="left" vertical="center" indent="1"/>
    </xf>
    <xf numFmtId="0" fontId="10" fillId="8" borderId="100" applyNumberFormat="0" applyProtection="0">
      <alignment horizontal="left" vertical="top" indent="1"/>
    </xf>
    <xf numFmtId="0" fontId="10" fillId="8" borderId="100" applyNumberFormat="0" applyProtection="0">
      <alignment horizontal="left" vertical="center" indent="1"/>
    </xf>
    <xf numFmtId="0" fontId="10" fillId="14" borderId="100" applyNumberFormat="0" applyProtection="0">
      <alignment horizontal="left" vertical="top" indent="1"/>
    </xf>
    <xf numFmtId="0" fontId="10" fillId="14" borderId="100" applyNumberFormat="0" applyProtection="0">
      <alignment horizontal="left" vertical="center" indent="1"/>
    </xf>
    <xf numFmtId="4" fontId="23" fillId="8" borderId="0" applyNumberFormat="0" applyProtection="0">
      <alignment horizontal="left" vertical="center" indent="1"/>
    </xf>
    <xf numFmtId="4" fontId="23" fillId="47" borderId="0" applyNumberFormat="0" applyProtection="0">
      <alignment horizontal="left" vertical="center" indent="1"/>
    </xf>
    <xf numFmtId="4" fontId="23" fillId="8" borderId="100" applyNumberFormat="0" applyProtection="0">
      <alignment horizontal="right" vertical="center"/>
    </xf>
    <xf numFmtId="4" fontId="48" fillId="14" borderId="0" applyNumberFormat="0" applyProtection="0">
      <alignment horizontal="left" vertical="center" indent="1"/>
    </xf>
    <xf numFmtId="4" fontId="23" fillId="47" borderId="0" applyNumberFormat="0" applyProtection="0">
      <alignment horizontal="left" vertical="center" indent="1"/>
    </xf>
    <xf numFmtId="4" fontId="46" fillId="46" borderId="106" applyNumberFormat="0" applyProtection="0">
      <alignment horizontal="left" vertical="center" indent="1"/>
    </xf>
    <xf numFmtId="4" fontId="23" fillId="45" borderId="100" applyNumberFormat="0" applyProtection="0">
      <alignment horizontal="right" vertical="center"/>
    </xf>
    <xf numFmtId="4" fontId="23" fillId="44" borderId="100" applyNumberFormat="0" applyProtection="0">
      <alignment horizontal="right" vertical="center"/>
    </xf>
    <xf numFmtId="4" fontId="23" fillId="15" borderId="100" applyNumberFormat="0" applyProtection="0">
      <alignment horizontal="right" vertical="center"/>
    </xf>
    <xf numFmtId="4" fontId="23" fillId="43" borderId="100" applyNumberFormat="0" applyProtection="0">
      <alignment horizontal="right" vertical="center"/>
    </xf>
    <xf numFmtId="4" fontId="23" fillId="42" borderId="100" applyNumberFormat="0" applyProtection="0">
      <alignment horizontal="right" vertical="center"/>
    </xf>
    <xf numFmtId="4" fontId="23" fillId="41" borderId="100" applyNumberFormat="0" applyProtection="0">
      <alignment horizontal="right" vertical="center"/>
    </xf>
    <xf numFmtId="4" fontId="23" fillId="40" borderId="100" applyNumberFormat="0" applyProtection="0">
      <alignment horizontal="right" vertical="center"/>
    </xf>
    <xf numFmtId="4" fontId="23" fillId="9" borderId="100" applyNumberFormat="0" applyProtection="0">
      <alignment horizontal="right" vertical="center"/>
    </xf>
    <xf numFmtId="4" fontId="23" fillId="13" borderId="100" applyNumberFormat="0" applyProtection="0">
      <alignment horizontal="right" vertical="center"/>
    </xf>
    <xf numFmtId="4" fontId="46" fillId="8" borderId="0" applyNumberFormat="0" applyProtection="0">
      <alignment horizontal="left" vertical="center" indent="1"/>
    </xf>
    <xf numFmtId="0" fontId="46" fillId="39" borderId="100" applyNumberFormat="0" applyProtection="0">
      <alignment horizontal="left" vertical="top" indent="1"/>
    </xf>
    <xf numFmtId="4" fontId="46" fillId="39" borderId="100" applyNumberFormat="0" applyProtection="0">
      <alignment horizontal="left" vertical="center" indent="1"/>
    </xf>
    <xf numFmtId="4" fontId="46" fillId="39" borderId="100" applyNumberFormat="0"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1" fillId="6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5" fillId="16" borderId="99" applyNumberFormat="0" applyAlignment="0" applyProtection="0"/>
    <xf numFmtId="0" fontId="10" fillId="10" borderId="98" applyNumberFormat="0" applyFont="0" applyAlignment="0" applyProtection="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10" fillId="0" borderId="0"/>
    <xf numFmtId="0" fontId="27" fillId="0" borderId="0"/>
    <xf numFmtId="0" fontId="27" fillId="0" borderId="0"/>
    <xf numFmtId="0" fontId="27"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7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44"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5" fillId="16" borderId="96" applyNumberFormat="0" applyAlignment="0" applyProtection="0"/>
    <xf numFmtId="182" fontId="31" fillId="34" borderId="96" applyNumberFormat="0" applyAlignment="0" applyProtection="0"/>
    <xf numFmtId="0" fontId="31" fillId="34" borderId="96" applyNumberFormat="0" applyAlignment="0" applyProtection="0"/>
    <xf numFmtId="0" fontId="10" fillId="0" borderId="0"/>
    <xf numFmtId="183" fontId="31" fillId="34" borderId="96" applyNumberFormat="0" applyAlignment="0" applyProtection="0"/>
    <xf numFmtId="182" fontId="31" fillId="34" borderId="96" applyNumberFormat="0" applyAlignment="0" applyProtection="0"/>
    <xf numFmtId="0" fontId="10" fillId="0" borderId="0"/>
    <xf numFmtId="0" fontId="10" fillId="0" borderId="0"/>
    <xf numFmtId="0" fontId="31" fillId="34" borderId="96" applyNumberFormat="0" applyAlignment="0" applyProtection="0"/>
    <xf numFmtId="183" fontId="31" fillId="34" borderId="96" applyNumberFormat="0" applyAlignment="0" applyProtection="0"/>
    <xf numFmtId="182" fontId="31" fillId="34" borderId="96" applyNumberFormat="0" applyAlignment="0" applyProtection="0"/>
    <xf numFmtId="0" fontId="84" fillId="92" borderId="97" applyNumberFormat="0" applyAlignment="0" applyProtection="0"/>
    <xf numFmtId="0" fontId="10" fillId="0" borderId="0"/>
    <xf numFmtId="0" fontId="10" fillId="0" borderId="0"/>
    <xf numFmtId="0" fontId="10" fillId="0" borderId="0"/>
    <xf numFmtId="183" fontId="125" fillId="16" borderId="96" applyNumberFormat="0" applyAlignment="0" applyProtection="0"/>
    <xf numFmtId="182" fontId="125" fillId="16" borderId="96" applyNumberFormat="0" applyAlignment="0" applyProtection="0"/>
    <xf numFmtId="0" fontId="10" fillId="0" borderId="0"/>
    <xf numFmtId="0" fontId="10" fillId="0" borderId="0"/>
    <xf numFmtId="0" fontId="10" fillId="0" borderId="0"/>
    <xf numFmtId="0" fontId="10" fillId="0" borderId="0"/>
    <xf numFmtId="183" fontId="31" fillId="34" borderId="96" applyNumberFormat="0" applyAlignment="0" applyProtection="0"/>
    <xf numFmtId="182"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0" fontId="10" fillId="0" borderId="0"/>
    <xf numFmtId="182" fontId="31" fillId="34" borderId="96" applyNumberFormat="0" applyAlignment="0" applyProtection="0"/>
    <xf numFmtId="183" fontId="31" fillId="34" borderId="96" applyNumberFormat="0" applyAlignment="0" applyProtection="0"/>
    <xf numFmtId="0" fontId="10" fillId="0" borderId="0"/>
    <xf numFmtId="0" fontId="10" fillId="0" borderId="0"/>
    <xf numFmtId="0" fontId="31" fillId="34" borderId="96" applyNumberFormat="0" applyAlignment="0" applyProtection="0"/>
    <xf numFmtId="183"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0" fontId="31" fillId="34" borderId="9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54"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118" fillId="0" borderId="95">
      <alignment horizontal="left" vertical="center"/>
    </xf>
    <xf numFmtId="182" fontId="118" fillId="0" borderId="95">
      <alignment horizontal="left" vertical="center"/>
    </xf>
    <xf numFmtId="182" fontId="118" fillId="0" borderId="95">
      <alignment horizontal="left" vertical="center"/>
    </xf>
    <xf numFmtId="183" fontId="118" fillId="0" borderId="95">
      <alignment horizontal="left" vertical="center"/>
    </xf>
    <xf numFmtId="183" fontId="118" fillId="0" borderId="95">
      <alignment horizontal="left" vertical="center"/>
    </xf>
    <xf numFmtId="182" fontId="118" fillId="0" borderId="95">
      <alignment horizontal="left" vertical="center"/>
    </xf>
    <xf numFmtId="183" fontId="118" fillId="0" borderId="95">
      <alignment horizontal="left" vertical="center"/>
    </xf>
    <xf numFmtId="182" fontId="118" fillId="0" borderId="95">
      <alignment horizontal="left" vertical="center"/>
    </xf>
    <xf numFmtId="183" fontId="118" fillId="0" borderId="95">
      <alignment horizontal="left" vertical="center"/>
    </xf>
    <xf numFmtId="182" fontId="4" fillId="0" borderId="0"/>
    <xf numFmtId="182" fontId="4" fillId="0" borderId="0"/>
    <xf numFmtId="183" fontId="4" fillId="0" borderId="0"/>
    <xf numFmtId="183" fontId="118" fillId="0" borderId="95">
      <alignment horizontal="left" vertical="center"/>
    </xf>
    <xf numFmtId="0" fontId="118" fillId="0" borderId="95">
      <alignment horizontal="left" vertical="center"/>
    </xf>
    <xf numFmtId="0" fontId="10" fillId="0" borderId="0"/>
    <xf numFmtId="0" fontId="10" fillId="0" borderId="0"/>
    <xf numFmtId="0" fontId="10" fillId="0" borderId="0"/>
    <xf numFmtId="0" fontId="10" fillId="0" borderId="0"/>
    <xf numFmtId="0" fontId="10" fillId="0" borderId="0"/>
    <xf numFmtId="0" fontId="4" fillId="0" borderId="0"/>
    <xf numFmtId="184" fontId="10" fillId="0" borderId="0"/>
    <xf numFmtId="0" fontId="56"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0" fontId="10" fillId="0" borderId="0"/>
    <xf numFmtId="0" fontId="10" fillId="0" borderId="0"/>
    <xf numFmtId="182" fontId="4" fillId="0" borderId="0"/>
    <xf numFmtId="0"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3" fontId="4" fillId="0" borderId="0"/>
    <xf numFmtId="0" fontId="10" fillId="0" borderId="0"/>
    <xf numFmtId="0" fontId="10" fillId="0" borderId="0"/>
    <xf numFmtId="182" fontId="4" fillId="0" borderId="0"/>
    <xf numFmtId="183" fontId="4" fillId="0" borderId="0"/>
    <xf numFmtId="182" fontId="4" fillId="0" borderId="0"/>
    <xf numFmtId="0" fontId="10" fillId="0" borderId="0"/>
    <xf numFmtId="182" fontId="4" fillId="0" borderId="0"/>
    <xf numFmtId="183" fontId="4"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0" fontId="10"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182" fontId="4" fillId="0" borderId="0"/>
    <xf numFmtId="183" fontId="4" fillId="0" borderId="0"/>
    <xf numFmtId="182"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3" fontId="4" fillId="0" borderId="0"/>
    <xf numFmtId="0" fontId="10"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39" borderId="0" applyNumberFormat="0" applyBorder="0" applyAlignment="0" applyProtection="0"/>
    <xf numFmtId="182" fontId="4" fillId="0" borderId="0"/>
    <xf numFmtId="183" fontId="4" fillId="0" borderId="0"/>
    <xf numFmtId="0" fontId="131" fillId="0" borderId="69" applyNumberFormat="0" applyFill="0" applyAlignment="0" applyProtection="0"/>
    <xf numFmtId="182" fontId="4" fillId="0" borderId="0"/>
    <xf numFmtId="0" fontId="130" fillId="17" borderId="96" applyNumberFormat="0" applyAlignment="0" applyProtection="0"/>
    <xf numFmtId="10" fontId="52" fillId="99" borderId="105" applyNumberFormat="0" applyBorder="0" applyAlignment="0" applyProtection="0"/>
    <xf numFmtId="0" fontId="113"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182" fontId="4" fillId="0" borderId="0"/>
    <xf numFmtId="182" fontId="4" fillId="0" borderId="0"/>
    <xf numFmtId="183" fontId="4" fillId="0" borderId="0"/>
    <xf numFmtId="182" fontId="4" fillId="0" borderId="0"/>
    <xf numFmtId="183" fontId="4" fillId="0" borderId="0"/>
    <xf numFmtId="0" fontId="129" fillId="0" borderId="0" applyNumberFormat="0" applyFill="0" applyBorder="0" applyAlignment="0" applyProtection="0"/>
    <xf numFmtId="0" fontId="129" fillId="0" borderId="68" applyNumberFormat="0" applyFill="0" applyAlignment="0" applyProtection="0"/>
    <xf numFmtId="0" fontId="128" fillId="0" borderId="40" applyNumberFormat="0" applyFill="0" applyAlignment="0" applyProtection="0"/>
    <xf numFmtId="0" fontId="118" fillId="0" borderId="0" applyNumberFormat="0" applyFont="0" applyFill="0" applyBorder="0" applyProtection="0"/>
    <xf numFmtId="0" fontId="4" fillId="0" borderId="0"/>
    <xf numFmtId="182" fontId="4" fillId="0" borderId="0"/>
    <xf numFmtId="0" fontId="127" fillId="0" borderId="67" applyNumberFormat="0" applyFill="0" applyAlignment="0" applyProtection="0"/>
    <xf numFmtId="0" fontId="145" fillId="0" borderId="0" applyNumberFormat="0" applyFont="0" applyFill="0" applyBorder="0" applyProtection="0"/>
    <xf numFmtId="0" fontId="4" fillId="0" borderId="0"/>
    <xf numFmtId="0" fontId="36" fillId="104" borderId="0" applyNumberFormat="0" applyBorder="0" applyAlignment="0" applyProtection="0"/>
    <xf numFmtId="8" fontId="1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8" fontId="146" fillId="0" borderId="0" applyFont="0" applyFill="0" applyBorder="0" applyAlignment="0" applyProtection="0"/>
    <xf numFmtId="0" fontId="32" fillId="110" borderId="38" applyNumberFormat="0" applyAlignment="0" applyProtection="0"/>
    <xf numFmtId="10" fontId="52" fillId="99" borderId="94" applyNumberFormat="0" applyBorder="0" applyAlignment="0" applyProtection="0"/>
    <xf numFmtId="10" fontId="52" fillId="99" borderId="94" applyNumberFormat="0" applyBorder="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0" fontId="33" fillId="0" borderId="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40" fillId="32" borderId="96" applyNumberFormat="0" applyAlignment="0" applyProtection="0"/>
    <xf numFmtId="0" fontId="130" fillId="17" borderId="96" applyNumberFormat="0" applyAlignment="0" applyProtection="0"/>
    <xf numFmtId="182" fontId="40" fillId="32" borderId="96" applyNumberFormat="0" applyAlignment="0" applyProtection="0"/>
    <xf numFmtId="0" fontId="125" fillId="16" borderId="96" applyNumberFormat="0" applyAlignment="0" applyProtection="0"/>
    <xf numFmtId="182" fontId="40" fillId="32" borderId="96" applyNumberFormat="0" applyAlignment="0" applyProtection="0"/>
    <xf numFmtId="183" fontId="40" fillId="32" borderId="96" applyNumberFormat="0" applyAlignment="0" applyProtection="0"/>
    <xf numFmtId="0" fontId="124" fillId="13" borderId="0" applyNumberFormat="0" applyBorder="0" applyAlignment="0" applyProtection="0"/>
    <xf numFmtId="0" fontId="40" fillId="32" borderId="96" applyNumberFormat="0" applyAlignment="0" applyProtection="0"/>
    <xf numFmtId="183" fontId="40" fillId="32" borderId="96" applyNumberFormat="0" applyAlignment="0" applyProtection="0"/>
    <xf numFmtId="182" fontId="40" fillId="32" borderId="96" applyNumberFormat="0" applyAlignment="0" applyProtection="0"/>
    <xf numFmtId="0" fontId="40" fillId="32" borderId="97" applyNumberFormat="0" applyAlignment="0" applyProtection="0"/>
    <xf numFmtId="0" fontId="28" fillId="43" borderId="0" applyNumberFormat="0" applyBorder="0" applyAlignment="0" applyProtection="0"/>
    <xf numFmtId="183" fontId="130" fillId="17" borderId="96" applyNumberFormat="0" applyAlignment="0" applyProtection="0"/>
    <xf numFmtId="182" fontId="130" fillId="17" borderId="96" applyNumberFormat="0" applyAlignment="0" applyProtection="0"/>
    <xf numFmtId="182" fontId="4" fillId="0" borderId="0"/>
    <xf numFmtId="182" fontId="4" fillId="0" borderId="0"/>
    <xf numFmtId="183" fontId="4" fillId="0" borderId="0"/>
    <xf numFmtId="0" fontId="40" fillId="32" borderId="96" applyNumberFormat="0" applyAlignment="0" applyProtection="0"/>
    <xf numFmtId="183"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0" fontId="40" fillId="32" borderId="96" applyNumberFormat="0" applyAlignment="0" applyProtection="0"/>
    <xf numFmtId="0" fontId="40" fillId="32" borderId="96" applyNumberFormat="0" applyAlignment="0" applyProtection="0"/>
    <xf numFmtId="0" fontId="28" fillId="96" borderId="0" applyNumberFormat="0" applyBorder="0" applyAlignment="0" applyProtection="0"/>
    <xf numFmtId="182" fontId="40" fillId="32" borderId="96" applyNumberFormat="0" applyAlignment="0" applyProtection="0"/>
    <xf numFmtId="183"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0" fontId="28" fillId="108" borderId="0" applyNumberFormat="0" applyBorder="0" applyAlignment="0" applyProtection="0"/>
    <xf numFmtId="0"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183" fontId="40" fillId="32" borderId="96" applyNumberFormat="0" applyAlignment="0" applyProtection="0"/>
    <xf numFmtId="0" fontId="130" fillId="17" borderId="96" applyNumberFormat="0" applyAlignment="0" applyProtection="0"/>
    <xf numFmtId="182" fontId="40" fillId="32"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0" fontId="28" fillId="15" borderId="0" applyNumberFormat="0" applyBorder="0" applyAlignment="0" applyProtection="0"/>
    <xf numFmtId="0" fontId="28" fillId="40" borderId="0" applyNumberFormat="0" applyBorder="0" applyAlignment="0" applyProtection="0"/>
    <xf numFmtId="182" fontId="4" fillId="0" borderId="0"/>
    <xf numFmtId="182" fontId="4" fillId="0" borderId="0"/>
    <xf numFmtId="183" fontId="4" fillId="0" borderId="0"/>
    <xf numFmtId="0" fontId="28" fillId="109" borderId="0" applyNumberFormat="0" applyBorder="0" applyAlignment="0" applyProtection="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43" fontId="10" fillId="0" borderId="0" applyFont="0" applyFill="0" applyBorder="0" applyAlignment="0" applyProtection="0"/>
    <xf numFmtId="182" fontId="4" fillId="0" borderId="0"/>
    <xf numFmtId="182" fontId="4" fillId="0" borderId="0"/>
    <xf numFmtId="182" fontId="4" fillId="0" borderId="0"/>
    <xf numFmtId="182" fontId="4" fillId="0" borderId="0"/>
    <xf numFmtId="183" fontId="4" fillId="0" borderId="0"/>
    <xf numFmtId="182" fontId="4" fillId="0" borderId="0"/>
    <xf numFmtId="182" fontId="4" fillId="0" borderId="0"/>
    <xf numFmtId="9" fontId="4" fillId="0" borderId="0" applyFont="0" applyFill="0" applyBorder="0" applyAlignment="0" applyProtection="0"/>
    <xf numFmtId="0" fontId="49" fillId="14" borderId="102" applyBorder="0"/>
    <xf numFmtId="182" fontId="4" fillId="0" borderId="0"/>
    <xf numFmtId="182" fontId="4" fillId="0" borderId="0"/>
    <xf numFmtId="183" fontId="4" fillId="0" borderId="0"/>
    <xf numFmtId="0" fontId="52" fillId="47" borderId="100" applyNumberFormat="0" applyProtection="0">
      <alignment horizontal="left" vertical="top" indent="1"/>
    </xf>
    <xf numFmtId="0" fontId="52" fillId="12" borderId="100" applyNumberFormat="0" applyProtection="0">
      <alignment horizontal="left" vertical="top" indent="1"/>
    </xf>
    <xf numFmtId="4" fontId="52" fillId="41" borderId="97" applyNumberFormat="0" applyProtection="0">
      <alignment horizontal="right" vertical="center"/>
    </xf>
    <xf numFmtId="0" fontId="52" fillId="14" borderId="100" applyNumberFormat="0" applyProtection="0">
      <alignment horizontal="left" vertical="top" indent="1"/>
    </xf>
    <xf numFmtId="4" fontId="52" fillId="96" borderId="97" applyNumberFormat="0" applyProtection="0">
      <alignment horizontal="left" vertical="center" indent="1"/>
    </xf>
    <xf numFmtId="0" fontId="84" fillId="92" borderId="97" applyNumberFormat="0" applyAlignment="0" applyProtection="0"/>
    <xf numFmtId="182" fontId="4" fillId="0" borderId="0"/>
    <xf numFmtId="182" fontId="4" fillId="0" borderId="0"/>
    <xf numFmtId="0" fontId="4" fillId="0" borderId="0"/>
    <xf numFmtId="0" fontId="79" fillId="8" borderId="100" applyNumberFormat="0" applyProtection="0">
      <alignment horizontal="left" vertical="top" indent="1"/>
    </xf>
    <xf numFmtId="4" fontId="52" fillId="42" borderId="97" applyNumberFormat="0" applyProtection="0">
      <alignment horizontal="right" vertical="center"/>
    </xf>
    <xf numFmtId="0" fontId="52" fillId="98" borderId="97" applyNumberFormat="0" applyProtection="0">
      <alignment horizontal="left" vertical="center" indent="1"/>
    </xf>
    <xf numFmtId="0" fontId="52" fillId="47" borderId="97" applyNumberFormat="0" applyProtection="0">
      <alignment horizontal="left" vertical="center" indent="1"/>
    </xf>
    <xf numFmtId="4" fontId="52" fillId="45" borderId="97" applyNumberFormat="0" applyProtection="0">
      <alignment horizontal="right" vertical="center"/>
    </xf>
    <xf numFmtId="182" fontId="4" fillId="0" borderId="0"/>
    <xf numFmtId="4" fontId="52" fillId="39" borderId="97" applyNumberFormat="0" applyProtection="0">
      <alignment vertical="center"/>
    </xf>
    <xf numFmtId="182" fontId="4" fillId="0" borderId="0"/>
    <xf numFmtId="182" fontId="4" fillId="0" borderId="0"/>
    <xf numFmtId="0" fontId="52" fillId="47" borderId="100" applyNumberFormat="0" applyProtection="0">
      <alignment horizontal="left" vertical="top" indent="1"/>
    </xf>
    <xf numFmtId="4" fontId="79" fillId="16" borderId="100" applyNumberFormat="0" applyProtection="0">
      <alignment horizontal="left" vertical="center" indent="1"/>
    </xf>
    <xf numFmtId="0" fontId="79" fillId="8" borderId="100" applyNumberFormat="0" applyProtection="0">
      <alignment horizontal="left" vertical="top" indent="1"/>
    </xf>
    <xf numFmtId="0" fontId="34" fillId="0" borderId="103" applyNumberFormat="0" applyFill="0" applyAlignment="0" applyProtection="0"/>
    <xf numFmtId="182" fontId="4" fillId="0" borderId="0"/>
    <xf numFmtId="182" fontId="4" fillId="0" borderId="0"/>
    <xf numFmtId="183" fontId="4" fillId="0" borderId="0"/>
    <xf numFmtId="0" fontId="52" fillId="12" borderId="100" applyNumberFormat="0" applyProtection="0">
      <alignment horizontal="left" vertical="top" indent="1"/>
    </xf>
    <xf numFmtId="4" fontId="86" fillId="95" borderId="97" applyNumberFormat="0" applyProtection="0">
      <alignment vertical="center"/>
    </xf>
    <xf numFmtId="0" fontId="52" fillId="47" borderId="100" applyNumberFormat="0" applyProtection="0">
      <alignment horizontal="left" vertical="top" indent="1"/>
    </xf>
    <xf numFmtId="4" fontId="52" fillId="46" borderId="101" applyNumberFormat="0" applyProtection="0">
      <alignment horizontal="left" vertical="center" indent="1"/>
    </xf>
    <xf numFmtId="0" fontId="45" fillId="92" borderId="99" applyNumberFormat="0" applyAlignment="0" applyProtection="0"/>
    <xf numFmtId="0" fontId="80" fillId="39" borderId="100" applyNumberFormat="0" applyProtection="0">
      <alignment horizontal="left" vertical="top" indent="1"/>
    </xf>
    <xf numFmtId="0" fontId="52" fillId="14" borderId="100" applyNumberFormat="0" applyProtection="0">
      <alignment horizontal="left" vertical="top" indent="1"/>
    </xf>
    <xf numFmtId="0" fontId="52" fillId="12" borderId="100" applyNumberFormat="0" applyProtection="0">
      <alignment horizontal="left" vertical="top" indent="1"/>
    </xf>
    <xf numFmtId="4" fontId="79" fillId="10" borderId="100" applyNumberFormat="0" applyProtection="0">
      <alignment vertical="center"/>
    </xf>
    <xf numFmtId="0" fontId="52" fillId="8" borderId="100" applyNumberFormat="0" applyProtection="0">
      <alignment horizontal="left" vertical="top" indent="1"/>
    </xf>
    <xf numFmtId="0" fontId="34" fillId="0" borderId="103" applyNumberFormat="0" applyFill="0" applyAlignment="0" applyProtection="0"/>
    <xf numFmtId="4" fontId="82" fillId="11" borderId="97" applyNumberFormat="0" applyProtection="0">
      <alignment horizontal="right" vertical="center"/>
    </xf>
    <xf numFmtId="4" fontId="81" fillId="48" borderId="101" applyNumberFormat="0" applyProtection="0">
      <alignment horizontal="left" vertical="center" indent="1"/>
    </xf>
    <xf numFmtId="0" fontId="79" fillId="8" borderId="100" applyNumberFormat="0" applyProtection="0">
      <alignment horizontal="left" vertical="top" indent="1"/>
    </xf>
    <xf numFmtId="4" fontId="52" fillId="96" borderId="97" applyNumberFormat="0" applyProtection="0">
      <alignment horizontal="left" vertical="center" indent="1"/>
    </xf>
    <xf numFmtId="4" fontId="86" fillId="100" borderId="97" applyNumberFormat="0" applyProtection="0">
      <alignment horizontal="right" vertical="center"/>
    </xf>
    <xf numFmtId="4" fontId="52" fillId="0" borderId="97" applyNumberFormat="0" applyProtection="0">
      <alignment horizontal="right" vertical="center"/>
    </xf>
    <xf numFmtId="0" fontId="79" fillId="10" borderId="100" applyNumberFormat="0" applyProtection="0">
      <alignment horizontal="left" vertical="top" indent="1"/>
    </xf>
    <xf numFmtId="4" fontId="79" fillId="16" borderId="100" applyNumberFormat="0" applyProtection="0">
      <alignment horizontal="left" vertical="center" indent="1"/>
    </xf>
    <xf numFmtId="4" fontId="79" fillId="10" borderId="100" applyNumberFormat="0" applyProtection="0">
      <alignment vertical="center"/>
    </xf>
    <xf numFmtId="0" fontId="49" fillId="14" borderId="102" applyBorder="0"/>
    <xf numFmtId="0" fontId="52" fillId="47" borderId="100" applyNumberFormat="0" applyProtection="0">
      <alignment horizontal="left" vertical="top" indent="1"/>
    </xf>
    <xf numFmtId="0" fontId="4" fillId="0" borderId="0"/>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182" fontId="4" fillId="0" borderId="0"/>
    <xf numFmtId="182" fontId="4" fillId="0" borderId="0"/>
    <xf numFmtId="183" fontId="4" fillId="0" borderId="0"/>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0" fontId="80" fillId="39" borderId="100" applyNumberFormat="0" applyProtection="0">
      <alignment horizontal="left" vertical="top" indent="1"/>
    </xf>
    <xf numFmtId="4" fontId="52" fillId="95" borderId="97" applyNumberFormat="0" applyProtection="0">
      <alignment horizontal="left" vertical="center" indent="1"/>
    </xf>
    <xf numFmtId="4" fontId="86" fillId="95" borderId="97" applyNumberFormat="0" applyProtection="0">
      <alignment vertical="center"/>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4" fillId="0" borderId="0"/>
    <xf numFmtId="0" fontId="84" fillId="92" borderId="97" applyNumberFormat="0" applyAlignment="0" applyProtection="0"/>
    <xf numFmtId="4" fontId="79" fillId="16" borderId="100" applyNumberFormat="0" applyProtection="0">
      <alignment horizontal="left" vertical="center" indent="1"/>
    </xf>
    <xf numFmtId="4" fontId="10" fillId="14" borderId="101" applyNumberFormat="0" applyProtection="0">
      <alignment horizontal="left" vertical="center" indent="1"/>
    </xf>
    <xf numFmtId="4" fontId="52" fillId="0" borderId="97" applyNumberFormat="0" applyProtection="0">
      <alignment horizontal="right" vertical="center"/>
    </xf>
    <xf numFmtId="0" fontId="79" fillId="10" borderId="100" applyNumberFormat="0" applyProtection="0">
      <alignment horizontal="left" vertical="top" indent="1"/>
    </xf>
    <xf numFmtId="0" fontId="40" fillId="32" borderId="97" applyNumberFormat="0" applyAlignment="0" applyProtection="0"/>
    <xf numFmtId="0" fontId="52" fillId="14" borderId="100" applyNumberFormat="0" applyProtection="0">
      <alignment horizontal="left" vertical="top" indent="1"/>
    </xf>
    <xf numFmtId="4" fontId="52" fillId="96" borderId="97" applyNumberFormat="0" applyProtection="0">
      <alignment horizontal="left" vertical="center" indent="1"/>
    </xf>
    <xf numFmtId="4" fontId="52" fillId="0" borderId="97" applyNumberFormat="0" applyProtection="0">
      <alignment horizontal="right" vertical="center"/>
    </xf>
    <xf numFmtId="0" fontId="4" fillId="0" borderId="0"/>
    <xf numFmtId="0" fontId="52" fillId="47" borderId="97" applyNumberFormat="0" applyProtection="0">
      <alignment horizontal="left" vertical="center"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182" fontId="33" fillId="0" borderId="0"/>
    <xf numFmtId="182" fontId="33" fillId="0" borderId="0"/>
    <xf numFmtId="182" fontId="33" fillId="0" borderId="0"/>
    <xf numFmtId="4" fontId="52" fillId="8" borderId="97" applyNumberFormat="0" applyProtection="0">
      <alignment horizontal="right" vertical="center"/>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4" fontId="52" fillId="96" borderId="97" applyNumberFormat="0" applyProtection="0">
      <alignment horizontal="left" vertical="center" indent="1"/>
    </xf>
    <xf numFmtId="0" fontId="52" fillId="8" borderId="100" applyNumberFormat="0" applyProtection="0">
      <alignment horizontal="left" vertical="top" indent="1"/>
    </xf>
    <xf numFmtId="0" fontId="4" fillId="56" borderId="55" applyNumberFormat="0" applyFont="0" applyAlignment="0" applyProtection="0"/>
    <xf numFmtId="4" fontId="52" fillId="95" borderId="97" applyNumberFormat="0" applyProtection="0">
      <alignment horizontal="left" vertical="center" indent="1"/>
    </xf>
    <xf numFmtId="4" fontId="52" fillId="96" borderId="97" applyNumberFormat="0" applyProtection="0">
      <alignment horizontal="left" vertical="center" indent="1"/>
    </xf>
    <xf numFmtId="4" fontId="52" fillId="0" borderId="97" applyNumberFormat="0" applyProtection="0">
      <alignment horizontal="right" vertical="center"/>
    </xf>
    <xf numFmtId="4" fontId="81" fillId="48" borderId="101" applyNumberFormat="0" applyProtection="0">
      <alignment horizontal="left" vertical="center" indent="1"/>
    </xf>
    <xf numFmtId="0" fontId="52" fillId="47" borderId="100" applyNumberFormat="0" applyProtection="0">
      <alignment horizontal="left" vertical="top" indent="1"/>
    </xf>
    <xf numFmtId="0" fontId="52" fillId="47" borderId="97" applyNumberFormat="0" applyProtection="0">
      <alignment horizontal="left" vertical="center" indent="1"/>
    </xf>
    <xf numFmtId="182" fontId="4" fillId="56" borderId="55" applyNumberFormat="0" applyFont="0" applyAlignment="0" applyProtection="0"/>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52" fillId="31" borderId="97" applyNumberFormat="0" applyFont="0" applyAlignment="0" applyProtection="0"/>
    <xf numFmtId="4" fontId="52" fillId="43" borderId="97" applyNumberFormat="0" applyProtection="0">
      <alignment horizontal="righ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4" fontId="82" fillId="11"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4" fontId="86" fillId="100" borderId="97" applyNumberFormat="0" applyProtection="0">
      <alignment horizontal="right" vertical="center"/>
    </xf>
    <xf numFmtId="4" fontId="52" fillId="0" borderId="97" applyNumberFormat="0" applyProtection="0">
      <alignment horizontal="right" vertical="center"/>
    </xf>
    <xf numFmtId="4" fontId="79" fillId="16" borderId="100" applyNumberFormat="0" applyProtection="0">
      <alignment horizontal="left" vertical="center" indent="1"/>
    </xf>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0" fontId="4" fillId="56" borderId="55" applyNumberFormat="0" applyFont="0" applyAlignment="0" applyProtection="0"/>
    <xf numFmtId="0" fontId="80" fillId="39" borderId="100" applyNumberFormat="0" applyProtection="0">
      <alignment horizontal="left" vertical="top" indent="1"/>
    </xf>
    <xf numFmtId="4" fontId="52" fillId="95" borderId="97" applyNumberFormat="0" applyProtection="0">
      <alignment horizontal="left" vertical="center" indent="1"/>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79" fillId="8" borderId="100" applyNumberFormat="0" applyProtection="0">
      <alignment horizontal="left" vertical="top" indent="1"/>
    </xf>
    <xf numFmtId="4" fontId="52" fillId="47" borderId="101" applyNumberFormat="0" applyProtection="0">
      <alignment horizontal="left" vertical="center" indent="1"/>
    </xf>
    <xf numFmtId="4" fontId="52" fillId="39" borderId="97" applyNumberFormat="0" applyProtection="0">
      <alignmen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2" fillId="14" borderId="100" applyNumberFormat="0" applyProtection="0">
      <alignment horizontal="left" vertical="top" indent="1"/>
    </xf>
    <xf numFmtId="4" fontId="52" fillId="95" borderId="97" applyNumberFormat="0" applyProtection="0">
      <alignment horizontal="left" vertical="center" indent="1"/>
    </xf>
    <xf numFmtId="4" fontId="52" fillId="40" borderId="101" applyNumberFormat="0" applyProtection="0">
      <alignment horizontal="right" vertical="center"/>
    </xf>
    <xf numFmtId="0" fontId="52" fillId="12" borderId="100" applyNumberFormat="0" applyProtection="0">
      <alignment horizontal="left" vertical="top" indent="1"/>
    </xf>
    <xf numFmtId="0" fontId="34" fillId="0" borderId="103" applyNumberFormat="0" applyFill="0" applyAlignment="0" applyProtection="0"/>
    <xf numFmtId="0" fontId="52" fillId="31" borderId="97" applyNumberFormat="0" applyFont="0" applyAlignment="0" applyProtection="0"/>
    <xf numFmtId="0" fontId="80" fillId="39" borderId="100" applyNumberFormat="0" applyProtection="0">
      <alignment horizontal="left" vertical="top" indent="1"/>
    </xf>
    <xf numFmtId="0" fontId="52" fillId="98" borderId="97" applyNumberFormat="0" applyProtection="0">
      <alignment horizontal="left" vertical="center" indent="1"/>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0" fontId="52" fillId="47" borderId="97" applyNumberFormat="0" applyProtection="0">
      <alignment horizontal="left" vertical="center"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0" fontId="52" fillId="31" borderId="97" applyNumberFormat="0" applyFont="0" applyAlignment="0" applyProtection="0"/>
    <xf numFmtId="4" fontId="52" fillId="44" borderId="97" applyNumberFormat="0" applyProtection="0">
      <alignment horizontal="right" vertical="center"/>
    </xf>
    <xf numFmtId="4" fontId="52" fillId="47" borderId="101" applyNumberFormat="0" applyProtection="0">
      <alignment horizontal="left" vertical="center" indent="1"/>
    </xf>
    <xf numFmtId="4" fontId="52" fillId="41" borderId="97" applyNumberFormat="0" applyProtection="0">
      <alignment horizontal="right" vertical="center"/>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4" fontId="52" fillId="15"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9" fontId="4" fillId="0" borderId="0" applyFont="0" applyFill="0" applyBorder="0" applyAlignment="0" applyProtection="0"/>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79" fillId="10" borderId="100" applyNumberFormat="0" applyProtection="0">
      <alignment vertical="center"/>
    </xf>
    <xf numFmtId="4" fontId="52" fillId="95" borderId="97"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4" borderId="100" applyNumberFormat="0" applyProtection="0">
      <alignment horizontal="left" vertical="top" indent="1"/>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9" fontId="4" fillId="0" borderId="0" applyFont="0" applyFill="0" applyBorder="0" applyAlignment="0" applyProtection="0"/>
    <xf numFmtId="4" fontId="52" fillId="8" borderId="101" applyNumberFormat="0" applyProtection="0">
      <alignment horizontal="left" vertical="center" indent="1"/>
    </xf>
    <xf numFmtId="4" fontId="52" fillId="47" borderId="101"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4" fontId="52" fillId="8" borderId="97" applyNumberFormat="0" applyProtection="0">
      <alignment horizontal="right" vertical="center"/>
    </xf>
    <xf numFmtId="9" fontId="4" fillId="0" borderId="0" applyFont="0" applyFill="0" applyBorder="0" applyAlignment="0" applyProtection="0"/>
    <xf numFmtId="4" fontId="10" fillId="14"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9" fontId="10" fillId="0" borderId="0" applyFont="0" applyFill="0" applyBorder="0" applyAlignment="0" applyProtection="0"/>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45" fillId="92" borderId="99" applyNumberFormat="0" applyAlignment="0" applyProtection="0"/>
    <xf numFmtId="4" fontId="52" fillId="96" borderId="97" applyNumberFormat="0" applyProtection="0">
      <alignment horizontal="left" vertical="center" indent="1"/>
    </xf>
    <xf numFmtId="4" fontId="52" fillId="8" borderId="101" applyNumberFormat="0" applyProtection="0">
      <alignment horizontal="left" vertical="center" indent="1"/>
    </xf>
    <xf numFmtId="0" fontId="34" fillId="0" borderId="103" applyNumberFormat="0" applyFill="0" applyAlignment="0" applyProtection="0"/>
    <xf numFmtId="4" fontId="82" fillId="11" borderId="97" applyNumberFormat="0" applyProtection="0">
      <alignment horizontal="right" vertical="center"/>
    </xf>
    <xf numFmtId="0" fontId="79" fillId="8" borderId="100" applyNumberFormat="0" applyProtection="0">
      <alignment horizontal="left" vertical="top" indent="1"/>
    </xf>
    <xf numFmtId="4" fontId="52" fillId="96" borderId="97" applyNumberFormat="0" applyProtection="0">
      <alignment horizontal="left" vertical="center" indent="1"/>
    </xf>
    <xf numFmtId="4" fontId="86" fillId="100" borderId="97" applyNumberFormat="0" applyProtection="0">
      <alignment horizontal="right" vertical="center"/>
    </xf>
    <xf numFmtId="0" fontId="79" fillId="10" borderId="100" applyNumberFormat="0" applyProtection="0">
      <alignment horizontal="left" vertical="top" indent="1"/>
    </xf>
    <xf numFmtId="4" fontId="79" fillId="16" borderId="100" applyNumberFormat="0" applyProtection="0">
      <alignment horizontal="left" vertical="center" indent="1"/>
    </xf>
    <xf numFmtId="4" fontId="79" fillId="10" borderId="100" applyNumberFormat="0" applyProtection="0">
      <alignment vertical="center"/>
    </xf>
    <xf numFmtId="9" fontId="4" fillId="0" borderId="0" applyFont="0" applyFill="0" applyBorder="0" applyAlignment="0" applyProtection="0"/>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86" fillId="95" borderId="97" applyNumberFormat="0" applyProtection="0">
      <alignment vertical="center"/>
    </xf>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52" fillId="47" borderId="100" applyNumberFormat="0" applyProtection="0">
      <alignment horizontal="left" vertical="top" indent="1"/>
    </xf>
    <xf numFmtId="0" fontId="79" fillId="10" borderId="100" applyNumberFormat="0" applyProtection="0">
      <alignment horizontal="left" vertical="top" indent="1"/>
    </xf>
    <xf numFmtId="4" fontId="52" fillId="15" borderId="97" applyNumberFormat="0" applyProtection="0">
      <alignment horizontal="right" vertical="center"/>
    </xf>
    <xf numFmtId="4" fontId="86" fillId="95" borderId="97" applyNumberFormat="0" applyProtection="0">
      <alignment vertical="center"/>
    </xf>
    <xf numFmtId="4" fontId="86" fillId="100" borderId="97" applyNumberFormat="0" applyProtection="0">
      <alignment horizontal="right" vertical="center"/>
    </xf>
    <xf numFmtId="4" fontId="52" fillId="40" borderId="101" applyNumberFormat="0" applyProtection="0">
      <alignment horizontal="right" vertical="center"/>
    </xf>
    <xf numFmtId="4" fontId="52" fillId="8" borderId="97" applyNumberFormat="0" applyProtection="0">
      <alignment horizontal="right" vertical="center"/>
    </xf>
    <xf numFmtId="0" fontId="52" fillId="8" borderId="100" applyNumberFormat="0" applyProtection="0">
      <alignment horizontal="left" vertical="top" indent="1"/>
    </xf>
    <xf numFmtId="4" fontId="52" fillId="45" borderId="97" applyNumberFormat="0" applyProtection="0">
      <alignment horizontal="right" vertical="center"/>
    </xf>
    <xf numFmtId="4" fontId="79" fillId="16" borderId="100" applyNumberFormat="0" applyProtection="0">
      <alignment horizontal="left" vertical="center" indent="1"/>
    </xf>
    <xf numFmtId="4" fontId="82" fillId="11" borderId="97" applyNumberFormat="0" applyProtection="0">
      <alignment horizontal="right" vertical="center"/>
    </xf>
    <xf numFmtId="4" fontId="52" fillId="39" borderId="97" applyNumberFormat="0" applyProtection="0">
      <alignment vertical="center"/>
    </xf>
    <xf numFmtId="4" fontId="79" fillId="10" borderId="100" applyNumberFormat="0" applyProtection="0">
      <alignment vertical="center"/>
    </xf>
    <xf numFmtId="4" fontId="52" fillId="43" borderId="97" applyNumberFormat="0" applyProtection="0">
      <alignment horizontal="right" vertical="center"/>
    </xf>
    <xf numFmtId="4" fontId="52" fillId="46" borderId="101" applyNumberFormat="0" applyProtection="0">
      <alignment horizontal="left" vertical="center"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96" borderId="97" applyNumberFormat="0" applyProtection="0">
      <alignment horizontal="left" vertical="center" indent="1"/>
    </xf>
    <xf numFmtId="0" fontId="52" fillId="8" borderId="100" applyNumberFormat="0" applyProtection="0">
      <alignment horizontal="left" vertical="top" indent="1"/>
    </xf>
    <xf numFmtId="0" fontId="52" fillId="31" borderId="97" applyNumberFormat="0" applyFont="0" applyAlignment="0" applyProtection="0"/>
    <xf numFmtId="0" fontId="52" fillId="98" borderId="97" applyNumberFormat="0" applyProtection="0">
      <alignment horizontal="left" vertical="center" indent="1"/>
    </xf>
    <xf numFmtId="0" fontId="52" fillId="31" borderId="97" applyNumberFormat="0" applyFont="0" applyAlignment="0" applyProtection="0"/>
    <xf numFmtId="4" fontId="52" fillId="42" borderId="97" applyNumberFormat="0" applyProtection="0">
      <alignment horizontal="right" vertical="center"/>
    </xf>
    <xf numFmtId="0" fontId="52" fillId="98" borderId="97" applyNumberFormat="0" applyProtection="0">
      <alignment horizontal="left" vertical="center" indent="1"/>
    </xf>
    <xf numFmtId="4" fontId="52" fillId="15" borderId="97" applyNumberFormat="0" applyProtection="0">
      <alignment horizontal="right" vertical="center"/>
    </xf>
    <xf numFmtId="4" fontId="52" fillId="13" borderId="97" applyNumberFormat="0" applyProtection="0">
      <alignment horizontal="right" vertical="center"/>
    </xf>
    <xf numFmtId="0" fontId="52" fillId="8" borderId="100" applyNumberFormat="0" applyProtection="0">
      <alignment horizontal="left" vertical="top"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0" fontId="52" fillId="47" borderId="100" applyNumberFormat="0" applyProtection="0">
      <alignment horizontal="left" vertical="top" indent="1"/>
    </xf>
    <xf numFmtId="4" fontId="52" fillId="46" borderId="101" applyNumberFormat="0" applyProtection="0">
      <alignment horizontal="left" vertical="center" indent="1"/>
    </xf>
    <xf numFmtId="0" fontId="52" fillId="31" borderId="97" applyNumberFormat="0" applyFont="0" applyAlignment="0" applyProtection="0"/>
    <xf numFmtId="4" fontId="52" fillId="8" borderId="97" applyNumberFormat="0" applyProtection="0">
      <alignment horizontal="right" vertical="center"/>
    </xf>
    <xf numFmtId="4" fontId="52" fillId="45" borderId="97" applyNumberFormat="0" applyProtection="0">
      <alignment horizontal="right" vertical="center"/>
    </xf>
    <xf numFmtId="0" fontId="79" fillId="10" borderId="100" applyNumberFormat="0" applyProtection="0">
      <alignment horizontal="left" vertical="top" indent="1"/>
    </xf>
    <xf numFmtId="0" fontId="52" fillId="47" borderId="97" applyNumberFormat="0" applyProtection="0">
      <alignment horizontal="left" vertical="center" indent="1"/>
    </xf>
    <xf numFmtId="0" fontId="52" fillId="12" borderId="97" applyNumberFormat="0" applyProtection="0">
      <alignment horizontal="left" vertical="center" indent="1"/>
    </xf>
    <xf numFmtId="4" fontId="52" fillId="45" borderId="97" applyNumberFormat="0" applyProtection="0">
      <alignment horizontal="right" vertical="center"/>
    </xf>
    <xf numFmtId="0" fontId="52" fillId="12" borderId="97"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4" fontId="52" fillId="96" borderId="97" applyNumberFormat="0" applyProtection="0">
      <alignment horizontal="left" vertical="center" indent="1"/>
    </xf>
    <xf numFmtId="4" fontId="52" fillId="47" borderId="101" applyNumberFormat="0" applyProtection="0">
      <alignment horizontal="left" vertical="center"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8" borderId="97" applyNumberFormat="0" applyProtection="0">
      <alignment horizontal="right" vertical="center"/>
    </xf>
    <xf numFmtId="4" fontId="52" fillId="41" borderId="97" applyNumberFormat="0" applyProtection="0">
      <alignment horizontal="right" vertical="center"/>
    </xf>
    <xf numFmtId="4" fontId="52" fillId="97" borderId="97" applyNumberFormat="0" applyProtection="0">
      <alignment horizontal="right" vertical="center"/>
    </xf>
    <xf numFmtId="0" fontId="34" fillId="0" borderId="103" applyNumberFormat="0" applyFill="0" applyAlignment="0" applyProtection="0"/>
    <xf numFmtId="4" fontId="52" fillId="97" borderId="97" applyNumberFormat="0" applyProtection="0">
      <alignment horizontal="right" vertical="center"/>
    </xf>
    <xf numFmtId="4" fontId="52" fillId="45" borderId="97" applyNumberFormat="0" applyProtection="0">
      <alignment horizontal="right" vertical="center"/>
    </xf>
    <xf numFmtId="4" fontId="52" fillId="8" borderId="97" applyNumberFormat="0" applyProtection="0">
      <alignment horizontal="right" vertical="center"/>
    </xf>
    <xf numFmtId="4" fontId="52" fillId="96" borderId="97" applyNumberFormat="0" applyProtection="0">
      <alignment horizontal="left" vertical="center" indent="1"/>
    </xf>
    <xf numFmtId="0" fontId="52" fillId="14" borderId="100" applyNumberFormat="0" applyProtection="0">
      <alignment horizontal="left" vertical="top" indent="1"/>
    </xf>
    <xf numFmtId="4" fontId="10" fillId="14" borderId="101" applyNumberFormat="0" applyProtection="0">
      <alignment horizontal="left" vertical="center" indent="1"/>
    </xf>
    <xf numFmtId="0" fontId="45" fillId="92" borderId="99" applyNumberFormat="0" applyAlignment="0" applyProtection="0"/>
    <xf numFmtId="4" fontId="52" fillId="41" borderId="97" applyNumberFormat="0" applyProtection="0">
      <alignment horizontal="right" vertical="center"/>
    </xf>
    <xf numFmtId="4" fontId="79" fillId="16" borderId="100" applyNumberFormat="0" applyProtection="0">
      <alignment horizontal="left" vertical="center" indent="1"/>
    </xf>
    <xf numFmtId="4" fontId="52" fillId="44" borderId="97" applyNumberFormat="0" applyProtection="0">
      <alignment horizontal="right" vertical="center"/>
    </xf>
    <xf numFmtId="0" fontId="52" fillId="16" borderId="97" applyNumberFormat="0" applyProtection="0">
      <alignment horizontal="left" vertical="center" indent="1"/>
    </xf>
    <xf numFmtId="0" fontId="79" fillId="8" borderId="100" applyNumberFormat="0" applyProtection="0">
      <alignment horizontal="left" vertical="top" indent="1"/>
    </xf>
    <xf numFmtId="0" fontId="34" fillId="0" borderId="103" applyNumberFormat="0" applyFill="0" applyAlignment="0" applyProtection="0"/>
    <xf numFmtId="4" fontId="52" fillId="0" borderId="97" applyNumberFormat="0" applyProtection="0">
      <alignment horizontal="right" vertical="center"/>
    </xf>
    <xf numFmtId="0" fontId="79" fillId="10" borderId="100" applyNumberFormat="0" applyProtection="0">
      <alignment horizontal="left" vertical="top" indent="1"/>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0" fontId="80" fillId="39" borderId="100" applyNumberFormat="0" applyProtection="0">
      <alignment horizontal="left" vertical="top" indent="1"/>
    </xf>
    <xf numFmtId="4" fontId="52" fillId="95" borderId="97" applyNumberFormat="0" applyProtection="0">
      <alignment horizontal="left" vertical="center" indent="1"/>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52" fillId="31" borderId="97" applyNumberFormat="0" applyFont="0" applyAlignment="0" applyProtection="0"/>
    <xf numFmtId="4" fontId="52" fillId="95" borderId="97" applyNumberFormat="0" applyProtection="0">
      <alignment horizontal="left" vertical="center" indent="1"/>
    </xf>
    <xf numFmtId="0" fontId="52" fillId="49" borderId="105"/>
    <xf numFmtId="0" fontId="40" fillId="32" borderId="97" applyNumberFormat="0" applyAlignment="0" applyProtection="0"/>
    <xf numFmtId="0" fontId="52" fillId="8" borderId="100" applyNumberFormat="0" applyProtection="0">
      <alignment horizontal="left" vertical="top" indent="1"/>
    </xf>
    <xf numFmtId="4" fontId="52" fillId="96" borderId="97" applyNumberFormat="0" applyProtection="0">
      <alignment horizontal="left" vertical="center" indent="1"/>
    </xf>
    <xf numFmtId="4" fontId="52" fillId="39" borderId="97" applyNumberFormat="0" applyProtection="0">
      <alignment vertical="center"/>
    </xf>
    <xf numFmtId="0" fontId="52" fillId="47" borderId="97" applyNumberFormat="0" applyProtection="0">
      <alignment horizontal="left" vertical="center" indent="1"/>
    </xf>
    <xf numFmtId="4" fontId="52" fillId="96" borderId="97" applyNumberFormat="0" applyProtection="0">
      <alignment horizontal="left" vertical="center" indent="1"/>
    </xf>
    <xf numFmtId="4" fontId="52" fillId="39" borderId="97" applyNumberFormat="0" applyProtection="0">
      <alignmen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8" borderId="97" applyNumberFormat="0" applyProtection="0">
      <alignment horizontal="right" vertical="center"/>
    </xf>
    <xf numFmtId="4" fontId="52" fillId="0" borderId="97" applyNumberFormat="0" applyProtection="0">
      <alignment horizontal="right" vertical="center"/>
    </xf>
    <xf numFmtId="0" fontId="79" fillId="10" borderId="100" applyNumberFormat="0" applyProtection="0">
      <alignment horizontal="left" vertical="top" indent="1"/>
    </xf>
    <xf numFmtId="4" fontId="52" fillId="42" borderId="97" applyNumberFormat="0" applyProtection="0">
      <alignment horizontal="right" vertical="center"/>
    </xf>
    <xf numFmtId="0" fontId="52" fillId="49" borderId="105"/>
    <xf numFmtId="4" fontId="52" fillId="13" borderId="97" applyNumberFormat="0" applyProtection="0">
      <alignment horizontal="right" vertical="center"/>
    </xf>
    <xf numFmtId="4" fontId="52" fillId="47" borderId="101" applyNumberFormat="0" applyProtection="0">
      <alignment horizontal="left" vertical="center" indent="1"/>
    </xf>
    <xf numFmtId="4" fontId="10" fillId="14" borderId="101" applyNumberFormat="0" applyProtection="0">
      <alignment horizontal="left" vertical="center" indent="1"/>
    </xf>
    <xf numFmtId="4" fontId="52" fillId="40" borderId="101" applyNumberFormat="0" applyProtection="0">
      <alignment horizontal="right" vertical="center"/>
    </xf>
    <xf numFmtId="0" fontId="52" fillId="12" borderId="100" applyNumberFormat="0" applyProtection="0">
      <alignment horizontal="left" vertical="top" indent="1"/>
    </xf>
    <xf numFmtId="4" fontId="52" fillId="43" borderId="97" applyNumberFormat="0" applyProtection="0">
      <alignment horizontal="right" vertical="center"/>
    </xf>
    <xf numFmtId="0" fontId="52" fillId="47" borderId="97" applyNumberFormat="0" applyProtection="0">
      <alignment horizontal="left" vertical="center" indent="1"/>
    </xf>
    <xf numFmtId="0" fontId="52" fillId="12" borderId="100" applyNumberFormat="0" applyProtection="0">
      <alignment horizontal="left" vertical="top" indent="1"/>
    </xf>
    <xf numFmtId="4" fontId="52" fillId="46" borderId="101" applyNumberFormat="0" applyProtection="0">
      <alignment horizontal="left" vertical="center" indent="1"/>
    </xf>
    <xf numFmtId="4" fontId="52" fillId="8" borderId="101" applyNumberFormat="0" applyProtection="0">
      <alignment horizontal="left" vertical="center" indent="1"/>
    </xf>
    <xf numFmtId="0" fontId="52" fillId="16" borderId="97" applyNumberFormat="0" applyProtection="0">
      <alignment horizontal="left" vertical="center" indent="1"/>
    </xf>
    <xf numFmtId="4" fontId="52" fillId="42" borderId="97" applyNumberFormat="0" applyProtection="0">
      <alignment horizontal="right" vertical="center"/>
    </xf>
    <xf numFmtId="0" fontId="52" fillId="16" borderId="97" applyNumberFormat="0" applyProtection="0">
      <alignment horizontal="left" vertical="center" indent="1"/>
    </xf>
    <xf numFmtId="0" fontId="52" fillId="16" borderId="97" applyNumberFormat="0" applyProtection="0">
      <alignment horizontal="left" vertical="center" indent="1"/>
    </xf>
    <xf numFmtId="4" fontId="52" fillId="13" borderId="97" applyNumberFormat="0" applyProtection="0">
      <alignment horizontal="right" vertical="center"/>
    </xf>
    <xf numFmtId="4" fontId="52" fillId="8" borderId="101" applyNumberFormat="0" applyProtection="0">
      <alignment horizontal="left" vertical="center" indent="1"/>
    </xf>
    <xf numFmtId="0" fontId="52" fillId="49" borderId="105"/>
    <xf numFmtId="4" fontId="52" fillId="13" borderId="97" applyNumberFormat="0" applyProtection="0">
      <alignment horizontal="right" vertical="center"/>
    </xf>
    <xf numFmtId="4" fontId="52" fillId="42" borderId="97" applyNumberFormat="0" applyProtection="0">
      <alignment horizontal="right" vertical="center"/>
    </xf>
    <xf numFmtId="0" fontId="52" fillId="47" borderId="100" applyNumberFormat="0" applyProtection="0">
      <alignment horizontal="left" vertical="top" indent="1"/>
    </xf>
    <xf numFmtId="0" fontId="52" fillId="12" borderId="100" applyNumberFormat="0" applyProtection="0">
      <alignment horizontal="left" vertical="top" indent="1"/>
    </xf>
    <xf numFmtId="0" fontId="52" fillId="8" borderId="100" applyNumberFormat="0" applyProtection="0">
      <alignment horizontal="left" vertical="top" indent="1"/>
    </xf>
    <xf numFmtId="0" fontId="80" fillId="39" borderId="100" applyNumberFormat="0" applyProtection="0">
      <alignment horizontal="left" vertical="top" indent="1"/>
    </xf>
    <xf numFmtId="0" fontId="52" fillId="14" borderId="100" applyNumberFormat="0" applyProtection="0">
      <alignment horizontal="left" vertical="top" indent="1"/>
    </xf>
    <xf numFmtId="0" fontId="52" fillId="47" borderId="97" applyNumberFormat="0" applyProtection="0">
      <alignment horizontal="left" vertical="center" indent="1"/>
    </xf>
    <xf numFmtId="4" fontId="52" fillId="95" borderId="97" applyNumberFormat="0" applyProtection="0">
      <alignment horizontal="left" vertical="center" indent="1"/>
    </xf>
    <xf numFmtId="0" fontId="40" fillId="32" borderId="97" applyNumberFormat="0" applyAlignment="0" applyProtection="0"/>
    <xf numFmtId="0" fontId="52" fillId="98" borderId="97" applyNumberFormat="0" applyProtection="0">
      <alignment horizontal="left" vertical="center" indent="1"/>
    </xf>
    <xf numFmtId="4" fontId="52" fillId="0" borderId="97" applyNumberFormat="0" applyProtection="0">
      <alignment horizontal="right" vertical="center"/>
    </xf>
    <xf numFmtId="0" fontId="101" fillId="69" borderId="0" applyNumberFormat="0" applyBorder="0" applyAlignment="0" applyProtection="0"/>
    <xf numFmtId="4" fontId="52" fillId="0"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0" fontId="52" fillId="31" borderId="97" applyNumberFormat="0" applyFont="0" applyAlignment="0" applyProtection="0"/>
    <xf numFmtId="0" fontId="80" fillId="39" borderId="100" applyNumberFormat="0" applyProtection="0">
      <alignment horizontal="left" vertical="top" indent="1"/>
    </xf>
    <xf numFmtId="0" fontId="84" fillId="92" borderId="97" applyNumberFormat="0" applyAlignment="0" applyProtection="0"/>
    <xf numFmtId="4" fontId="52" fillId="41" borderId="97" applyNumberFormat="0" applyProtection="0">
      <alignment horizontal="right" vertical="center"/>
    </xf>
    <xf numFmtId="0" fontId="49" fillId="14" borderId="102" applyBorder="0"/>
    <xf numFmtId="0" fontId="52" fillId="49" borderId="105"/>
    <xf numFmtId="0" fontId="52" fillId="16" borderId="97" applyNumberFormat="0" applyProtection="0">
      <alignment horizontal="left" vertical="center" indent="1"/>
    </xf>
    <xf numFmtId="0" fontId="52" fillId="47" borderId="100" applyNumberFormat="0" applyProtection="0">
      <alignment horizontal="left" vertical="top" indent="1"/>
    </xf>
    <xf numFmtId="0" fontId="52" fillId="47" borderId="100" applyNumberFormat="0" applyProtection="0">
      <alignment horizontal="left" vertical="top" indent="1"/>
    </xf>
    <xf numFmtId="0" fontId="52" fillId="12" borderId="100" applyNumberFormat="0" applyProtection="0">
      <alignment horizontal="left" vertical="top" indent="1"/>
    </xf>
    <xf numFmtId="0" fontId="52" fillId="8" borderId="100" applyNumberFormat="0" applyProtection="0">
      <alignment horizontal="left" vertical="top" indent="1"/>
    </xf>
    <xf numFmtId="0" fontId="52" fillId="31" borderId="97" applyNumberFormat="0" applyFont="0" applyAlignment="0" applyProtection="0"/>
    <xf numFmtId="0" fontId="52" fillId="14" borderId="100" applyNumberFormat="0" applyProtection="0">
      <alignment horizontal="left" vertical="top" indent="1"/>
    </xf>
    <xf numFmtId="4" fontId="52" fillId="39" borderId="97" applyNumberFormat="0" applyProtection="0">
      <alignment vertical="center"/>
    </xf>
    <xf numFmtId="4" fontId="52" fillId="8" borderId="97" applyNumberFormat="0" applyProtection="0">
      <alignment horizontal="right" vertical="center"/>
    </xf>
    <xf numFmtId="0" fontId="79" fillId="8" borderId="100" applyNumberFormat="0" applyProtection="0">
      <alignment horizontal="left" vertical="top" indent="1"/>
    </xf>
    <xf numFmtId="0" fontId="52" fillId="47" borderId="97" applyNumberFormat="0" applyProtection="0">
      <alignment horizontal="left" vertical="center" indent="1"/>
    </xf>
    <xf numFmtId="4" fontId="52" fillId="96" borderId="97" applyNumberFormat="0" applyProtection="0">
      <alignment horizontal="left" vertical="center" indent="1"/>
    </xf>
    <xf numFmtId="4" fontId="10" fillId="14" borderId="101" applyNumberFormat="0" applyProtection="0">
      <alignment horizontal="left" vertical="center" indent="1"/>
    </xf>
    <xf numFmtId="0" fontId="34" fillId="0" borderId="103" applyNumberFormat="0" applyFill="0" applyAlignment="0" applyProtection="0"/>
    <xf numFmtId="0" fontId="52" fillId="14" borderId="100" applyNumberFormat="0" applyProtection="0">
      <alignment horizontal="left" vertical="top" indent="1"/>
    </xf>
    <xf numFmtId="4" fontId="52" fillId="44" borderId="97" applyNumberFormat="0" applyProtection="0">
      <alignment horizontal="right" vertical="center"/>
    </xf>
    <xf numFmtId="0" fontId="52" fillId="31" borderId="97" applyNumberFormat="0" applyFont="0" applyAlignment="0" applyProtection="0"/>
    <xf numFmtId="4" fontId="52" fillId="96" borderId="97" applyNumberFormat="0" applyProtection="0">
      <alignment horizontal="left" vertical="center" indent="1"/>
    </xf>
    <xf numFmtId="4" fontId="81" fillId="48" borderId="101" applyNumberFormat="0" applyProtection="0">
      <alignment horizontal="left" vertical="center" indent="1"/>
    </xf>
    <xf numFmtId="4" fontId="86" fillId="100" borderId="97" applyNumberFormat="0" applyProtection="0">
      <alignment horizontal="right" vertical="center"/>
    </xf>
    <xf numFmtId="4" fontId="52" fillId="97" borderId="97" applyNumberFormat="0" applyProtection="0">
      <alignment horizontal="right" vertical="center"/>
    </xf>
    <xf numFmtId="4" fontId="52" fillId="97"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13" borderId="97" applyNumberFormat="0" applyProtection="0">
      <alignment horizontal="right" vertical="center"/>
    </xf>
    <xf numFmtId="4" fontId="52" fillId="41" borderId="97" applyNumberFormat="0" applyProtection="0">
      <alignment horizontal="right" vertical="center"/>
    </xf>
    <xf numFmtId="4" fontId="79" fillId="10" borderId="100" applyNumberFormat="0" applyProtection="0">
      <alignment vertical="center"/>
    </xf>
    <xf numFmtId="4" fontId="10" fillId="14" borderId="101" applyNumberFormat="0" applyProtection="0">
      <alignment horizontal="left" vertical="center" indent="1"/>
    </xf>
    <xf numFmtId="0" fontId="84" fillId="92" borderId="97" applyNumberFormat="0" applyAlignment="0" applyProtection="0"/>
    <xf numFmtId="0" fontId="52" fillId="98" borderId="97" applyNumberFormat="0" applyProtection="0">
      <alignment horizontal="left" vertical="center" indent="1"/>
    </xf>
    <xf numFmtId="0" fontId="52" fillId="12" borderId="97" applyNumberFormat="0" applyProtection="0">
      <alignment horizontal="left" vertical="center" indent="1"/>
    </xf>
    <xf numFmtId="4" fontId="52" fillId="42" borderId="97" applyNumberFormat="0" applyProtection="0">
      <alignment horizontal="right" vertical="center"/>
    </xf>
    <xf numFmtId="4" fontId="52" fillId="15" borderId="97" applyNumberFormat="0" applyProtection="0">
      <alignment horizontal="right" vertical="center"/>
    </xf>
    <xf numFmtId="0" fontId="49" fillId="14" borderId="102" applyBorder="0"/>
    <xf numFmtId="4" fontId="52" fillId="47" borderId="101"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0" fontId="79" fillId="8" borderId="100" applyNumberFormat="0" applyProtection="0">
      <alignment horizontal="left" vertical="top" indent="1"/>
    </xf>
    <xf numFmtId="0" fontId="101" fillId="77" borderId="0" applyNumberFormat="0" applyBorder="0" applyAlignment="0" applyProtection="0"/>
    <xf numFmtId="4" fontId="52" fillId="44" borderId="97" applyNumberFormat="0" applyProtection="0">
      <alignment horizontal="right" vertical="center"/>
    </xf>
    <xf numFmtId="4" fontId="52" fillId="43" borderId="97" applyNumberFormat="0" applyProtection="0">
      <alignment horizontal="right" vertical="center"/>
    </xf>
    <xf numFmtId="0" fontId="52" fillId="31" borderId="97" applyNumberFormat="0" applyFont="0" applyAlignment="0" applyProtection="0"/>
    <xf numFmtId="0" fontId="34" fillId="0" borderId="103" applyNumberFormat="0" applyFill="0" applyAlignment="0" applyProtection="0"/>
    <xf numFmtId="0" fontId="52" fillId="8" borderId="100" applyNumberFormat="0" applyProtection="0">
      <alignment horizontal="left" vertical="top" indent="1"/>
    </xf>
    <xf numFmtId="0" fontId="52" fillId="12" borderId="100" applyNumberFormat="0" applyProtection="0">
      <alignment horizontal="left" vertical="top" indent="1"/>
    </xf>
    <xf numFmtId="0" fontId="80" fillId="39" borderId="100" applyNumberFormat="0" applyProtection="0">
      <alignment horizontal="left" vertical="top" indent="1"/>
    </xf>
    <xf numFmtId="4" fontId="79" fillId="16" borderId="100" applyNumberFormat="0" applyProtection="0">
      <alignment horizontal="left" vertical="center" indent="1"/>
    </xf>
    <xf numFmtId="4" fontId="86" fillId="99" borderId="105" applyNumberFormat="0" applyProtection="0">
      <alignment vertical="center"/>
    </xf>
    <xf numFmtId="0" fontId="49" fillId="14" borderId="102" applyBorder="0"/>
    <xf numFmtId="0" fontId="52" fillId="8" borderId="100" applyNumberFormat="0" applyProtection="0">
      <alignment horizontal="left" vertical="top" indent="1"/>
    </xf>
    <xf numFmtId="0" fontId="52" fillId="47" borderId="100" applyNumberFormat="0" applyProtection="0">
      <alignment horizontal="left" vertical="top" indent="1"/>
    </xf>
    <xf numFmtId="0" fontId="52" fillId="12" borderId="100" applyNumberFormat="0" applyProtection="0">
      <alignment horizontal="left" vertical="top" indent="1"/>
    </xf>
    <xf numFmtId="4" fontId="10" fillId="14" borderId="101" applyNumberFormat="0" applyProtection="0">
      <alignment horizontal="left" vertical="center" indent="1"/>
    </xf>
    <xf numFmtId="0" fontId="52" fillId="8" borderId="100" applyNumberFormat="0" applyProtection="0">
      <alignment horizontal="left" vertical="top" indent="1"/>
    </xf>
    <xf numFmtId="0" fontId="52" fillId="14" borderId="100" applyNumberFormat="0" applyProtection="0">
      <alignment horizontal="left" vertical="top" indent="1"/>
    </xf>
    <xf numFmtId="0" fontId="84" fillId="92" borderId="97" applyNumberFormat="0" applyAlignment="0" applyProtection="0"/>
    <xf numFmtId="4" fontId="52" fillId="44" borderId="97" applyNumberFormat="0" applyProtection="0">
      <alignment horizontal="right" vertical="center"/>
    </xf>
    <xf numFmtId="4" fontId="52" fillId="8" borderId="97" applyNumberFormat="0" applyProtection="0">
      <alignment horizontal="right" vertical="center"/>
    </xf>
    <xf numFmtId="4" fontId="52" fillId="40" borderId="101" applyNumberFormat="0" applyProtection="0">
      <alignment horizontal="right" vertical="center"/>
    </xf>
    <xf numFmtId="4" fontId="52" fillId="45" borderId="97" applyNumberFormat="0" applyProtection="0">
      <alignment horizontal="right" vertical="center"/>
    </xf>
    <xf numFmtId="0" fontId="52" fillId="12" borderId="100" applyNumberFormat="0" applyProtection="0">
      <alignment horizontal="left" vertical="top" indent="1"/>
    </xf>
    <xf numFmtId="4" fontId="52" fillId="40" borderId="101" applyNumberFormat="0" applyProtection="0">
      <alignment horizontal="right" vertical="center"/>
    </xf>
    <xf numFmtId="4" fontId="52" fillId="15" borderId="97" applyNumberFormat="0" applyProtection="0">
      <alignment horizontal="right" vertical="center"/>
    </xf>
    <xf numFmtId="0" fontId="52" fillId="14" borderId="100" applyNumberFormat="0" applyProtection="0">
      <alignment horizontal="left" vertical="top" indent="1"/>
    </xf>
    <xf numFmtId="4" fontId="52" fillId="43" borderId="97" applyNumberFormat="0" applyProtection="0">
      <alignment horizontal="right" vertical="center"/>
    </xf>
    <xf numFmtId="4" fontId="52" fillId="41" borderId="97" applyNumberFormat="0" applyProtection="0">
      <alignment horizontal="right" vertical="center"/>
    </xf>
    <xf numFmtId="4" fontId="52" fillId="46" borderId="101" applyNumberFormat="0" applyProtection="0">
      <alignment horizontal="left" vertical="center" indent="1"/>
    </xf>
    <xf numFmtId="0" fontId="79" fillId="10" borderId="100" applyNumberFormat="0" applyProtection="0">
      <alignment horizontal="left" vertical="top" indent="1"/>
    </xf>
    <xf numFmtId="0" fontId="93" fillId="54" borderId="1" applyNumberFormat="0" applyAlignment="0" applyProtection="0"/>
    <xf numFmtId="4" fontId="52" fillId="46" borderId="101" applyNumberFormat="0" applyProtection="0">
      <alignment horizontal="left" vertical="center" indent="1"/>
    </xf>
    <xf numFmtId="0" fontId="52" fillId="16" borderId="97" applyNumberFormat="0" applyProtection="0">
      <alignment horizontal="left" vertical="center" indent="1"/>
    </xf>
    <xf numFmtId="0" fontId="52" fillId="47" borderId="100" applyNumberFormat="0" applyProtection="0">
      <alignment horizontal="left" vertical="top" indent="1"/>
    </xf>
    <xf numFmtId="4" fontId="10" fillId="14" borderId="101" applyNumberFormat="0" applyProtection="0">
      <alignment horizontal="left" vertical="center" indent="1"/>
    </xf>
    <xf numFmtId="4" fontId="52" fillId="15" borderId="97" applyNumberFormat="0" applyProtection="0">
      <alignment horizontal="right" vertical="center"/>
    </xf>
    <xf numFmtId="4" fontId="52" fillId="40" borderId="101" applyNumberFormat="0" applyProtection="0">
      <alignment horizontal="right" vertical="center"/>
    </xf>
    <xf numFmtId="0" fontId="52" fillId="31" borderId="97" applyNumberFormat="0" applyFont="0" applyAlignment="0" applyProtection="0"/>
    <xf numFmtId="4" fontId="52" fillId="39" borderId="97" applyNumberFormat="0" applyProtection="0">
      <alignment vertical="center"/>
    </xf>
    <xf numFmtId="4" fontId="52" fillId="95" borderId="97" applyNumberFormat="0" applyProtection="0">
      <alignment horizontal="left" vertical="center" indent="1"/>
    </xf>
    <xf numFmtId="0" fontId="52" fillId="12" borderId="97" applyNumberFormat="0" applyProtection="0">
      <alignment horizontal="left" vertical="center" indent="1"/>
    </xf>
    <xf numFmtId="4" fontId="52" fillId="0" borderId="97" applyNumberFormat="0" applyProtection="0">
      <alignment horizontal="right" vertical="center"/>
    </xf>
    <xf numFmtId="0" fontId="52" fillId="12" borderId="97" applyNumberFormat="0" applyProtection="0">
      <alignment horizontal="left" vertical="center" indent="1"/>
    </xf>
    <xf numFmtId="4" fontId="52" fillId="95" borderId="97" applyNumberFormat="0" applyProtection="0">
      <alignment horizontal="left" vertical="center" indent="1"/>
    </xf>
    <xf numFmtId="4" fontId="52" fillId="96" borderId="97" applyNumberFormat="0" applyProtection="0">
      <alignment horizontal="left" vertical="center" indent="1"/>
    </xf>
    <xf numFmtId="4" fontId="52" fillId="13" borderId="97" applyNumberFormat="0" applyProtection="0">
      <alignment horizontal="right" vertical="center"/>
    </xf>
    <xf numFmtId="0" fontId="52" fillId="47" borderId="100" applyNumberFormat="0" applyProtection="0">
      <alignment horizontal="left" vertical="top" indent="1"/>
    </xf>
    <xf numFmtId="4" fontId="52" fillId="8" borderId="97" applyNumberFormat="0" applyProtection="0">
      <alignment horizontal="right" vertical="center"/>
    </xf>
    <xf numFmtId="4" fontId="86" fillId="99" borderId="105" applyNumberFormat="0" applyProtection="0">
      <alignment vertical="center"/>
    </xf>
    <xf numFmtId="4" fontId="52" fillId="45" borderId="97" applyNumberFormat="0" applyProtection="0">
      <alignment horizontal="right" vertical="center"/>
    </xf>
    <xf numFmtId="0" fontId="52" fillId="47" borderId="97" applyNumberFormat="0" applyProtection="0">
      <alignment horizontal="left" vertical="center" indent="1"/>
    </xf>
    <xf numFmtId="4" fontId="52" fillId="13" borderId="97" applyNumberFormat="0" applyProtection="0">
      <alignment horizontal="right" vertical="center"/>
    </xf>
    <xf numFmtId="4" fontId="52" fillId="39" borderId="97" applyNumberFormat="0" applyProtection="0">
      <alignmen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44" borderId="97"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00" applyNumberFormat="0" applyProtection="0">
      <alignment horizontal="left" vertical="top" indent="1"/>
    </xf>
    <xf numFmtId="4" fontId="52" fillId="96" borderId="97" applyNumberFormat="0" applyProtection="0">
      <alignment horizontal="left" vertical="center" indent="1"/>
    </xf>
    <xf numFmtId="4" fontId="52" fillId="0" borderId="97" applyNumberFormat="0" applyProtection="0">
      <alignment horizontal="right" vertical="center"/>
    </xf>
    <xf numFmtId="0" fontId="79" fillId="10" borderId="100" applyNumberFormat="0" applyProtection="0">
      <alignment horizontal="left" vertical="top" indent="1"/>
    </xf>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0" fontId="80" fillId="39" borderId="100" applyNumberFormat="0" applyProtection="0">
      <alignment horizontal="left" vertical="top" indent="1"/>
    </xf>
    <xf numFmtId="4" fontId="52" fillId="95" borderId="97" applyNumberFormat="0" applyProtection="0">
      <alignment horizontal="left" vertical="center" indent="1"/>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28" fillId="90" borderId="0" applyNumberFormat="0" applyBorder="0" applyAlignment="0" applyProtection="0"/>
    <xf numFmtId="0" fontId="28" fillId="83"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21" borderId="0" applyNumberFormat="0" applyBorder="0" applyAlignment="0" applyProtection="0"/>
    <xf numFmtId="0" fontId="28" fillId="85" borderId="0" applyNumberFormat="0" applyBorder="0" applyAlignment="0" applyProtection="0"/>
    <xf numFmtId="0" fontId="28" fillId="25"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52" fillId="81" borderId="0"/>
    <xf numFmtId="0" fontId="52" fillId="81" borderId="0"/>
    <xf numFmtId="0" fontId="10" fillId="31" borderId="98" applyNumberFormat="0" applyFont="0" applyAlignment="0" applyProtection="0"/>
    <xf numFmtId="182" fontId="10" fillId="31" borderId="98" applyNumberFormat="0" applyFont="0" applyAlignment="0" applyProtection="0"/>
    <xf numFmtId="0" fontId="10" fillId="10"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52" fillId="31" borderId="97" applyNumberFormat="0" applyFont="0" applyAlignment="0" applyProtection="0"/>
    <xf numFmtId="182" fontId="10" fillId="10" borderId="98" applyNumberFormat="0" applyFont="0" applyAlignment="0" applyProtection="0"/>
    <xf numFmtId="183" fontId="10" fillId="10" borderId="98" applyNumberFormat="0" applyFont="0" applyAlignment="0" applyProtection="0"/>
    <xf numFmtId="182" fontId="10" fillId="10" borderId="98" applyNumberFormat="0" applyFont="0" applyAlignment="0" applyProtection="0"/>
    <xf numFmtId="0"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52" fillId="31" borderId="97" applyNumberFormat="0" applyFont="0" applyAlignment="0" applyProtection="0"/>
    <xf numFmtId="0" fontId="28" fillId="89" borderId="0" applyNumberFormat="0" applyBorder="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0" fontId="28" fillId="85" borderId="0" applyNumberFormat="0" applyBorder="0" applyAlignment="0" applyProtection="0"/>
    <xf numFmtId="43" fontId="4" fillId="0" borderId="0" applyFont="0" applyFill="0" applyBorder="0" applyAlignment="0" applyProtection="0"/>
    <xf numFmtId="0"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45" fillId="16" borderId="99" applyNumberFormat="0" applyAlignment="0" applyProtection="0"/>
    <xf numFmtId="182" fontId="45" fillId="34" borderId="99" applyNumberFormat="0" applyAlignment="0" applyProtection="0"/>
    <xf numFmtId="0" fontId="52" fillId="49" borderId="105"/>
    <xf numFmtId="182" fontId="45" fillId="34" borderId="99" applyNumberFormat="0" applyAlignment="0" applyProtection="0"/>
    <xf numFmtId="183" fontId="45" fillId="34" borderId="99" applyNumberFormat="0" applyAlignment="0" applyProtection="0"/>
    <xf numFmtId="0" fontId="45" fillId="34" borderId="99" applyNumberFormat="0" applyAlignment="0" applyProtection="0"/>
    <xf numFmtId="183" fontId="45" fillId="34" borderId="99" applyNumberFormat="0" applyAlignment="0" applyProtection="0"/>
    <xf numFmtId="182" fontId="45" fillId="34" borderId="99" applyNumberFormat="0" applyAlignment="0" applyProtection="0"/>
    <xf numFmtId="0" fontId="45" fillId="92" borderId="99" applyNumberFormat="0" applyAlignment="0" applyProtection="0"/>
    <xf numFmtId="0" fontId="52" fillId="11" borderId="62" applyNumberFormat="0">
      <protection locked="0"/>
    </xf>
    <xf numFmtId="0" fontId="52" fillId="47" borderId="100" applyNumberFormat="0" applyProtection="0">
      <alignment horizontal="left" vertical="top" indent="1"/>
    </xf>
    <xf numFmtId="183" fontId="45" fillId="16" borderId="99" applyNumberFormat="0" applyAlignment="0" applyProtection="0"/>
    <xf numFmtId="182" fontId="45" fillId="16" borderId="99" applyNumberFormat="0" applyAlignment="0" applyProtection="0"/>
    <xf numFmtId="0" fontId="52" fillId="47" borderId="97" applyNumberFormat="0" applyProtection="0">
      <alignment horizontal="left" vertical="center" indent="1"/>
    </xf>
    <xf numFmtId="0" fontId="52" fillId="12" borderId="100" applyNumberFormat="0" applyProtection="0">
      <alignment horizontal="left" vertical="top" indent="1"/>
    </xf>
    <xf numFmtId="0" fontId="45" fillId="34" borderId="99" applyNumberFormat="0" applyAlignment="0" applyProtection="0"/>
    <xf numFmtId="0" fontId="52" fillId="12" borderId="97" applyNumberFormat="0" applyProtection="0">
      <alignment horizontal="left" vertical="center" indent="1"/>
    </xf>
    <xf numFmtId="183" fontId="45" fillId="34" borderId="99" applyNumberFormat="0" applyAlignment="0" applyProtection="0"/>
    <xf numFmtId="182"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0" fontId="52" fillId="8" borderId="100" applyNumberFormat="0" applyProtection="0">
      <alignment horizontal="left" vertical="top" indent="1"/>
    </xf>
    <xf numFmtId="0" fontId="52" fillId="98" borderId="97" applyNumberFormat="0" applyProtection="0">
      <alignment horizontal="left" vertical="center" indent="1"/>
    </xf>
    <xf numFmtId="182" fontId="45" fillId="34" borderId="99" applyNumberFormat="0" applyAlignment="0" applyProtection="0"/>
    <xf numFmtId="183" fontId="45" fillId="34" borderId="99" applyNumberFormat="0" applyAlignment="0" applyProtection="0"/>
    <xf numFmtId="0" fontId="52" fillId="14" borderId="100" applyNumberFormat="0" applyProtection="0">
      <alignment horizontal="left" vertical="top" indent="1"/>
    </xf>
    <xf numFmtId="0" fontId="52" fillId="16" borderId="97" applyNumberFormat="0" applyProtection="0">
      <alignment horizontal="left" vertical="center" indent="1"/>
    </xf>
    <xf numFmtId="0" fontId="45" fillId="34" borderId="99" applyNumberFormat="0" applyAlignment="0" applyProtection="0"/>
    <xf numFmtId="183"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0" fontId="45" fillId="34" borderId="99" applyNumberFormat="0" applyAlignment="0" applyProtection="0"/>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13" borderId="97" applyNumberFormat="0" applyProtection="0">
      <alignment horizontal="right" vertical="center"/>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28" fillId="83" borderId="0" applyNumberFormat="0" applyBorder="0" applyAlignment="0" applyProtection="0"/>
    <xf numFmtId="0" fontId="28" fillId="90" borderId="0" applyNumberFormat="0" applyBorder="0" applyAlignment="0" applyProtection="0"/>
    <xf numFmtId="0" fontId="52" fillId="81" borderId="0"/>
    <xf numFmtId="0" fontId="52" fillId="81" borderId="0"/>
    <xf numFmtId="175" fontId="10" fillId="0" borderId="0" applyFont="0" applyFill="0" applyBorder="0" applyAlignment="0" applyProtection="0"/>
    <xf numFmtId="0" fontId="52" fillId="81" borderId="0"/>
    <xf numFmtId="0" fontId="52" fillId="49" borderId="105"/>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10" fillId="14" borderId="101" applyNumberFormat="0" applyProtection="0">
      <alignment horizontal="left" vertical="center" indent="1"/>
    </xf>
    <xf numFmtId="0" fontId="52" fillId="31" borderId="97" applyNumberFormat="0" applyFont="0" applyAlignment="0" applyProtection="0"/>
    <xf numFmtId="0" fontId="52" fillId="81" borderId="0"/>
    <xf numFmtId="0" fontId="52" fillId="81" borderId="0"/>
    <xf numFmtId="43" fontId="144" fillId="0" borderId="0" applyFont="0" applyFill="0" applyBorder="0" applyAlignment="0" applyProtection="0"/>
    <xf numFmtId="0" fontId="144" fillId="0" borderId="0"/>
    <xf numFmtId="175" fontId="10" fillId="0" borderId="0" applyFont="0" applyFill="0" applyBorder="0" applyAlignment="0" applyProtection="0"/>
    <xf numFmtId="0" fontId="52" fillId="81" borderId="0"/>
    <xf numFmtId="0" fontId="4" fillId="0" borderId="0"/>
    <xf numFmtId="4" fontId="52" fillId="95" borderId="97" applyNumberFormat="0" applyProtection="0">
      <alignment horizontal="left" vertical="center" indent="1"/>
    </xf>
    <xf numFmtId="0" fontId="101" fillId="57" borderId="0" applyNumberFormat="0" applyBorder="0" applyAlignment="0" applyProtection="0"/>
    <xf numFmtId="0" fontId="52" fillId="49" borderId="105"/>
    <xf numFmtId="4" fontId="52" fillId="39" borderId="97" applyNumberFormat="0" applyProtection="0">
      <alignment vertical="center"/>
    </xf>
    <xf numFmtId="4" fontId="46" fillId="39" borderId="100" applyNumberFormat="0" applyProtection="0">
      <alignment vertical="center"/>
    </xf>
    <xf numFmtId="4" fontId="52" fillId="39" borderId="97" applyNumberFormat="0" applyProtection="0">
      <alignment vertical="center"/>
    </xf>
    <xf numFmtId="4" fontId="47" fillId="39" borderId="100" applyNumberFormat="0" applyProtection="0">
      <alignment vertical="center"/>
    </xf>
    <xf numFmtId="4" fontId="47" fillId="39" borderId="100" applyNumberFormat="0" applyProtection="0">
      <alignment vertical="center"/>
    </xf>
    <xf numFmtId="4" fontId="86" fillId="95" borderId="97" applyNumberFormat="0" applyProtection="0">
      <alignment vertical="center"/>
    </xf>
    <xf numFmtId="4" fontId="86" fillId="95" borderId="97" applyNumberFormat="0" applyProtection="0">
      <alignment vertical="center"/>
    </xf>
    <xf numFmtId="4" fontId="46" fillId="39" borderId="100" applyNumberFormat="0" applyProtection="0">
      <alignment horizontal="left" vertical="center" indent="1"/>
    </xf>
    <xf numFmtId="4" fontId="52" fillId="95" borderId="97" applyNumberFormat="0" applyProtection="0">
      <alignment horizontal="left" vertical="center" indent="1"/>
    </xf>
    <xf numFmtId="4" fontId="46" fillId="39" borderId="100" applyNumberFormat="0" applyProtection="0">
      <alignment horizontal="left" vertical="center" indent="1"/>
    </xf>
    <xf numFmtId="4" fontId="52" fillId="95" borderId="97" applyNumberFormat="0" applyProtection="0">
      <alignment horizontal="left" vertical="center" indent="1"/>
    </xf>
    <xf numFmtId="0" fontId="46" fillId="39" borderId="100" applyNumberFormat="0" applyProtection="0">
      <alignment horizontal="left" vertical="top" indent="1"/>
    </xf>
    <xf numFmtId="0" fontId="46" fillId="39" borderId="100" applyNumberFormat="0" applyProtection="0">
      <alignment horizontal="left" vertical="top" indent="1"/>
    </xf>
    <xf numFmtId="183" fontId="46" fillId="39" borderId="100" applyNumberFormat="0" applyProtection="0">
      <alignment horizontal="left" vertical="top" indent="1"/>
    </xf>
    <xf numFmtId="0" fontId="80" fillId="39" borderId="100" applyNumberFormat="0" applyProtection="0">
      <alignment horizontal="left" vertical="top" indent="1"/>
    </xf>
    <xf numFmtId="183" fontId="46" fillId="39" borderId="100" applyNumberFormat="0" applyProtection="0">
      <alignment horizontal="left" vertical="top" indent="1"/>
    </xf>
    <xf numFmtId="182" fontId="46" fillId="39" borderId="100" applyNumberFormat="0" applyProtection="0">
      <alignment horizontal="left" vertical="top" indent="1"/>
    </xf>
    <xf numFmtId="182" fontId="46" fillId="39" borderId="100" applyNumberFormat="0" applyProtection="0">
      <alignment horizontal="left" vertical="top" indent="1"/>
    </xf>
    <xf numFmtId="182" fontId="46" fillId="39" borderId="100" applyNumberFormat="0" applyProtection="0">
      <alignment horizontal="left" vertical="top" indent="1"/>
    </xf>
    <xf numFmtId="183" fontId="46" fillId="39" borderId="100" applyNumberFormat="0" applyProtection="0">
      <alignment horizontal="left" vertical="top" indent="1"/>
    </xf>
    <xf numFmtId="182" fontId="46" fillId="39" borderId="100" applyNumberFormat="0" applyProtection="0">
      <alignment horizontal="left" vertical="top" indent="1"/>
    </xf>
    <xf numFmtId="4" fontId="52" fillId="96" borderId="97" applyNumberFormat="0" applyProtection="0">
      <alignment horizontal="left" vertical="center" indent="1"/>
    </xf>
    <xf numFmtId="4" fontId="52" fillId="96" borderId="97" applyNumberFormat="0" applyProtection="0">
      <alignment horizontal="left" vertical="center" indent="1"/>
    </xf>
    <xf numFmtId="4" fontId="23" fillId="13" borderId="100" applyNumberFormat="0" applyProtection="0">
      <alignment horizontal="right" vertical="center"/>
    </xf>
    <xf numFmtId="4" fontId="23" fillId="13" borderId="100" applyNumberFormat="0" applyProtection="0">
      <alignment horizontal="right" vertical="center"/>
    </xf>
    <xf numFmtId="4" fontId="52" fillId="13" borderId="97" applyNumberFormat="0" applyProtection="0">
      <alignment horizontal="right" vertical="center"/>
    </xf>
    <xf numFmtId="4" fontId="23" fillId="13" borderId="100" applyNumberFormat="0" applyProtection="0">
      <alignment horizontal="right" vertical="center"/>
    </xf>
    <xf numFmtId="4" fontId="23" fillId="13" borderId="100" applyNumberFormat="0" applyProtection="0">
      <alignment horizontal="right" vertical="center"/>
    </xf>
    <xf numFmtId="4" fontId="52" fillId="13" borderId="97" applyNumberFormat="0" applyProtection="0">
      <alignment horizontal="right" vertical="center"/>
    </xf>
    <xf numFmtId="4" fontId="23" fillId="9" borderId="100" applyNumberFormat="0" applyProtection="0">
      <alignment horizontal="right" vertical="center"/>
    </xf>
    <xf numFmtId="4" fontId="23" fillId="9" borderId="100" applyNumberFormat="0" applyProtection="0">
      <alignment horizontal="right" vertical="center"/>
    </xf>
    <xf numFmtId="4" fontId="52" fillId="97" borderId="97" applyNumberFormat="0" applyProtection="0">
      <alignment horizontal="right" vertical="center"/>
    </xf>
    <xf numFmtId="4" fontId="23" fillId="9" borderId="100" applyNumberFormat="0" applyProtection="0">
      <alignment horizontal="right" vertical="center"/>
    </xf>
    <xf numFmtId="4" fontId="23" fillId="9" borderId="100" applyNumberFormat="0" applyProtection="0">
      <alignment horizontal="right" vertical="center"/>
    </xf>
    <xf numFmtId="4" fontId="52" fillId="97" borderId="97" applyNumberFormat="0" applyProtection="0">
      <alignment horizontal="right" vertical="center"/>
    </xf>
    <xf numFmtId="4" fontId="23" fillId="40" borderId="100" applyNumberFormat="0" applyProtection="0">
      <alignment horizontal="right" vertical="center"/>
    </xf>
    <xf numFmtId="4" fontId="23" fillId="40" borderId="100" applyNumberFormat="0" applyProtection="0">
      <alignment horizontal="right" vertical="center"/>
    </xf>
    <xf numFmtId="4" fontId="52" fillId="40" borderId="101" applyNumberFormat="0" applyProtection="0">
      <alignment horizontal="right" vertical="center"/>
    </xf>
    <xf numFmtId="4" fontId="23" fillId="40" borderId="100" applyNumberFormat="0" applyProtection="0">
      <alignment horizontal="right" vertical="center"/>
    </xf>
    <xf numFmtId="4" fontId="23" fillId="40" borderId="100" applyNumberFormat="0" applyProtection="0">
      <alignment horizontal="right" vertical="center"/>
    </xf>
    <xf numFmtId="4" fontId="52" fillId="40" borderId="101" applyNumberFormat="0" applyProtection="0">
      <alignment horizontal="right" vertical="center"/>
    </xf>
    <xf numFmtId="4" fontId="23" fillId="41" borderId="100" applyNumberFormat="0" applyProtection="0">
      <alignment horizontal="right" vertical="center"/>
    </xf>
    <xf numFmtId="4" fontId="52" fillId="41" borderId="97" applyNumberFormat="0" applyProtection="0">
      <alignment horizontal="right" vertical="center"/>
    </xf>
    <xf numFmtId="4" fontId="23" fillId="41" borderId="100" applyNumberFormat="0" applyProtection="0">
      <alignment horizontal="right" vertical="center"/>
    </xf>
    <xf numFmtId="4" fontId="23" fillId="41" borderId="100" applyNumberFormat="0" applyProtection="0">
      <alignment horizontal="right" vertical="center"/>
    </xf>
    <xf numFmtId="4" fontId="52" fillId="41" borderId="97" applyNumberFormat="0" applyProtection="0">
      <alignment horizontal="right" vertical="center"/>
    </xf>
    <xf numFmtId="4" fontId="23" fillId="42" borderId="100" applyNumberFormat="0" applyProtection="0">
      <alignment horizontal="right" vertical="center"/>
    </xf>
    <xf numFmtId="4" fontId="23" fillId="42" borderId="100" applyNumberFormat="0" applyProtection="0">
      <alignment horizontal="right" vertical="center"/>
    </xf>
    <xf numFmtId="4" fontId="52" fillId="42" borderId="97" applyNumberFormat="0" applyProtection="0">
      <alignment horizontal="right" vertical="center"/>
    </xf>
    <xf numFmtId="4" fontId="23" fillId="42" borderId="100" applyNumberFormat="0" applyProtection="0">
      <alignment horizontal="right" vertical="center"/>
    </xf>
    <xf numFmtId="4" fontId="23" fillId="42" borderId="100" applyNumberFormat="0" applyProtection="0">
      <alignment horizontal="right" vertical="center"/>
    </xf>
    <xf numFmtId="4" fontId="52" fillId="42" borderId="97" applyNumberFormat="0" applyProtection="0">
      <alignment horizontal="right" vertical="center"/>
    </xf>
    <xf numFmtId="4" fontId="23" fillId="43" borderId="100" applyNumberFormat="0" applyProtection="0">
      <alignment horizontal="right" vertical="center"/>
    </xf>
    <xf numFmtId="4" fontId="23" fillId="43" borderId="100" applyNumberFormat="0" applyProtection="0">
      <alignment horizontal="right" vertical="center"/>
    </xf>
    <xf numFmtId="4" fontId="52" fillId="43" borderId="97" applyNumberFormat="0" applyProtection="0">
      <alignment horizontal="right" vertical="center"/>
    </xf>
    <xf numFmtId="4" fontId="23" fillId="43" borderId="100" applyNumberFormat="0" applyProtection="0">
      <alignment horizontal="right" vertical="center"/>
    </xf>
    <xf numFmtId="4" fontId="23" fillId="43" borderId="100" applyNumberFormat="0" applyProtection="0">
      <alignment horizontal="right" vertical="center"/>
    </xf>
    <xf numFmtId="4" fontId="52" fillId="43" borderId="97" applyNumberFormat="0" applyProtection="0">
      <alignment horizontal="right" vertical="center"/>
    </xf>
    <xf numFmtId="4" fontId="23" fillId="15" borderId="100" applyNumberFormat="0" applyProtection="0">
      <alignment horizontal="right" vertical="center"/>
    </xf>
    <xf numFmtId="4" fontId="23" fillId="15" borderId="100" applyNumberFormat="0" applyProtection="0">
      <alignment horizontal="right" vertical="center"/>
    </xf>
    <xf numFmtId="4" fontId="52" fillId="15" borderId="97" applyNumberFormat="0" applyProtection="0">
      <alignment horizontal="right" vertical="center"/>
    </xf>
    <xf numFmtId="4" fontId="23" fillId="15" borderId="100" applyNumberFormat="0" applyProtection="0">
      <alignment horizontal="right" vertical="center"/>
    </xf>
    <xf numFmtId="4" fontId="23" fillId="13" borderId="100" applyNumberFormat="0" applyProtection="0">
      <alignment horizontal="right" vertical="center"/>
    </xf>
    <xf numFmtId="0" fontId="125" fillId="16" borderId="96" applyNumberFormat="0" applyAlignment="0" applyProtection="0"/>
    <xf numFmtId="9" fontId="4" fillId="0" borderId="0" applyFont="0" applyFill="0" applyBorder="0" applyAlignment="0" applyProtection="0"/>
    <xf numFmtId="0" fontId="28" fillId="16" borderId="0" applyNumberFormat="0" applyBorder="0" applyAlignment="0" applyProtection="0"/>
    <xf numFmtId="189" fontId="10" fillId="101" borderId="65">
      <alignment horizontal="center" vertical="center"/>
    </xf>
    <xf numFmtId="0" fontId="28" fillId="96" borderId="0" applyNumberFormat="0" applyBorder="0" applyAlignment="0" applyProtection="0"/>
    <xf numFmtId="0" fontId="28" fillId="15" borderId="0" applyNumberFormat="0" applyBorder="0" applyAlignment="0" applyProtection="0"/>
    <xf numFmtId="0" fontId="4" fillId="0" borderId="0"/>
    <xf numFmtId="0" fontId="4" fillId="112" borderId="0" applyNumberFormat="0" applyBorder="0" applyAlignment="0" applyProtection="0"/>
    <xf numFmtId="0" fontId="4" fillId="113" borderId="0" applyNumberFormat="0" applyBorder="0" applyAlignment="0" applyProtection="0"/>
    <xf numFmtId="0" fontId="4" fillId="114" borderId="0" applyNumberFormat="0" applyBorder="0" applyAlignment="0" applyProtection="0"/>
    <xf numFmtId="0" fontId="4" fillId="115" borderId="0" applyNumberFormat="0" applyBorder="0" applyAlignment="0" applyProtection="0"/>
    <xf numFmtId="0" fontId="4" fillId="116" borderId="0" applyNumberFormat="0" applyBorder="0" applyAlignment="0" applyProtection="0"/>
    <xf numFmtId="0" fontId="4" fillId="117" borderId="0" applyNumberFormat="0" applyBorder="0" applyAlignment="0" applyProtection="0"/>
    <xf numFmtId="0" fontId="4" fillId="118" borderId="0" applyNumberFormat="0" applyBorder="0" applyAlignment="0" applyProtection="0"/>
    <xf numFmtId="0" fontId="4" fillId="119" borderId="0" applyNumberFormat="0" applyBorder="0" applyAlignment="0" applyProtection="0"/>
    <xf numFmtId="0" fontId="4" fillId="120" borderId="0" applyNumberFormat="0" applyBorder="0" applyAlignment="0" applyProtection="0"/>
    <xf numFmtId="0" fontId="4" fillId="121" borderId="0" applyNumberFormat="0" applyBorder="0" applyAlignment="0" applyProtection="0"/>
    <xf numFmtId="0" fontId="4" fillId="122" borderId="0" applyNumberFormat="0" applyBorder="0" applyAlignment="0" applyProtection="0"/>
    <xf numFmtId="0" fontId="4" fillId="123" borderId="0" applyNumberFormat="0" applyBorder="0" applyAlignment="0" applyProtection="0"/>
    <xf numFmtId="43" fontId="4" fillId="0" borderId="0" applyFont="0" applyFill="0" applyBorder="0" applyAlignment="0" applyProtection="0"/>
    <xf numFmtId="0" fontId="88" fillId="0" borderId="7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40" fillId="0" borderId="0"/>
    <xf numFmtId="0" fontId="4" fillId="0" borderId="0"/>
    <xf numFmtId="0" fontId="4" fillId="0" borderId="0"/>
    <xf numFmtId="0" fontId="112" fillId="0" borderId="0"/>
    <xf numFmtId="0" fontId="4" fillId="0" borderId="0"/>
    <xf numFmtId="0" fontId="4" fillId="0" borderId="0"/>
    <xf numFmtId="9" fontId="112" fillId="0" borderId="0" applyFont="0" applyFill="0" applyBorder="0" applyAlignment="0" applyProtection="0"/>
    <xf numFmtId="9" fontId="14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42" fillId="0" borderId="0"/>
    <xf numFmtId="0" fontId="141" fillId="0" borderId="0"/>
    <xf numFmtId="43" fontId="141" fillId="0" borderId="0" applyFont="0" applyFill="0" applyBorder="0" applyAlignment="0" applyProtection="0"/>
    <xf numFmtId="9" fontId="10" fillId="0" borderId="0" applyFont="0" applyFill="0" applyBorder="0" applyAlignment="0" applyProtection="0"/>
    <xf numFmtId="0" fontId="142" fillId="0" borderId="0"/>
    <xf numFmtId="0" fontId="142" fillId="0" borderId="0"/>
    <xf numFmtId="0" fontId="142" fillId="0" borderId="0"/>
    <xf numFmtId="0" fontId="142" fillId="0" borderId="0"/>
    <xf numFmtId="9" fontId="10" fillId="0" borderId="0" applyFont="0" applyFill="0" applyBorder="0" applyAlignment="0" applyProtection="0"/>
    <xf numFmtId="0" fontId="142"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42" fillId="0" borderId="0"/>
    <xf numFmtId="9" fontId="10" fillId="0" borderId="0" applyFont="0" applyFill="0" applyBorder="0" applyAlignment="0" applyProtection="0"/>
    <xf numFmtId="0" fontId="142" fillId="0" borderId="0"/>
    <xf numFmtId="9" fontId="10" fillId="0" borderId="0" applyFont="0" applyFill="0" applyBorder="0" applyAlignment="0" applyProtection="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93" fillId="54" borderId="1" applyNumberFormat="0" applyAlignment="0" applyProtection="0"/>
    <xf numFmtId="4" fontId="86" fillId="95" borderId="97" applyNumberFormat="0" applyProtection="0">
      <alignment vertical="center"/>
    </xf>
    <xf numFmtId="0" fontId="10" fillId="0" borderId="0"/>
    <xf numFmtId="0" fontId="10" fillId="0" borderId="0"/>
    <xf numFmtId="0" fontId="10" fillId="0" borderId="0"/>
    <xf numFmtId="4" fontId="23" fillId="41" borderId="100" applyNumberFormat="0" applyProtection="0">
      <alignment horizontal="right" vertical="center"/>
    </xf>
    <xf numFmtId="0" fontId="10" fillId="0" borderId="0"/>
    <xf numFmtId="4" fontId="46" fillId="39" borderId="100" applyNumberFormat="0" applyProtection="0">
      <alignment vertical="center"/>
    </xf>
    <xf numFmtId="0" fontId="101" fillId="57" borderId="0" applyNumberFormat="0" applyBorder="0" applyAlignment="0" applyProtection="0"/>
    <xf numFmtId="182" fontId="10" fillId="10" borderId="87" applyNumberFormat="0" applyFont="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 fillId="0" borderId="0"/>
    <xf numFmtId="0" fontId="142" fillId="0" borderId="0"/>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52" fillId="47" borderId="86"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52"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0" fontId="49" fillId="14" borderId="91" applyBorder="0"/>
    <xf numFmtId="182" fontId="49" fillId="14" borderId="91" applyBorder="0"/>
    <xf numFmtId="183" fontId="49" fillId="14" borderId="91" applyBorder="0"/>
    <xf numFmtId="183" fontId="49" fillId="14" borderId="91" applyBorder="0"/>
    <xf numFmtId="182" fontId="49" fillId="14" borderId="91" applyBorder="0"/>
    <xf numFmtId="4" fontId="23" fillId="10" borderId="89" applyNumberFormat="0" applyProtection="0">
      <alignment vertical="center"/>
    </xf>
    <xf numFmtId="4" fontId="23" fillId="10" borderId="89" applyNumberFormat="0" applyProtection="0">
      <alignment vertical="center"/>
    </xf>
    <xf numFmtId="4" fontId="79" fillId="10" borderId="89" applyNumberFormat="0" applyProtection="0">
      <alignment vertical="center"/>
    </xf>
    <xf numFmtId="4" fontId="79" fillId="10" borderId="89" applyNumberFormat="0" applyProtection="0">
      <alignment vertical="center"/>
    </xf>
    <xf numFmtId="4" fontId="50" fillId="10" borderId="89" applyNumberFormat="0" applyProtection="0">
      <alignment vertical="center"/>
    </xf>
    <xf numFmtId="4" fontId="50" fillId="10" borderId="89" applyNumberFormat="0" applyProtection="0">
      <alignment vertical="center"/>
    </xf>
    <xf numFmtId="4" fontId="86" fillId="99" borderId="80" applyNumberFormat="0" applyProtection="0">
      <alignment vertical="center"/>
    </xf>
    <xf numFmtId="4" fontId="86" fillId="99" borderId="80" applyNumberFormat="0" applyProtection="0">
      <alignment vertical="center"/>
    </xf>
    <xf numFmtId="4" fontId="23" fillId="10" borderId="89" applyNumberFormat="0" applyProtection="0">
      <alignment horizontal="left" vertical="center" indent="1"/>
    </xf>
    <xf numFmtId="4" fontId="23" fillId="10" borderId="89" applyNumberFormat="0" applyProtection="0">
      <alignment horizontal="left" vertical="center" indent="1"/>
    </xf>
    <xf numFmtId="4" fontId="79" fillId="16" borderId="89" applyNumberFormat="0" applyProtection="0">
      <alignment horizontal="left" vertical="center" indent="1"/>
    </xf>
    <xf numFmtId="4" fontId="23" fillId="10" borderId="89" applyNumberFormat="0" applyProtection="0">
      <alignment horizontal="left" vertical="center" indent="1"/>
    </xf>
    <xf numFmtId="4" fontId="23" fillId="10" borderId="89" applyNumberFormat="0" applyProtection="0">
      <alignment horizontal="left" vertical="center" indent="1"/>
    </xf>
    <xf numFmtId="4" fontId="79" fillId="16" borderId="89" applyNumberFormat="0" applyProtection="0">
      <alignment horizontal="left" vertical="center" indent="1"/>
    </xf>
    <xf numFmtId="0" fontId="23" fillId="10" borderId="89" applyNumberFormat="0" applyProtection="0">
      <alignment horizontal="left" vertical="top" indent="1"/>
    </xf>
    <xf numFmtId="0"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0" fontId="79"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4" fontId="23" fillId="47" borderId="89" applyNumberFormat="0" applyProtection="0">
      <alignment horizontal="right" vertical="center"/>
    </xf>
    <xf numFmtId="4" fontId="23" fillId="47" borderId="89" applyNumberFormat="0" applyProtection="0">
      <alignment horizontal="right" vertical="center"/>
    </xf>
    <xf numFmtId="4" fontId="52" fillId="0" borderId="86" applyNumberFormat="0" applyProtection="0">
      <alignment horizontal="right" vertical="center"/>
    </xf>
    <xf numFmtId="4" fontId="23" fillId="47" borderId="89" applyNumberFormat="0" applyProtection="0">
      <alignment horizontal="right" vertical="center"/>
    </xf>
    <xf numFmtId="4" fontId="23" fillId="47" borderId="89" applyNumberFormat="0" applyProtection="0">
      <alignment horizontal="right" vertical="center"/>
    </xf>
    <xf numFmtId="4" fontId="52" fillId="0" borderId="86" applyNumberFormat="0" applyProtection="0">
      <alignment horizontal="right" vertical="center"/>
    </xf>
    <xf numFmtId="4" fontId="52" fillId="0" borderId="86" applyNumberFormat="0" applyProtection="0">
      <alignment horizontal="right" vertical="center"/>
    </xf>
    <xf numFmtId="4" fontId="50" fillId="47" borderId="89" applyNumberFormat="0" applyProtection="0">
      <alignment horizontal="right" vertical="center"/>
    </xf>
    <xf numFmtId="4" fontId="50" fillId="47" borderId="89" applyNumberFormat="0" applyProtection="0">
      <alignment horizontal="right" vertical="center"/>
    </xf>
    <xf numFmtId="4" fontId="86" fillId="100" borderId="86" applyNumberFormat="0" applyProtection="0">
      <alignment horizontal="right" vertical="center"/>
    </xf>
    <xf numFmtId="4" fontId="86" fillId="100" borderId="86" applyNumberFormat="0" applyProtection="0">
      <alignment horizontal="right" vertical="center"/>
    </xf>
    <xf numFmtId="4" fontId="23" fillId="8" borderId="89" applyNumberFormat="0" applyProtection="0">
      <alignment horizontal="left" vertical="center" indent="1"/>
    </xf>
    <xf numFmtId="4" fontId="23" fillId="8" borderId="89" applyNumberFormat="0" applyProtection="0">
      <alignment horizontal="left" vertical="center" indent="1"/>
    </xf>
    <xf numFmtId="4" fontId="52" fillId="96" borderId="86" applyNumberFormat="0" applyProtection="0">
      <alignment horizontal="left" vertical="center" indent="1"/>
    </xf>
    <xf numFmtId="4" fontId="23" fillId="8" borderId="89" applyNumberFormat="0" applyProtection="0">
      <alignment horizontal="left" vertical="center" indent="1"/>
    </xf>
    <xf numFmtId="4" fontId="23" fillId="8" borderId="89" applyNumberFormat="0" applyProtection="0">
      <alignment horizontal="left" vertical="center" indent="1"/>
    </xf>
    <xf numFmtId="4" fontId="52" fillId="96" borderId="86" applyNumberFormat="0" applyProtection="0">
      <alignment horizontal="left" vertical="center" indent="1"/>
    </xf>
    <xf numFmtId="4" fontId="52" fillId="96" borderId="86" applyNumberFormat="0" applyProtection="0">
      <alignment horizontal="left" vertical="center" indent="1"/>
    </xf>
    <xf numFmtId="0" fontId="23" fillId="8" borderId="89" applyNumberFormat="0" applyProtection="0">
      <alignment horizontal="left" vertical="top" indent="1"/>
    </xf>
    <xf numFmtId="0"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0" fontId="79"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4" fontId="81" fillId="48" borderId="90" applyNumberFormat="0" applyProtection="0">
      <alignment horizontal="left" vertical="center" indent="1"/>
    </xf>
    <xf numFmtId="4" fontId="81" fillId="48" borderId="90" applyNumberFormat="0" applyProtection="0">
      <alignment horizontal="left" vertical="center" indent="1"/>
    </xf>
    <xf numFmtId="0" fontId="52" fillId="49" borderId="80"/>
    <xf numFmtId="0" fontId="52" fillId="49" borderId="80"/>
    <xf numFmtId="183" fontId="52" fillId="49" borderId="80"/>
    <xf numFmtId="182" fontId="52" fillId="49" borderId="80"/>
    <xf numFmtId="183" fontId="52" fillId="49" borderId="80"/>
    <xf numFmtId="182" fontId="52" fillId="49" borderId="80"/>
    <xf numFmtId="4" fontId="53" fillId="47" borderId="89" applyNumberFormat="0" applyProtection="0">
      <alignment horizontal="right" vertical="center"/>
    </xf>
    <xf numFmtId="4" fontId="53" fillId="47" borderId="89" applyNumberFormat="0" applyProtection="0">
      <alignment horizontal="right" vertical="center"/>
    </xf>
    <xf numFmtId="4" fontId="82" fillId="11" borderId="86" applyNumberFormat="0" applyProtection="0">
      <alignment horizontal="right" vertical="center"/>
    </xf>
    <xf numFmtId="4" fontId="82" fillId="11" borderId="86" applyNumberFormat="0" applyProtection="0">
      <alignment horizontal="right" vertical="center"/>
    </xf>
    <xf numFmtId="0" fontId="34" fillId="0" borderId="92" applyNumberFormat="0" applyFill="0" applyAlignment="0" applyProtection="0"/>
    <xf numFmtId="0" fontId="34" fillId="0" borderId="93" applyNumberFormat="0" applyFill="0" applyAlignment="0" applyProtection="0"/>
    <xf numFmtId="182" fontId="34" fillId="0" borderId="92" applyNumberFormat="0" applyFill="0" applyAlignment="0" applyProtection="0"/>
    <xf numFmtId="182" fontId="34" fillId="0" borderId="92" applyNumberFormat="0" applyFill="0" applyAlignment="0" applyProtection="0"/>
    <xf numFmtId="183" fontId="34" fillId="0" borderId="92"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3" applyNumberFormat="0" applyFill="0" applyAlignment="0" applyProtection="0"/>
    <xf numFmtId="183" fontId="34" fillId="0" borderId="93"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2" applyNumberFormat="0" applyFill="0" applyAlignment="0" applyProtection="0"/>
    <xf numFmtId="183" fontId="34" fillId="0" borderId="92" applyNumberFormat="0" applyFill="0" applyAlignment="0" applyProtection="0"/>
    <xf numFmtId="0" fontId="34" fillId="0" borderId="92"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0" fontId="34" fillId="0" borderId="92" applyNumberFormat="0" applyFill="0" applyAlignment="0" applyProtection="0"/>
    <xf numFmtId="0" fontId="45" fillId="92" borderId="99" applyNumberFormat="0" applyAlignment="0" applyProtection="0"/>
    <xf numFmtId="0" fontId="10" fillId="0" borderId="0"/>
    <xf numFmtId="9" fontId="4" fillId="0" borderId="0" applyFont="0" applyFill="0" applyBorder="0" applyAlignment="0" applyProtection="0"/>
    <xf numFmtId="0" fontId="52" fillId="49" borderId="105"/>
    <xf numFmtId="0" fontId="10" fillId="0" borderId="0"/>
    <xf numFmtId="0" fontId="10" fillId="0" borderId="0"/>
    <xf numFmtId="0" fontId="52" fillId="81" borderId="0"/>
    <xf numFmtId="4" fontId="52" fillId="97" borderId="97" applyNumberFormat="0" applyProtection="0">
      <alignment horizontal="right" vertical="center"/>
    </xf>
    <xf numFmtId="0" fontId="10" fillId="0" borderId="0"/>
    <xf numFmtId="0" fontId="101" fillId="73" borderId="0" applyNumberFormat="0" applyBorder="0" applyAlignment="0" applyProtection="0"/>
    <xf numFmtId="4" fontId="52" fillId="96" borderId="97" applyNumberFormat="0" applyProtection="0">
      <alignment horizontal="left" vertical="center" indent="1"/>
    </xf>
    <xf numFmtId="4" fontId="52" fillId="42" borderId="97" applyNumberFormat="0" applyProtection="0">
      <alignment horizontal="right" vertical="center"/>
    </xf>
    <xf numFmtId="4" fontId="79" fillId="10" borderId="100" applyNumberFormat="0" applyProtection="0">
      <alignmen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0" fontId="10" fillId="0" borderId="0"/>
    <xf numFmtId="0" fontId="4" fillId="0" borderId="0"/>
    <xf numFmtId="4" fontId="23" fillId="15" borderId="100" applyNumberFormat="0" applyProtection="0">
      <alignment horizontal="right" vertical="center"/>
    </xf>
    <xf numFmtId="182" fontId="46" fillId="39" borderId="100" applyNumberFormat="0" applyProtection="0">
      <alignment horizontal="left" vertical="top" indent="1"/>
    </xf>
    <xf numFmtId="4" fontId="52" fillId="96" borderId="97" applyNumberFormat="0" applyProtection="0">
      <alignment horizontal="left" vertical="center" indent="1"/>
    </xf>
    <xf numFmtId="0" fontId="45" fillId="34" borderId="99" applyNumberFormat="0" applyAlignment="0" applyProtection="0"/>
    <xf numFmtId="182" fontId="10" fillId="31" borderId="98" applyNumberFormat="0" applyFont="0" applyAlignment="0" applyProtection="0"/>
    <xf numFmtId="4" fontId="52" fillId="39" borderId="97" applyNumberFormat="0" applyProtection="0">
      <alignment vertical="center"/>
    </xf>
    <xf numFmtId="4" fontId="52" fillId="46" borderId="101" applyNumberFormat="0" applyProtection="0">
      <alignment horizontal="left" vertical="center" indent="1"/>
    </xf>
    <xf numFmtId="0" fontId="52" fillId="49" borderId="105"/>
    <xf numFmtId="4" fontId="79" fillId="10" borderId="100" applyNumberFormat="0" applyProtection="0">
      <alignment vertical="center"/>
    </xf>
    <xf numFmtId="0" fontId="49" fillId="14" borderId="102" applyBorder="0"/>
    <xf numFmtId="0" fontId="49" fillId="14" borderId="102" applyBorder="0"/>
    <xf numFmtId="0" fontId="28" fillId="15" borderId="0" applyNumberFormat="0" applyBorder="0" applyAlignment="0" applyProtection="0"/>
    <xf numFmtId="0" fontId="27" fillId="0" borderId="0"/>
    <xf numFmtId="179" fontId="10" fillId="0" borderId="115">
      <protection locked="0"/>
    </xf>
    <xf numFmtId="179" fontId="10" fillId="0" borderId="115">
      <protection locked="0"/>
    </xf>
    <xf numFmtId="37" fontId="52" fillId="95" borderId="0" applyNumberFormat="0" applyBorder="0" applyAlignment="0" applyProtection="0"/>
    <xf numFmtId="187" fontId="194" fillId="0" borderId="0" applyFont="0" applyFill="0" applyBorder="0" applyAlignment="0" applyProtection="0"/>
    <xf numFmtId="0" fontId="28" fillId="40" borderId="0" applyNumberFormat="0" applyBorder="0" applyAlignment="0" applyProtection="0"/>
    <xf numFmtId="0" fontId="28" fillId="96" borderId="0" applyNumberFormat="0" applyBorder="0" applyAlignment="0" applyProtection="0"/>
    <xf numFmtId="0" fontId="10" fillId="0" borderId="11"/>
    <xf numFmtId="0" fontId="4" fillId="0" borderId="0"/>
    <xf numFmtId="0" fontId="10" fillId="10" borderId="96" applyNumberFormat="0" applyFont="0" applyAlignment="0" applyProtection="0"/>
    <xf numFmtId="0" fontId="118" fillId="0" borderId="4">
      <alignment horizontal="left" vertical="center"/>
    </xf>
    <xf numFmtId="44" fontId="10" fillId="0" borderId="0" applyFont="0" applyFill="0" applyBorder="0" applyAlignment="0" applyProtection="0"/>
    <xf numFmtId="4" fontId="180" fillId="127" borderId="112">
      <alignment vertical="center"/>
    </xf>
    <xf numFmtId="0" fontId="93" fillId="54" borderId="1" applyNumberFormat="0" applyAlignment="0" applyProtection="0"/>
    <xf numFmtId="0" fontId="27" fillId="124" borderId="0" applyNumberFormat="0" applyBorder="0" applyAlignment="0" applyProtection="0"/>
    <xf numFmtId="0" fontId="177" fillId="132" borderId="105" applyNumberFormat="0" applyProtection="0">
      <alignment horizontal="left" vertical="center" indent="2"/>
    </xf>
    <xf numFmtId="0" fontId="27" fillId="110" borderId="0" applyNumberFormat="0" applyBorder="0" applyAlignment="0" applyProtection="0"/>
    <xf numFmtId="196" fontId="10" fillId="0" borderId="0" applyFont="0" applyFill="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45" fillId="92" borderId="99" applyNumberFormat="0" applyAlignment="0" applyProtection="0"/>
    <xf numFmtId="0" fontId="101" fillId="65" borderId="0" applyNumberFormat="0" applyBorder="0" applyAlignment="0" applyProtection="0"/>
    <xf numFmtId="4" fontId="52" fillId="13" borderId="97" applyNumberFormat="0" applyProtection="0">
      <alignment horizontal="right" vertical="center"/>
    </xf>
    <xf numFmtId="0" fontId="101" fillId="69" borderId="0" applyNumberFormat="0" applyBorder="0" applyAlignment="0" applyProtection="0"/>
    <xf numFmtId="4" fontId="52" fillId="44" borderId="97" applyNumberFormat="0" applyProtection="0">
      <alignment horizontal="right" vertical="center"/>
    </xf>
    <xf numFmtId="0" fontId="101" fillId="73" borderId="0" applyNumberFormat="0" applyBorder="0" applyAlignment="0" applyProtection="0"/>
    <xf numFmtId="0" fontId="40" fillId="32" borderId="97" applyNumberFormat="0" applyAlignment="0" applyProtection="0"/>
    <xf numFmtId="0" fontId="101" fillId="77" borderId="0" applyNumberFormat="0" applyBorder="0" applyAlignment="0" applyProtection="0"/>
    <xf numFmtId="0" fontId="79" fillId="10" borderId="100" applyNumberFormat="0" applyProtection="0">
      <alignment horizontal="left" vertical="top" indent="1"/>
    </xf>
    <xf numFmtId="4" fontId="52" fillId="15" borderId="97" applyNumberFormat="0" applyProtection="0">
      <alignment horizontal="right" vertical="center"/>
    </xf>
    <xf numFmtId="4" fontId="23" fillId="44" borderId="100" applyNumberFormat="0" applyProtection="0">
      <alignment horizontal="right" vertical="center"/>
    </xf>
    <xf numFmtId="4" fontId="23" fillId="44" borderId="100" applyNumberFormat="0" applyProtection="0">
      <alignment horizontal="right" vertical="center"/>
    </xf>
    <xf numFmtId="4" fontId="52" fillId="44" borderId="97" applyNumberFormat="0" applyProtection="0">
      <alignment horizontal="right" vertical="center"/>
    </xf>
    <xf numFmtId="4" fontId="23" fillId="44" borderId="100" applyNumberFormat="0" applyProtection="0">
      <alignment horizontal="right" vertical="center"/>
    </xf>
    <xf numFmtId="4" fontId="23" fillId="44" borderId="100" applyNumberFormat="0" applyProtection="0">
      <alignment horizontal="right" vertical="center"/>
    </xf>
    <xf numFmtId="4" fontId="52" fillId="44" borderId="97" applyNumberFormat="0" applyProtection="0">
      <alignment horizontal="right" vertical="center"/>
    </xf>
    <xf numFmtId="4" fontId="23" fillId="45" borderId="100" applyNumberFormat="0" applyProtection="0">
      <alignment horizontal="right" vertical="center"/>
    </xf>
    <xf numFmtId="4" fontId="23" fillId="45" borderId="100" applyNumberFormat="0" applyProtection="0">
      <alignment horizontal="right" vertical="center"/>
    </xf>
    <xf numFmtId="4" fontId="52" fillId="45" borderId="97" applyNumberFormat="0" applyProtection="0">
      <alignment horizontal="right" vertical="center"/>
    </xf>
    <xf numFmtId="4" fontId="23" fillId="45" borderId="100" applyNumberFormat="0" applyProtection="0">
      <alignment horizontal="right" vertical="center"/>
    </xf>
    <xf numFmtId="4" fontId="23" fillId="45" borderId="100" applyNumberFormat="0" applyProtection="0">
      <alignment horizontal="right" vertical="center"/>
    </xf>
    <xf numFmtId="4" fontId="52" fillId="45" borderId="97" applyNumberFormat="0" applyProtection="0">
      <alignment horizontal="right" vertical="center"/>
    </xf>
    <xf numFmtId="4" fontId="52" fillId="46" borderId="101" applyNumberFormat="0" applyProtection="0">
      <alignment horizontal="left" vertical="center" indent="1"/>
    </xf>
    <xf numFmtId="4" fontId="52" fillId="46"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23" fillId="8" borderId="100" applyNumberFormat="0" applyProtection="0">
      <alignment horizontal="right" vertical="center"/>
    </xf>
    <xf numFmtId="4" fontId="23" fillId="8" borderId="100" applyNumberFormat="0" applyProtection="0">
      <alignment horizontal="right" vertical="center"/>
    </xf>
    <xf numFmtId="4" fontId="52" fillId="8" borderId="97" applyNumberFormat="0" applyProtection="0">
      <alignment horizontal="right" vertical="center"/>
    </xf>
    <xf numFmtId="4" fontId="23" fillId="8" borderId="100" applyNumberFormat="0" applyProtection="0">
      <alignment horizontal="right" vertical="center"/>
    </xf>
    <xf numFmtId="4" fontId="23" fillId="8" borderId="100" applyNumberFormat="0" applyProtection="0">
      <alignment horizontal="right" vertical="center"/>
    </xf>
    <xf numFmtId="4" fontId="52" fillId="8" borderId="97" applyNumberFormat="0" applyProtection="0">
      <alignment horizontal="right" vertical="center"/>
    </xf>
    <xf numFmtId="4" fontId="52" fillId="47" borderId="101" applyNumberFormat="0" applyProtection="0">
      <alignment horizontal="left" vertical="center" indent="1"/>
    </xf>
    <xf numFmtId="4" fontId="52" fillId="47" borderId="101" applyNumberFormat="0" applyProtection="0">
      <alignment horizontal="left" vertical="center" indent="1"/>
    </xf>
    <xf numFmtId="4" fontId="52" fillId="8" borderId="101" applyNumberFormat="0" applyProtection="0">
      <alignment horizontal="left" vertical="center" indent="1"/>
    </xf>
    <xf numFmtId="4" fontId="52" fillId="8" borderId="101"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52" fillId="16" borderId="97"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52" fillId="16" borderId="97"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52"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52" fillId="98" borderId="97"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52" fillId="98" borderId="97"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52"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52" fillId="12" borderId="97"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52" fillId="12" borderId="97"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52"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52" fillId="47" borderId="97"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52" fillId="47" borderId="97"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52"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0" fontId="49" fillId="14" borderId="102" applyBorder="0"/>
    <xf numFmtId="182" fontId="49" fillId="14" borderId="102" applyBorder="0"/>
    <xf numFmtId="183" fontId="49" fillId="14" borderId="102" applyBorder="0"/>
    <xf numFmtId="183" fontId="49" fillId="14" borderId="102" applyBorder="0"/>
    <xf numFmtId="182" fontId="49" fillId="14" borderId="102" applyBorder="0"/>
    <xf numFmtId="4" fontId="23" fillId="10" borderId="100" applyNumberFormat="0" applyProtection="0">
      <alignment vertical="center"/>
    </xf>
    <xf numFmtId="4" fontId="23" fillId="10" borderId="100" applyNumberFormat="0" applyProtection="0">
      <alignment vertical="center"/>
    </xf>
    <xf numFmtId="4" fontId="79" fillId="10" borderId="100" applyNumberFormat="0" applyProtection="0">
      <alignment vertical="center"/>
    </xf>
    <xf numFmtId="4" fontId="79" fillId="10" borderId="100" applyNumberFormat="0" applyProtection="0">
      <alignment vertical="center"/>
    </xf>
    <xf numFmtId="4" fontId="50" fillId="10" borderId="100" applyNumberFormat="0" applyProtection="0">
      <alignment vertical="center"/>
    </xf>
    <xf numFmtId="4" fontId="50" fillId="10" borderId="100" applyNumberFormat="0" applyProtection="0">
      <alignment vertical="center"/>
    </xf>
    <xf numFmtId="4" fontId="86" fillId="99" borderId="94" applyNumberFormat="0" applyProtection="0">
      <alignment vertical="center"/>
    </xf>
    <xf numFmtId="4" fontId="86" fillId="99" borderId="94" applyNumberFormat="0" applyProtection="0">
      <alignment vertical="center"/>
    </xf>
    <xf numFmtId="4" fontId="23" fillId="10" borderId="100" applyNumberFormat="0" applyProtection="0">
      <alignment horizontal="left" vertical="center" indent="1"/>
    </xf>
    <xf numFmtId="4" fontId="23" fillId="10" borderId="100" applyNumberFormat="0" applyProtection="0">
      <alignment horizontal="left" vertical="center" indent="1"/>
    </xf>
    <xf numFmtId="4" fontId="79" fillId="16" borderId="100" applyNumberFormat="0" applyProtection="0">
      <alignment horizontal="left" vertical="center" indent="1"/>
    </xf>
    <xf numFmtId="4" fontId="23" fillId="10" borderId="100" applyNumberFormat="0" applyProtection="0">
      <alignment horizontal="left" vertical="center" indent="1"/>
    </xf>
    <xf numFmtId="4" fontId="23" fillId="10" borderId="100" applyNumberFormat="0" applyProtection="0">
      <alignment horizontal="left" vertical="center" indent="1"/>
    </xf>
    <xf numFmtId="4" fontId="79" fillId="16" borderId="100" applyNumberFormat="0" applyProtection="0">
      <alignment horizontal="left" vertical="center" indent="1"/>
    </xf>
    <xf numFmtId="0" fontId="23" fillId="10" borderId="100" applyNumberFormat="0" applyProtection="0">
      <alignment horizontal="left" vertical="top" indent="1"/>
    </xf>
    <xf numFmtId="0"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0" fontId="79"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4" fontId="23" fillId="47" borderId="100" applyNumberFormat="0" applyProtection="0">
      <alignment horizontal="right" vertical="center"/>
    </xf>
    <xf numFmtId="4" fontId="23" fillId="47" borderId="100" applyNumberFormat="0" applyProtection="0">
      <alignment horizontal="right" vertical="center"/>
    </xf>
    <xf numFmtId="4" fontId="52" fillId="0" borderId="97" applyNumberFormat="0" applyProtection="0">
      <alignment horizontal="right" vertical="center"/>
    </xf>
    <xf numFmtId="4" fontId="23" fillId="47" borderId="100" applyNumberFormat="0" applyProtection="0">
      <alignment horizontal="right" vertical="center"/>
    </xf>
    <xf numFmtId="4" fontId="23" fillId="47" borderId="100" applyNumberFormat="0" applyProtection="0">
      <alignment horizontal="right" vertical="center"/>
    </xf>
    <xf numFmtId="4" fontId="52" fillId="0" borderId="97" applyNumberFormat="0" applyProtection="0">
      <alignment horizontal="right" vertical="center"/>
    </xf>
    <xf numFmtId="4" fontId="52" fillId="0" borderId="97" applyNumberFormat="0" applyProtection="0">
      <alignment horizontal="right" vertical="center"/>
    </xf>
    <xf numFmtId="4" fontId="50" fillId="47" borderId="100" applyNumberFormat="0" applyProtection="0">
      <alignment horizontal="right" vertical="center"/>
    </xf>
    <xf numFmtId="4" fontId="50" fillId="47" borderId="100" applyNumberFormat="0" applyProtection="0">
      <alignment horizontal="right" vertical="center"/>
    </xf>
    <xf numFmtId="4" fontId="86" fillId="100" borderId="97" applyNumberFormat="0" applyProtection="0">
      <alignment horizontal="right" vertical="center"/>
    </xf>
    <xf numFmtId="4" fontId="86" fillId="100" borderId="97" applyNumberFormat="0" applyProtection="0">
      <alignment horizontal="right" vertical="center"/>
    </xf>
    <xf numFmtId="4" fontId="23" fillId="8" borderId="100" applyNumberFormat="0" applyProtection="0">
      <alignment horizontal="left" vertical="center" indent="1"/>
    </xf>
    <xf numFmtId="4" fontId="23" fillId="8" borderId="100" applyNumberFormat="0" applyProtection="0">
      <alignment horizontal="left" vertical="center" indent="1"/>
    </xf>
    <xf numFmtId="4" fontId="52" fillId="96" borderId="97" applyNumberFormat="0" applyProtection="0">
      <alignment horizontal="left" vertical="center" indent="1"/>
    </xf>
    <xf numFmtId="4" fontId="23" fillId="8" borderId="100" applyNumberFormat="0" applyProtection="0">
      <alignment horizontal="left" vertical="center" indent="1"/>
    </xf>
    <xf numFmtId="4" fontId="23" fillId="8" borderId="100" applyNumberFormat="0" applyProtection="0">
      <alignment horizontal="left" vertical="center" indent="1"/>
    </xf>
    <xf numFmtId="4" fontId="52" fillId="96" borderId="97" applyNumberFormat="0" applyProtection="0">
      <alignment horizontal="left" vertical="center" indent="1"/>
    </xf>
    <xf numFmtId="4" fontId="52" fillId="96" borderId="97" applyNumberFormat="0" applyProtection="0">
      <alignment horizontal="left" vertical="center" indent="1"/>
    </xf>
    <xf numFmtId="0" fontId="23" fillId="8" borderId="100" applyNumberFormat="0" applyProtection="0">
      <alignment horizontal="left" vertical="top" indent="1"/>
    </xf>
    <xf numFmtId="0"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0" fontId="79"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4" fontId="81" fillId="48" borderId="101" applyNumberFormat="0" applyProtection="0">
      <alignment horizontal="left" vertical="center" indent="1"/>
    </xf>
    <xf numFmtId="4" fontId="81" fillId="48" borderId="101" applyNumberFormat="0" applyProtection="0">
      <alignment horizontal="left" vertical="center" indent="1"/>
    </xf>
    <xf numFmtId="0" fontId="52" fillId="49" borderId="94"/>
    <xf numFmtId="0" fontId="52" fillId="49" borderId="94"/>
    <xf numFmtId="183" fontId="52" fillId="49" borderId="94"/>
    <xf numFmtId="182" fontId="52" fillId="49" borderId="94"/>
    <xf numFmtId="183" fontId="52" fillId="49" borderId="94"/>
    <xf numFmtId="182" fontId="52" fillId="49" borderId="94"/>
    <xf numFmtId="4" fontId="53" fillId="47" borderId="100" applyNumberFormat="0" applyProtection="0">
      <alignment horizontal="right" vertical="center"/>
    </xf>
    <xf numFmtId="4" fontId="53" fillId="47" borderId="100" applyNumberFormat="0" applyProtection="0">
      <alignment horizontal="right" vertical="center"/>
    </xf>
    <xf numFmtId="4" fontId="82" fillId="11" borderId="97" applyNumberFormat="0" applyProtection="0">
      <alignment horizontal="right" vertical="center"/>
    </xf>
    <xf numFmtId="4" fontId="82" fillId="11" borderId="97" applyNumberFormat="0" applyProtection="0">
      <alignment horizontal="right" vertical="center"/>
    </xf>
    <xf numFmtId="0" fontId="34" fillId="0" borderId="103" applyNumberFormat="0" applyFill="0" applyAlignment="0" applyProtection="0"/>
    <xf numFmtId="0" fontId="34" fillId="0" borderId="104" applyNumberFormat="0" applyFill="0" applyAlignment="0" applyProtection="0"/>
    <xf numFmtId="182" fontId="34" fillId="0" borderId="103" applyNumberFormat="0" applyFill="0" applyAlignment="0" applyProtection="0"/>
    <xf numFmtId="182" fontId="34" fillId="0" borderId="103" applyNumberFormat="0" applyFill="0" applyAlignment="0" applyProtection="0"/>
    <xf numFmtId="183" fontId="34" fillId="0" borderId="103" applyNumberFormat="0" applyFill="0" applyAlignment="0" applyProtection="0"/>
    <xf numFmtId="183" fontId="34" fillId="0" borderId="103" applyNumberFormat="0" applyFill="0" applyAlignment="0" applyProtection="0"/>
    <xf numFmtId="182" fontId="34" fillId="0" borderId="103" applyNumberFormat="0" applyFill="0" applyAlignment="0" applyProtection="0"/>
    <xf numFmtId="0" fontId="4" fillId="0" borderId="0"/>
    <xf numFmtId="0" fontId="34" fillId="0" borderId="103" applyNumberFormat="0" applyFill="0" applyAlignment="0" applyProtection="0"/>
    <xf numFmtId="182" fontId="34" fillId="0" borderId="104" applyNumberFormat="0" applyFill="0" applyAlignment="0" applyProtection="0"/>
    <xf numFmtId="183" fontId="34" fillId="0" borderId="104" applyNumberFormat="0" applyFill="0" applyAlignment="0" applyProtection="0"/>
    <xf numFmtId="0" fontId="144" fillId="0" borderId="0"/>
    <xf numFmtId="44" fontId="144" fillId="0" borderId="0" applyFont="0" applyFill="0" applyBorder="0" applyAlignment="0" applyProtection="0"/>
    <xf numFmtId="183" fontId="34" fillId="0" borderId="103" applyNumberFormat="0" applyFill="0" applyAlignment="0" applyProtection="0"/>
    <xf numFmtId="182"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182" fontId="34" fillId="0" borderId="103" applyNumberFormat="0" applyFill="0" applyAlignment="0" applyProtection="0"/>
    <xf numFmtId="183" fontId="34" fillId="0" borderId="103" applyNumberFormat="0" applyFill="0" applyAlignment="0" applyProtection="0"/>
    <xf numFmtId="0" fontId="34" fillId="0" borderId="103" applyNumberFormat="0" applyFill="0" applyAlignment="0" applyProtection="0"/>
    <xf numFmtId="183"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0" fontId="34" fillId="0" borderId="103" applyNumberFormat="0" applyFill="0" applyAlignment="0" applyProtection="0"/>
    <xf numFmtId="0" fontId="4" fillId="0" borderId="0"/>
    <xf numFmtId="0" fontId="4" fillId="0" borderId="0"/>
    <xf numFmtId="0" fontId="111" fillId="0" borderId="0"/>
    <xf numFmtId="43" fontId="144" fillId="0" borderId="0" applyFont="0" applyFill="0" applyBorder="0" applyAlignment="0" applyProtection="0"/>
    <xf numFmtId="0" fontId="111" fillId="0" borderId="0"/>
    <xf numFmtId="0" fontId="10" fillId="0" borderId="0"/>
    <xf numFmtId="0" fontId="10" fillId="0" borderId="0"/>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2" fillId="12" borderId="100" applyNumberFormat="0" applyProtection="0">
      <alignment horizontal="left" vertical="top" indent="1"/>
    </xf>
    <xf numFmtId="4" fontId="52" fillId="15" borderId="97" applyNumberFormat="0" applyProtection="0">
      <alignment horizontal="right" vertical="center"/>
    </xf>
    <xf numFmtId="0" fontId="80" fillId="39" borderId="100" applyNumberFormat="0" applyProtection="0">
      <alignment horizontal="left" vertical="top" indent="1"/>
    </xf>
    <xf numFmtId="0" fontId="52" fillId="12" borderId="97" applyNumberFormat="0" applyProtection="0">
      <alignment horizontal="left" vertical="center" indent="1"/>
    </xf>
    <xf numFmtId="4" fontId="10" fillId="14" borderId="101" applyNumberFormat="0" applyProtection="0">
      <alignment horizontal="left" vertical="center" indent="1"/>
    </xf>
    <xf numFmtId="4" fontId="81" fillId="48" borderId="101" applyNumberFormat="0" applyProtection="0">
      <alignment horizontal="left" vertical="center" indent="1"/>
    </xf>
    <xf numFmtId="4" fontId="52" fillId="47" borderId="101" applyNumberFormat="0" applyProtection="0">
      <alignment horizontal="left" vertical="center" indent="1"/>
    </xf>
    <xf numFmtId="0" fontId="45" fillId="92" borderId="99" applyNumberFormat="0" applyAlignment="0" applyProtection="0"/>
    <xf numFmtId="0" fontId="52" fillId="11" borderId="62" applyNumberFormat="0">
      <protection locked="0"/>
    </xf>
    <xf numFmtId="0" fontId="52" fillId="47" borderId="100" applyNumberFormat="0" applyProtection="0">
      <alignment horizontal="left" vertical="top" indent="1"/>
    </xf>
    <xf numFmtId="0" fontId="52" fillId="12" borderId="97" applyNumberFormat="0" applyProtection="0">
      <alignment horizontal="left" vertical="center" indent="1"/>
    </xf>
    <xf numFmtId="0" fontId="79" fillId="8" borderId="100" applyNumberFormat="0" applyProtection="0">
      <alignment horizontal="left" vertical="top" indent="1"/>
    </xf>
    <xf numFmtId="0" fontId="52" fillId="14" borderId="100" applyNumberFormat="0" applyProtection="0">
      <alignment horizontal="left" vertical="top" indent="1"/>
    </xf>
    <xf numFmtId="4" fontId="10" fillId="14" borderId="101" applyNumberFormat="0" applyProtection="0">
      <alignment horizontal="left" vertical="center" indent="1"/>
    </xf>
    <xf numFmtId="0" fontId="52" fillId="8" borderId="100" applyNumberFormat="0" applyProtection="0">
      <alignment horizontal="left" vertical="top" indent="1"/>
    </xf>
    <xf numFmtId="4" fontId="82" fillId="11" borderId="97" applyNumberFormat="0" applyProtection="0">
      <alignment horizontal="right" vertical="center"/>
    </xf>
    <xf numFmtId="0" fontId="52" fillId="98" borderId="97" applyNumberFormat="0" applyProtection="0">
      <alignment horizontal="left" vertical="center" indent="1"/>
    </xf>
    <xf numFmtId="4" fontId="52" fillId="8" borderId="97" applyNumberFormat="0" applyProtection="0">
      <alignment horizontal="right" vertical="center"/>
    </xf>
    <xf numFmtId="4" fontId="81" fillId="48" borderId="101" applyNumberFormat="0" applyProtection="0">
      <alignment horizontal="left" vertical="center" indent="1"/>
    </xf>
    <xf numFmtId="4" fontId="52" fillId="39" borderId="97" applyNumberFormat="0" applyProtection="0">
      <alignment vertical="center"/>
    </xf>
    <xf numFmtId="4" fontId="52" fillId="15" borderId="97" applyNumberFormat="0" applyProtection="0">
      <alignment horizontal="right" vertical="center"/>
    </xf>
    <xf numFmtId="4" fontId="52" fillId="42" borderId="97" applyNumberFormat="0" applyProtection="0">
      <alignment horizontal="right" vertical="center"/>
    </xf>
    <xf numFmtId="4" fontId="52" fillId="13" borderId="97" applyNumberFormat="0" applyProtection="0">
      <alignment horizontal="right" vertical="center"/>
    </xf>
    <xf numFmtId="4" fontId="52" fillId="45" borderId="97" applyNumberFormat="0" applyProtection="0">
      <alignment horizontal="right" vertical="center"/>
    </xf>
    <xf numFmtId="4" fontId="52" fillId="45" borderId="97" applyNumberFormat="0" applyProtection="0">
      <alignment horizontal="right" vertical="center"/>
    </xf>
    <xf numFmtId="0" fontId="52" fillId="12" borderId="97" applyNumberFormat="0" applyProtection="0">
      <alignment horizontal="left" vertical="center" indent="1"/>
    </xf>
    <xf numFmtId="0" fontId="10" fillId="0" borderId="0"/>
    <xf numFmtId="4" fontId="52" fillId="46" borderId="101" applyNumberFormat="0" applyProtection="0">
      <alignment horizontal="left" vertical="center" indent="1"/>
    </xf>
    <xf numFmtId="0" fontId="34" fillId="0" borderId="103" applyNumberFormat="0" applyFill="0" applyAlignment="0" applyProtection="0"/>
    <xf numFmtId="4" fontId="52" fillId="47" borderId="101" applyNumberFormat="0" applyProtection="0">
      <alignment horizontal="left" vertical="center" indent="1"/>
    </xf>
    <xf numFmtId="0" fontId="52" fillId="16" borderId="97" applyNumberFormat="0" applyProtection="0">
      <alignment horizontal="left" vertical="center" indent="1"/>
    </xf>
    <xf numFmtId="4" fontId="10" fillId="14" borderId="101" applyNumberFormat="0" applyProtection="0">
      <alignment horizontal="left" vertical="center" indent="1"/>
    </xf>
    <xf numFmtId="0" fontId="52" fillId="81" borderId="0"/>
    <xf numFmtId="4" fontId="52" fillId="45" borderId="97" applyNumberFormat="0" applyProtection="0">
      <alignment horizontal="right" vertical="center"/>
    </xf>
    <xf numFmtId="4" fontId="86" fillId="99" borderId="105" applyNumberFormat="0" applyProtection="0">
      <alignmen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96" borderId="97" applyNumberFormat="0" applyProtection="0">
      <alignment horizontal="left" vertical="center" indent="1"/>
    </xf>
    <xf numFmtId="0" fontId="10" fillId="0" borderId="0"/>
    <xf numFmtId="4" fontId="52" fillId="41" borderId="97" applyNumberFormat="0" applyProtection="0">
      <alignment horizontal="right" vertical="center"/>
    </xf>
    <xf numFmtId="4" fontId="52" fillId="96" borderId="97" applyNumberFormat="0" applyProtection="0">
      <alignment horizontal="left" vertical="center" indent="1"/>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5" borderId="97" applyNumberFormat="0" applyProtection="0">
      <alignment horizontal="left" vertical="center" indent="1"/>
    </xf>
    <xf numFmtId="4" fontId="52" fillId="39" borderId="97" applyNumberFormat="0" applyProtection="0">
      <alignment vertical="center"/>
    </xf>
    <xf numFmtId="0" fontId="10" fillId="0" borderId="0"/>
    <xf numFmtId="0" fontId="10" fillId="0" borderId="0"/>
    <xf numFmtId="0" fontId="10" fillId="0" borderId="0"/>
    <xf numFmtId="0" fontId="10" fillId="0" borderId="0"/>
    <xf numFmtId="0" fontId="93" fillId="54" borderId="1" applyNumberFormat="0" applyAlignment="0" applyProtection="0"/>
    <xf numFmtId="0" fontId="10" fillId="0" borderId="0"/>
    <xf numFmtId="0" fontId="10" fillId="0" borderId="0"/>
    <xf numFmtId="0" fontId="10" fillId="0" borderId="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52" fillId="8" borderId="100" applyNumberFormat="0" applyProtection="0">
      <alignment horizontal="left" vertical="top" indent="1"/>
    </xf>
    <xf numFmtId="184" fontId="197" fillId="0" borderId="0"/>
    <xf numFmtId="184" fontId="10" fillId="0" borderId="0"/>
    <xf numFmtId="184" fontId="10" fillId="0" borderId="0"/>
    <xf numFmtId="184" fontId="10" fillId="0" borderId="0"/>
    <xf numFmtId="0" fontId="3" fillId="0" borderId="0"/>
    <xf numFmtId="0" fontId="3" fillId="0" borderId="0"/>
    <xf numFmtId="0" fontId="3" fillId="0" borderId="0"/>
    <xf numFmtId="0" fontId="198" fillId="0" borderId="0"/>
    <xf numFmtId="0" fontId="10" fillId="0" borderId="0"/>
    <xf numFmtId="0" fontId="27" fillId="103" borderId="0" applyNumberFormat="0" applyBorder="0" applyAlignment="0" applyProtection="0"/>
    <xf numFmtId="0" fontId="2" fillId="58" borderId="0" applyNumberFormat="0" applyBorder="0" applyAlignment="0" applyProtection="0"/>
    <xf numFmtId="0" fontId="27" fillId="13" borderId="0" applyNumberFormat="0" applyBorder="0" applyAlignment="0" applyProtection="0"/>
    <xf numFmtId="0" fontId="2" fillId="62" borderId="0" applyNumberFormat="0" applyBorder="0" applyAlignment="0" applyProtection="0"/>
    <xf numFmtId="0" fontId="27" fillId="104" borderId="0" applyNumberFormat="0" applyBorder="0" applyAlignment="0" applyProtection="0"/>
    <xf numFmtId="0" fontId="2" fillId="66" borderId="0" applyNumberFormat="0" applyBorder="0" applyAlignment="0" applyProtection="0"/>
    <xf numFmtId="0" fontId="27" fillId="105" borderId="0" applyNumberFormat="0" applyBorder="0" applyAlignment="0" applyProtection="0"/>
    <xf numFmtId="0" fontId="2" fillId="70" borderId="0" applyNumberFormat="0" applyBorder="0" applyAlignment="0" applyProtection="0"/>
    <xf numFmtId="0" fontId="27" fillId="106" borderId="0" applyNumberFormat="0" applyBorder="0" applyAlignment="0" applyProtection="0"/>
    <xf numFmtId="0" fontId="2" fillId="74" borderId="0" applyNumberFormat="0" applyBorder="0" applyAlignment="0" applyProtection="0"/>
    <xf numFmtId="0" fontId="27" fillId="17" borderId="0" applyNumberFormat="0" applyBorder="0" applyAlignment="0" applyProtection="0"/>
    <xf numFmtId="0" fontId="2" fillId="78" borderId="0" applyNumberFormat="0" applyBorder="0" applyAlignment="0" applyProtection="0"/>
    <xf numFmtId="0" fontId="27" fillId="12" borderId="0" applyNumberFormat="0" applyBorder="0" applyAlignment="0" applyProtection="0"/>
    <xf numFmtId="0" fontId="2" fillId="59" borderId="0" applyNumberFormat="0" applyBorder="0" applyAlignment="0" applyProtection="0"/>
    <xf numFmtId="0" fontId="27" fillId="9" borderId="0" applyNumberFormat="0" applyBorder="0" applyAlignment="0" applyProtection="0"/>
    <xf numFmtId="0" fontId="2" fillId="63" borderId="0" applyNumberFormat="0" applyBorder="0" applyAlignment="0" applyProtection="0"/>
    <xf numFmtId="0" fontId="27" fillId="45" borderId="0" applyNumberFormat="0" applyBorder="0" applyAlignment="0" applyProtection="0"/>
    <xf numFmtId="0" fontId="2" fillId="67" borderId="0" applyNumberFormat="0" applyBorder="0" applyAlignment="0" applyProtection="0"/>
    <xf numFmtId="0" fontId="27" fillId="105" borderId="0" applyNumberFormat="0" applyBorder="0" applyAlignment="0" applyProtection="0"/>
    <xf numFmtId="0" fontId="2" fillId="71" borderId="0" applyNumberFormat="0" applyBorder="0" applyAlignment="0" applyProtection="0"/>
    <xf numFmtId="0" fontId="27" fillId="12" borderId="0" applyNumberFormat="0" applyBorder="0" applyAlignment="0" applyProtection="0"/>
    <xf numFmtId="0" fontId="2" fillId="75" borderId="0" applyNumberFormat="0" applyBorder="0" applyAlignment="0" applyProtection="0"/>
    <xf numFmtId="0" fontId="27" fillId="41" borderId="0" applyNumberFormat="0" applyBorder="0" applyAlignment="0" applyProtection="0"/>
    <xf numFmtId="0" fontId="2" fillId="79" borderId="0" applyNumberFormat="0" applyBorder="0" applyAlignment="0" applyProtection="0"/>
    <xf numFmtId="0" fontId="28" fillId="107" borderId="0" applyNumberFormat="0" applyBorder="0" applyAlignment="0" applyProtection="0"/>
    <xf numFmtId="0" fontId="101" fillId="60" borderId="0" applyNumberFormat="0" applyBorder="0" applyAlignment="0" applyProtection="0"/>
    <xf numFmtId="0" fontId="28" fillId="9" borderId="0" applyNumberFormat="0" applyBorder="0" applyAlignment="0" applyProtection="0"/>
    <xf numFmtId="0" fontId="101" fillId="64" borderId="0" applyNumberFormat="0" applyBorder="0" applyAlignment="0" applyProtection="0"/>
    <xf numFmtId="0" fontId="28" fillId="45" borderId="0" applyNumberFormat="0" applyBorder="0" applyAlignment="0" applyProtection="0"/>
    <xf numFmtId="0" fontId="101" fillId="68" borderId="0" applyNumberFormat="0" applyBorder="0" applyAlignment="0" applyProtection="0"/>
    <xf numFmtId="0" fontId="28" fillId="108" borderId="0" applyNumberFormat="0" applyBorder="0" applyAlignment="0" applyProtection="0"/>
    <xf numFmtId="0" fontId="101" fillId="72" borderId="0" applyNumberFormat="0" applyBorder="0" applyAlignment="0" applyProtection="0"/>
    <xf numFmtId="0" fontId="28" fillId="96" borderId="0" applyNumberFormat="0" applyBorder="0" applyAlignment="0" applyProtection="0"/>
    <xf numFmtId="0" fontId="101" fillId="76" borderId="0" applyNumberFormat="0" applyBorder="0" applyAlignment="0" applyProtection="0"/>
    <xf numFmtId="0" fontId="28" fillId="42" borderId="0" applyNumberFormat="0" applyBorder="0" applyAlignment="0" applyProtection="0"/>
    <xf numFmtId="0" fontId="101" fillId="80" borderId="0" applyNumberFormat="0" applyBorder="0" applyAlignment="0" applyProtection="0"/>
    <xf numFmtId="0" fontId="27" fillId="82" borderId="0" applyNumberFormat="0" applyBorder="0" applyAlignment="0" applyProtection="0"/>
    <xf numFmtId="0" fontId="27" fillId="18" borderId="0" applyNumberFormat="0" applyBorder="0" applyAlignment="0" applyProtection="0"/>
    <xf numFmtId="0" fontId="27" fillId="28" borderId="0" applyNumberFormat="0" applyBorder="0" applyAlignment="0" applyProtection="0"/>
    <xf numFmtId="0" fontId="27" fillId="19" borderId="0" applyNumberFormat="0" applyBorder="0" applyAlignment="0" applyProtection="0"/>
    <xf numFmtId="0" fontId="28" fillId="8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01" fillId="57" borderId="0" applyNumberFormat="0" applyBorder="0" applyAlignment="0" applyProtection="0"/>
    <xf numFmtId="0" fontId="28" fillId="21"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27" fillId="84" borderId="0" applyNumberFormat="0" applyBorder="0" applyAlignment="0" applyProtection="0"/>
    <xf numFmtId="0" fontId="27" fillId="22" borderId="0" applyNumberFormat="0" applyBorder="0" applyAlignment="0" applyProtection="0"/>
    <xf numFmtId="0" fontId="27" fillId="27"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27" fillId="86" borderId="0" applyNumberFormat="0" applyBorder="0" applyAlignment="0" applyProtection="0"/>
    <xf numFmtId="0" fontId="27" fillId="26" borderId="0" applyNumberFormat="0" applyBorder="0" applyAlignment="0" applyProtection="0"/>
    <xf numFmtId="0" fontId="27" fillId="87" borderId="0" applyNumberFormat="0" applyBorder="0" applyAlignment="0" applyProtection="0"/>
    <xf numFmtId="0" fontId="27" fillId="27" borderId="0" applyNumberFormat="0" applyBorder="0" applyAlignment="0" applyProtection="0"/>
    <xf numFmtId="0" fontId="28" fillId="88" borderId="0" applyNumberFormat="0" applyBorder="0" applyAlignment="0" applyProtection="0"/>
    <xf numFmtId="0" fontId="28" fillId="28"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1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27" fillId="84" borderId="0" applyNumberFormat="0" applyBorder="0" applyAlignment="0" applyProtection="0"/>
    <xf numFmtId="0" fontId="27" fillId="27"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89" borderId="0" applyNumberFormat="0" applyBorder="0" applyAlignment="0" applyProtection="0"/>
    <xf numFmtId="0" fontId="28" fillId="89" borderId="0" applyNumberFormat="0" applyBorder="0" applyAlignment="0" applyProtection="0"/>
    <xf numFmtId="0" fontId="28" fillId="89" borderId="0" applyNumberFormat="0" applyBorder="0" applyAlignment="0" applyProtection="0"/>
    <xf numFmtId="0" fontId="28" fillId="108"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27" fillId="26" borderId="0" applyNumberFormat="0" applyBorder="0" applyAlignment="0" applyProtection="0"/>
    <xf numFmtId="0" fontId="27" fillId="18" borderId="0" applyNumberFormat="0" applyBorder="0" applyAlignment="0" applyProtection="0"/>
    <xf numFmtId="0" fontId="28" fillId="83" borderId="0" applyNumberFormat="0" applyBorder="0" applyAlignment="0" applyProtection="0"/>
    <xf numFmtId="0" fontId="28" fillId="19"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96"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27" fillId="32" borderId="0" applyNumberFormat="0" applyBorder="0" applyAlignment="0" applyProtection="0"/>
    <xf numFmtId="0" fontId="27" fillId="23" borderId="0" applyNumberFormat="0" applyBorder="0" applyAlignment="0" applyProtection="0"/>
    <xf numFmtId="0" fontId="28" fillId="91" borderId="0" applyNumberFormat="0" applyBorder="0" applyAlignment="0" applyProtection="0"/>
    <xf numFmtId="0" fontId="28" fillId="32"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43"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83" fillId="31" borderId="0" applyNumberFormat="0" applyBorder="0" applyAlignment="0" applyProtection="0"/>
    <xf numFmtId="0" fontId="124" fillId="13" borderId="0" applyNumberFormat="0" applyBorder="0" applyAlignment="0" applyProtection="0"/>
    <xf numFmtId="0" fontId="91" fillId="52" borderId="0" applyNumberFormat="0" applyBorder="0" applyAlignment="0" applyProtection="0"/>
    <xf numFmtId="0" fontId="83" fillId="31" borderId="0" applyNumberFormat="0" applyBorder="0" applyAlignment="0" applyProtection="0"/>
    <xf numFmtId="0" fontId="91" fillId="52" borderId="0" applyNumberFormat="0" applyBorder="0" applyAlignment="0" applyProtection="0"/>
    <xf numFmtId="0" fontId="125" fillId="16" borderId="96" applyNumberFormat="0" applyAlignment="0" applyProtection="0"/>
    <xf numFmtId="0" fontId="95" fillId="2" borderId="1" applyNumberFormat="0" applyAlignment="0" applyProtection="0"/>
    <xf numFmtId="0" fontId="95" fillId="2" borderId="1" applyNumberFormat="0" applyAlignment="0" applyProtection="0"/>
    <xf numFmtId="0" fontId="32" fillId="89" borderId="38" applyNumberFormat="0" applyAlignment="0" applyProtection="0"/>
    <xf numFmtId="0" fontId="32" fillId="110" borderId="38" applyNumberFormat="0" applyAlignment="0" applyProtection="0"/>
    <xf numFmtId="0" fontId="97" fillId="55" borderId="54" applyNumberFormat="0" applyAlignment="0" applyProtection="0"/>
    <xf numFmtId="0" fontId="32" fillId="89" borderId="38" applyNumberFormat="0" applyAlignment="0" applyProtection="0"/>
    <xf numFmtId="0" fontId="97" fillId="55" borderId="5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41" fillId="0" borderId="0" applyFont="0" applyFill="0" applyBorder="0" applyAlignment="0" applyProtection="0"/>
    <xf numFmtId="0" fontId="34" fillId="93" borderId="0" applyNumberFormat="0" applyBorder="0" applyAlignment="0" applyProtection="0"/>
    <xf numFmtId="0" fontId="34" fillId="35" borderId="0" applyNumberFormat="0" applyBorder="0" applyAlignment="0" applyProtection="0"/>
    <xf numFmtId="0" fontId="34" fillId="94" borderId="0" applyNumberFormat="0" applyBorder="0" applyAlignment="0" applyProtection="0"/>
    <xf numFmtId="0" fontId="34" fillId="36" borderId="0" applyNumberFormat="0" applyBorder="0" applyAlignment="0" applyProtection="0"/>
    <xf numFmtId="0" fontId="126" fillId="0" borderId="0" applyNumberFormat="0" applyFill="0" applyBorder="0" applyAlignment="0" applyProtection="0"/>
    <xf numFmtId="0" fontId="99" fillId="0" borderId="0" applyNumberFormat="0" applyFill="0" applyBorder="0" applyAlignment="0" applyProtection="0"/>
    <xf numFmtId="0" fontId="27" fillId="87" borderId="0" applyNumberFormat="0" applyBorder="0" applyAlignment="0" applyProtection="0"/>
    <xf numFmtId="0" fontId="36" fillId="104" borderId="0" applyNumberFormat="0" applyBorder="0" applyAlignment="0" applyProtection="0"/>
    <xf numFmtId="0" fontId="90" fillId="51" borderId="0" applyNumberFormat="0" applyBorder="0" applyAlignment="0" applyProtection="0"/>
    <xf numFmtId="0" fontId="27" fillId="87" borderId="0" applyNumberFormat="0" applyBorder="0" applyAlignment="0" applyProtection="0"/>
    <xf numFmtId="0" fontId="90" fillId="51" borderId="0" applyNumberFormat="0" applyBorder="0" applyAlignment="0" applyProtection="0"/>
    <xf numFmtId="0" fontId="37" fillId="0" borderId="39" applyNumberFormat="0" applyFill="0" applyAlignment="0" applyProtection="0"/>
    <xf numFmtId="0" fontId="38" fillId="0" borderId="58" applyNumberFormat="0" applyFill="0" applyAlignment="0" applyProtection="0"/>
    <xf numFmtId="0" fontId="128" fillId="0" borderId="40" applyNumberFormat="0" applyFill="0" applyAlignment="0" applyProtection="0"/>
    <xf numFmtId="0" fontId="88" fillId="0" borderId="50" applyNumberFormat="0" applyFill="0" applyAlignment="0" applyProtection="0"/>
    <xf numFmtId="0" fontId="38" fillId="0" borderId="58" applyNumberFormat="0" applyFill="0" applyAlignment="0" applyProtection="0"/>
    <xf numFmtId="0" fontId="88" fillId="0" borderId="50" applyNumberFormat="0" applyFill="0" applyAlignment="0" applyProtection="0"/>
    <xf numFmtId="0" fontId="39" fillId="0" borderId="59" applyNumberFormat="0" applyFill="0" applyAlignment="0" applyProtection="0"/>
    <xf numFmtId="0" fontId="129" fillId="0" borderId="68" applyNumberFormat="0" applyFill="0" applyAlignment="0" applyProtection="0"/>
    <xf numFmtId="0" fontId="89" fillId="0" borderId="51" applyNumberFormat="0" applyFill="0" applyAlignment="0" applyProtection="0"/>
    <xf numFmtId="0" fontId="39" fillId="0" borderId="59" applyNumberFormat="0" applyFill="0" applyAlignment="0" applyProtection="0"/>
    <xf numFmtId="0" fontId="89" fillId="0" borderId="51" applyNumberFormat="0" applyFill="0" applyAlignment="0" applyProtection="0"/>
    <xf numFmtId="0" fontId="39" fillId="0" borderId="0" applyNumberFormat="0" applyFill="0" applyBorder="0" applyAlignment="0" applyProtection="0"/>
    <xf numFmtId="0" fontId="130" fillId="17" borderId="96" applyNumberFormat="0" applyAlignment="0" applyProtection="0"/>
    <xf numFmtId="0" fontId="93" fillId="54" borderId="1" applyNumberFormat="0" applyAlignment="0" applyProtection="0"/>
    <xf numFmtId="0" fontId="93" fillId="54" borderId="1"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6" applyNumberFormat="0" applyAlignment="0" applyProtection="0"/>
    <xf numFmtId="0" fontId="36" fillId="0" borderId="60" applyNumberFormat="0" applyFill="0" applyAlignment="0" applyProtection="0"/>
    <xf numFmtId="0" fontId="131" fillId="0" borderId="69" applyNumberFormat="0" applyFill="0" applyAlignment="0" applyProtection="0"/>
    <xf numFmtId="0" fontId="96" fillId="0" borderId="53" applyNumberFormat="0" applyFill="0" applyAlignment="0" applyProtection="0"/>
    <xf numFmtId="0" fontId="36" fillId="0" borderId="60" applyNumberFormat="0" applyFill="0" applyAlignment="0" applyProtection="0"/>
    <xf numFmtId="0" fontId="96" fillId="0" borderId="53" applyNumberFormat="0" applyFill="0" applyAlignment="0" applyProtection="0"/>
    <xf numFmtId="0" fontId="36" fillId="32" borderId="0" applyNumberFormat="0" applyBorder="0" applyAlignment="0" applyProtection="0"/>
    <xf numFmtId="0" fontId="92" fillId="53" borderId="0" applyNumberFormat="0" applyBorder="0" applyAlignment="0" applyProtection="0"/>
    <xf numFmtId="0" fontId="36" fillId="32" borderId="0" applyNumberFormat="0" applyBorder="0" applyAlignment="0" applyProtection="0"/>
    <xf numFmtId="0" fontId="92" fillId="53" borderId="0" applyNumberFormat="0" applyBorder="0" applyAlignment="0" applyProtection="0"/>
    <xf numFmtId="0" fontId="2" fillId="0" borderId="0"/>
    <xf numFmtId="0" fontId="52" fillId="81" borderId="0"/>
    <xf numFmtId="0" fontId="52" fillId="81" borderId="0"/>
    <xf numFmtId="0" fontId="52" fillId="81" borderId="0"/>
    <xf numFmtId="0" fontId="52" fillId="81"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98" applyNumberFormat="0" applyFont="0" applyAlignment="0" applyProtection="0"/>
    <xf numFmtId="0" fontId="10" fillId="10" borderId="98" applyNumberFormat="0" applyFont="0" applyAlignment="0" applyProtection="0"/>
    <xf numFmtId="0" fontId="2" fillId="56" borderId="55" applyNumberFormat="0" applyFont="0" applyAlignment="0" applyProtection="0"/>
    <xf numFmtId="0" fontId="2" fillId="56" borderId="55" applyNumberFormat="0" applyFont="0" applyAlignment="0" applyProtection="0"/>
    <xf numFmtId="0" fontId="52" fillId="31" borderId="97" applyNumberFormat="0" applyFont="0" applyAlignment="0" applyProtection="0"/>
    <xf numFmtId="0" fontId="52" fillId="31" borderId="97" applyNumberFormat="0" applyFont="0" applyAlignment="0" applyProtection="0"/>
    <xf numFmtId="0" fontId="52" fillId="31" borderId="97" applyNumberFormat="0" applyFont="0" applyAlignment="0" applyProtection="0"/>
    <xf numFmtId="0" fontId="45" fillId="16" borderId="99" applyNumberFormat="0" applyAlignment="0" applyProtection="0"/>
    <xf numFmtId="0" fontId="94" fillId="2" borderId="52" applyNumberFormat="0" applyAlignment="0" applyProtection="0"/>
    <xf numFmtId="0" fontId="94" fillId="2" borderId="52" applyNumberFormat="0" applyAlignment="0" applyProtection="0"/>
    <xf numFmtId="9" fontId="9" fillId="0" borderId="0" applyFont="0" applyFill="0" applyBorder="0" applyAlignment="0" applyProtection="0"/>
    <xf numFmtId="4" fontId="46" fillId="39" borderId="100" applyNumberFormat="0" applyProtection="0">
      <alignment vertical="center"/>
    </xf>
    <xf numFmtId="4" fontId="47" fillId="39" borderId="100" applyNumberFormat="0" applyProtection="0">
      <alignment vertical="center"/>
    </xf>
    <xf numFmtId="4" fontId="46" fillId="39" borderId="100" applyNumberFormat="0" applyProtection="0">
      <alignment horizontal="left" vertical="center" indent="1"/>
    </xf>
    <xf numFmtId="4" fontId="52" fillId="95" borderId="97" applyNumberFormat="0" applyProtection="0">
      <alignment horizontal="left" vertical="center" indent="1"/>
    </xf>
    <xf numFmtId="0" fontId="46" fillId="39" borderId="100" applyNumberFormat="0" applyProtection="0">
      <alignment horizontal="left" vertical="top" indent="1"/>
    </xf>
    <xf numFmtId="4" fontId="46" fillId="8" borderId="0" applyNumberFormat="0" applyProtection="0">
      <alignment horizontal="left" vertical="center" indent="1"/>
    </xf>
    <xf numFmtId="4" fontId="23" fillId="13" borderId="100" applyNumberFormat="0" applyProtection="0">
      <alignment horizontal="right" vertical="center"/>
    </xf>
    <xf numFmtId="4" fontId="23" fillId="9" borderId="100" applyNumberFormat="0" applyProtection="0">
      <alignment horizontal="right" vertical="center"/>
    </xf>
    <xf numFmtId="4" fontId="23" fillId="40" borderId="100" applyNumberFormat="0" applyProtection="0">
      <alignment horizontal="right" vertical="center"/>
    </xf>
    <xf numFmtId="4" fontId="23" fillId="41" borderId="100" applyNumberFormat="0" applyProtection="0">
      <alignment horizontal="right" vertical="center"/>
    </xf>
    <xf numFmtId="4" fontId="23" fillId="42" borderId="100" applyNumberFormat="0" applyProtection="0">
      <alignment horizontal="right" vertical="center"/>
    </xf>
    <xf numFmtId="4" fontId="23" fillId="43" borderId="100" applyNumberFormat="0" applyProtection="0">
      <alignment horizontal="right" vertical="center"/>
    </xf>
    <xf numFmtId="4" fontId="23" fillId="15" borderId="100" applyNumberFormat="0" applyProtection="0">
      <alignment horizontal="right" vertical="center"/>
    </xf>
    <xf numFmtId="4" fontId="23" fillId="44" borderId="100" applyNumberFormat="0" applyProtection="0">
      <alignment horizontal="right" vertical="center"/>
    </xf>
    <xf numFmtId="4" fontId="23" fillId="45" borderId="100" applyNumberFormat="0" applyProtection="0">
      <alignment horizontal="right" vertical="center"/>
    </xf>
    <xf numFmtId="4" fontId="46" fillId="46" borderId="106" applyNumberFormat="0" applyProtection="0">
      <alignment horizontal="left" vertical="center" indent="1"/>
    </xf>
    <xf numFmtId="4" fontId="23" fillId="47" borderId="0" applyNumberFormat="0" applyProtection="0">
      <alignment horizontal="left" vertical="center" indent="1"/>
    </xf>
    <xf numFmtId="4" fontId="23" fillId="8" borderId="100" applyNumberFormat="0" applyProtection="0">
      <alignment horizontal="right" vertical="center"/>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52" fillId="11" borderId="62" applyNumberFormat="0">
      <protection locked="0"/>
    </xf>
    <xf numFmtId="0" fontId="52" fillId="11" borderId="62" applyNumberFormat="0">
      <protection locked="0"/>
    </xf>
    <xf numFmtId="0" fontId="10" fillId="11" borderId="105" applyNumberFormat="0">
      <protection locked="0"/>
    </xf>
    <xf numFmtId="0" fontId="10" fillId="11" borderId="105" applyNumberFormat="0">
      <protection locked="0"/>
    </xf>
    <xf numFmtId="0" fontId="10" fillId="11" borderId="105" applyNumberFormat="0">
      <protection locked="0"/>
    </xf>
    <xf numFmtId="4" fontId="23" fillId="10" borderId="100" applyNumberFormat="0" applyProtection="0">
      <alignment vertical="center"/>
    </xf>
    <xf numFmtId="4" fontId="50" fillId="10" borderId="100" applyNumberFormat="0" applyProtection="0">
      <alignment vertical="center"/>
    </xf>
    <xf numFmtId="0" fontId="23" fillId="10" borderId="100" applyNumberFormat="0" applyProtection="0">
      <alignment horizontal="left" vertical="top" indent="1"/>
    </xf>
    <xf numFmtId="4" fontId="23" fillId="47" borderId="100" applyNumberFormat="0" applyProtection="0">
      <alignment horizontal="right" vertical="center"/>
    </xf>
    <xf numFmtId="4" fontId="50" fillId="47" borderId="100" applyNumberFormat="0" applyProtection="0">
      <alignment horizontal="right" vertical="center"/>
    </xf>
    <xf numFmtId="4" fontId="23" fillId="8" borderId="100" applyNumberFormat="0" applyProtection="0">
      <alignment horizontal="left" vertical="center" indent="1"/>
    </xf>
    <xf numFmtId="0" fontId="23" fillId="8" borderId="100" applyNumberFormat="0" applyProtection="0">
      <alignment horizontal="left" vertical="top" indent="1"/>
    </xf>
    <xf numFmtId="4" fontId="53" fillId="47" borderId="100" applyNumberFormat="0" applyProtection="0">
      <alignment horizontal="right" vertical="center"/>
    </xf>
    <xf numFmtId="0" fontId="132" fillId="0" borderId="0" applyNumberFormat="0" applyFill="0" applyBorder="0" applyAlignment="0" applyProtection="0"/>
    <xf numFmtId="0" fontId="85" fillId="0" borderId="0" applyNumberFormat="0" applyFill="0" applyBorder="0" applyAlignment="0" applyProtection="0"/>
    <xf numFmtId="0" fontId="98" fillId="0" borderId="0" applyNumberFormat="0" applyFill="0" applyBorder="0" applyAlignment="0" applyProtection="0"/>
    <xf numFmtId="0" fontId="85" fillId="0" borderId="0" applyNumberFormat="0" applyFill="0" applyBorder="0" applyAlignment="0" applyProtection="0"/>
    <xf numFmtId="0" fontId="98" fillId="0" borderId="0" applyNumberFormat="0" applyFill="0" applyBorder="0" applyAlignment="0" applyProtection="0"/>
    <xf numFmtId="44" fontId="10"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2" fillId="0" borderId="0" applyFont="0" applyFill="0" applyBorder="0" applyAlignment="0" applyProtection="0"/>
    <xf numFmtId="0" fontId="2" fillId="0" borderId="0"/>
    <xf numFmtId="0" fontId="56" fillId="0" borderId="0"/>
    <xf numFmtId="0" fontId="1" fillId="0" borderId="0"/>
    <xf numFmtId="182" fontId="10" fillId="12" borderId="239" applyNumberFormat="0" applyProtection="0">
      <alignment horizontal="left" vertical="center"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31" fillId="34" borderId="246" applyNumberFormat="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 fontId="52" fillId="42" borderId="247" applyNumberFormat="0" applyProtection="0">
      <alignment horizontal="right" vertical="center"/>
    </xf>
    <xf numFmtId="0" fontId="130" fillId="17" borderId="246" applyNumberFormat="0" applyAlignment="0" applyProtection="0"/>
    <xf numFmtId="0" fontId="40" fillId="32" borderId="246" applyNumberFormat="0" applyAlignment="0" applyProtection="0"/>
    <xf numFmtId="183" fontId="40" fillId="32" borderId="246" applyNumberFormat="0" applyAlignment="0" applyProtection="0"/>
    <xf numFmtId="0" fontId="40" fillId="32" borderId="246" applyNumberFormat="0" applyAlignment="0" applyProtection="0"/>
    <xf numFmtId="182" fontId="40" fillId="32" borderId="246" applyNumberFormat="0" applyAlignment="0" applyProtection="0"/>
    <xf numFmtId="182" fontId="40" fillId="32"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18" fillId="0" borderId="245">
      <alignment horizontal="left" vertical="center"/>
    </xf>
    <xf numFmtId="182" fontId="31" fillId="34" borderId="246" applyNumberFormat="0" applyAlignment="0" applyProtection="0"/>
    <xf numFmtId="183" fontId="125" fillId="16" borderId="246" applyNumberFormat="0" applyAlignment="0" applyProtection="0"/>
    <xf numFmtId="0" fontId="84" fillId="92" borderId="247" applyNumberFormat="0" applyAlignment="0" applyProtection="0"/>
    <xf numFmtId="0" fontId="31" fillId="34" borderId="246" applyNumberFormat="0" applyAlignment="0" applyProtection="0"/>
    <xf numFmtId="182" fontId="31" fillId="34" borderId="246" applyNumberFormat="0" applyAlignment="0" applyProtection="0"/>
    <xf numFmtId="0" fontId="10" fillId="0" borderId="232" applyNumberFormat="0" applyFont="0" applyFill="0" applyAlignment="0" applyProtection="0"/>
    <xf numFmtId="182" fontId="31" fillId="34" borderId="235" applyNumberFormat="0" applyAlignment="0" applyProtection="0"/>
    <xf numFmtId="0" fontId="31" fillId="124" borderId="246" applyNumberFormat="0" applyAlignment="0" applyProtection="0"/>
    <xf numFmtId="4" fontId="23" fillId="95" borderId="249" applyNumberFormat="0" applyProtection="0">
      <alignment vertical="center"/>
    </xf>
    <xf numFmtId="183" fontId="130" fillId="17" borderId="235" applyNumberFormat="0" applyAlignment="0" applyProtection="0"/>
    <xf numFmtId="183" fontId="130" fillId="17" borderId="235" applyNumberFormat="0" applyAlignment="0" applyProtection="0"/>
    <xf numFmtId="0" fontId="10" fillId="101" borderId="250" applyNumberFormat="0" applyProtection="0">
      <alignment horizontal="left" vertical="top" indent="1"/>
    </xf>
    <xf numFmtId="4" fontId="181" fillId="0" borderId="255" applyNumberFormat="0" applyProtection="0">
      <alignment horizontal="left" vertical="center" indent="1"/>
    </xf>
    <xf numFmtId="183" fontId="45" fillId="34" borderId="238" applyNumberFormat="0" applyAlignment="0" applyProtection="0"/>
    <xf numFmtId="4" fontId="23" fillId="40" borderId="239" applyNumberFormat="0" applyProtection="0">
      <alignment horizontal="right" vertical="center"/>
    </xf>
    <xf numFmtId="4" fontId="10" fillId="14" borderId="240" applyNumberFormat="0" applyProtection="0">
      <alignment horizontal="left" vertical="center" indent="1"/>
    </xf>
    <xf numFmtId="182" fontId="10" fillId="14" borderId="239" applyNumberFormat="0" applyProtection="0">
      <alignment horizontal="left" vertical="center" indent="1"/>
    </xf>
    <xf numFmtId="0" fontId="52" fillId="98" borderId="236"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top" indent="1"/>
    </xf>
    <xf numFmtId="183" fontId="10" fillId="12" borderId="239" applyNumberFormat="0" applyProtection="0">
      <alignment horizontal="left" vertical="center"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0" fontId="10" fillId="47" borderId="239" applyNumberFormat="0" applyProtection="0">
      <alignment horizontal="left" vertical="center" indent="1"/>
    </xf>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1" fillId="0" borderId="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4" fontId="46" fillId="39" borderId="133" applyNumberFormat="0" applyProtection="0">
      <alignment vertical="center"/>
    </xf>
    <xf numFmtId="4" fontId="47" fillId="39" borderId="133" applyNumberFormat="0" applyProtection="0">
      <alignment vertical="center"/>
    </xf>
    <xf numFmtId="4" fontId="46" fillId="39" borderId="133" applyNumberFormat="0" applyProtection="0">
      <alignment horizontal="left" vertical="center" indent="1"/>
    </xf>
    <xf numFmtId="0" fontId="46" fillId="39" borderId="133" applyNumberFormat="0" applyProtection="0">
      <alignment horizontal="left" vertical="top" indent="1"/>
    </xf>
    <xf numFmtId="4" fontId="23" fillId="13" borderId="133" applyNumberFormat="0" applyProtection="0">
      <alignment horizontal="right" vertical="center"/>
    </xf>
    <xf numFmtId="4" fontId="23" fillId="13" borderId="133" applyNumberFormat="0" applyProtection="0">
      <alignment horizontal="right" vertical="center"/>
    </xf>
    <xf numFmtId="4" fontId="23" fillId="9"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23" fillId="45" borderId="133" applyNumberFormat="0" applyProtection="0">
      <alignment horizontal="right" vertical="center"/>
    </xf>
    <xf numFmtId="4" fontId="23" fillId="8" borderId="133" applyNumberFormat="0" applyProtection="0">
      <alignment horizontal="right" vertical="center"/>
    </xf>
    <xf numFmtId="4" fontId="23" fillId="8" borderId="133" applyNumberFormat="0" applyProtection="0">
      <alignment horizontal="right" vertical="center"/>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49" fillId="14" borderId="134" applyBorder="0"/>
    <xf numFmtId="4" fontId="23" fillId="10" borderId="133" applyNumberFormat="0" applyProtection="0">
      <alignment vertical="center"/>
    </xf>
    <xf numFmtId="4" fontId="23" fillId="10" borderId="133" applyNumberFormat="0" applyProtection="0">
      <alignment vertical="center"/>
    </xf>
    <xf numFmtId="4" fontId="50" fillId="10" borderId="133" applyNumberFormat="0" applyProtection="0">
      <alignment vertical="center"/>
    </xf>
    <xf numFmtId="4" fontId="23" fillId="10" borderId="133" applyNumberFormat="0" applyProtection="0">
      <alignment horizontal="left" vertical="center" indent="1"/>
    </xf>
    <xf numFmtId="4" fontId="23" fillId="10" borderId="133" applyNumberFormat="0" applyProtection="0">
      <alignment horizontal="left" vertical="center" indent="1"/>
    </xf>
    <xf numFmtId="0" fontId="23" fillId="10" borderId="133" applyNumberFormat="0" applyProtection="0">
      <alignment horizontal="left" vertical="top" indent="1"/>
    </xf>
    <xf numFmtId="0" fontId="23" fillId="10" borderId="133" applyNumberFormat="0" applyProtection="0">
      <alignment horizontal="left" vertical="top" indent="1"/>
    </xf>
    <xf numFmtId="4" fontId="23" fillId="47" borderId="133" applyNumberFormat="0" applyProtection="0">
      <alignment horizontal="right" vertical="center"/>
    </xf>
    <xf numFmtId="4" fontId="23" fillId="47" borderId="133" applyNumberFormat="0" applyProtection="0">
      <alignment horizontal="right" vertical="center"/>
    </xf>
    <xf numFmtId="4" fontId="50" fillId="47" borderId="133" applyNumberFormat="0" applyProtection="0">
      <alignment horizontal="right" vertical="center"/>
    </xf>
    <xf numFmtId="4" fontId="23" fillId="8" borderId="133" applyNumberFormat="0" applyProtection="0">
      <alignment horizontal="left" vertical="center" indent="1"/>
    </xf>
    <xf numFmtId="4" fontId="23" fillId="8" borderId="133" applyNumberFormat="0" applyProtection="0">
      <alignment horizontal="left" vertical="center" indent="1"/>
    </xf>
    <xf numFmtId="0" fontId="23" fillId="8" borderId="133" applyNumberFormat="0" applyProtection="0">
      <alignment horizontal="left" vertical="top" indent="1"/>
    </xf>
    <xf numFmtId="0" fontId="23" fillId="8" borderId="133" applyNumberFormat="0" applyProtection="0">
      <alignment horizontal="left" vertical="top" indent="1"/>
    </xf>
    <xf numFmtId="4" fontId="53" fillId="47" borderId="133" applyNumberFormat="0" applyProtection="0">
      <alignment horizontal="right" vertical="center"/>
    </xf>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183" fontId="10" fillId="12" borderId="239" applyNumberFormat="0" applyProtection="0">
      <alignment horizontal="left" vertical="center" indent="1"/>
    </xf>
    <xf numFmtId="0" fontId="63" fillId="0" borderId="0" applyNumberFormat="0" applyFill="0" applyBorder="0" applyAlignment="0" applyProtection="0"/>
    <xf numFmtId="0" fontId="10" fillId="0" borderId="234" applyNumberFormat="0" applyFont="0" applyFill="0" applyAlignment="0" applyProtection="0"/>
    <xf numFmtId="179" fontId="10" fillId="0" borderId="256">
      <protection locked="0"/>
    </xf>
    <xf numFmtId="182" fontId="10" fillId="12" borderId="239" applyNumberFormat="0" applyProtection="0">
      <alignment horizontal="left" vertical="top" indent="1"/>
    </xf>
    <xf numFmtId="0" fontId="84" fillId="92" borderId="136" applyNumberFormat="0" applyAlignment="0" applyProtection="0"/>
    <xf numFmtId="4" fontId="10" fillId="14" borderId="316" applyNumberFormat="0" applyProtection="0">
      <alignment horizontal="left" vertical="center" indent="1"/>
    </xf>
    <xf numFmtId="0" fontId="40" fillId="32" borderId="136" applyNumberFormat="0" applyAlignment="0" applyProtection="0"/>
    <xf numFmtId="0" fontId="52" fillId="31" borderId="136" applyNumberFormat="0" applyFont="0" applyAlignment="0" applyProtection="0"/>
    <xf numFmtId="0" fontId="45" fillId="92" borderId="132" applyNumberFormat="0" applyAlignment="0" applyProtection="0"/>
    <xf numFmtId="4" fontId="52" fillId="39" borderId="136" applyNumberFormat="0" applyProtection="0">
      <alignment vertical="center"/>
    </xf>
    <xf numFmtId="4" fontId="86" fillId="95" borderId="136" applyNumberFormat="0" applyProtection="0">
      <alignment vertical="center"/>
    </xf>
    <xf numFmtId="4" fontId="52" fillId="95" borderId="136" applyNumberFormat="0" applyProtection="0">
      <alignment horizontal="left" vertical="center" indent="1"/>
    </xf>
    <xf numFmtId="0" fontId="80" fillId="39" borderId="133" applyNumberFormat="0" applyProtection="0">
      <alignment horizontal="left" vertical="top" indent="1"/>
    </xf>
    <xf numFmtId="4" fontId="52" fillId="96" borderId="136" applyNumberFormat="0" applyProtection="0">
      <alignment horizontal="left" vertical="center" indent="1"/>
    </xf>
    <xf numFmtId="4" fontId="52" fillId="13" borderId="136" applyNumberFormat="0" applyProtection="0">
      <alignment horizontal="right" vertical="center"/>
    </xf>
    <xf numFmtId="4" fontId="52" fillId="97" borderId="136" applyNumberFormat="0" applyProtection="0">
      <alignment horizontal="right" vertical="center"/>
    </xf>
    <xf numFmtId="4" fontId="52" fillId="40" borderId="137" applyNumberFormat="0" applyProtection="0">
      <alignment horizontal="right" vertical="center"/>
    </xf>
    <xf numFmtId="4" fontId="52" fillId="41" borderId="136" applyNumberFormat="0" applyProtection="0">
      <alignment horizontal="right" vertical="center"/>
    </xf>
    <xf numFmtId="4" fontId="52" fillId="42" borderId="136" applyNumberFormat="0" applyProtection="0">
      <alignment horizontal="right" vertical="center"/>
    </xf>
    <xf numFmtId="4" fontId="52" fillId="43" borderId="136" applyNumberFormat="0" applyProtection="0">
      <alignment horizontal="right" vertical="center"/>
    </xf>
    <xf numFmtId="4" fontId="52" fillId="15" borderId="136" applyNumberFormat="0" applyProtection="0">
      <alignment horizontal="right" vertical="center"/>
    </xf>
    <xf numFmtId="4" fontId="52" fillId="44" borderId="136" applyNumberFormat="0" applyProtection="0">
      <alignment horizontal="right" vertical="center"/>
    </xf>
    <xf numFmtId="4" fontId="52" fillId="45" borderId="136" applyNumberFormat="0" applyProtection="0">
      <alignment horizontal="right" vertical="center"/>
    </xf>
    <xf numFmtId="4" fontId="52" fillId="46" borderId="137" applyNumberFormat="0" applyProtection="0">
      <alignment horizontal="left" vertical="center" indent="1"/>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2" fillId="8" borderId="136" applyNumberFormat="0" applyProtection="0">
      <alignment horizontal="right" vertical="center"/>
    </xf>
    <xf numFmtId="4" fontId="52" fillId="47" borderId="137" applyNumberFormat="0" applyProtection="0">
      <alignment horizontal="left" vertical="center" indent="1"/>
    </xf>
    <xf numFmtId="4" fontId="52" fillId="8" borderId="137" applyNumberFormat="0" applyProtection="0">
      <alignment horizontal="left" vertical="center" indent="1"/>
    </xf>
    <xf numFmtId="0" fontId="52" fillId="16" borderId="136" applyNumberFormat="0" applyProtection="0">
      <alignment horizontal="left" vertical="center" indent="1"/>
    </xf>
    <xf numFmtId="0" fontId="52" fillId="14" borderId="133" applyNumberFormat="0" applyProtection="0">
      <alignment horizontal="left" vertical="top" indent="1"/>
    </xf>
    <xf numFmtId="0" fontId="52" fillId="98" borderId="136" applyNumberFormat="0" applyProtection="0">
      <alignment horizontal="left" vertical="center" indent="1"/>
    </xf>
    <xf numFmtId="0" fontId="52" fillId="8" borderId="133" applyNumberFormat="0" applyProtection="0">
      <alignment horizontal="left" vertical="top" indent="1"/>
    </xf>
    <xf numFmtId="0" fontId="52" fillId="12" borderId="136" applyNumberFormat="0" applyProtection="0">
      <alignment horizontal="left" vertical="center" indent="1"/>
    </xf>
    <xf numFmtId="0" fontId="52" fillId="12" borderId="133" applyNumberFormat="0" applyProtection="0">
      <alignment horizontal="left" vertical="top" indent="1"/>
    </xf>
    <xf numFmtId="0" fontId="52" fillId="47" borderId="136" applyNumberFormat="0" applyProtection="0">
      <alignment horizontal="left" vertical="center" indent="1"/>
    </xf>
    <xf numFmtId="0" fontId="52" fillId="47" borderId="133" applyNumberFormat="0" applyProtection="0">
      <alignment horizontal="left" vertical="top" indent="1"/>
    </xf>
    <xf numFmtId="4" fontId="79" fillId="10" borderId="133" applyNumberFormat="0" applyProtection="0">
      <alignment vertical="center"/>
    </xf>
    <xf numFmtId="4" fontId="79" fillId="16" borderId="133" applyNumberFormat="0" applyProtection="0">
      <alignment horizontal="left" vertical="center" indent="1"/>
    </xf>
    <xf numFmtId="0" fontId="79" fillId="10" borderId="133" applyNumberFormat="0" applyProtection="0">
      <alignment horizontal="left" vertical="top" indent="1"/>
    </xf>
    <xf numFmtId="4" fontId="52" fillId="0" borderId="136" applyNumberFormat="0" applyProtection="0">
      <alignment horizontal="right" vertical="center"/>
    </xf>
    <xf numFmtId="4" fontId="86" fillId="100" borderId="136" applyNumberFormat="0" applyProtection="0">
      <alignment horizontal="right" vertical="center"/>
    </xf>
    <xf numFmtId="4" fontId="52" fillId="96" borderId="136" applyNumberFormat="0" applyProtection="0">
      <alignment horizontal="left" vertical="center" indent="1"/>
    </xf>
    <xf numFmtId="0" fontId="79" fillId="8" borderId="133" applyNumberFormat="0" applyProtection="0">
      <alignment horizontal="left" vertical="top" indent="1"/>
    </xf>
    <xf numFmtId="4" fontId="81" fillId="48" borderId="137" applyNumberFormat="0" applyProtection="0">
      <alignment horizontal="left" vertical="center" indent="1"/>
    </xf>
    <xf numFmtId="4" fontId="82" fillId="11" borderId="136" applyNumberFormat="0" applyProtection="0">
      <alignment horizontal="right" vertical="center"/>
    </xf>
    <xf numFmtId="182" fontId="118" fillId="0" borderId="245">
      <alignment horizontal="left" vertical="center"/>
    </xf>
    <xf numFmtId="0" fontId="10" fillId="133" borderId="250" applyNumberFormat="0" applyProtection="0">
      <alignment horizontal="left" vertical="top" indent="1"/>
    </xf>
    <xf numFmtId="4" fontId="178" fillId="16" borderId="250" applyNumberFormat="0" applyProtection="0">
      <alignment horizontal="center" vertical="center"/>
    </xf>
    <xf numFmtId="0" fontId="10" fillId="10" borderId="246" applyNumberFormat="0" applyFont="0" applyAlignment="0" applyProtection="0"/>
    <xf numFmtId="4" fontId="23" fillId="41" borderId="239" applyNumberFormat="0" applyProtection="0">
      <alignment horizontal="right" vertical="center"/>
    </xf>
    <xf numFmtId="183" fontId="10" fillId="8" borderId="239" applyNumberFormat="0" applyProtection="0">
      <alignment horizontal="left" vertical="top" indent="1"/>
    </xf>
    <xf numFmtId="183" fontId="130" fillId="17" borderId="246" applyNumberFormat="0" applyAlignment="0" applyProtection="0"/>
    <xf numFmtId="182" fontId="40" fillId="32" borderId="246" applyNumberFormat="0" applyAlignment="0" applyProtection="0"/>
    <xf numFmtId="183" fontId="130" fillId="17" borderId="246" applyNumberFormat="0" applyAlignment="0" applyProtection="0"/>
    <xf numFmtId="183" fontId="130" fillId="17" borderId="246" applyNumberFormat="0" applyAlignment="0" applyProtection="0"/>
    <xf numFmtId="0" fontId="40" fillId="32" borderId="246" applyNumberFormat="0" applyAlignment="0" applyProtection="0"/>
    <xf numFmtId="0" fontId="52" fillId="12" borderId="250" applyNumberFormat="0" applyProtection="0">
      <alignment horizontal="left" vertical="top" indent="1"/>
    </xf>
    <xf numFmtId="0" fontId="1" fillId="79" borderId="0" applyNumberFormat="0" applyBorder="0" applyAlignment="0" applyProtection="0"/>
    <xf numFmtId="0" fontId="1" fillId="78" borderId="0" applyNumberFormat="0" applyBorder="0" applyAlignment="0" applyProtection="0"/>
    <xf numFmtId="0" fontId="1" fillId="74" borderId="0" applyNumberFormat="0" applyBorder="0" applyAlignment="0" applyProtection="0"/>
    <xf numFmtId="0" fontId="1" fillId="71" borderId="0" applyNumberFormat="0" applyBorder="0" applyAlignment="0" applyProtection="0"/>
    <xf numFmtId="0" fontId="1" fillId="70" borderId="0" applyNumberFormat="0" applyBorder="0" applyAlignment="0" applyProtection="0"/>
    <xf numFmtId="183" fontId="31" fillId="34" borderId="246" applyNumberFormat="0" applyAlignment="0" applyProtection="0"/>
    <xf numFmtId="0" fontId="1" fillId="67" borderId="0" applyNumberFormat="0" applyBorder="0" applyAlignment="0" applyProtection="0"/>
    <xf numFmtId="0" fontId="1" fillId="6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59" borderId="0" applyNumberFormat="0" applyBorder="0" applyAlignment="0" applyProtection="0"/>
    <xf numFmtId="182" fontId="10" fillId="8" borderId="239" applyNumberFormat="0" applyProtection="0">
      <alignment horizontal="left" vertical="center" indent="1"/>
    </xf>
    <xf numFmtId="4" fontId="52" fillId="47" borderId="240" applyNumberFormat="0" applyProtection="0">
      <alignment horizontal="left" vertical="center" indent="1"/>
    </xf>
    <xf numFmtId="0" fontId="1" fillId="58" borderId="0" applyNumberFormat="0" applyBorder="0" applyAlignment="0" applyProtection="0"/>
    <xf numFmtId="0" fontId="46" fillId="95" borderId="250" applyNumberFormat="0" applyProtection="0">
      <alignment horizontal="left" vertical="top" indent="1"/>
    </xf>
    <xf numFmtId="0" fontId="1" fillId="56" borderId="55" applyNumberFormat="0" applyFont="0" applyAlignment="0" applyProtection="0"/>
    <xf numFmtId="0" fontId="84" fillId="92" borderId="236" applyNumberFormat="0" applyAlignment="0" applyProtection="0"/>
    <xf numFmtId="0" fontId="1" fillId="75" borderId="0" applyNumberFormat="0" applyBorder="0" applyAlignment="0" applyProtection="0"/>
    <xf numFmtId="182" fontId="10" fillId="12" borderId="239" applyNumberFormat="0" applyProtection="0">
      <alignment horizontal="left" vertical="top" indent="1"/>
    </xf>
    <xf numFmtId="44" fontId="1" fillId="0" borderId="0" applyFont="0" applyFill="0" applyBorder="0" applyAlignment="0" applyProtection="0"/>
    <xf numFmtId="0" fontId="1" fillId="0" borderId="0"/>
    <xf numFmtId="0" fontId="31" fillId="34" borderId="235" applyNumberFormat="0" applyAlignment="0" applyProtection="0"/>
    <xf numFmtId="4" fontId="174" fillId="126" borderId="255" applyNumberFormat="0" applyProtection="0">
      <alignment horizontal="right" vertical="center" wrapText="1"/>
    </xf>
    <xf numFmtId="0" fontId="10" fillId="0" borderId="257" applyNumberFormat="0" applyAlignment="0">
      <alignment horizontal="center"/>
    </xf>
    <xf numFmtId="4" fontId="23" fillId="40" borderId="239" applyNumberFormat="0" applyProtection="0">
      <alignment horizontal="right" vertical="center"/>
    </xf>
    <xf numFmtId="4" fontId="10" fillId="14" borderId="240" applyNumberFormat="0" applyProtection="0">
      <alignment horizontal="left" vertical="center" indent="1"/>
    </xf>
    <xf numFmtId="182" fontId="10" fillId="47" borderId="239" applyNumberFormat="0" applyProtection="0">
      <alignment horizontal="left" vertical="center" indent="1"/>
    </xf>
    <xf numFmtId="4" fontId="46" fillId="39" borderId="133" applyNumberFormat="0" applyProtection="0">
      <alignment vertical="center"/>
    </xf>
    <xf numFmtId="4" fontId="47" fillId="39" borderId="133" applyNumberFormat="0" applyProtection="0">
      <alignment vertical="center"/>
    </xf>
    <xf numFmtId="4" fontId="46" fillId="39" borderId="133" applyNumberFormat="0" applyProtection="0">
      <alignment horizontal="left" vertical="center" indent="1"/>
    </xf>
    <xf numFmtId="0" fontId="46" fillId="39" borderId="133" applyNumberFormat="0" applyProtection="0">
      <alignment horizontal="left" vertical="top" indent="1"/>
    </xf>
    <xf numFmtId="4" fontId="23" fillId="13"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46" fillId="46" borderId="106" applyNumberFormat="0" applyProtection="0">
      <alignment horizontal="left" vertical="center" indent="1"/>
    </xf>
    <xf numFmtId="4" fontId="23" fillId="8" borderId="133" applyNumberFormat="0" applyProtection="0">
      <alignment horizontal="right" vertical="center"/>
    </xf>
    <xf numFmtId="4" fontId="50" fillId="10" borderId="133" applyNumberFormat="0" applyProtection="0">
      <alignment vertical="center"/>
    </xf>
    <xf numFmtId="4" fontId="23" fillId="10" borderId="133" applyNumberFormat="0" applyProtection="0">
      <alignment horizontal="left" vertical="center" indent="1"/>
    </xf>
    <xf numFmtId="4" fontId="23" fillId="47" borderId="133" applyNumberFormat="0" applyProtection="0">
      <alignment horizontal="right" vertical="center"/>
    </xf>
    <xf numFmtId="4" fontId="50" fillId="47" borderId="133" applyNumberFormat="0" applyProtection="0">
      <alignment horizontal="right" vertical="center"/>
    </xf>
    <xf numFmtId="4" fontId="23" fillId="8" borderId="133" applyNumberFormat="0" applyProtection="0">
      <alignment horizontal="left" vertical="center" indent="1"/>
    </xf>
    <xf numFmtId="4" fontId="53" fillId="47" borderId="133" applyNumberFormat="0" applyProtection="0">
      <alignment horizontal="right" vertical="center"/>
    </xf>
    <xf numFmtId="0" fontId="31" fillId="124" borderId="246" applyNumberFormat="0" applyAlignment="0" applyProtection="0"/>
    <xf numFmtId="182" fontId="130" fillId="17" borderId="235" applyNumberFormat="0" applyAlignment="0" applyProtection="0"/>
    <xf numFmtId="0" fontId="130" fillId="17" borderId="235" applyNumberFormat="0" applyAlignment="0" applyProtection="0"/>
    <xf numFmtId="0" fontId="10" fillId="101" borderId="250" applyNumberFormat="0" applyProtection="0">
      <alignment horizontal="left" vertical="top" indent="1"/>
    </xf>
    <xf numFmtId="0" fontId="10" fillId="14" borderId="239" applyNumberFormat="0" applyProtection="0">
      <alignment horizontal="left" vertical="top" indent="1"/>
    </xf>
    <xf numFmtId="182" fontId="10" fillId="8" borderId="239" applyNumberFormat="0" applyProtection="0">
      <alignment horizontal="left" vertical="center" indent="1"/>
    </xf>
    <xf numFmtId="4" fontId="52" fillId="96" borderId="136" applyNumberFormat="0" applyProtection="0">
      <alignment horizontal="left" vertical="center" indent="1"/>
    </xf>
    <xf numFmtId="4" fontId="52" fillId="96" borderId="136" applyNumberFormat="0" applyProtection="0">
      <alignment horizontal="left" vertical="center" indent="1"/>
    </xf>
    <xf numFmtId="0" fontId="52" fillId="16" borderId="136" applyNumberFormat="0" applyProtection="0">
      <alignment horizontal="left" vertical="center" indent="1"/>
    </xf>
    <xf numFmtId="4" fontId="52" fillId="0" borderId="136" applyNumberFormat="0" applyProtection="0">
      <alignment horizontal="right" vertical="center"/>
    </xf>
    <xf numFmtId="0" fontId="52" fillId="98" borderId="136" applyNumberFormat="0" applyProtection="0">
      <alignment horizontal="left" vertical="center" indent="1"/>
    </xf>
    <xf numFmtId="0" fontId="52" fillId="12" borderId="136" applyNumberFormat="0" applyProtection="0">
      <alignment horizontal="left" vertical="center" indent="1"/>
    </xf>
    <xf numFmtId="0" fontId="52" fillId="47" borderId="136" applyNumberFormat="0" applyProtection="0">
      <alignment horizontal="left" vertical="center" indent="1"/>
    </xf>
    <xf numFmtId="4" fontId="79" fillId="16" borderId="133" applyNumberFormat="0" applyProtection="0">
      <alignment horizontal="left" vertical="center" indent="1"/>
    </xf>
    <xf numFmtId="4" fontId="52" fillId="39" borderId="136" applyNumberFormat="0" applyProtection="0">
      <alignment vertical="center"/>
    </xf>
    <xf numFmtId="4" fontId="52" fillId="95" borderId="136" applyNumberFormat="0" applyProtection="0">
      <alignment horizontal="left" vertical="center" indent="1"/>
    </xf>
    <xf numFmtId="4" fontId="52" fillId="13" borderId="136" applyNumberFormat="0" applyProtection="0">
      <alignment horizontal="right" vertical="center"/>
    </xf>
    <xf numFmtId="4" fontId="52" fillId="97" borderId="136" applyNumberFormat="0" applyProtection="0">
      <alignment horizontal="right" vertical="center"/>
    </xf>
    <xf numFmtId="4" fontId="52" fillId="40" borderId="137" applyNumberFormat="0" applyProtection="0">
      <alignment horizontal="right" vertical="center"/>
    </xf>
    <xf numFmtId="4" fontId="52" fillId="41" borderId="136" applyNumberFormat="0" applyProtection="0">
      <alignment horizontal="right" vertical="center"/>
    </xf>
    <xf numFmtId="4" fontId="52" fillId="42" borderId="136" applyNumberFormat="0" applyProtection="0">
      <alignment horizontal="right" vertical="center"/>
    </xf>
    <xf numFmtId="4" fontId="52" fillId="43" borderId="136" applyNumberFormat="0" applyProtection="0">
      <alignment horizontal="right" vertical="center"/>
    </xf>
    <xf numFmtId="4" fontId="52" fillId="15" borderId="136" applyNumberFormat="0" applyProtection="0">
      <alignment horizontal="right" vertical="center"/>
    </xf>
    <xf numFmtId="4" fontId="52" fillId="44" borderId="136" applyNumberFormat="0" applyProtection="0">
      <alignment horizontal="right" vertical="center"/>
    </xf>
    <xf numFmtId="4" fontId="52" fillId="45" borderId="136" applyNumberFormat="0" applyProtection="0">
      <alignment horizontal="right" vertical="center"/>
    </xf>
    <xf numFmtId="4" fontId="52" fillId="46" borderId="137" applyNumberFormat="0" applyProtection="0">
      <alignment horizontal="left" vertical="center" indent="1"/>
    </xf>
    <xf numFmtId="4" fontId="52" fillId="8" borderId="136" applyNumberFormat="0" applyProtection="0">
      <alignment horizontal="right" vertical="center"/>
    </xf>
    <xf numFmtId="0" fontId="1" fillId="0" borderId="0"/>
    <xf numFmtId="0" fontId="1" fillId="0" borderId="0"/>
    <xf numFmtId="183" fontId="130" fillId="17" borderId="246" applyNumberFormat="0" applyAlignment="0" applyProtection="0"/>
    <xf numFmtId="182" fontId="40" fillId="32" borderId="246" applyNumberFormat="0" applyAlignment="0" applyProtection="0"/>
    <xf numFmtId="183" fontId="130" fillId="17" borderId="246" applyNumberFormat="0" applyAlignment="0" applyProtection="0"/>
    <xf numFmtId="183" fontId="40" fillId="32" borderId="246" applyNumberFormat="0" applyAlignment="0" applyProtection="0"/>
    <xf numFmtId="182" fontId="130" fillId="17" borderId="246" applyNumberFormat="0" applyAlignment="0" applyProtection="0"/>
    <xf numFmtId="0" fontId="10" fillId="10" borderId="246" applyNumberFormat="0" applyFont="0" applyAlignment="0" applyProtection="0"/>
    <xf numFmtId="0" fontId="10" fillId="31" borderId="237" applyNumberFormat="0" applyFont="0" applyAlignment="0" applyProtection="0"/>
    <xf numFmtId="1" fontId="139" fillId="101" borderId="255" applyNumberFormat="0" applyAlignment="0">
      <alignment horizontal="left"/>
    </xf>
    <xf numFmtId="4" fontId="23" fillId="41" borderId="239" applyNumberFormat="0" applyProtection="0">
      <alignment horizontal="right" vertical="center"/>
    </xf>
    <xf numFmtId="4" fontId="52" fillId="8" borderId="236" applyNumberFormat="0" applyProtection="0">
      <alignment horizontal="right" vertical="center"/>
    </xf>
    <xf numFmtId="182" fontId="10" fillId="12" borderId="239" applyNumberFormat="0" applyProtection="0">
      <alignment horizontal="left" vertical="center" indent="1"/>
    </xf>
    <xf numFmtId="0" fontId="31" fillId="34" borderId="130" applyNumberFormat="0" applyAlignment="0" applyProtection="0"/>
    <xf numFmtId="0" fontId="40"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183" fontId="10" fillId="10" borderId="237" applyNumberFormat="0" applyFont="0" applyAlignment="0" applyProtection="0"/>
    <xf numFmtId="0" fontId="130" fillId="17" borderId="246" applyNumberFormat="0" applyAlignment="0" applyProtection="0"/>
    <xf numFmtId="4" fontId="23" fillId="15" borderId="250" applyNumberFormat="0" applyProtection="0">
      <alignment horizontal="right" vertical="center"/>
    </xf>
    <xf numFmtId="183" fontId="118"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2" borderId="250" applyNumberFormat="0" applyProtection="0">
      <alignment horizontal="left" vertical="top" indent="1"/>
    </xf>
    <xf numFmtId="0" fontId="10" fillId="31" borderId="131" applyNumberFormat="0" applyFon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1" fillId="34" borderId="246" applyNumberFormat="0" applyAlignment="0" applyProtection="0"/>
    <xf numFmtId="0" fontId="34" fillId="0" borderId="254" applyNumberFormat="0" applyFill="0" applyAlignment="0" applyProtection="0"/>
    <xf numFmtId="0" fontId="45" fillId="124" borderId="249" applyNumberFormat="0" applyAlignment="0" applyProtection="0"/>
    <xf numFmtId="4" fontId="52" fillId="39" borderId="236" applyNumberFormat="0" applyProtection="0">
      <alignment vertical="center"/>
    </xf>
    <xf numFmtId="4" fontId="23" fillId="42" borderId="239" applyNumberFormat="0" applyProtection="0">
      <alignment horizontal="right" vertical="center"/>
    </xf>
    <xf numFmtId="183" fontId="10" fillId="12" borderId="239" applyNumberFormat="0" applyProtection="0">
      <alignment horizontal="left" vertical="top" indent="1"/>
    </xf>
    <xf numFmtId="182" fontId="10" fillId="47" borderId="239" applyNumberFormat="0" applyProtection="0">
      <alignment horizontal="left" vertical="center" indent="1"/>
    </xf>
    <xf numFmtId="0" fontId="1" fillId="56" borderId="55" applyNumberFormat="0" applyFont="0" applyAlignment="0" applyProtection="0"/>
    <xf numFmtId="4" fontId="23" fillId="45" borderId="239" applyNumberFormat="0" applyProtection="0">
      <alignment horizontal="right" vertical="center"/>
    </xf>
    <xf numFmtId="4" fontId="23" fillId="15" borderId="239" applyNumberFormat="0" applyProtection="0">
      <alignment horizontal="right" vertical="center"/>
    </xf>
    <xf numFmtId="4" fontId="52" fillId="15" borderId="236" applyNumberFormat="0" applyProtection="0">
      <alignment horizontal="right" vertical="center"/>
    </xf>
    <xf numFmtId="182" fontId="10" fillId="14" borderId="239" applyNumberFormat="0" applyProtection="0">
      <alignment horizontal="left" vertical="center" indent="1"/>
    </xf>
    <xf numFmtId="0" fontId="130" fillId="17" borderId="235" applyNumberFormat="0" applyAlignment="0" applyProtection="0"/>
    <xf numFmtId="182" fontId="31" fillId="34" borderId="235" applyNumberFormat="0" applyAlignment="0" applyProtection="0"/>
    <xf numFmtId="182" fontId="130" fillId="17" borderId="235" applyNumberFormat="0" applyAlignment="0" applyProtection="0"/>
    <xf numFmtId="0" fontId="31" fillId="34" borderId="235" applyNumberFormat="0" applyAlignment="0" applyProtection="0"/>
    <xf numFmtId="4" fontId="23" fillId="41" borderId="250" applyNumberFormat="0" applyProtection="0">
      <alignment horizontal="right" vertical="center"/>
    </xf>
    <xf numFmtId="183" fontId="31" fillId="34" borderId="235" applyNumberFormat="0" applyAlignment="0" applyProtection="0"/>
    <xf numFmtId="183" fontId="10" fillId="14" borderId="239" applyNumberFormat="0" applyProtection="0">
      <alignment horizontal="left" vertical="center" indent="1"/>
    </xf>
    <xf numFmtId="4" fontId="52" fillId="15" borderId="236" applyNumberFormat="0" applyProtection="0">
      <alignment horizontal="right" vertical="center"/>
    </xf>
    <xf numFmtId="183" fontId="130" fillId="17" borderId="235" applyNumberFormat="0" applyAlignment="0" applyProtection="0"/>
    <xf numFmtId="4" fontId="23" fillId="44" borderId="239" applyNumberFormat="0" applyProtection="0">
      <alignment horizontal="right" vertical="center"/>
    </xf>
    <xf numFmtId="182" fontId="10" fillId="14" borderId="239" applyNumberFormat="0" applyProtection="0">
      <alignment horizontal="left" vertical="center" indent="1"/>
    </xf>
    <xf numFmtId="4" fontId="23" fillId="45" borderId="239" applyNumberFormat="0" applyProtection="0">
      <alignment horizontal="right" vertical="center"/>
    </xf>
    <xf numFmtId="0" fontId="10" fillId="14" borderId="239" applyNumberFormat="0" applyProtection="0">
      <alignment horizontal="left" vertical="center" indent="1"/>
    </xf>
    <xf numFmtId="0" fontId="45" fillId="34" borderId="238" applyNumberFormat="0" applyAlignment="0" applyProtection="0"/>
    <xf numFmtId="0" fontId="45" fillId="34" borderId="238" applyNumberFormat="0" applyAlignment="0" applyProtection="0"/>
    <xf numFmtId="182" fontId="45" fillId="34" borderId="238" applyNumberFormat="0" applyAlignment="0" applyProtection="0"/>
    <xf numFmtId="4" fontId="52" fillId="95" borderId="236" applyNumberFormat="0" applyProtection="0">
      <alignment horizontal="left" vertical="center" indent="1"/>
    </xf>
    <xf numFmtId="4" fontId="52" fillId="96" borderId="236" applyNumberFormat="0" applyProtection="0">
      <alignment horizontal="left" vertical="center" indent="1"/>
    </xf>
    <xf numFmtId="0" fontId="151" fillId="0" borderId="255" applyNumberFormat="0" applyFill="0" applyProtection="0">
      <alignment wrapText="1"/>
    </xf>
    <xf numFmtId="182" fontId="46" fillId="39" borderId="239" applyNumberFormat="0" applyProtection="0">
      <alignment horizontal="left" vertical="top" indent="1"/>
    </xf>
    <xf numFmtId="182" fontId="46" fillId="39" borderId="239" applyNumberFormat="0" applyProtection="0">
      <alignment horizontal="left" vertical="top" indent="1"/>
    </xf>
    <xf numFmtId="0" fontId="45" fillId="124" borderId="249" applyNumberFormat="0" applyAlignment="0" applyProtection="0"/>
    <xf numFmtId="4" fontId="23" fillId="43" borderId="239" applyNumberFormat="0" applyProtection="0">
      <alignment horizontal="right" vertical="center"/>
    </xf>
    <xf numFmtId="4" fontId="52" fillId="13" borderId="236" applyNumberFormat="0" applyProtection="0">
      <alignment horizontal="right" vertical="center"/>
    </xf>
    <xf numFmtId="183" fontId="46" fillId="39" borderId="239" applyNumberFormat="0" applyProtection="0">
      <alignment horizontal="left" vertical="top" indent="1"/>
    </xf>
    <xf numFmtId="182" fontId="45" fillId="34" borderId="238" applyNumberFormat="0" applyAlignment="0" applyProtection="0"/>
    <xf numFmtId="9" fontId="1" fillId="0" borderId="0" applyFont="0" applyFill="0" applyBorder="0" applyAlignment="0" applyProtection="0"/>
    <xf numFmtId="4" fontId="52" fillId="13" borderId="236" applyNumberFormat="0" applyProtection="0">
      <alignment horizontal="right" vertical="center"/>
    </xf>
    <xf numFmtId="4" fontId="23" fillId="9" borderId="239" applyNumberFormat="0" applyProtection="0">
      <alignment horizontal="right" vertical="center"/>
    </xf>
    <xf numFmtId="0" fontId="45" fillId="124" borderId="249" applyNumberFormat="0" applyAlignment="0" applyProtection="0"/>
    <xf numFmtId="4" fontId="23" fillId="43" borderId="239" applyNumberFormat="0" applyProtection="0">
      <alignment horizontal="right" vertical="center"/>
    </xf>
    <xf numFmtId="182" fontId="10" fillId="14" borderId="239" applyNumberFormat="0" applyProtection="0">
      <alignment horizontal="left" vertical="center" indent="1"/>
    </xf>
    <xf numFmtId="182" fontId="31" fillId="34" borderId="235" applyNumberFormat="0" applyAlignment="0" applyProtection="0"/>
    <xf numFmtId="182" fontId="130" fillId="17" borderId="235" applyNumberFormat="0" applyAlignment="0" applyProtection="0"/>
    <xf numFmtId="0" fontId="10" fillId="14" borderId="239" applyNumberFormat="0" applyProtection="0">
      <alignment horizontal="left" vertical="center" indent="1"/>
    </xf>
    <xf numFmtId="182" fontId="10" fillId="14" borderId="239" applyNumberFormat="0" applyProtection="0">
      <alignment horizontal="left" vertical="center" indent="1"/>
    </xf>
    <xf numFmtId="183" fontId="130" fillId="17" borderId="235" applyNumberFormat="0" applyAlignment="0" applyProtection="0"/>
    <xf numFmtId="183" fontId="10" fillId="14" borderId="239" applyNumberFormat="0" applyProtection="0">
      <alignment horizontal="left" vertical="top" indent="1"/>
    </xf>
    <xf numFmtId="182" fontId="40" fillId="32" borderId="235" applyNumberFormat="0" applyAlignment="0" applyProtection="0"/>
    <xf numFmtId="0" fontId="31" fillId="34" borderId="235" applyNumberFormat="0" applyAlignment="0" applyProtection="0"/>
    <xf numFmtId="0" fontId="10" fillId="14" borderId="239" applyNumberFormat="0" applyProtection="0">
      <alignment horizontal="left" vertical="center" indent="1"/>
    </xf>
    <xf numFmtId="183" fontId="10" fillId="14" borderId="239" applyNumberFormat="0" applyProtection="0">
      <alignment horizontal="left" vertical="top" indent="1"/>
    </xf>
    <xf numFmtId="183" fontId="130" fillId="17" borderId="235" applyNumberFormat="0" applyAlignment="0" applyProtection="0"/>
    <xf numFmtId="182" fontId="130" fillId="17" borderId="235" applyNumberFormat="0" applyAlignment="0" applyProtection="0"/>
    <xf numFmtId="182" fontId="10" fillId="14" borderId="239" applyNumberFormat="0" applyProtection="0">
      <alignment horizontal="left" vertical="center" indent="1"/>
    </xf>
    <xf numFmtId="0" fontId="10" fillId="14" borderId="239" applyNumberFormat="0" applyProtection="0">
      <alignment horizontal="left" vertical="top" indent="1"/>
    </xf>
    <xf numFmtId="0" fontId="40" fillId="32" borderId="235" applyNumberFormat="0" applyAlignment="0" applyProtection="0"/>
    <xf numFmtId="183" fontId="40" fillId="32" borderId="235" applyNumberFormat="0" applyAlignment="0" applyProtection="0"/>
    <xf numFmtId="183" fontId="130" fillId="17" borderId="235" applyNumberFormat="0" applyAlignment="0" applyProtection="0"/>
    <xf numFmtId="182" fontId="10" fillId="14" borderId="239" applyNumberFormat="0" applyProtection="0">
      <alignment horizontal="left" vertical="top" indent="1"/>
    </xf>
    <xf numFmtId="0" fontId="52" fillId="16" borderId="236" applyNumberFormat="0" applyProtection="0">
      <alignment horizontal="left" vertical="center" indent="1"/>
    </xf>
    <xf numFmtId="182" fontId="40" fillId="32" borderId="235" applyNumberFormat="0" applyAlignment="0" applyProtection="0"/>
    <xf numFmtId="44" fontId="1" fillId="0" borderId="0" applyFont="0" applyFill="0" applyBorder="0" applyAlignment="0" applyProtection="0"/>
    <xf numFmtId="4" fontId="23" fillId="41" borderId="250" applyNumberFormat="0" applyProtection="0">
      <alignment horizontal="right" vertical="center"/>
    </xf>
    <xf numFmtId="182" fontId="118" fillId="0" borderId="219">
      <alignment horizontal="left" vertical="center"/>
    </xf>
    <xf numFmtId="182" fontId="10" fillId="31" borderId="237" applyNumberFormat="0" applyFont="0" applyAlignment="0" applyProtection="0"/>
    <xf numFmtId="0" fontId="10" fillId="14" borderId="239" applyNumberFormat="0" applyProtection="0">
      <alignment horizontal="left" vertical="top" indent="1"/>
    </xf>
    <xf numFmtId="182" fontId="130" fillId="17" borderId="235" applyNumberFormat="0" applyAlignment="0" applyProtection="0"/>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40" fillId="32" borderId="235" applyNumberFormat="0" applyAlignment="0" applyProtection="0"/>
    <xf numFmtId="182" fontId="10" fillId="14" borderId="239" applyNumberFormat="0" applyProtection="0">
      <alignment horizontal="left" vertical="center" indent="1"/>
    </xf>
    <xf numFmtId="183" fontId="130" fillId="17" borderId="235" applyNumberFormat="0" applyAlignment="0" applyProtection="0"/>
    <xf numFmtId="0" fontId="40" fillId="32" borderId="235" applyNumberFormat="0" applyAlignment="0" applyProtection="0"/>
    <xf numFmtId="0" fontId="40" fillId="32" borderId="235" applyNumberFormat="0" applyAlignment="0" applyProtection="0"/>
    <xf numFmtId="182" fontId="10" fillId="14" borderId="239" applyNumberFormat="0" applyProtection="0">
      <alignment horizontal="left" vertical="top" indent="1"/>
    </xf>
    <xf numFmtId="183" fontId="10" fillId="14" borderId="239" applyNumberFormat="0" applyProtection="0">
      <alignment horizontal="left" vertical="top" indent="1"/>
    </xf>
    <xf numFmtId="183" fontId="130" fillId="17" borderId="235" applyNumberFormat="0" applyAlignment="0" applyProtection="0"/>
    <xf numFmtId="182" fontId="10" fillId="14" borderId="239" applyNumberFormat="0" applyProtection="0">
      <alignment horizontal="left" vertical="top" indent="1"/>
    </xf>
    <xf numFmtId="0" fontId="52" fillId="14" borderId="239" applyNumberFormat="0" applyProtection="0">
      <alignment horizontal="left" vertical="top" indent="1"/>
    </xf>
    <xf numFmtId="183" fontId="40" fillId="32" borderId="235" applyNumberFormat="0" applyAlignment="0" applyProtection="0"/>
    <xf numFmtId="183" fontId="10" fillId="14" borderId="239" applyNumberFormat="0" applyProtection="0">
      <alignment horizontal="left" vertical="center" indent="1"/>
    </xf>
    <xf numFmtId="182" fontId="10" fillId="14" borderId="239" applyNumberFormat="0" applyProtection="0">
      <alignment horizontal="left" vertical="top" indent="1"/>
    </xf>
    <xf numFmtId="4" fontId="46" fillId="0" borderId="255" applyNumberFormat="0" applyProtection="0">
      <alignment horizontal="left" vertical="center" indent="1"/>
    </xf>
    <xf numFmtId="4" fontId="23" fillId="43" borderId="250" applyNumberFormat="0" applyProtection="0">
      <alignment horizontal="right" vertical="center"/>
    </xf>
    <xf numFmtId="183" fontId="130" fillId="17" borderId="235" applyNumberFormat="0" applyAlignment="0" applyProtection="0"/>
    <xf numFmtId="183" fontId="10" fillId="14" borderId="239" applyNumberFormat="0" applyProtection="0">
      <alignment horizontal="left" vertical="top" indent="1"/>
    </xf>
    <xf numFmtId="182" fontId="40" fillId="32" borderId="235" applyNumberFormat="0" applyAlignment="0" applyProtection="0"/>
    <xf numFmtId="182" fontId="10" fillId="14" borderId="239" applyNumberFormat="0" applyProtection="0">
      <alignment horizontal="left" vertical="top" indent="1"/>
    </xf>
    <xf numFmtId="182" fontId="10" fillId="8" borderId="239" applyNumberFormat="0" applyProtection="0">
      <alignment horizontal="left" vertical="center" indent="1"/>
    </xf>
    <xf numFmtId="0" fontId="130" fillId="17" borderId="235" applyNumberFormat="0" applyAlignment="0" applyProtection="0"/>
    <xf numFmtId="183" fontId="10" fillId="8" borderId="239" applyNumberFormat="0" applyProtection="0">
      <alignment horizontal="left" vertical="center" indent="1"/>
    </xf>
    <xf numFmtId="0" fontId="130" fillId="17" borderId="235" applyNumberFormat="0" applyAlignment="0" applyProtection="0"/>
    <xf numFmtId="183" fontId="130" fillId="17" borderId="235" applyNumberFormat="0" applyAlignment="0" applyProtection="0"/>
    <xf numFmtId="0" fontId="10" fillId="8" borderId="239" applyNumberFormat="0" applyProtection="0">
      <alignment horizontal="left" vertical="center" indent="1"/>
    </xf>
    <xf numFmtId="182" fontId="130" fillId="17" borderId="235" applyNumberFormat="0" applyAlignment="0" applyProtection="0"/>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top" indent="1"/>
    </xf>
    <xf numFmtId="0" fontId="10" fillId="131" borderId="250" applyNumberFormat="0" applyProtection="0">
      <alignment horizontal="left" vertical="top" indent="1"/>
    </xf>
    <xf numFmtId="183" fontId="10" fillId="8" borderId="239" applyNumberFormat="0" applyProtection="0">
      <alignment horizontal="left" vertical="center" indent="1"/>
    </xf>
    <xf numFmtId="183" fontId="10" fillId="8" borderId="239" applyNumberFormat="0" applyProtection="0">
      <alignment horizontal="left" vertical="center" indent="1"/>
    </xf>
    <xf numFmtId="183" fontId="10" fillId="8" borderId="239" applyNumberFormat="0" applyProtection="0">
      <alignment horizontal="left" vertical="center" indent="1"/>
    </xf>
    <xf numFmtId="183" fontId="10" fillId="8" borderId="239" applyNumberFormat="0" applyProtection="0">
      <alignment horizontal="left" vertical="top" indent="1"/>
    </xf>
    <xf numFmtId="0" fontId="10" fillId="8" borderId="239" applyNumberFormat="0" applyProtection="0">
      <alignment horizontal="left" vertical="top" indent="1"/>
    </xf>
    <xf numFmtId="0" fontId="10" fillId="11" borderId="255" applyNumberFormat="0">
      <protection locked="0"/>
    </xf>
    <xf numFmtId="182" fontId="10" fillId="8" borderId="239" applyNumberFormat="0" applyProtection="0">
      <alignment horizontal="left" vertical="top" indent="1"/>
    </xf>
    <xf numFmtId="0" fontId="10" fillId="133" borderId="250" applyNumberFormat="0" applyProtection="0">
      <alignment horizontal="left" vertical="top" indent="1"/>
    </xf>
    <xf numFmtId="0" fontId="177" fillId="136" borderId="255" applyNumberFormat="0" applyProtection="0">
      <alignment horizontal="center" vertical="top" wrapText="1"/>
    </xf>
    <xf numFmtId="0" fontId="10" fillId="111" borderId="250" applyNumberFormat="0" applyProtection="0">
      <alignment horizontal="left" vertical="top" indent="1"/>
    </xf>
    <xf numFmtId="0" fontId="52" fillId="8" borderId="239" applyNumberFormat="0" applyProtection="0">
      <alignment horizontal="left" vertical="top" indent="1"/>
    </xf>
    <xf numFmtId="0" fontId="10" fillId="111" borderId="250" applyNumberFormat="0" applyProtection="0">
      <alignment horizontal="left" vertical="top" indent="1"/>
    </xf>
    <xf numFmtId="0" fontId="10" fillId="8" borderId="239" applyNumberFormat="0" applyProtection="0">
      <alignment horizontal="left" vertical="top" indent="1"/>
    </xf>
    <xf numFmtId="0" fontId="10" fillId="133" borderId="250" applyNumberFormat="0" applyProtection="0">
      <alignment horizontal="left" vertical="top" indent="1"/>
    </xf>
    <xf numFmtId="0" fontId="10" fillId="101" borderId="250" applyNumberFormat="0" applyProtection="0">
      <alignment horizontal="left" vertical="top" indent="1"/>
    </xf>
    <xf numFmtId="183" fontId="10" fillId="8" borderId="239" applyNumberFormat="0" applyProtection="0">
      <alignment horizontal="left" vertical="top" indent="1"/>
    </xf>
    <xf numFmtId="0" fontId="31" fillId="124" borderId="246" applyNumberFormat="0" applyAlignment="0" applyProtection="0"/>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center" indent="1"/>
    </xf>
    <xf numFmtId="4" fontId="23" fillId="99" borderId="250" applyNumberFormat="0" applyProtection="0">
      <alignment vertical="center"/>
    </xf>
    <xf numFmtId="4" fontId="181" fillId="0" borderId="255" applyNumberFormat="0" applyProtection="0">
      <alignment horizontal="right" vertical="center" wrapText="1"/>
    </xf>
    <xf numFmtId="182" fontId="10" fillId="8" borderId="239" applyNumberFormat="0" applyProtection="0">
      <alignment horizontal="left" vertical="top" indent="1"/>
    </xf>
    <xf numFmtId="0" fontId="10" fillId="131" borderId="250" applyNumberFormat="0" applyProtection="0">
      <alignment horizontal="left" vertical="top" indent="1"/>
    </xf>
    <xf numFmtId="0" fontId="31" fillId="124" borderId="246" applyNumberFormat="0" applyAlignment="0" applyProtection="0"/>
    <xf numFmtId="0" fontId="10" fillId="8" borderId="239" applyNumberFormat="0" applyProtection="0">
      <alignment horizontal="left" vertical="top" indent="1"/>
    </xf>
    <xf numFmtId="183" fontId="10" fillId="14" borderId="239" applyNumberFormat="0" applyProtection="0">
      <alignment horizontal="left" vertical="center" indent="1"/>
    </xf>
    <xf numFmtId="0" fontId="31" fillId="34" borderId="235" applyNumberFormat="0" applyAlignment="0" applyProtection="0"/>
    <xf numFmtId="183" fontId="130" fillId="17" borderId="235" applyNumberFormat="0" applyAlignment="0" applyProtection="0"/>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30" fillId="17" borderId="235" applyNumberFormat="0" applyAlignment="0" applyProtection="0"/>
    <xf numFmtId="182" fontId="10" fillId="14" borderId="239" applyNumberFormat="0" applyProtection="0">
      <alignment horizontal="left" vertical="top" indent="1"/>
    </xf>
    <xf numFmtId="182" fontId="40" fillId="32" borderId="235" applyNumberFormat="0" applyAlignment="0" applyProtection="0"/>
    <xf numFmtId="182" fontId="10" fillId="14" borderId="239" applyNumberFormat="0" applyProtection="0">
      <alignment horizontal="left" vertical="center" indent="1"/>
    </xf>
    <xf numFmtId="182" fontId="10" fillId="14" borderId="239" applyNumberFormat="0" applyProtection="0">
      <alignment horizontal="left" vertical="top" indent="1"/>
    </xf>
    <xf numFmtId="182" fontId="130" fillId="17" borderId="235" applyNumberFormat="0" applyAlignment="0" applyProtection="0"/>
    <xf numFmtId="183" fontId="130" fillId="17" borderId="235" applyNumberFormat="0" applyAlignment="0" applyProtection="0"/>
    <xf numFmtId="0" fontId="10" fillId="14" borderId="239" applyNumberFormat="0" applyProtection="0">
      <alignment horizontal="left" vertical="top" indent="1"/>
    </xf>
    <xf numFmtId="0" fontId="130" fillId="17" borderId="235" applyNumberFormat="0" applyAlignment="0" applyProtection="0"/>
    <xf numFmtId="4" fontId="23" fillId="15" borderId="250" applyNumberFormat="0" applyProtection="0">
      <alignment horizontal="right" vertical="center"/>
    </xf>
    <xf numFmtId="0" fontId="10" fillId="14" borderId="239" applyNumberFormat="0" applyProtection="0">
      <alignment horizontal="left" vertical="top" indent="1"/>
    </xf>
    <xf numFmtId="182" fontId="10" fillId="14" borderId="239" applyNumberFormat="0" applyProtection="0">
      <alignment horizontal="left" vertical="center" indent="1"/>
    </xf>
    <xf numFmtId="0" fontId="40" fillId="32" borderId="236" applyNumberFormat="0" applyAlignment="0" applyProtection="0"/>
    <xf numFmtId="182" fontId="10" fillId="8" borderId="239" applyNumberFormat="0" applyProtection="0">
      <alignment horizontal="left" vertical="top"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211" fontId="191" fillId="0" borderId="233">
      <alignment horizontal="center"/>
    </xf>
    <xf numFmtId="182" fontId="10" fillId="12" borderId="239" applyNumberFormat="0" applyProtection="0">
      <alignment horizontal="left" vertical="center" indent="1"/>
    </xf>
    <xf numFmtId="0" fontId="52" fillId="12" borderId="236" applyNumberFormat="0" applyProtection="0">
      <alignment horizontal="left" vertical="center" indent="1"/>
    </xf>
    <xf numFmtId="4" fontId="53" fillId="0" borderId="250" applyNumberFormat="0" applyProtection="0">
      <alignment horizontal="right" vertical="center"/>
    </xf>
    <xf numFmtId="4" fontId="53" fillId="0" borderId="250" applyNumberFormat="0" applyProtection="0">
      <alignment horizontal="right" vertical="center"/>
    </xf>
    <xf numFmtId="0" fontId="10" fillId="12" borderId="239" applyNumberFormat="0" applyProtection="0">
      <alignment horizontal="left" vertical="center" indent="1"/>
    </xf>
    <xf numFmtId="183" fontId="10" fillId="12" borderId="239" applyNumberFormat="0" applyProtection="0">
      <alignment horizontal="left" vertical="center" indent="1"/>
    </xf>
    <xf numFmtId="0" fontId="10" fillId="12" borderId="239" applyNumberFormat="0" applyProtection="0">
      <alignment horizontal="left" vertical="center" indent="1"/>
    </xf>
    <xf numFmtId="211" fontId="191" fillId="0" borderId="233">
      <alignment horizontal="center"/>
    </xf>
    <xf numFmtId="183" fontId="10" fillId="12" borderId="239" applyNumberFormat="0" applyProtection="0">
      <alignment horizontal="left" vertical="center" indent="1"/>
    </xf>
    <xf numFmtId="182"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82" fontId="10" fillId="12" borderId="239" applyNumberFormat="0" applyProtection="0">
      <alignment horizontal="left" vertical="center"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 fontId="139" fillId="138" borderId="255" applyNumberFormat="0" applyAlignment="0">
      <alignment horizontal="center"/>
    </xf>
    <xf numFmtId="1" fontId="139" fillId="138" borderId="255" applyNumberFormat="0" applyAlignment="0">
      <alignment horizontal="center"/>
    </xf>
    <xf numFmtId="0" fontId="139" fillId="101" borderId="255" applyNumberFormat="0" applyAlignment="0"/>
    <xf numFmtId="182" fontId="10" fillId="31" borderId="237" applyNumberFormat="0" applyFont="0" applyAlignment="0" applyProtection="0"/>
    <xf numFmtId="0" fontId="10" fillId="10" borderId="248" applyNumberFormat="0" applyFont="0" applyAlignment="0" applyProtection="0"/>
    <xf numFmtId="0" fontId="130" fillId="17" borderId="246" applyNumberFormat="0" applyAlignment="0" applyProtection="0"/>
    <xf numFmtId="0" fontId="45" fillId="16" borderId="249" applyNumberFormat="0" applyAlignment="0" applyProtection="0"/>
    <xf numFmtId="10" fontId="52" fillId="99" borderId="255" applyNumberFormat="0" applyBorder="0" applyAlignment="0" applyProtection="0"/>
    <xf numFmtId="182" fontId="10" fillId="31" borderId="237" applyNumberFormat="0" applyFont="0" applyAlignment="0" applyProtection="0"/>
    <xf numFmtId="182" fontId="10" fillId="31" borderId="237" applyNumberFormat="0" applyFont="0" applyAlignment="0" applyProtection="0"/>
    <xf numFmtId="0" fontId="10" fillId="31" borderId="237" applyNumberFormat="0" applyFont="0" applyAlignment="0" applyProtection="0"/>
    <xf numFmtId="0" fontId="46" fillId="39" borderId="250" applyNumberFormat="0" applyProtection="0">
      <alignment horizontal="left" vertical="top" indent="1"/>
    </xf>
    <xf numFmtId="0" fontId="130" fillId="17" borderId="246" applyNumberFormat="0" applyAlignment="0" applyProtection="0"/>
    <xf numFmtId="10" fontId="52" fillId="99" borderId="255" applyNumberFormat="0" applyBorder="0" applyAlignment="0" applyProtection="0"/>
    <xf numFmtId="4" fontId="46" fillId="39" borderId="250" applyNumberFormat="0" applyProtection="0">
      <alignment horizontal="left" vertical="center" indent="1"/>
    </xf>
    <xf numFmtId="0" fontId="10" fillId="31" borderId="237" applyNumberFormat="0" applyFont="0" applyAlignment="0" applyProtection="0"/>
    <xf numFmtId="183" fontId="10" fillId="31" borderId="237" applyNumberFormat="0" applyFont="0" applyAlignment="0" applyProtection="0"/>
    <xf numFmtId="182" fontId="10" fillId="31" borderId="237" applyNumberFormat="0" applyFont="0" applyAlignment="0" applyProtection="0"/>
    <xf numFmtId="0" fontId="130" fillId="17" borderId="246" applyNumberFormat="0" applyAlignment="0" applyProtection="0"/>
    <xf numFmtId="0" fontId="52" fillId="31" borderId="236" applyNumberFormat="0" applyFont="0" applyAlignment="0" applyProtection="0"/>
    <xf numFmtId="0" fontId="130" fillId="17" borderId="246" applyNumberFormat="0" applyAlignment="0" applyProtection="0"/>
    <xf numFmtId="0" fontId="130" fillId="17" borderId="246" applyNumberFormat="0" applyAlignment="0" applyProtection="0"/>
    <xf numFmtId="182" fontId="10" fillId="31"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183" fontId="10" fillId="31" borderId="237" applyNumberFormat="0" applyFont="0" applyAlignment="0" applyProtection="0"/>
    <xf numFmtId="10" fontId="52" fillId="99" borderId="255" applyNumberFormat="0" applyBorder="0" applyAlignment="0" applyProtection="0"/>
    <xf numFmtId="183" fontId="10" fillId="31" borderId="237" applyNumberFormat="0" applyFont="0" applyAlignment="0" applyProtection="0"/>
    <xf numFmtId="4" fontId="46" fillId="39" borderId="250" applyNumberFormat="0" applyProtection="0">
      <alignment vertical="center"/>
    </xf>
    <xf numFmtId="4" fontId="23" fillId="13" borderId="250" applyNumberFormat="0" applyProtection="0">
      <alignment horizontal="right" vertical="center"/>
    </xf>
    <xf numFmtId="0" fontId="10" fillId="31" borderId="237" applyNumberFormat="0" applyFont="0" applyAlignment="0" applyProtection="0"/>
    <xf numFmtId="182" fontId="10" fillId="31" borderId="237" applyNumberFormat="0" applyFont="0" applyAlignment="0" applyProtection="0"/>
    <xf numFmtId="4" fontId="23" fillId="40" borderId="250" applyNumberFormat="0" applyProtection="0">
      <alignment horizontal="right" vertical="center"/>
    </xf>
    <xf numFmtId="4" fontId="23" fillId="9" borderId="250" applyNumberFormat="0" applyProtection="0">
      <alignment horizontal="right" vertical="center"/>
    </xf>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1" fillId="0" borderId="0"/>
    <xf numFmtId="182" fontId="1" fillId="0" borderId="0"/>
    <xf numFmtId="0" fontId="52" fillId="14" borderId="250" applyNumberFormat="0" applyProtection="0">
      <alignment horizontal="left" vertical="top" indent="1"/>
    </xf>
    <xf numFmtId="183" fontId="130" fillId="17" borderId="246" applyNumberFormat="0" applyAlignment="0" applyProtection="0"/>
    <xf numFmtId="0" fontId="130" fillId="17" borderId="246" applyNumberFormat="0" applyAlignment="0" applyProtection="0"/>
    <xf numFmtId="0" fontId="130" fillId="17" borderId="246" applyNumberFormat="0" applyAlignment="0" applyProtection="0"/>
    <xf numFmtId="183" fontId="130" fillId="17" borderId="246" applyNumberFormat="0" applyAlignment="0" applyProtection="0"/>
    <xf numFmtId="183" fontId="130" fillId="17" borderId="246" applyNumberFormat="0" applyAlignment="0" applyProtection="0"/>
    <xf numFmtId="183" fontId="40" fillId="32" borderId="246" applyNumberFormat="0" applyAlignment="0" applyProtection="0"/>
    <xf numFmtId="0" fontId="40" fillId="32" borderId="246" applyNumberFormat="0" applyAlignment="0" applyProtection="0"/>
    <xf numFmtId="182" fontId="40" fillId="32" borderId="246" applyNumberFormat="0" applyAlignment="0" applyProtection="0"/>
    <xf numFmtId="183" fontId="130" fillId="17" borderId="246" applyNumberFormat="0" applyAlignment="0" applyProtection="0"/>
    <xf numFmtId="182" fontId="40" fillId="32" borderId="246" applyNumberFormat="0" applyAlignment="0" applyProtection="0"/>
    <xf numFmtId="183" fontId="40" fillId="32" borderId="246" applyNumberFormat="0" applyAlignment="0" applyProtection="0"/>
    <xf numFmtId="183" fontId="130" fillId="17" borderId="246" applyNumberFormat="0" applyAlignment="0" applyProtection="0"/>
    <xf numFmtId="182" fontId="40" fillId="32"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183" fontId="130" fillId="17" borderId="246" applyNumberFormat="0" applyAlignment="0" applyProtection="0"/>
    <xf numFmtId="10" fontId="52" fillId="99" borderId="244" applyNumberFormat="0" applyBorder="0" applyAlignment="0" applyProtection="0"/>
    <xf numFmtId="0" fontId="130" fillId="17" borderId="246" applyNumberFormat="0" applyAlignment="0" applyProtection="0"/>
    <xf numFmtId="183" fontId="118" fillId="0" borderId="245">
      <alignment horizontal="left" vertical="center"/>
    </xf>
    <xf numFmtId="182" fontId="118" fillId="0" borderId="245">
      <alignment horizontal="left" vertical="center"/>
    </xf>
    <xf numFmtId="183" fontId="118" fillId="0" borderId="245">
      <alignment horizontal="left" vertical="center"/>
    </xf>
    <xf numFmtId="182" fontId="118" fillId="0" borderId="245">
      <alignment horizontal="left" vertical="center"/>
    </xf>
    <xf numFmtId="0" fontId="31" fillId="34" borderId="246" applyNumberFormat="0" applyAlignment="0" applyProtection="0"/>
    <xf numFmtId="182" fontId="125" fillId="16" borderId="246" applyNumberFormat="0" applyAlignment="0" applyProtection="0"/>
    <xf numFmtId="182" fontId="31" fillId="34" borderId="246" applyNumberFormat="0" applyAlignment="0" applyProtection="0"/>
    <xf numFmtId="4" fontId="23" fillId="45" borderId="250" applyNumberFormat="0" applyProtection="0">
      <alignment horizontal="right" vertical="center"/>
    </xf>
    <xf numFmtId="0" fontId="10" fillId="47" borderId="250" applyNumberFormat="0" applyProtection="0">
      <alignment horizontal="left" vertical="top" indent="1"/>
    </xf>
    <xf numFmtId="0" fontId="151" fillId="0" borderId="255" applyNumberFormat="0" applyFill="0" applyProtection="0">
      <alignment wrapText="1"/>
    </xf>
    <xf numFmtId="0" fontId="10" fillId="0" borderId="233" applyNumberFormat="0" applyFont="0" applyFill="0" applyAlignment="0" applyProtection="0"/>
    <xf numFmtId="0" fontId="125" fillId="16" borderId="235" applyNumberFormat="0" applyAlignment="0" applyProtection="0"/>
    <xf numFmtId="182" fontId="125" fillId="16" borderId="235" applyNumberFormat="0" applyAlignment="0" applyProtection="0"/>
    <xf numFmtId="183" fontId="31" fillId="34" borderId="235" applyNumberFormat="0" applyAlignment="0" applyProtection="0"/>
    <xf numFmtId="183" fontId="31" fillId="34" borderId="235" applyNumberFormat="0" applyAlignment="0" applyProtection="0"/>
    <xf numFmtId="182" fontId="31" fillId="34" borderId="235" applyNumberFormat="0" applyAlignment="0" applyProtection="0"/>
    <xf numFmtId="183" fontId="31" fillId="34" borderId="235" applyNumberFormat="0" applyAlignment="0" applyProtection="0"/>
    <xf numFmtId="0" fontId="31" fillId="34" borderId="235" applyNumberFormat="0" applyAlignment="0" applyProtection="0"/>
    <xf numFmtId="0" fontId="31" fillId="124" borderId="246" applyNumberFormat="0" applyAlignment="0" applyProtection="0"/>
    <xf numFmtId="0" fontId="31" fillId="124" borderId="246" applyNumberFormat="0" applyAlignment="0" applyProtection="0"/>
    <xf numFmtId="0" fontId="31" fillId="124" borderId="246" applyNumberFormat="0" applyAlignment="0" applyProtection="0"/>
    <xf numFmtId="0" fontId="130" fillId="17" borderId="246" applyNumberFormat="0" applyAlignment="0" applyProtection="0"/>
    <xf numFmtId="182" fontId="118" fillId="0" borderId="219">
      <alignment horizontal="left" vertical="center"/>
    </xf>
    <xf numFmtId="0" fontId="45"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5" fillId="16" borderId="249" applyNumberFormat="0" applyAlignment="0" applyProtection="0"/>
    <xf numFmtId="0" fontId="45" fillId="124" borderId="249" applyNumberFormat="0" applyAlignment="0" applyProtection="0"/>
    <xf numFmtId="4" fontId="47" fillId="95" borderId="250" applyNumberFormat="0" applyProtection="0">
      <alignment vertical="center"/>
    </xf>
    <xf numFmtId="4" fontId="177" fillId="129" borderId="255" applyNumberFormat="0" applyProtection="0">
      <alignment horizontal="left" vertical="center"/>
    </xf>
    <xf numFmtId="183"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183" fontId="40" fillId="32" borderId="235" applyNumberFormat="0" applyAlignment="0" applyProtection="0"/>
    <xf numFmtId="4" fontId="23" fillId="0" borderId="255" applyNumberFormat="0" applyProtection="0">
      <alignment horizontal="left" vertical="center" indent="1"/>
    </xf>
    <xf numFmtId="182" fontId="40" fillId="32" borderId="235" applyNumberFormat="0" applyAlignment="0" applyProtection="0"/>
    <xf numFmtId="182" fontId="130" fillId="17" borderId="235" applyNumberFormat="0" applyAlignment="0" applyProtection="0"/>
    <xf numFmtId="182" fontId="40" fillId="32" borderId="235" applyNumberFormat="0" applyAlignment="0" applyProtection="0"/>
    <xf numFmtId="0" fontId="40" fillId="32" borderId="235" applyNumberFormat="0" applyAlignment="0" applyProtection="0"/>
    <xf numFmtId="182" fontId="130" fillId="17" borderId="235" applyNumberFormat="0" applyAlignment="0" applyProtection="0"/>
    <xf numFmtId="0" fontId="130" fillId="17" borderId="235" applyNumberFormat="0" applyAlignment="0" applyProtection="0"/>
    <xf numFmtId="182" fontId="130" fillId="17" borderId="235" applyNumberFormat="0" applyAlignment="0" applyProtection="0"/>
    <xf numFmtId="0" fontId="130" fillId="17" borderId="235" applyNumberFormat="0" applyAlignment="0" applyProtection="0"/>
    <xf numFmtId="183" fontId="130" fillId="17" borderId="235" applyNumberFormat="0" applyAlignment="0" applyProtection="0"/>
    <xf numFmtId="0" fontId="40" fillId="32" borderId="235" applyNumberFormat="0" applyAlignment="0" applyProtection="0"/>
    <xf numFmtId="183" fontId="130" fillId="17" borderId="235" applyNumberFormat="0" applyAlignment="0" applyProtection="0"/>
    <xf numFmtId="0" fontId="177" fillId="132" borderId="255" applyNumberFormat="0" applyProtection="0">
      <alignment horizontal="left" vertical="center" indent="2"/>
    </xf>
    <xf numFmtId="182" fontId="130" fillId="17" borderId="235" applyNumberFormat="0" applyAlignment="0" applyProtection="0"/>
    <xf numFmtId="0" fontId="130"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68" fillId="0" borderId="255" applyNumberFormat="0" applyProtection="0">
      <alignment horizontal="left" vertical="center" indent="2"/>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0" fillId="101" borderId="250" applyNumberFormat="0" applyProtection="0">
      <alignment horizontal="left" vertical="top" indent="1"/>
    </xf>
    <xf numFmtId="0" fontId="10" fillId="101" borderId="250" applyNumberFormat="0" applyProtection="0">
      <alignment horizontal="left" vertical="top" indent="1"/>
    </xf>
    <xf numFmtId="0" fontId="10" fillId="133" borderId="250" applyNumberFormat="0" applyProtection="0">
      <alignment horizontal="left" vertical="top" indent="1"/>
    </xf>
    <xf numFmtId="0" fontId="10" fillId="133" borderId="250" applyNumberFormat="0" applyProtection="0">
      <alignment horizontal="left" vertical="top" indent="1"/>
    </xf>
    <xf numFmtId="0" fontId="10" fillId="11" borderId="255" applyNumberFormat="0">
      <protection locked="0"/>
    </xf>
    <xf numFmtId="4" fontId="23" fillId="99" borderId="250" applyNumberFormat="0" applyProtection="0">
      <alignment vertical="center"/>
    </xf>
    <xf numFmtId="4" fontId="50" fillId="99" borderId="250" applyNumberFormat="0" applyProtection="0">
      <alignment vertical="center"/>
    </xf>
    <xf numFmtId="0" fontId="23" fillId="99" borderId="250" applyNumberFormat="0" applyProtection="0">
      <alignment horizontal="left" vertical="top" indent="1"/>
    </xf>
    <xf numFmtId="4" fontId="23" fillId="134" borderId="249" applyNumberFormat="0" applyProtection="0">
      <alignment horizontal="right" vertical="center"/>
    </xf>
    <xf numFmtId="4" fontId="50" fillId="47" borderId="250" applyNumberFormat="0" applyProtection="0">
      <alignment horizontal="right" vertical="center"/>
    </xf>
    <xf numFmtId="0" fontId="34" fillId="0" borderId="254" applyNumberFormat="0" applyFill="0" applyAlignment="0" applyProtection="0"/>
    <xf numFmtId="0" fontId="10" fillId="10"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182" fontId="10" fillId="31" borderId="237" applyNumberFormat="0" applyFont="0" applyAlignment="0" applyProtection="0"/>
    <xf numFmtId="182" fontId="45" fillId="34" borderId="238" applyNumberFormat="0" applyAlignment="0" applyProtection="0"/>
    <xf numFmtId="182"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4" fontId="46" fillId="39" borderId="239" applyNumberFormat="0" applyProtection="0">
      <alignment vertical="center"/>
    </xf>
    <xf numFmtId="0" fontId="46" fillId="39" borderId="239" applyNumberFormat="0" applyProtection="0">
      <alignment horizontal="left" vertical="top" indent="1"/>
    </xf>
    <xf numFmtId="0" fontId="80" fillId="39" borderId="239" applyNumberFormat="0" applyProtection="0">
      <alignment horizontal="left" vertical="top" indent="1"/>
    </xf>
    <xf numFmtId="182" fontId="46" fillId="39" borderId="239" applyNumberFormat="0" applyProtection="0">
      <alignment horizontal="left" vertical="top" indent="1"/>
    </xf>
    <xf numFmtId="183" fontId="46" fillId="39" borderId="239" applyNumberFormat="0" applyProtection="0">
      <alignment horizontal="left" vertical="top" indent="1"/>
    </xf>
    <xf numFmtId="4" fontId="52" fillId="96" borderId="236" applyNumberFormat="0" applyProtection="0">
      <alignment horizontal="left" vertical="center" indent="1"/>
    </xf>
    <xf numFmtId="4" fontId="23" fillId="13" borderId="239" applyNumberFormat="0" applyProtection="0">
      <alignment horizontal="right" vertical="center"/>
    </xf>
    <xf numFmtId="4" fontId="23" fillId="13" borderId="239" applyNumberFormat="0" applyProtection="0">
      <alignment horizontal="right" vertical="center"/>
    </xf>
    <xf numFmtId="4" fontId="23" fillId="9" borderId="239" applyNumberFormat="0" applyProtection="0">
      <alignment horizontal="right" vertical="center"/>
    </xf>
    <xf numFmtId="4" fontId="52" fillId="97" borderId="236" applyNumberFormat="0" applyProtection="0">
      <alignment horizontal="right" vertical="center"/>
    </xf>
    <xf numFmtId="4" fontId="52" fillId="97" borderId="236" applyNumberFormat="0" applyProtection="0">
      <alignment horizontal="right" vertical="center"/>
    </xf>
    <xf numFmtId="4" fontId="52" fillId="42" borderId="236" applyNumberFormat="0" applyProtection="0">
      <alignment horizontal="right" vertical="center"/>
    </xf>
    <xf numFmtId="4" fontId="23" fillId="40" borderId="239" applyNumberFormat="0" applyProtection="0">
      <alignment horizontal="right" vertical="center"/>
    </xf>
    <xf numFmtId="4" fontId="52" fillId="41" borderId="236" applyNumberFormat="0" applyProtection="0">
      <alignment horizontal="right" vertical="center"/>
    </xf>
    <xf numFmtId="4" fontId="23" fillId="42" borderId="239" applyNumberFormat="0" applyProtection="0">
      <alignment horizontal="right" vertical="center"/>
    </xf>
    <xf numFmtId="4" fontId="52" fillId="43" borderId="236" applyNumberFormat="0" applyProtection="0">
      <alignment horizontal="right" vertical="center"/>
    </xf>
    <xf numFmtId="4" fontId="52" fillId="43" borderId="236" applyNumberFormat="0" applyProtection="0">
      <alignment horizontal="right" vertical="center"/>
    </xf>
    <xf numFmtId="4" fontId="23" fillId="15" borderId="239" applyNumberFormat="0" applyProtection="0">
      <alignment horizontal="right" vertical="center"/>
    </xf>
    <xf numFmtId="4" fontId="23" fillId="15" borderId="239" applyNumberFormat="0" applyProtection="0">
      <alignment horizontal="right" vertical="center"/>
    </xf>
    <xf numFmtId="4" fontId="23" fillId="44" borderId="239" applyNumberFormat="0" applyProtection="0">
      <alignment horizontal="right" vertical="center"/>
    </xf>
    <xf numFmtId="4" fontId="23" fillId="44" borderId="239" applyNumberFormat="0" applyProtection="0">
      <alignment horizontal="right" vertical="center"/>
    </xf>
    <xf numFmtId="4" fontId="23" fillId="45" borderId="239" applyNumberFormat="0" applyProtection="0">
      <alignment horizontal="right" vertical="center"/>
    </xf>
    <xf numFmtId="4" fontId="23" fillId="45" borderId="239" applyNumberFormat="0" applyProtection="0">
      <alignment horizontal="right" vertical="center"/>
    </xf>
    <xf numFmtId="4" fontId="52" fillId="46" borderId="240" applyNumberFormat="0" applyProtection="0">
      <alignment horizontal="left" vertical="center" indent="1"/>
    </xf>
    <xf numFmtId="4" fontId="10" fillId="14" borderId="240" applyNumberFormat="0" applyProtection="0">
      <alignment horizontal="left" vertical="center" indent="1"/>
    </xf>
    <xf numFmtId="4" fontId="23" fillId="8" borderId="239" applyNumberFormat="0" applyProtection="0">
      <alignment horizontal="right" vertical="center"/>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center" indent="1"/>
    </xf>
    <xf numFmtId="0" fontId="10" fillId="14" borderId="239" applyNumberFormat="0" applyProtection="0">
      <alignment horizontal="left" vertical="center" indent="1"/>
    </xf>
    <xf numFmtId="0"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0" fontId="10" fillId="12" borderId="239" applyNumberFormat="0" applyProtection="0">
      <alignment horizontal="left" vertical="center" indent="1"/>
    </xf>
    <xf numFmtId="0" fontId="52" fillId="12" borderId="236"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top" indent="1"/>
    </xf>
    <xf numFmtId="0" fontId="10" fillId="12" borderId="239" applyNumberFormat="0" applyProtection="0">
      <alignment horizontal="left" vertical="top"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31" fillId="34" borderId="130" applyNumberFormat="0" applyAlignment="0" applyProtection="0"/>
    <xf numFmtId="182" fontId="10" fillId="47" borderId="239" applyNumberFormat="0" applyProtection="0">
      <alignment horizontal="left" vertical="center" indent="1"/>
    </xf>
    <xf numFmtId="182" fontId="31" fillId="34" borderId="130" applyNumberFormat="0" applyAlignment="0" applyProtection="0"/>
    <xf numFmtId="0" fontId="52" fillId="47" borderId="236" applyNumberFormat="0" applyProtection="0">
      <alignment horizontal="left" vertical="center" indent="1"/>
    </xf>
    <xf numFmtId="182" fontId="31" fillId="34" borderId="130" applyNumberFormat="0" applyAlignment="0" applyProtection="0"/>
    <xf numFmtId="182" fontId="31" fillId="34" borderId="130" applyNumberFormat="0" applyAlignment="0" applyProtection="0"/>
    <xf numFmtId="4" fontId="52" fillId="13" borderId="247" applyNumberFormat="0" applyProtection="0">
      <alignment horizontal="right" vertical="center"/>
    </xf>
    <xf numFmtId="0" fontId="52" fillId="16" borderId="312" applyNumberFormat="0" applyProtection="0">
      <alignment horizontal="left" vertical="center" indent="1"/>
    </xf>
    <xf numFmtId="182" fontId="40" fillId="32" borderId="130" applyNumberFormat="0" applyAlignment="0" applyProtection="0"/>
    <xf numFmtId="182" fontId="40" fillId="32" borderId="130" applyNumberFormat="0" applyAlignment="0" applyProtection="0"/>
    <xf numFmtId="182" fontId="40" fillId="32" borderId="130" applyNumberFormat="0" applyAlignment="0" applyProtection="0"/>
    <xf numFmtId="182" fontId="40" fillId="32" borderId="130" applyNumberFormat="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45" fillId="34" borderId="132" applyNumberFormat="0" applyAlignment="0" applyProtection="0"/>
    <xf numFmtId="182" fontId="45" fillId="34" borderId="132" applyNumberFormat="0" applyAlignment="0" applyProtection="0"/>
    <xf numFmtId="182" fontId="45" fillId="34" borderId="132" applyNumberForma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182" fontId="34" fillId="0" borderId="135" applyNumberFormat="0" applyFill="0" applyAlignment="0" applyProtection="0"/>
    <xf numFmtId="182" fontId="34" fillId="0" borderId="135" applyNumberFormat="0" applyFill="0" applyAlignment="0" applyProtection="0"/>
    <xf numFmtId="182" fontId="34" fillId="0" borderId="135"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3" fontId="10" fillId="12" borderId="239" applyNumberFormat="0" applyProtection="0">
      <alignment horizontal="left" vertical="center" indent="1"/>
    </xf>
    <xf numFmtId="182" fontId="118" fillId="0" borderId="121">
      <alignment horizontal="left" vertical="center"/>
    </xf>
    <xf numFmtId="0" fontId="49" fillId="14" borderId="252" applyBorder="0"/>
    <xf numFmtId="0" fontId="40" fillId="32" borderId="246" applyNumberFormat="0" applyAlignment="0" applyProtection="0"/>
    <xf numFmtId="182" fontId="31" fillId="34" borderId="246" applyNumberFormat="0" applyAlignment="0" applyProtection="0"/>
    <xf numFmtId="4" fontId="52" fillId="39" borderId="236" applyNumberFormat="0" applyProtection="0">
      <alignment vertical="center"/>
    </xf>
    <xf numFmtId="0" fontId="10" fillId="12" borderId="239" applyNumberFormat="0" applyProtection="0">
      <alignment horizontal="left" vertical="top" indent="1"/>
    </xf>
    <xf numFmtId="182" fontId="125" fillId="16" borderId="130" applyNumberFormat="0" applyAlignment="0" applyProtection="0"/>
    <xf numFmtId="182" fontId="10" fillId="31" borderId="313" applyNumberFormat="0" applyFont="0" applyAlignment="0" applyProtection="0"/>
    <xf numFmtId="182" fontId="130" fillId="17" borderId="130" applyNumberFormat="0" applyAlignment="0" applyProtection="0"/>
    <xf numFmtId="182" fontId="10" fillId="10" borderId="131" applyNumberFormat="0" applyFont="0" applyAlignment="0" applyProtection="0"/>
    <xf numFmtId="182" fontId="45" fillId="16" borderId="132" applyNumberFormat="0" applyAlignment="0" applyProtection="0"/>
    <xf numFmtId="182" fontId="34" fillId="0" borderId="138" applyNumberFormat="0" applyFill="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 fillId="0" borderId="0"/>
    <xf numFmtId="182" fontId="118" fillId="0" borderId="121">
      <alignment horizontal="left" vertical="center"/>
    </xf>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2" fontId="1" fillId="0" borderId="0"/>
    <xf numFmtId="182" fontId="118" fillId="0" borderId="121">
      <alignment horizontal="left" vertical="center"/>
    </xf>
    <xf numFmtId="182" fontId="118" fillId="0" borderId="121">
      <alignment horizontal="left" vertical="center"/>
    </xf>
    <xf numFmtId="182" fontId="118" fillId="0" borderId="121">
      <alignment horizontal="left" vertical="center"/>
    </xf>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49" fillId="14" borderId="134" applyBorder="0"/>
    <xf numFmtId="182" fontId="49" fillId="14" borderId="134" applyBorder="0"/>
    <xf numFmtId="182" fontId="23" fillId="10"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23" fillId="8" borderId="133" applyNumberFormat="0" applyProtection="0">
      <alignment horizontal="left" vertical="top" indent="1"/>
    </xf>
    <xf numFmtId="182" fontId="1" fillId="0" borderId="0"/>
    <xf numFmtId="182" fontId="1" fillId="0" borderId="0"/>
    <xf numFmtId="182" fontId="1" fillId="0" borderId="0"/>
    <xf numFmtId="9" fontId="1" fillId="0" borderId="0" applyFont="0" applyFill="0" applyBorder="0" applyAlignment="0" applyProtection="0"/>
    <xf numFmtId="43" fontId="1" fillId="0" borderId="0" applyFont="0" applyFill="0" applyBorder="0" applyAlignment="0" applyProtection="0"/>
    <xf numFmtId="182" fontId="1" fillId="0" borderId="0"/>
    <xf numFmtId="182" fontId="130" fillId="17" borderId="246" applyNumberFormat="0" applyAlignment="0" applyProtection="0"/>
    <xf numFmtId="179" fontId="10" fillId="0" borderId="256">
      <protection locked="0"/>
    </xf>
    <xf numFmtId="4" fontId="47" fillId="39" borderId="239" applyNumberFormat="0" applyProtection="0">
      <alignment vertical="center"/>
    </xf>
    <xf numFmtId="182" fontId="10" fillId="12" borderId="239" applyNumberFormat="0" applyProtection="0">
      <alignment horizontal="left" vertical="top" indent="1"/>
    </xf>
    <xf numFmtId="182" fontId="10" fillId="12" borderId="239" applyNumberFormat="0" applyProtection="0">
      <alignment horizontal="left" vertical="center" indent="1"/>
    </xf>
    <xf numFmtId="183" fontId="10" fillId="47" borderId="239" applyNumberFormat="0" applyProtection="0">
      <alignment horizontal="left" vertical="center" indent="1"/>
    </xf>
    <xf numFmtId="182" fontId="31" fillId="34" borderId="130" applyNumberFormat="0" applyAlignment="0" applyProtection="0"/>
    <xf numFmtId="43" fontId="1" fillId="0" borderId="0" applyFont="0" applyFill="0" applyBorder="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9" fontId="1" fillId="0" borderId="0" applyFont="0" applyFill="0" applyBorder="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4" fontId="52" fillId="0" borderId="136" applyNumberFormat="0" applyProtection="0">
      <alignment horizontal="right" vertical="center"/>
    </xf>
    <xf numFmtId="4" fontId="52" fillId="96" borderId="136" applyNumberFormat="0" applyProtection="0">
      <alignment horizontal="left" vertical="center" indent="1"/>
    </xf>
    <xf numFmtId="182" fontId="23" fillId="8" borderId="133" applyNumberFormat="0" applyProtection="0">
      <alignment horizontal="left" vertical="top" indent="1"/>
    </xf>
    <xf numFmtId="182" fontId="1" fillId="0" borderId="0"/>
    <xf numFmtId="182" fontId="34" fillId="0" borderId="135"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44"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3"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44" fontId="1" fillId="0" borderId="0" applyFont="0" applyFill="0" applyBorder="0" applyAlignment="0" applyProtection="0"/>
    <xf numFmtId="182" fontId="1" fillId="0" borderId="0"/>
    <xf numFmtId="182" fontId="40" fillId="32" borderId="246" applyNumberFormat="0" applyAlignment="0" applyProtection="0"/>
    <xf numFmtId="183" fontId="130" fillId="17" borderId="246" applyNumberFormat="0" applyAlignment="0" applyProtection="0"/>
    <xf numFmtId="182" fontId="31" fillId="34" borderId="246" applyNumberFormat="0" applyAlignment="0" applyProtection="0"/>
    <xf numFmtId="182" fontId="10" fillId="8" borderId="239" applyNumberFormat="0" applyProtection="0">
      <alignment horizontal="left" vertical="top" indent="1"/>
    </xf>
    <xf numFmtId="0" fontId="52"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40" fillId="32" borderId="130" applyNumberForma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0" fontId="10" fillId="12" borderId="239" applyNumberFormat="0" applyProtection="0">
      <alignment horizontal="left" vertical="top" indent="1"/>
    </xf>
    <xf numFmtId="182" fontId="10" fillId="47" borderId="239" applyNumberFormat="0" applyProtection="0">
      <alignment horizontal="left" vertical="center" indent="1"/>
    </xf>
    <xf numFmtId="182" fontId="1" fillId="56" borderId="55" applyNumberFormat="0" applyFont="0" applyAlignment="0" applyProtection="0"/>
    <xf numFmtId="182" fontId="1" fillId="58" borderId="0" applyNumberFormat="0" applyBorder="0" applyAlignment="0" applyProtection="0"/>
    <xf numFmtId="182" fontId="1" fillId="59" borderId="0" applyNumberFormat="0" applyBorder="0" applyAlignment="0" applyProtection="0"/>
    <xf numFmtId="182" fontId="1" fillId="62" borderId="0" applyNumberFormat="0" applyBorder="0" applyAlignment="0" applyProtection="0"/>
    <xf numFmtId="182" fontId="1" fillId="63" borderId="0" applyNumberFormat="0" applyBorder="0" applyAlignment="0" applyProtection="0"/>
    <xf numFmtId="182" fontId="1" fillId="66" borderId="0" applyNumberFormat="0" applyBorder="0" applyAlignment="0" applyProtection="0"/>
    <xf numFmtId="182" fontId="1" fillId="67" borderId="0" applyNumberFormat="0" applyBorder="0" applyAlignment="0" applyProtection="0"/>
    <xf numFmtId="183" fontId="31" fillId="34" borderId="246" applyNumberFormat="0" applyAlignment="0" applyProtection="0"/>
    <xf numFmtId="182" fontId="1" fillId="70" borderId="0" applyNumberFormat="0" applyBorder="0" applyAlignment="0" applyProtection="0"/>
    <xf numFmtId="182" fontId="1" fillId="71" borderId="0" applyNumberFormat="0" applyBorder="0" applyAlignment="0" applyProtection="0"/>
    <xf numFmtId="182" fontId="1" fillId="74" borderId="0" applyNumberFormat="0" applyBorder="0" applyAlignment="0" applyProtection="0"/>
    <xf numFmtId="182" fontId="1" fillId="75" borderId="0" applyNumberFormat="0" applyBorder="0" applyAlignment="0" applyProtection="0"/>
    <xf numFmtId="4" fontId="86" fillId="95" borderId="236" applyNumberFormat="0" applyProtection="0">
      <alignment vertical="center"/>
    </xf>
    <xf numFmtId="182" fontId="1" fillId="78" borderId="0" applyNumberFormat="0" applyBorder="0" applyAlignment="0" applyProtection="0"/>
    <xf numFmtId="182" fontId="1" fillId="79" borderId="0" applyNumberFormat="0" applyBorder="0" applyAlignment="0" applyProtection="0"/>
    <xf numFmtId="0" fontId="45" fillId="124" borderId="249" applyNumberFormat="0" applyAlignment="0" applyProtection="0"/>
    <xf numFmtId="4" fontId="52" fillId="42" borderId="236" applyNumberFormat="0" applyProtection="0">
      <alignment horizontal="right" vertical="center"/>
    </xf>
    <xf numFmtId="182" fontId="1" fillId="0" borderId="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10" borderId="131" applyNumberFormat="0" applyFont="0" applyAlignment="0" applyProtection="0"/>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30" fillId="17" borderId="246" applyNumberFormat="0" applyAlignment="0" applyProtection="0"/>
    <xf numFmtId="4" fontId="52" fillId="95" borderId="236" applyNumberFormat="0" applyProtection="0">
      <alignment horizontal="left" vertical="center" indent="1"/>
    </xf>
    <xf numFmtId="183" fontId="10"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34" fillId="0" borderId="135" applyNumberFormat="0" applyFill="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30" fillId="17" borderId="246" applyNumberFormat="0" applyAlignment="0" applyProtection="0"/>
    <xf numFmtId="0" fontId="40" fillId="32" borderId="247" applyNumberFormat="0" applyAlignment="0" applyProtection="0"/>
    <xf numFmtId="0" fontId="31" fillId="34" borderId="246" applyNumberFormat="0" applyAlignment="0" applyProtection="0"/>
    <xf numFmtId="4" fontId="46" fillId="39" borderId="239" applyNumberFormat="0" applyProtection="0">
      <alignment horizontal="left" vertical="center" indent="1"/>
    </xf>
    <xf numFmtId="182" fontId="10"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0" fontId="1" fillId="0" borderId="0"/>
    <xf numFmtId="0" fontId="79" fillId="8" borderId="250" applyNumberFormat="0" applyProtection="0">
      <alignment horizontal="left" vertical="top" indent="1"/>
    </xf>
    <xf numFmtId="4" fontId="52" fillId="96" borderId="247" applyNumberFormat="0" applyProtection="0">
      <alignment horizontal="left" vertical="center" indent="1"/>
    </xf>
    <xf numFmtId="0" fontId="84" fillId="92" borderId="247" applyNumberFormat="0" applyAlignment="0" applyProtection="0"/>
    <xf numFmtId="0" fontId="52" fillId="47" borderId="250" applyNumberFormat="0" applyProtection="0">
      <alignment horizontal="left" vertical="top" indent="1"/>
    </xf>
    <xf numFmtId="0" fontId="130" fillId="17" borderId="246" applyNumberFormat="0" applyAlignment="0" applyProtection="0"/>
    <xf numFmtId="183" fontId="130" fillId="17"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0" fontId="40" fillId="32"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0" fontId="40" fillId="32" borderId="246" applyNumberFormat="0" applyAlignment="0" applyProtection="0"/>
    <xf numFmtId="0" fontId="125" fillId="16" borderId="246" applyNumberFormat="0" applyAlignment="0" applyProtection="0"/>
    <xf numFmtId="0"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10" fontId="52" fillId="99" borderId="244" applyNumberFormat="0" applyBorder="0" applyAlignment="0" applyProtection="0"/>
    <xf numFmtId="10" fontId="52" fillId="99" borderId="255" applyNumberFormat="0" applyBorder="0" applyAlignment="0" applyProtection="0"/>
    <xf numFmtId="0" fontId="118" fillId="0" borderId="245">
      <alignment horizontal="left" vertical="center"/>
    </xf>
    <xf numFmtId="183" fontId="118" fillId="0" borderId="245">
      <alignment horizontal="left" vertical="center"/>
    </xf>
    <xf numFmtId="183" fontId="118" fillId="0" borderId="245">
      <alignment horizontal="left" vertical="center"/>
    </xf>
    <xf numFmtId="182" fontId="31" fillId="34" borderId="246" applyNumberFormat="0" applyAlignment="0" applyProtection="0"/>
    <xf numFmtId="183" fontId="31" fillId="34" borderId="246" applyNumberFormat="0" applyAlignment="0" applyProtection="0"/>
    <xf numFmtId="182" fontId="31" fillId="34" borderId="246" applyNumberFormat="0" applyAlignment="0" applyProtection="0"/>
    <xf numFmtId="183" fontId="31" fillId="34" borderId="246" applyNumberFormat="0" applyAlignment="0" applyProtection="0"/>
    <xf numFmtId="0" fontId="125" fillId="16" borderId="246" applyNumberFormat="0" applyAlignment="0" applyProtection="0"/>
    <xf numFmtId="4" fontId="23" fillId="44" borderId="250" applyNumberFormat="0" applyProtection="0">
      <alignment horizontal="right" vertical="center"/>
    </xf>
    <xf numFmtId="0" fontId="10" fillId="47" borderId="250" applyNumberFormat="0" applyProtection="0">
      <alignment horizontal="left" vertical="center" indent="1"/>
    </xf>
    <xf numFmtId="0" fontId="10" fillId="0" borderId="232" applyNumberFormat="0" applyFont="0" applyFill="0" applyAlignment="0" applyProtection="0"/>
    <xf numFmtId="0" fontId="10" fillId="0" borderId="234" applyNumberFormat="0" applyFont="0" applyFill="0" applyAlignment="0" applyProtection="0"/>
    <xf numFmtId="0" fontId="40" fillId="32" borderId="246" applyNumberFormat="0" applyAlignment="0" applyProtection="0"/>
    <xf numFmtId="0" fontId="31" fillId="34" borderId="235" applyNumberFormat="0" applyAlignment="0" applyProtection="0"/>
    <xf numFmtId="182" fontId="31" fillId="34" borderId="235" applyNumberFormat="0" applyAlignment="0" applyProtection="0"/>
    <xf numFmtId="183" fontId="31" fillId="34" borderId="235" applyNumberFormat="0" applyAlignment="0" applyProtection="0"/>
    <xf numFmtId="0" fontId="31" fillId="34" borderId="235" applyNumberFormat="0" applyAlignment="0" applyProtection="0"/>
    <xf numFmtId="182" fontId="31" fillId="34" borderId="235" applyNumberFormat="0" applyAlignment="0" applyProtection="0"/>
    <xf numFmtId="0" fontId="31" fillId="124" borderId="246" applyNumberFormat="0" applyAlignment="0" applyProtection="0"/>
    <xf numFmtId="0" fontId="31" fillId="124" borderId="246" applyNumberFormat="0" applyAlignment="0" applyProtection="0"/>
    <xf numFmtId="0" fontId="31" fillId="124" borderId="246" applyNumberFormat="0" applyAlignment="0" applyProtection="0"/>
    <xf numFmtId="0" fontId="130" fillId="17" borderId="246" applyNumberFormat="0" applyAlignment="0" applyProtection="0"/>
    <xf numFmtId="183" fontId="118" fillId="0" borderId="219">
      <alignment horizontal="left" vertical="center"/>
    </xf>
    <xf numFmtId="0" fontId="45"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5" fillId="124" borderId="249" applyNumberFormat="0" applyAlignment="0" applyProtection="0"/>
    <xf numFmtId="0" fontId="45" fillId="124" borderId="249" applyNumberFormat="0" applyAlignment="0" applyProtection="0"/>
    <xf numFmtId="4" fontId="177" fillId="129" borderId="255" applyNumberFormat="0" applyProtection="0">
      <alignment horizontal="left" vertical="center"/>
    </xf>
    <xf numFmtId="0" fontId="46" fillId="95" borderId="250" applyNumberFormat="0" applyProtection="0">
      <alignment horizontal="left" vertical="top" indent="1"/>
    </xf>
    <xf numFmtId="4" fontId="23" fillId="42" borderId="250" applyNumberFormat="0" applyProtection="0">
      <alignment horizontal="right" vertical="center"/>
    </xf>
    <xf numFmtId="182"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4" fontId="23" fillId="44" borderId="250" applyNumberFormat="0" applyProtection="0">
      <alignment horizontal="right" vertical="center"/>
    </xf>
    <xf numFmtId="4" fontId="23" fillId="45" borderId="250" applyNumberFormat="0" applyProtection="0">
      <alignment horizontal="right" vertical="center"/>
    </xf>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182" fontId="40" fillId="32" borderId="235" applyNumberFormat="0" applyAlignment="0" applyProtection="0"/>
    <xf numFmtId="0" fontId="40" fillId="32" borderId="235" applyNumberFormat="0" applyAlignment="0" applyProtection="0"/>
    <xf numFmtId="183" fontId="40" fillId="32" borderId="235" applyNumberFormat="0" applyAlignment="0" applyProtection="0"/>
    <xf numFmtId="0" fontId="40" fillId="32" borderId="235" applyNumberFormat="0" applyAlignment="0" applyProtection="0"/>
    <xf numFmtId="182" fontId="130" fillId="17" borderId="235" applyNumberFormat="0" applyAlignment="0" applyProtection="0"/>
    <xf numFmtId="182" fontId="130" fillId="17" borderId="235" applyNumberFormat="0" applyAlignment="0" applyProtection="0"/>
    <xf numFmtId="182" fontId="130" fillId="17" borderId="235" applyNumberFormat="0" applyAlignment="0" applyProtection="0"/>
    <xf numFmtId="0" fontId="130" fillId="17" borderId="235" applyNumberFormat="0" applyAlignment="0" applyProtection="0"/>
    <xf numFmtId="183" fontId="130"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68" fillId="0" borderId="255" applyNumberFormat="0" applyProtection="0">
      <alignment horizontal="left" vertical="center" indent="2"/>
    </xf>
    <xf numFmtId="0" fontId="10" fillId="101" borderId="250" applyNumberFormat="0" applyProtection="0">
      <alignment horizontal="left" vertical="top" indent="1"/>
    </xf>
    <xf numFmtId="0" fontId="10" fillId="133" borderId="250" applyNumberFormat="0" applyProtection="0">
      <alignment horizontal="left" vertical="top" indent="1"/>
    </xf>
    <xf numFmtId="4" fontId="50" fillId="99" borderId="250" applyNumberFormat="0" applyProtection="0">
      <alignment vertical="center"/>
    </xf>
    <xf numFmtId="0" fontId="23" fillId="99" borderId="250" applyNumberFormat="0" applyProtection="0">
      <alignment horizontal="left" vertical="top" indent="1"/>
    </xf>
    <xf numFmtId="4" fontId="181" fillId="0" borderId="255" applyNumberFormat="0" applyProtection="0">
      <alignment horizontal="left" vertical="center" indent="1"/>
    </xf>
    <xf numFmtId="179" fontId="10" fillId="0" borderId="256">
      <protection locked="0"/>
    </xf>
    <xf numFmtId="0" fontId="10" fillId="0" borderId="257" applyNumberFormat="0" applyAlignment="0">
      <alignment horizontal="center"/>
    </xf>
    <xf numFmtId="1" fontId="139" fillId="101" borderId="255" applyNumberFormat="0" applyAlignment="0">
      <alignment horizontal="left"/>
    </xf>
    <xf numFmtId="182" fontId="10" fillId="31" borderId="237" applyNumberFormat="0" applyFont="0" applyAlignment="0" applyProtection="0"/>
    <xf numFmtId="182" fontId="10" fillId="10"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0" fontId="45" fillId="16" borderId="238" applyNumberFormat="0" applyAlignment="0" applyProtection="0"/>
    <xf numFmtId="183" fontId="45" fillId="34" borderId="238" applyNumberFormat="0" applyAlignment="0" applyProtection="0"/>
    <xf numFmtId="183" fontId="45" fillId="34" borderId="238" applyNumberFormat="0" applyAlignment="0" applyProtection="0"/>
    <xf numFmtId="182" fontId="45" fillId="34" borderId="238" applyNumberFormat="0" applyAlignment="0" applyProtection="0"/>
    <xf numFmtId="0" fontId="45" fillId="34" borderId="238" applyNumberFormat="0" applyAlignment="0" applyProtection="0"/>
    <xf numFmtId="182" fontId="45" fillId="34" borderId="238" applyNumberFormat="0" applyAlignment="0" applyProtection="0"/>
    <xf numFmtId="4" fontId="46" fillId="39" borderId="239" applyNumberFormat="0" applyProtection="0">
      <alignment vertical="center"/>
    </xf>
    <xf numFmtId="4" fontId="47" fillId="39" borderId="239" applyNumberFormat="0" applyProtection="0">
      <alignment vertical="center"/>
    </xf>
    <xf numFmtId="4" fontId="46" fillId="39" borderId="239" applyNumberFormat="0" applyProtection="0">
      <alignment horizontal="left" vertical="center" indent="1"/>
    </xf>
    <xf numFmtId="0" fontId="46" fillId="39" borderId="239" applyNumberFormat="0" applyProtection="0">
      <alignment horizontal="left" vertical="top" indent="1"/>
    </xf>
    <xf numFmtId="182" fontId="46" fillId="39" borderId="239" applyNumberFormat="0" applyProtection="0">
      <alignment horizontal="left" vertical="top" indent="1"/>
    </xf>
    <xf numFmtId="183" fontId="46" fillId="39" borderId="239" applyNumberFormat="0" applyProtection="0">
      <alignment horizontal="left" vertical="top" indent="1"/>
    </xf>
    <xf numFmtId="182" fontId="46" fillId="39" borderId="239" applyNumberFormat="0" applyProtection="0">
      <alignment horizontal="left" vertical="top" indent="1"/>
    </xf>
    <xf numFmtId="4" fontId="23" fillId="13" borderId="239" applyNumberFormat="0" applyProtection="0">
      <alignment horizontal="right" vertical="center"/>
    </xf>
    <xf numFmtId="4" fontId="23" fillId="13" borderId="239" applyNumberFormat="0" applyProtection="0">
      <alignment horizontal="right" vertical="center"/>
    </xf>
    <xf numFmtId="4" fontId="23" fillId="9" borderId="239" applyNumberFormat="0" applyProtection="0">
      <alignment horizontal="right" vertical="center"/>
    </xf>
    <xf numFmtId="4" fontId="23" fillId="9" borderId="239" applyNumberFormat="0" applyProtection="0">
      <alignment horizontal="right" vertical="center"/>
    </xf>
    <xf numFmtId="4" fontId="23" fillId="42" borderId="239" applyNumberFormat="0" applyProtection="0">
      <alignment horizontal="right" vertical="center"/>
    </xf>
    <xf numFmtId="4" fontId="52" fillId="40" borderId="240" applyNumberFormat="0" applyProtection="0">
      <alignment horizontal="right" vertical="center"/>
    </xf>
    <xf numFmtId="4" fontId="23" fillId="41" borderId="239" applyNumberFormat="0" applyProtection="0">
      <alignment horizontal="right" vertical="center"/>
    </xf>
    <xf numFmtId="4" fontId="52" fillId="41" borderId="236" applyNumberFormat="0" applyProtection="0">
      <alignment horizontal="right" vertical="center"/>
    </xf>
    <xf numFmtId="4" fontId="23" fillId="43" borderId="239" applyNumberFormat="0" applyProtection="0">
      <alignment horizontal="right" vertical="center"/>
    </xf>
    <xf numFmtId="4" fontId="23" fillId="43" borderId="239" applyNumberFormat="0" applyProtection="0">
      <alignment horizontal="right" vertical="center"/>
    </xf>
    <xf numFmtId="4" fontId="23" fillId="15" borderId="239" applyNumberFormat="0" applyProtection="0">
      <alignment horizontal="right" vertical="center"/>
    </xf>
    <xf numFmtId="4" fontId="23" fillId="44" borderId="239" applyNumberFormat="0" applyProtection="0">
      <alignment horizontal="right" vertical="center"/>
    </xf>
    <xf numFmtId="4" fontId="52" fillId="44" borderId="236" applyNumberFormat="0" applyProtection="0">
      <alignment horizontal="right" vertical="center"/>
    </xf>
    <xf numFmtId="4" fontId="52" fillId="44" borderId="236" applyNumberFormat="0" applyProtection="0">
      <alignment horizontal="right" vertical="center"/>
    </xf>
    <xf numFmtId="4" fontId="52" fillId="45" borderId="236" applyNumberFormat="0" applyProtection="0">
      <alignment horizontal="right" vertical="center"/>
    </xf>
    <xf numFmtId="4" fontId="52" fillId="45" borderId="236" applyNumberFormat="0" applyProtection="0">
      <alignment horizontal="right" vertical="center"/>
    </xf>
    <xf numFmtId="4" fontId="52" fillId="46" borderId="240" applyNumberFormat="0" applyProtection="0">
      <alignment horizontal="left" vertical="center" indent="1"/>
    </xf>
    <xf numFmtId="4" fontId="52" fillId="8" borderId="240" applyNumberFormat="0" applyProtection="0">
      <alignment horizontal="left" vertical="center" indent="1"/>
    </xf>
    <xf numFmtId="4" fontId="10" fillId="14" borderId="240" applyNumberFormat="0" applyProtection="0">
      <alignment horizontal="left" vertical="center" indent="1"/>
    </xf>
    <xf numFmtId="4" fontId="23" fillId="8" borderId="239" applyNumberFormat="0" applyProtection="0">
      <alignment horizontal="right" vertical="center"/>
    </xf>
    <xf numFmtId="4" fontId="52" fillId="47" borderId="240" applyNumberFormat="0" applyProtection="0">
      <alignment horizontal="left" vertical="center" indent="1"/>
    </xf>
    <xf numFmtId="183" fontId="10" fillId="14" borderId="239" applyNumberFormat="0" applyProtection="0">
      <alignment horizontal="left" vertical="center" indent="1"/>
    </xf>
    <xf numFmtId="0" fontId="52" fillId="16" borderId="236" applyNumberFormat="0" applyProtection="0">
      <alignment horizontal="left" vertical="center" indent="1"/>
    </xf>
    <xf numFmtId="0"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0"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0" fontId="52" fillId="98" borderId="236"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0" fontId="10" fillId="12" borderId="239" applyNumberFormat="0" applyProtection="0">
      <alignment horizontal="left" vertical="top" indent="1"/>
    </xf>
    <xf numFmtId="183" fontId="10" fillId="12" borderId="239" applyNumberFormat="0" applyProtection="0">
      <alignment horizontal="left" vertical="top" indent="1"/>
    </xf>
    <xf numFmtId="0" fontId="125" fillId="16" borderId="130" applyNumberFormat="0" applyAlignment="0" applyProtection="0"/>
    <xf numFmtId="183" fontId="10" fillId="47" borderId="239" applyNumberFormat="0" applyProtection="0">
      <alignment horizontal="left" vertical="center" indent="1"/>
    </xf>
    <xf numFmtId="183" fontId="31" fillId="34" borderId="130" applyNumberFormat="0" applyAlignment="0" applyProtection="0"/>
    <xf numFmtId="183" fontId="31" fillId="34" borderId="130" applyNumberFormat="0" applyAlignment="0" applyProtection="0"/>
    <xf numFmtId="0" fontId="10" fillId="47" borderId="239" applyNumberFormat="0" applyProtection="0">
      <alignment horizontal="left" vertical="center" indent="1"/>
    </xf>
    <xf numFmtId="183" fontId="125" fillId="16" borderId="130" applyNumberFormat="0" applyAlignment="0" applyProtection="0"/>
    <xf numFmtId="182" fontId="10" fillId="47" borderId="239" applyNumberFormat="0" applyProtection="0">
      <alignment horizontal="left" vertical="center" indent="1"/>
    </xf>
    <xf numFmtId="183" fontId="31" fillId="34" borderId="130" applyNumberFormat="0" applyAlignment="0" applyProtection="0"/>
    <xf numFmtId="183" fontId="31" fillId="34" borderId="130" applyNumberFormat="0" applyAlignment="0" applyProtection="0"/>
    <xf numFmtId="183" fontId="31" fillId="34" borderId="130" applyNumberFormat="0" applyAlignment="0" applyProtection="0"/>
    <xf numFmtId="183" fontId="46" fillId="39" borderId="315" applyNumberFormat="0" applyProtection="0">
      <alignment horizontal="left" vertical="top" indent="1"/>
    </xf>
    <xf numFmtId="0" fontId="10" fillId="31" borderId="313" applyNumberFormat="0" applyFont="0" applyAlignment="0" applyProtection="0"/>
    <xf numFmtId="4" fontId="52" fillId="44" borderId="312" applyNumberFormat="0" applyProtection="0">
      <alignment horizontal="right" vertical="center"/>
    </xf>
    <xf numFmtId="0"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0"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40" fillId="32" borderId="130" applyNumberFormat="0" applyAlignment="0" applyProtection="0"/>
    <xf numFmtId="183" fontId="40" fillId="32" borderId="130" applyNumberFormat="0" applyAlignment="0" applyProtection="0"/>
    <xf numFmtId="183" fontId="130" fillId="17" borderId="130" applyNumberFormat="0" applyAlignment="0" applyProtection="0"/>
    <xf numFmtId="183" fontId="40" fillId="32"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40" fillId="32"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183" fontId="40" fillId="32"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183" fontId="1" fillId="0" borderId="0"/>
    <xf numFmtId="0" fontId="10" fillId="10"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10"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0" fontId="45" fillId="16"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5" fillId="16"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6" fillId="39" borderId="133" applyNumberFormat="0" applyProtection="0">
      <alignment horizontal="left" vertical="top" indent="1"/>
    </xf>
    <xf numFmtId="183" fontId="46" fillId="39" borderId="133" applyNumberFormat="0" applyProtection="0">
      <alignment horizontal="left" vertical="top" indent="1"/>
    </xf>
    <xf numFmtId="183" fontId="46" fillId="39" borderId="133" applyNumberFormat="0" applyProtection="0">
      <alignment horizontal="left" vertical="top"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49" fillId="14" borderId="134" applyBorder="0"/>
    <xf numFmtId="183" fontId="49" fillId="14" borderId="134" applyBorder="0"/>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0" fontId="34" fillId="0" borderId="138"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183" fontId="34" fillId="0" borderId="138"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0" fontId="1" fillId="0" borderId="0"/>
    <xf numFmtId="0" fontId="1" fillId="0" borderId="0"/>
    <xf numFmtId="9" fontId="1" fillId="0" borderId="0" applyFont="0" applyFill="0" applyBorder="0" applyAlignment="0" applyProtection="0"/>
    <xf numFmtId="4" fontId="23" fillId="42" borderId="250" applyNumberFormat="0" applyProtection="0">
      <alignment horizontal="right" vertical="center"/>
    </xf>
    <xf numFmtId="182" fontId="118" fillId="0" borderId="219">
      <alignment horizontal="left" vertical="center"/>
    </xf>
    <xf numFmtId="183" fontId="10" fillId="31" borderId="237" applyNumberFormat="0" applyFont="0" applyAlignment="0" applyProtection="0"/>
    <xf numFmtId="0" fontId="40" fillId="32" borderId="130" applyNumberFormat="0" applyAlignment="0" applyProtection="0"/>
    <xf numFmtId="0" fontId="1" fillId="0" borderId="0"/>
    <xf numFmtId="183" fontId="45" fillId="34" borderId="238" applyNumberFormat="0" applyAlignment="0" applyProtection="0"/>
    <xf numFmtId="182" fontId="130" fillId="17" borderId="246" applyNumberFormat="0" applyAlignment="0" applyProtection="0"/>
    <xf numFmtId="0" fontId="130" fillId="17" borderId="246" applyNumberFormat="0" applyAlignment="0" applyProtection="0"/>
    <xf numFmtId="183" fontId="130" fillId="17" borderId="246" applyNumberFormat="0" applyAlignment="0" applyProtection="0"/>
    <xf numFmtId="183" fontId="130" fillId="17" borderId="246" applyNumberFormat="0" applyAlignment="0" applyProtection="0"/>
    <xf numFmtId="183" fontId="118" fillId="0" borderId="245">
      <alignment horizontal="left" vertical="center"/>
    </xf>
    <xf numFmtId="0" fontId="31" fillId="34" borderId="246" applyNumberFormat="0" applyAlignment="0" applyProtection="0"/>
    <xf numFmtId="183" fontId="125" fillId="16" borderId="235" applyNumberFormat="0" applyAlignment="0" applyProtection="0"/>
    <xf numFmtId="0" fontId="45" fillId="124" borderId="249" applyNumberFormat="0" applyAlignment="0" applyProtection="0"/>
    <xf numFmtId="4" fontId="86" fillId="95" borderId="236" applyNumberFormat="0" applyProtection="0">
      <alignment vertical="center"/>
    </xf>
    <xf numFmtId="4" fontId="23" fillId="42" borderId="239" applyNumberFormat="0" applyProtection="0">
      <alignment horizontal="right" vertical="center"/>
    </xf>
    <xf numFmtId="4" fontId="52" fillId="8" borderId="240" applyNumberFormat="0" applyProtection="0">
      <alignment horizontal="left" vertical="center" indent="1"/>
    </xf>
    <xf numFmtId="182" fontId="10" fillId="12" borderId="239" applyNumberFormat="0" applyProtection="0">
      <alignment horizontal="left" vertical="top" indent="1"/>
    </xf>
    <xf numFmtId="0" fontId="10" fillId="47" borderId="239" applyNumberFormat="0" applyProtection="0">
      <alignment horizontal="left" vertical="center" indent="1"/>
    </xf>
    <xf numFmtId="0" fontId="40"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4" fontId="23" fillId="13"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23" fillId="8" borderId="133" applyNumberFormat="0" applyProtection="0">
      <alignment horizontal="right" vertical="center"/>
    </xf>
    <xf numFmtId="4" fontId="23" fillId="10" borderId="133" applyNumberFormat="0" applyProtection="0">
      <alignment horizontal="left" vertical="center" indent="1"/>
    </xf>
    <xf numFmtId="4" fontId="23" fillId="47" borderId="133" applyNumberFormat="0" applyProtection="0">
      <alignment horizontal="right" vertical="center"/>
    </xf>
    <xf numFmtId="4" fontId="23" fillId="8" borderId="133" applyNumberFormat="0" applyProtection="0">
      <alignment horizontal="left" vertical="center" indent="1"/>
    </xf>
    <xf numFmtId="0" fontId="34" fillId="0" borderId="135" applyNumberFormat="0" applyFill="0" applyAlignment="0" applyProtection="0"/>
    <xf numFmtId="183" fontId="10" fillId="31" borderId="237" applyNumberFormat="0" applyFont="0" applyAlignment="0" applyProtection="0"/>
    <xf numFmtId="4" fontId="23" fillId="10" borderId="250" applyNumberFormat="0" applyProtection="0">
      <alignment horizontal="left" vertical="center" indent="1"/>
    </xf>
    <xf numFmtId="0" fontId="23" fillId="8" borderId="250" applyNumberFormat="0" applyProtection="0">
      <alignment horizontal="left" vertical="top" indent="1"/>
    </xf>
    <xf numFmtId="4" fontId="23" fillId="43" borderId="250" applyNumberFormat="0" applyProtection="0">
      <alignment horizontal="right" vertical="center"/>
    </xf>
    <xf numFmtId="182" fontId="10" fillId="31" borderId="237" applyNumberFormat="0" applyFont="0" applyAlignment="0" applyProtection="0"/>
    <xf numFmtId="4" fontId="23" fillId="8" borderId="250" applyNumberFormat="0" applyProtection="0">
      <alignment horizontal="left" vertical="center" indent="1"/>
    </xf>
    <xf numFmtId="183" fontId="10" fillId="31" borderId="237" applyNumberFormat="0" applyFont="0" applyAlignment="0" applyProtection="0"/>
    <xf numFmtId="183" fontId="118" fillId="0" borderId="219">
      <alignment horizontal="left" vertical="center"/>
    </xf>
    <xf numFmtId="4" fontId="50" fillId="10" borderId="250" applyNumberFormat="0" applyProtection="0">
      <alignment vertical="center"/>
    </xf>
    <xf numFmtId="182" fontId="10" fillId="31" borderId="237" applyNumberFormat="0" applyFont="0" applyAlignment="0" applyProtection="0"/>
    <xf numFmtId="183" fontId="118" fillId="0" borderId="219">
      <alignment horizontal="left" vertical="center"/>
    </xf>
    <xf numFmtId="4" fontId="23" fillId="8" borderId="250" applyNumberFormat="0" applyProtection="0">
      <alignment horizontal="right" vertical="center"/>
    </xf>
    <xf numFmtId="182" fontId="118" fillId="0" borderId="219">
      <alignment horizontal="left" vertical="center"/>
    </xf>
    <xf numFmtId="182" fontId="10" fillId="31" borderId="237" applyNumberFormat="0" applyFont="0" applyAlignment="0" applyProtection="0"/>
    <xf numFmtId="4" fontId="23" fillId="47" borderId="250" applyNumberFormat="0" applyProtection="0">
      <alignment horizontal="right" vertical="center"/>
    </xf>
    <xf numFmtId="0" fontId="10" fillId="12" borderId="250" applyNumberFormat="0" applyProtection="0">
      <alignment horizontal="left" vertical="center" indent="1"/>
    </xf>
    <xf numFmtId="182" fontId="10" fillId="31" borderId="237" applyNumberFormat="0" applyFont="0" applyAlignment="0" applyProtection="0"/>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center" indent="1"/>
    </xf>
    <xf numFmtId="182" fontId="118" fillId="0" borderId="219">
      <alignment horizontal="left" vertical="center"/>
    </xf>
    <xf numFmtId="0" fontId="118"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top" indent="1"/>
    </xf>
    <xf numFmtId="0" fontId="10" fillId="31" borderId="237" applyNumberFormat="0" applyFont="0" applyAlignment="0" applyProtection="0"/>
    <xf numFmtId="0" fontId="10" fillId="8" borderId="250" applyNumberFormat="0" applyProtection="0">
      <alignment horizontal="left" vertical="center" indent="1"/>
    </xf>
    <xf numFmtId="182" fontId="10" fillId="31" borderId="237" applyNumberFormat="0" applyFont="0" applyAlignment="0" applyProtection="0"/>
    <xf numFmtId="183" fontId="45" fillId="34" borderId="238" applyNumberFormat="0" applyAlignment="0" applyProtection="0"/>
    <xf numFmtId="0" fontId="10" fillId="31" borderId="237" applyNumberFormat="0" applyFont="0" applyAlignment="0" applyProtection="0"/>
    <xf numFmtId="182" fontId="10" fillId="31" borderId="237" applyNumberFormat="0" applyFont="0" applyAlignment="0" applyProtection="0"/>
    <xf numFmtId="4" fontId="23" fillId="10" borderId="250" applyNumberFormat="0" applyProtection="0">
      <alignment vertical="center"/>
    </xf>
    <xf numFmtId="182" fontId="10" fillId="31" borderId="237" applyNumberFormat="0" applyFont="0" applyAlignment="0" applyProtection="0"/>
    <xf numFmtId="183" fontId="10" fillId="31" borderId="237" applyNumberFormat="0" applyFont="0" applyAlignment="0" applyProtection="0"/>
    <xf numFmtId="0" fontId="45" fillId="34" borderId="238" applyNumberFormat="0" applyAlignment="0" applyProtection="0"/>
    <xf numFmtId="0" fontId="10" fillId="31" borderId="237" applyNumberFormat="0" applyFont="0" applyAlignment="0" applyProtection="0"/>
    <xf numFmtId="0" fontId="10" fillId="8" borderId="250" applyNumberFormat="0" applyProtection="0">
      <alignment horizontal="left" vertical="top" indent="1"/>
    </xf>
    <xf numFmtId="0" fontId="23" fillId="10" borderId="250" applyNumberFormat="0" applyProtection="0">
      <alignment horizontal="left" vertical="top" indent="1"/>
    </xf>
    <xf numFmtId="183" fontId="10" fillId="31" borderId="237" applyNumberFormat="0" applyFont="0" applyAlignment="0" applyProtection="0"/>
    <xf numFmtId="4" fontId="86" fillId="95" borderId="136" applyNumberFormat="0" applyProtection="0">
      <alignment vertical="center"/>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2" fillId="47" borderId="137" applyNumberFormat="0" applyProtection="0">
      <alignment horizontal="left" vertical="center" indent="1"/>
    </xf>
    <xf numFmtId="4" fontId="52" fillId="8" borderId="137" applyNumberFormat="0" applyProtection="0">
      <alignment horizontal="left" vertical="center" indent="1"/>
    </xf>
    <xf numFmtId="4" fontId="79" fillId="10" borderId="133" applyNumberFormat="0" applyProtection="0">
      <alignment vertical="center"/>
    </xf>
    <xf numFmtId="4" fontId="86" fillId="100" borderId="136" applyNumberFormat="0" applyProtection="0">
      <alignment horizontal="right" vertical="center"/>
    </xf>
    <xf numFmtId="4" fontId="81" fillId="48" borderId="137" applyNumberFormat="0" applyProtection="0">
      <alignment horizontal="left" vertical="center" indent="1"/>
    </xf>
    <xf numFmtId="4" fontId="82" fillId="11" borderId="136" applyNumberFormat="0" applyProtection="0">
      <alignment horizontal="right" vertical="center"/>
    </xf>
    <xf numFmtId="183" fontId="10" fillId="12" borderId="239" applyNumberFormat="0" applyProtection="0">
      <alignment horizontal="left" vertical="top"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182" fontId="45" fillId="34" borderId="238" applyNumberFormat="0" applyAlignment="0" applyProtection="0"/>
    <xf numFmtId="0" fontId="1" fillId="78" borderId="0" applyNumberFormat="0" applyBorder="0" applyAlignment="0" applyProtection="0"/>
    <xf numFmtId="0" fontId="1" fillId="7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07" fillId="0" borderId="0"/>
    <xf numFmtId="0" fontId="207" fillId="0" borderId="0"/>
    <xf numFmtId="182" fontId="10" fillId="31" borderId="222" applyNumberFormat="0" applyFont="0" applyAlignment="0" applyProtection="0"/>
    <xf numFmtId="4" fontId="52" fillId="44" borderId="221" applyNumberFormat="0" applyProtection="0">
      <alignment horizontal="right" vertical="center"/>
    </xf>
    <xf numFmtId="9" fontId="10" fillId="0" borderId="0" applyFont="0" applyFill="0" applyBorder="0" applyAlignment="0" applyProtection="0"/>
    <xf numFmtId="44" fontId="10" fillId="0" borderId="0" applyFont="0" applyFill="0" applyBorder="0" applyAlignment="0" applyProtection="0"/>
    <xf numFmtId="0" fontId="10" fillId="31" borderId="222" applyNumberFormat="0" applyFont="0" applyAlignment="0" applyProtection="0"/>
    <xf numFmtId="4" fontId="10" fillId="14" borderId="225" applyNumberFormat="0" applyProtection="0">
      <alignment horizontal="left" vertical="center" indent="1"/>
    </xf>
    <xf numFmtId="43" fontId="10" fillId="0" borderId="0" applyFont="0" applyFill="0" applyBorder="0" applyAlignment="0" applyProtection="0"/>
    <xf numFmtId="0" fontId="52" fillId="16" borderId="221" applyNumberFormat="0" applyProtection="0">
      <alignment horizontal="left" vertical="center" indent="1"/>
    </xf>
    <xf numFmtId="183" fontId="46" fillId="39" borderId="224" applyNumberFormat="0" applyProtection="0">
      <alignment horizontal="left" vertical="top" indent="1"/>
    </xf>
    <xf numFmtId="0" fontId="56" fillId="0" borderId="0"/>
    <xf numFmtId="4" fontId="52" fillId="8" borderId="225" applyNumberFormat="0" applyProtection="0">
      <alignment horizontal="left" vertical="center" indent="1"/>
    </xf>
    <xf numFmtId="4" fontId="52" fillId="8" borderId="221" applyNumberFormat="0" applyProtection="0">
      <alignment horizontal="right" vertical="center"/>
    </xf>
    <xf numFmtId="0" fontId="1" fillId="0" borderId="0"/>
    <xf numFmtId="43" fontId="1" fillId="0" borderId="0" applyFont="0" applyFill="0" applyBorder="0" applyAlignment="0" applyProtection="0"/>
    <xf numFmtId="182" fontId="1" fillId="0" borderId="0"/>
    <xf numFmtId="4" fontId="52" fillId="13" borderId="156" applyNumberFormat="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82"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52" fillId="47" borderId="145"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 fillId="58" borderId="0" applyNumberFormat="0" applyBorder="0" applyAlignment="0" applyProtection="0"/>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 fillId="58" borderId="0" applyNumberFormat="0" applyBorder="0" applyAlignment="0" applyProtection="0"/>
    <xf numFmtId="183" fontId="10" fillId="12" borderId="148" applyNumberFormat="0" applyProtection="0">
      <alignment horizontal="left" vertical="top" indent="1"/>
    </xf>
    <xf numFmtId="182" fontId="10" fillId="12" borderId="148" applyNumberFormat="0" applyProtection="0">
      <alignment horizontal="left" vertical="top" indent="1"/>
    </xf>
    <xf numFmtId="0" fontId="52"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0" fontId="1" fillId="58" borderId="0" applyNumberFormat="0" applyBorder="0" applyAlignment="0" applyProtection="0"/>
    <xf numFmtId="0" fontId="1" fillId="58" borderId="0" applyNumberFormat="0" applyBorder="0" applyAlignment="0" applyProtection="0"/>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 fillId="62" borderId="0" applyNumberFormat="0" applyBorder="0" applyAlignment="0" applyProtection="0"/>
    <xf numFmtId="0" fontId="52" fillId="12" borderId="145"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 fillId="62" borderId="0" applyNumberFormat="0" applyBorder="0" applyAlignment="0" applyProtection="0"/>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52" fillId="12" borderId="145"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0" fontId="1" fillId="62" borderId="0" applyNumberFormat="0" applyBorder="0" applyAlignment="0" applyProtection="0"/>
    <xf numFmtId="0" fontId="1" fillId="62" borderId="0" applyNumberFormat="0" applyBorder="0" applyAlignment="0" applyProtection="0"/>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52"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0" fontId="1" fillId="66" borderId="0" applyNumberFormat="0" applyBorder="0" applyAlignment="0" applyProtection="0"/>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 fillId="66" borderId="0" applyNumberFormat="0" applyBorder="0" applyAlignment="0" applyProtection="0"/>
    <xf numFmtId="0"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52" fillId="98" borderId="145"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 fillId="66" borderId="0" applyNumberFormat="0" applyBorder="0" applyAlignment="0" applyProtection="0"/>
    <xf numFmtId="0" fontId="1" fillId="66" borderId="0" applyNumberFormat="0" applyBorder="0" applyAlignment="0" applyProtection="0"/>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0" fontId="1" fillId="70" borderId="0" applyNumberFormat="0" applyBorder="0" applyAlignment="0" applyProtection="0"/>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2" fontId="1" fillId="70" borderId="0" applyNumberFormat="0" applyBorder="0" applyAlignment="0" applyProtection="0"/>
    <xf numFmtId="0" fontId="52" fillId="98" borderId="145"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52"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0" fontId="1" fillId="70" borderId="0" applyNumberFormat="0" applyBorder="0" applyAlignment="0" applyProtection="0"/>
    <xf numFmtId="0" fontId="1" fillId="70" borderId="0" applyNumberFormat="0" applyBorder="0" applyAlignment="0" applyProtection="0"/>
    <xf numFmtId="182"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0" fontId="1" fillId="74" borderId="0" applyNumberFormat="0" applyBorder="0" applyAlignment="0" applyProtection="0"/>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 fillId="74" borderId="0" applyNumberFormat="0" applyBorder="0" applyAlignment="0" applyProtection="0"/>
    <xf numFmtId="183"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52" fillId="16" borderId="145"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0" fontId="1" fillId="74" borderId="0" applyNumberFormat="0" applyBorder="0" applyAlignment="0" applyProtection="0"/>
    <xf numFmtId="0" fontId="1" fillId="74" borderId="0" applyNumberFormat="0" applyBorder="0" applyAlignment="0" applyProtection="0"/>
    <xf numFmtId="182" fontId="10" fillId="14" borderId="148" applyNumberFormat="0" applyProtection="0">
      <alignment horizontal="left" vertical="center" indent="1"/>
    </xf>
    <xf numFmtId="0" fontId="52" fillId="16" borderId="145"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 fillId="78" borderId="0" applyNumberFormat="0" applyBorder="0" applyAlignment="0" applyProtection="0"/>
    <xf numFmtId="4" fontId="52" fillId="8" borderId="149" applyNumberFormat="0" applyProtection="0">
      <alignment horizontal="left" vertical="center" indent="1"/>
    </xf>
    <xf numFmtId="4" fontId="52" fillId="8" borderId="149" applyNumberFormat="0" applyProtection="0">
      <alignment horizontal="left" vertical="center" indent="1"/>
    </xf>
    <xf numFmtId="182" fontId="1" fillId="78" borderId="0" applyNumberFormat="0" applyBorder="0" applyAlignment="0" applyProtection="0"/>
    <xf numFmtId="4" fontId="52" fillId="47" borderId="149" applyNumberFormat="0" applyProtection="0">
      <alignment horizontal="left" vertical="center" indent="1"/>
    </xf>
    <xf numFmtId="4" fontId="52" fillId="47" borderId="149" applyNumberFormat="0" applyProtection="0">
      <alignment horizontal="left" vertical="center" indent="1"/>
    </xf>
    <xf numFmtId="4" fontId="52" fillId="8" borderId="145" applyNumberFormat="0" applyProtection="0">
      <alignment horizontal="right" vertical="center"/>
    </xf>
    <xf numFmtId="4" fontId="23" fillId="8" borderId="148" applyNumberFormat="0" applyProtection="0">
      <alignment horizontal="right" vertical="center"/>
    </xf>
    <xf numFmtId="4" fontId="23" fillId="8" borderId="148" applyNumberFormat="0" applyProtection="0">
      <alignment horizontal="right" vertical="center"/>
    </xf>
    <xf numFmtId="4" fontId="52" fillId="8" borderId="145" applyNumberFormat="0" applyProtection="0">
      <alignment horizontal="right" vertical="center"/>
    </xf>
    <xf numFmtId="4" fontId="23" fillId="8" borderId="148" applyNumberFormat="0" applyProtection="0">
      <alignment horizontal="right" vertical="center"/>
    </xf>
    <xf numFmtId="4" fontId="23" fillId="8" borderId="148" applyNumberFormat="0" applyProtection="0">
      <alignment horizontal="right" vertical="center"/>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52" fillId="46" borderId="149" applyNumberFormat="0" applyProtection="0">
      <alignment horizontal="left" vertical="center" indent="1"/>
    </xf>
    <xf numFmtId="4" fontId="52" fillId="46" borderId="149" applyNumberFormat="0" applyProtection="0">
      <alignment horizontal="left" vertical="center" indent="1"/>
    </xf>
    <xf numFmtId="0" fontId="1" fillId="78" borderId="0" applyNumberFormat="0" applyBorder="0" applyAlignment="0" applyProtection="0"/>
    <xf numFmtId="0" fontId="1" fillId="78" borderId="0" applyNumberFormat="0" applyBorder="0" applyAlignment="0" applyProtection="0"/>
    <xf numFmtId="4" fontId="52" fillId="45" borderId="145" applyNumberFormat="0" applyProtection="0">
      <alignment horizontal="right" vertical="center"/>
    </xf>
    <xf numFmtId="4" fontId="23" fillId="45" borderId="148" applyNumberFormat="0" applyProtection="0">
      <alignment horizontal="right" vertical="center"/>
    </xf>
    <xf numFmtId="4" fontId="23" fillId="45" borderId="148" applyNumberFormat="0" applyProtection="0">
      <alignment horizontal="right" vertical="center"/>
    </xf>
    <xf numFmtId="4" fontId="52" fillId="45" borderId="145" applyNumberFormat="0" applyProtection="0">
      <alignment horizontal="right" vertical="center"/>
    </xf>
    <xf numFmtId="4" fontId="23" fillId="45" borderId="148" applyNumberFormat="0" applyProtection="0">
      <alignment horizontal="right" vertical="center"/>
    </xf>
    <xf numFmtId="4" fontId="23" fillId="45" borderId="148" applyNumberFormat="0" applyProtection="0">
      <alignment horizontal="right" vertical="center"/>
    </xf>
    <xf numFmtId="4" fontId="52" fillId="44" borderId="145" applyNumberFormat="0" applyProtection="0">
      <alignment horizontal="right" vertical="center"/>
    </xf>
    <xf numFmtId="4" fontId="23" fillId="44" borderId="148" applyNumberFormat="0" applyProtection="0">
      <alignment horizontal="right" vertical="center"/>
    </xf>
    <xf numFmtId="4" fontId="23" fillId="44" borderId="148" applyNumberFormat="0" applyProtection="0">
      <alignment horizontal="right" vertical="center"/>
    </xf>
    <xf numFmtId="4" fontId="52" fillId="44" borderId="145" applyNumberFormat="0" applyProtection="0">
      <alignment horizontal="right" vertical="center"/>
    </xf>
    <xf numFmtId="0" fontId="1" fillId="59" borderId="0" applyNumberFormat="0" applyBorder="0" applyAlignment="0" applyProtection="0"/>
    <xf numFmtId="4" fontId="23" fillId="44" borderId="148" applyNumberFormat="0" applyProtection="0">
      <alignment horizontal="right" vertical="center"/>
    </xf>
    <xf numFmtId="4" fontId="23" fillId="44" borderId="148" applyNumberFormat="0" applyProtection="0">
      <alignment horizontal="right" vertical="center"/>
    </xf>
    <xf numFmtId="4" fontId="52" fillId="15" borderId="145" applyNumberFormat="0" applyProtection="0">
      <alignment horizontal="right" vertical="center"/>
    </xf>
    <xf numFmtId="4" fontId="23" fillId="15" borderId="148" applyNumberFormat="0" applyProtection="0">
      <alignment horizontal="right" vertical="center"/>
    </xf>
    <xf numFmtId="4" fontId="23" fillId="15" borderId="148" applyNumberFormat="0" applyProtection="0">
      <alignment horizontal="right" vertical="center"/>
    </xf>
    <xf numFmtId="4" fontId="52" fillId="15" borderId="145" applyNumberFormat="0" applyProtection="0">
      <alignment horizontal="right" vertical="center"/>
    </xf>
    <xf numFmtId="4" fontId="23" fillId="15" borderId="148" applyNumberFormat="0" applyProtection="0">
      <alignment horizontal="right" vertical="center"/>
    </xf>
    <xf numFmtId="182" fontId="1" fillId="59" borderId="0" applyNumberFormat="0" applyBorder="0" applyAlignment="0" applyProtection="0"/>
    <xf numFmtId="4" fontId="23" fillId="15" borderId="148" applyNumberFormat="0" applyProtection="0">
      <alignment horizontal="right" vertical="center"/>
    </xf>
    <xf numFmtId="4" fontId="52" fillId="43" borderId="145" applyNumberFormat="0" applyProtection="0">
      <alignment horizontal="right" vertical="center"/>
    </xf>
    <xf numFmtId="4" fontId="23" fillId="43" borderId="148" applyNumberFormat="0" applyProtection="0">
      <alignment horizontal="right" vertical="center"/>
    </xf>
    <xf numFmtId="4" fontId="23" fillId="43" borderId="148" applyNumberFormat="0" applyProtection="0">
      <alignment horizontal="right" vertical="center"/>
    </xf>
    <xf numFmtId="4" fontId="52" fillId="43" borderId="145" applyNumberFormat="0" applyProtection="0">
      <alignment horizontal="right" vertical="center"/>
    </xf>
    <xf numFmtId="4" fontId="23" fillId="43" borderId="148" applyNumberFormat="0" applyProtection="0">
      <alignment horizontal="right" vertical="center"/>
    </xf>
    <xf numFmtId="4" fontId="23" fillId="43" borderId="148" applyNumberFormat="0" applyProtection="0">
      <alignment horizontal="right" vertical="center"/>
    </xf>
    <xf numFmtId="4" fontId="52" fillId="42" borderId="145" applyNumberFormat="0" applyProtection="0">
      <alignment horizontal="right" vertical="center"/>
    </xf>
    <xf numFmtId="4" fontId="23" fillId="42" borderId="148" applyNumberFormat="0" applyProtection="0">
      <alignment horizontal="right" vertical="center"/>
    </xf>
    <xf numFmtId="4" fontId="23" fillId="42" borderId="148" applyNumberFormat="0" applyProtection="0">
      <alignment horizontal="right" vertical="center"/>
    </xf>
    <xf numFmtId="4" fontId="52" fillId="42" borderId="145" applyNumberFormat="0" applyProtection="0">
      <alignment horizontal="right" vertical="center"/>
    </xf>
    <xf numFmtId="4" fontId="23" fillId="42" borderId="148" applyNumberFormat="0" applyProtection="0">
      <alignment horizontal="right" vertical="center"/>
    </xf>
    <xf numFmtId="4" fontId="23" fillId="42" borderId="148" applyNumberFormat="0" applyProtection="0">
      <alignment horizontal="right" vertical="center"/>
    </xf>
    <xf numFmtId="4" fontId="52" fillId="41" borderId="145" applyNumberFormat="0" applyProtection="0">
      <alignment horizontal="right" vertical="center"/>
    </xf>
    <xf numFmtId="4" fontId="23" fillId="41" borderId="148" applyNumberFormat="0" applyProtection="0">
      <alignment horizontal="right" vertical="center"/>
    </xf>
    <xf numFmtId="4" fontId="23" fillId="41" borderId="148" applyNumberFormat="0" applyProtection="0">
      <alignment horizontal="right" vertical="center"/>
    </xf>
    <xf numFmtId="4" fontId="52" fillId="41" borderId="145" applyNumberFormat="0" applyProtection="0">
      <alignment horizontal="right" vertical="center"/>
    </xf>
    <xf numFmtId="4" fontId="23" fillId="41" borderId="148" applyNumberFormat="0" applyProtection="0">
      <alignment horizontal="right" vertical="center"/>
    </xf>
    <xf numFmtId="4" fontId="23" fillId="41" borderId="148" applyNumberFormat="0" applyProtection="0">
      <alignment horizontal="right" vertical="center"/>
    </xf>
    <xf numFmtId="4" fontId="52" fillId="40" borderId="149" applyNumberFormat="0" applyProtection="0">
      <alignment horizontal="right" vertical="center"/>
    </xf>
    <xf numFmtId="4" fontId="23" fillId="40" borderId="148" applyNumberFormat="0" applyProtection="0">
      <alignment horizontal="right" vertical="center"/>
    </xf>
    <xf numFmtId="4" fontId="23" fillId="40" borderId="148" applyNumberFormat="0" applyProtection="0">
      <alignment horizontal="right" vertical="center"/>
    </xf>
    <xf numFmtId="4" fontId="52" fillId="40" borderId="149" applyNumberFormat="0" applyProtection="0">
      <alignment horizontal="right" vertical="center"/>
    </xf>
    <xf numFmtId="4" fontId="23" fillId="40" borderId="148" applyNumberFormat="0" applyProtection="0">
      <alignment horizontal="right" vertical="center"/>
    </xf>
    <xf numFmtId="4" fontId="23" fillId="40" borderId="148" applyNumberFormat="0" applyProtection="0">
      <alignment horizontal="right" vertical="center"/>
    </xf>
    <xf numFmtId="4" fontId="52" fillId="97" borderId="145" applyNumberFormat="0" applyProtection="0">
      <alignment horizontal="right" vertical="center"/>
    </xf>
    <xf numFmtId="4" fontId="23" fillId="9" borderId="148" applyNumberFormat="0" applyProtection="0">
      <alignment horizontal="right" vertical="center"/>
    </xf>
    <xf numFmtId="4" fontId="23" fillId="9" borderId="148" applyNumberFormat="0" applyProtection="0">
      <alignment horizontal="right" vertical="center"/>
    </xf>
    <xf numFmtId="4" fontId="52" fillId="97" borderId="145" applyNumberFormat="0" applyProtection="0">
      <alignment horizontal="right" vertical="center"/>
    </xf>
    <xf numFmtId="0" fontId="1" fillId="59" borderId="0" applyNumberFormat="0" applyBorder="0" applyAlignment="0" applyProtection="0"/>
    <xf numFmtId="0" fontId="1" fillId="59" borderId="0" applyNumberFormat="0" applyBorder="0" applyAlignment="0" applyProtection="0"/>
    <xf numFmtId="4" fontId="23" fillId="9" borderId="148" applyNumberFormat="0" applyProtection="0">
      <alignment horizontal="right" vertical="center"/>
    </xf>
    <xf numFmtId="4" fontId="23" fillId="9" borderId="148" applyNumberFormat="0" applyProtection="0">
      <alignment horizontal="right" vertical="center"/>
    </xf>
    <xf numFmtId="4" fontId="52" fillId="13" borderId="145" applyNumberFormat="0" applyProtection="0">
      <alignment horizontal="right" vertical="center"/>
    </xf>
    <xf numFmtId="4" fontId="23" fillId="13" borderId="148" applyNumberFormat="0" applyProtection="0">
      <alignment horizontal="right" vertical="center"/>
    </xf>
    <xf numFmtId="4" fontId="23" fillId="13" borderId="148" applyNumberFormat="0" applyProtection="0">
      <alignment horizontal="right" vertical="center"/>
    </xf>
    <xf numFmtId="4" fontId="52" fillId="13" borderId="145" applyNumberFormat="0" applyProtection="0">
      <alignment horizontal="right" vertical="center"/>
    </xf>
    <xf numFmtId="4" fontId="23" fillId="13" borderId="148" applyNumberFormat="0" applyProtection="0">
      <alignment horizontal="right" vertical="center"/>
    </xf>
    <xf numFmtId="4" fontId="23" fillId="13" borderId="148" applyNumberFormat="0" applyProtection="0">
      <alignment horizontal="right" vertical="center"/>
    </xf>
    <xf numFmtId="4" fontId="52" fillId="96" borderId="145" applyNumberFormat="0" applyProtection="0">
      <alignment horizontal="left" vertical="center" indent="1"/>
    </xf>
    <xf numFmtId="4" fontId="52" fillId="96" borderId="145" applyNumberFormat="0" applyProtection="0">
      <alignment horizontal="left" vertical="center" indent="1"/>
    </xf>
    <xf numFmtId="0" fontId="1" fillId="63" borderId="0" applyNumberFormat="0" applyBorder="0" applyAlignment="0" applyProtection="0"/>
    <xf numFmtId="182" fontId="46" fillId="39" borderId="148" applyNumberFormat="0" applyProtection="0">
      <alignment horizontal="left" vertical="top" indent="1"/>
    </xf>
    <xf numFmtId="183" fontId="46" fillId="39" borderId="148" applyNumberFormat="0" applyProtection="0">
      <alignment horizontal="left" vertical="top" indent="1"/>
    </xf>
    <xf numFmtId="182" fontId="46" fillId="39" borderId="148" applyNumberFormat="0" applyProtection="0">
      <alignment horizontal="left" vertical="top" indent="1"/>
    </xf>
    <xf numFmtId="182" fontId="46" fillId="39" borderId="148" applyNumberFormat="0" applyProtection="0">
      <alignment horizontal="left" vertical="top" indent="1"/>
    </xf>
    <xf numFmtId="182" fontId="46" fillId="39" borderId="148" applyNumberFormat="0" applyProtection="0">
      <alignment horizontal="left" vertical="top" indent="1"/>
    </xf>
    <xf numFmtId="183" fontId="46" fillId="39" borderId="148" applyNumberFormat="0" applyProtection="0">
      <alignment horizontal="left" vertical="top" indent="1"/>
    </xf>
    <xf numFmtId="182" fontId="1" fillId="63" borderId="0" applyNumberFormat="0" applyBorder="0" applyAlignment="0" applyProtection="0"/>
    <xf numFmtId="0" fontId="80" fillId="39" borderId="148" applyNumberFormat="0" applyProtection="0">
      <alignment horizontal="left" vertical="top" indent="1"/>
    </xf>
    <xf numFmtId="182" fontId="46" fillId="39" borderId="148" applyNumberFormat="0" applyProtection="0">
      <alignment horizontal="left" vertical="top" indent="1"/>
    </xf>
    <xf numFmtId="183" fontId="46" fillId="39" borderId="148" applyNumberFormat="0" applyProtection="0">
      <alignment horizontal="left" vertical="top" indent="1"/>
    </xf>
    <xf numFmtId="0" fontId="46" fillId="39" borderId="148" applyNumberFormat="0" applyProtection="0">
      <alignment horizontal="left" vertical="top" indent="1"/>
    </xf>
    <xf numFmtId="0" fontId="46" fillId="39" borderId="148" applyNumberFormat="0" applyProtection="0">
      <alignment horizontal="left" vertical="top" indent="1"/>
    </xf>
    <xf numFmtId="4" fontId="52" fillId="95" borderId="145" applyNumberFormat="0" applyProtection="0">
      <alignment horizontal="left" vertical="center" indent="1"/>
    </xf>
    <xf numFmtId="4" fontId="46" fillId="39" borderId="148" applyNumberFormat="0" applyProtection="0">
      <alignment horizontal="left" vertical="center" indent="1"/>
    </xf>
    <xf numFmtId="4" fontId="52" fillId="95" borderId="145" applyNumberFormat="0" applyProtection="0">
      <alignment horizontal="left" vertical="center" indent="1"/>
    </xf>
    <xf numFmtId="4" fontId="46" fillId="39" borderId="148" applyNumberFormat="0" applyProtection="0">
      <alignment horizontal="left" vertical="center" indent="1"/>
    </xf>
    <xf numFmtId="4" fontId="86" fillId="95" borderId="145" applyNumberFormat="0" applyProtection="0">
      <alignment vertical="center"/>
    </xf>
    <xf numFmtId="4" fontId="86" fillId="95" borderId="145" applyNumberFormat="0" applyProtection="0">
      <alignment vertical="center"/>
    </xf>
    <xf numFmtId="4" fontId="47" fillId="39" borderId="148" applyNumberFormat="0" applyProtection="0">
      <alignment vertical="center"/>
    </xf>
    <xf numFmtId="4" fontId="47" fillId="39" borderId="148" applyNumberFormat="0" applyProtection="0">
      <alignment vertical="center"/>
    </xf>
    <xf numFmtId="4" fontId="52" fillId="39" borderId="145" applyNumberFormat="0" applyProtection="0">
      <alignment vertical="center"/>
    </xf>
    <xf numFmtId="4" fontId="46" fillId="39" borderId="148" applyNumberFormat="0" applyProtection="0">
      <alignment vertical="center"/>
    </xf>
    <xf numFmtId="4" fontId="52" fillId="39" borderId="145" applyNumberFormat="0" applyProtection="0">
      <alignment vertical="center"/>
    </xf>
    <xf numFmtId="4" fontId="46" fillId="39" borderId="148" applyNumberFormat="0" applyProtection="0">
      <alignment vertical="center"/>
    </xf>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182"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182" fontId="1" fillId="71" borderId="0" applyNumberFormat="0" applyBorder="0" applyAlignment="0" applyProtection="0"/>
    <xf numFmtId="0" fontId="45" fillId="34" borderId="147" applyNumberFormat="0" applyAlignment="0" applyProtection="0"/>
    <xf numFmtId="0" fontId="45" fillId="34" borderId="147" applyNumberFormat="0" applyAlignment="0" applyProtection="0"/>
    <xf numFmtId="182" fontId="45" fillId="34" borderId="147" applyNumberFormat="0" applyAlignment="0" applyProtection="0"/>
    <xf numFmtId="0" fontId="1" fillId="71" borderId="0" applyNumberFormat="0" applyBorder="0" applyAlignment="0" applyProtection="0"/>
    <xf numFmtId="0" fontId="1" fillId="71" borderId="0" applyNumberFormat="0" applyBorder="0" applyAlignment="0" applyProtection="0"/>
    <xf numFmtId="0" fontId="45" fillId="34"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3" fontId="45" fillId="34" borderId="147" applyNumberFormat="0" applyAlignment="0" applyProtection="0"/>
    <xf numFmtId="182" fontId="45" fillId="34" borderId="147" applyNumberFormat="0" applyAlignment="0" applyProtection="0"/>
    <xf numFmtId="0" fontId="45" fillId="34" borderId="147" applyNumberFormat="0" applyAlignment="0" applyProtection="0"/>
    <xf numFmtId="0" fontId="1" fillId="75" borderId="0" applyNumberFormat="0" applyBorder="0" applyAlignment="0" applyProtection="0"/>
    <xf numFmtId="182" fontId="45" fillId="34"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2" fontId="1" fillId="75" borderId="0" applyNumberFormat="0" applyBorder="0" applyAlignment="0" applyProtection="0"/>
    <xf numFmtId="182" fontId="45" fillId="16" borderId="147" applyNumberFormat="0" applyAlignment="0" applyProtection="0"/>
    <xf numFmtId="183" fontId="45" fillId="16" borderId="147" applyNumberFormat="0" applyAlignment="0" applyProtection="0"/>
    <xf numFmtId="0" fontId="45" fillId="92"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3" fontId="45" fillId="34" borderId="147" applyNumberFormat="0" applyAlignment="0" applyProtection="0"/>
    <xf numFmtId="182" fontId="45" fillId="34" borderId="147" applyNumberFormat="0" applyAlignment="0" applyProtection="0"/>
    <xf numFmtId="182" fontId="45" fillId="34" borderId="147" applyNumberFormat="0" applyAlignment="0" applyProtection="0"/>
    <xf numFmtId="0" fontId="45" fillId="16" borderId="147" applyNumberFormat="0" applyAlignment="0" applyProtection="0"/>
    <xf numFmtId="0" fontId="45" fillId="34" borderId="147" applyNumberForma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3" fontId="10" fillId="31" borderId="146" applyNumberFormat="0" applyFont="0" applyAlignment="0" applyProtection="0"/>
    <xf numFmtId="0" fontId="1" fillId="75" borderId="0" applyNumberFormat="0" applyBorder="0" applyAlignment="0" applyProtection="0"/>
    <xf numFmtId="0" fontId="1" fillId="75" borderId="0" applyNumberFormat="0" applyBorder="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 fillId="79" borderId="0" applyNumberFormat="0" applyBorder="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 fillId="79" borderId="0" applyNumberFormat="0" applyBorder="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0" fontId="10" fillId="31" borderId="146" applyNumberFormat="0" applyFont="0" applyAlignment="0" applyProtection="0"/>
    <xf numFmtId="182" fontId="10" fillId="10" borderId="146" applyNumberFormat="0" applyFont="0" applyAlignment="0" applyProtection="0"/>
    <xf numFmtId="183" fontId="10" fillId="10" borderId="146" applyNumberFormat="0" applyFont="0" applyAlignment="0" applyProtection="0"/>
    <xf numFmtId="0" fontId="1" fillId="79" borderId="0" applyNumberFormat="0" applyBorder="0" applyAlignment="0" applyProtection="0"/>
    <xf numFmtId="0" fontId="1" fillId="79" borderId="0" applyNumberFormat="0" applyBorder="0" applyAlignment="0" applyProtection="0"/>
    <xf numFmtId="0" fontId="52" fillId="31" borderId="145"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0" fontId="10" fillId="10"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 fillId="0" borderId="0"/>
    <xf numFmtId="0" fontId="139" fillId="101" borderId="164" applyNumberFormat="0" applyAlignment="0"/>
    <xf numFmtId="0" fontId="139" fillId="101" borderId="164" applyNumberFormat="0" applyAlignment="0"/>
    <xf numFmtId="1" fontId="139" fillId="101" borderId="164" applyNumberFormat="0" applyAlignment="0">
      <alignment horizontal="left"/>
    </xf>
    <xf numFmtId="1" fontId="139" fillId="101" borderId="164" applyNumberFormat="0" applyAlignment="0">
      <alignment horizontal="left"/>
    </xf>
    <xf numFmtId="1" fontId="139" fillId="138" borderId="164" applyNumberFormat="0" applyAlignment="0">
      <alignment horizontal="center"/>
    </xf>
    <xf numFmtId="1" fontId="139" fillId="138" borderId="164" applyNumberFormat="0" applyAlignment="0">
      <alignment horizontal="center"/>
    </xf>
    <xf numFmtId="0" fontId="10" fillId="0" borderId="166" applyNumberFormat="0" applyAlignment="0">
      <alignment horizontal="center"/>
    </xf>
    <xf numFmtId="0" fontId="10" fillId="0" borderId="166" applyNumberFormat="0" applyAlignment="0">
      <alignment horizontal="center"/>
    </xf>
    <xf numFmtId="179" fontId="10" fillId="0" borderId="165">
      <protection locked="0"/>
    </xf>
    <xf numFmtId="179" fontId="10" fillId="0" borderId="165">
      <protection locked="0"/>
    </xf>
    <xf numFmtId="179" fontId="10" fillId="0" borderId="165">
      <protection locked="0"/>
    </xf>
    <xf numFmtId="0" fontId="34" fillId="0" borderId="163" applyNumberFormat="0" applyFill="0" applyAlignment="0" applyProtection="0"/>
    <xf numFmtId="211" fontId="191" fillId="0" borderId="142">
      <alignment horizontal="center"/>
    </xf>
    <xf numFmtId="211" fontId="191" fillId="0" borderId="142">
      <alignment horizontal="center"/>
    </xf>
    <xf numFmtId="4" fontId="53" fillId="0" borderId="159" applyNumberFormat="0" applyProtection="0">
      <alignment horizontal="right" vertical="center"/>
    </xf>
    <xf numFmtId="4" fontId="53" fillId="0" borderId="159" applyNumberFormat="0" applyProtection="0">
      <alignment horizontal="right" vertical="center"/>
    </xf>
    <xf numFmtId="0" fontId="177" fillId="136" borderId="164" applyNumberFormat="0" applyProtection="0">
      <alignment horizontal="center" vertical="top" wrapText="1"/>
    </xf>
    <xf numFmtId="0" fontId="177" fillId="136" borderId="164" applyNumberFormat="0" applyProtection="0">
      <alignment horizontal="center" vertical="top" wrapText="1"/>
    </xf>
    <xf numFmtId="4" fontId="181" fillId="0" borderId="164" applyNumberFormat="0" applyProtection="0">
      <alignment horizontal="left" vertical="center" indent="1"/>
    </xf>
    <xf numFmtId="4" fontId="181" fillId="0" borderId="164" applyNumberFormat="0" applyProtection="0">
      <alignment horizontal="left" vertical="center" indent="1"/>
    </xf>
    <xf numFmtId="4" fontId="50" fillId="47" borderId="159" applyNumberFormat="0" applyProtection="0">
      <alignment horizontal="right" vertical="center"/>
    </xf>
    <xf numFmtId="4" fontId="181" fillId="0" borderId="164" applyNumberFormat="0" applyProtection="0">
      <alignment horizontal="right" vertical="center" wrapText="1"/>
    </xf>
    <xf numFmtId="4" fontId="23" fillId="134" borderId="158" applyNumberFormat="0" applyProtection="0">
      <alignment horizontal="right" vertical="center"/>
    </xf>
    <xf numFmtId="0" fontId="23" fillId="99" borderId="159" applyNumberFormat="0" applyProtection="0">
      <alignment horizontal="left" vertical="top" indent="1"/>
    </xf>
    <xf numFmtId="0" fontId="23" fillId="99" borderId="159" applyNumberFormat="0" applyProtection="0">
      <alignment horizontal="left" vertical="top" indent="1"/>
    </xf>
    <xf numFmtId="4" fontId="50" fillId="99" borderId="159" applyNumberFormat="0" applyProtection="0">
      <alignment vertical="center"/>
    </xf>
    <xf numFmtId="4" fontId="50" fillId="99" borderId="159" applyNumberFormat="0" applyProtection="0">
      <alignment vertical="center"/>
    </xf>
    <xf numFmtId="4" fontId="23" fillId="99" borderId="159" applyNumberFormat="0" applyProtection="0">
      <alignment vertical="center"/>
    </xf>
    <xf numFmtId="4" fontId="23" fillId="99" borderId="159" applyNumberFormat="0" applyProtection="0">
      <alignment vertical="center"/>
    </xf>
    <xf numFmtId="0" fontId="10" fillId="11" borderId="164" applyNumberFormat="0">
      <protection locked="0"/>
    </xf>
    <xf numFmtId="0" fontId="10" fillId="11" borderId="164" applyNumberFormat="0">
      <protection locked="0"/>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68" fillId="0" borderId="164" applyNumberFormat="0" applyProtection="0">
      <alignment horizontal="left" vertical="center" indent="2"/>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68" fillId="0" borderId="164" applyNumberFormat="0" applyProtection="0">
      <alignment horizontal="left" vertical="center" indent="2"/>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68" fillId="0" borderId="164" applyNumberFormat="0" applyProtection="0">
      <alignment horizontal="left" vertical="center" indent="2"/>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177" fillId="132" borderId="164" applyNumberFormat="0" applyProtection="0">
      <alignment horizontal="left" vertical="center" indent="2"/>
    </xf>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40" fillId="32" borderId="144" applyNumberFormat="0" applyAlignment="0" applyProtection="0"/>
    <xf numFmtId="0" fontId="130" fillId="17" borderId="144" applyNumberFormat="0" applyAlignment="0" applyProtection="0"/>
    <xf numFmtId="183"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0" fontId="40" fillId="32" borderId="144" applyNumberFormat="0" applyAlignment="0" applyProtection="0"/>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40" fillId="32" borderId="144" applyNumberFormat="0" applyAlignment="0" applyProtection="0"/>
    <xf numFmtId="182" fontId="40" fillId="32" borderId="144" applyNumberFormat="0" applyAlignment="0" applyProtection="0"/>
    <xf numFmtId="0" fontId="40" fillId="32" borderId="144" applyNumberFormat="0" applyAlignment="0" applyProtection="0"/>
    <xf numFmtId="0"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2" fontId="40" fillId="32" borderId="144" applyNumberFormat="0" applyAlignment="0" applyProtection="0"/>
    <xf numFmtId="182" fontId="40" fillId="32" borderId="144" applyNumberFormat="0" applyAlignment="0" applyProtection="0"/>
    <xf numFmtId="183" fontId="40" fillId="32" borderId="144" applyNumberFormat="0" applyAlignment="0" applyProtection="0"/>
    <xf numFmtId="4" fontId="178" fillId="16" borderId="159" applyNumberFormat="0" applyProtection="0">
      <alignment horizontal="center" vertical="center"/>
    </xf>
    <xf numFmtId="0" fontId="40" fillId="32" borderId="144" applyNumberFormat="0" applyAlignment="0" applyProtection="0"/>
    <xf numFmtId="4" fontId="178" fillId="16" borderId="159" applyNumberFormat="0" applyProtection="0">
      <alignment horizontal="center" vertical="center"/>
    </xf>
    <xf numFmtId="182" fontId="130" fillId="17" borderId="144" applyNumberFormat="0" applyAlignment="0" applyProtection="0"/>
    <xf numFmtId="183" fontId="130" fillId="17" borderId="144" applyNumberFormat="0" applyAlignment="0" applyProtection="0"/>
    <xf numFmtId="4" fontId="23" fillId="0" borderId="164" applyNumberFormat="0" applyProtection="0">
      <alignment horizontal="left" vertical="center" indent="1"/>
    </xf>
    <xf numFmtId="4" fontId="46" fillId="0" borderId="164" applyNumberFormat="0" applyProtection="0">
      <alignment horizontal="left" vertical="center" indent="1"/>
    </xf>
    <xf numFmtId="4" fontId="23" fillId="45" borderId="159" applyNumberFormat="0" applyProtection="0">
      <alignment horizontal="right" vertical="center"/>
    </xf>
    <xf numFmtId="0" fontId="40" fillId="32" borderId="145" applyNumberFormat="0" applyAlignment="0" applyProtection="0"/>
    <xf numFmtId="182" fontId="40" fillId="32" borderId="144" applyNumberFormat="0" applyAlignment="0" applyProtection="0"/>
    <xf numFmtId="183" fontId="40" fillId="32" borderId="144" applyNumberFormat="0" applyAlignment="0" applyProtection="0"/>
    <xf numFmtId="0" fontId="40" fillId="32" borderId="144" applyNumberFormat="0" applyAlignment="0" applyProtection="0"/>
    <xf numFmtId="4" fontId="23" fillId="44" borderId="159" applyNumberFormat="0" applyProtection="0">
      <alignment horizontal="right" vertical="center"/>
    </xf>
    <xf numFmtId="4" fontId="23" fillId="15" borderId="159" applyNumberFormat="0" applyProtection="0">
      <alignment horizontal="right" vertical="center"/>
    </xf>
    <xf numFmtId="183" fontId="40" fillId="32" borderId="144" applyNumberFormat="0" applyAlignment="0" applyProtection="0"/>
    <xf numFmtId="182" fontId="40" fillId="32" borderId="144" applyNumberFormat="0" applyAlignment="0" applyProtection="0"/>
    <xf numFmtId="4" fontId="23" fillId="43" borderId="159" applyNumberFormat="0" applyProtection="0">
      <alignment horizontal="right" vertical="center"/>
    </xf>
    <xf numFmtId="182" fontId="40" fillId="32" borderId="144" applyNumberFormat="0" applyAlignment="0" applyProtection="0"/>
    <xf numFmtId="0" fontId="130" fillId="17" borderId="144" applyNumberFormat="0" applyAlignment="0" applyProtection="0"/>
    <xf numFmtId="0"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0" fontId="52" fillId="99" borderId="139" applyNumberFormat="0" applyBorder="0" applyAlignment="0" applyProtection="0"/>
    <xf numFmtId="10" fontId="52" fillId="99" borderId="139" applyNumberFormat="0" applyBorder="0" applyAlignment="0" applyProtection="0"/>
    <xf numFmtId="4" fontId="23" fillId="42" borderId="159" applyNumberFormat="0" applyProtection="0">
      <alignment horizontal="right" vertical="center"/>
    </xf>
    <xf numFmtId="4" fontId="23" fillId="41" borderId="159" applyNumberFormat="0" applyProtection="0">
      <alignment horizontal="right" vertical="center"/>
    </xf>
    <xf numFmtId="4" fontId="23" fillId="9" borderId="159" applyNumberFormat="0" applyProtection="0">
      <alignment horizontal="right" vertical="center"/>
    </xf>
    <xf numFmtId="4" fontId="177" fillId="129" borderId="164" applyNumberFormat="0" applyProtection="0">
      <alignment horizontal="left" vertical="center"/>
    </xf>
    <xf numFmtId="4" fontId="177" fillId="129" borderId="164" applyNumberFormat="0" applyProtection="0">
      <alignment horizontal="left" vertical="center"/>
    </xf>
    <xf numFmtId="0" fontId="46" fillId="95" borderId="159" applyNumberFormat="0" applyProtection="0">
      <alignment horizontal="left" vertical="top" indent="1"/>
    </xf>
    <xf numFmtId="0" fontId="46" fillId="95" borderId="159" applyNumberFormat="0" applyProtection="0">
      <alignment horizontal="left" vertical="top" indent="1"/>
    </xf>
    <xf numFmtId="4" fontId="174" fillId="126" borderId="164" applyNumberFormat="0" applyProtection="0">
      <alignment horizontal="left" vertical="center" indent="1"/>
    </xf>
    <xf numFmtId="4" fontId="47" fillId="95" borderId="159" applyNumberFormat="0" applyProtection="0">
      <alignment vertical="center"/>
    </xf>
    <xf numFmtId="4" fontId="47" fillId="95" borderId="159" applyNumberFormat="0" applyProtection="0">
      <alignment vertical="center"/>
    </xf>
    <xf numFmtId="4" fontId="174" fillId="126" borderId="164" applyNumberFormat="0" applyProtection="0">
      <alignment horizontal="right" vertical="center" wrapText="1"/>
    </xf>
    <xf numFmtId="4" fontId="23" fillId="95" borderId="158" applyNumberForma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6" borderId="158" applyNumberForma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140">
      <alignment horizontal="left" vertical="center"/>
    </xf>
    <xf numFmtId="183" fontId="118" fillId="0" borderId="140">
      <alignment horizontal="left" vertical="center"/>
    </xf>
    <xf numFmtId="183" fontId="118" fillId="0" borderId="140">
      <alignment horizontal="left" vertical="center"/>
    </xf>
    <xf numFmtId="182" fontId="118" fillId="0" borderId="140">
      <alignment horizontal="left" vertical="center"/>
    </xf>
    <xf numFmtId="183" fontId="118" fillId="0" borderId="140">
      <alignment horizontal="left" vertical="center"/>
    </xf>
    <xf numFmtId="182" fontId="118" fillId="0" borderId="140">
      <alignment horizontal="left" vertical="center"/>
    </xf>
    <xf numFmtId="183" fontId="118" fillId="0" borderId="140">
      <alignment horizontal="left" vertical="center"/>
    </xf>
    <xf numFmtId="183" fontId="118" fillId="0" borderId="140">
      <alignment horizontal="left" vertical="center"/>
    </xf>
    <xf numFmtId="182" fontId="118" fillId="0" borderId="140">
      <alignment horizontal="left" vertical="center"/>
    </xf>
    <xf numFmtId="182" fontId="118" fillId="0" borderId="140">
      <alignment horizontal="left" vertical="center"/>
    </xf>
    <xf numFmtId="182" fontId="118" fillId="0" borderId="140">
      <alignment horizontal="left" vertical="center"/>
    </xf>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10" fontId="52" fillId="99" borderId="164" applyNumberFormat="0" applyBorder="0" applyAlignment="0" applyProtection="0"/>
    <xf numFmtId="10" fontId="52" fillId="99" borderId="164" applyNumberFormat="0" applyBorder="0" applyAlignment="0" applyProtection="0"/>
    <xf numFmtId="10" fontId="52" fillId="99" borderId="164" applyNumberFormat="0" applyBorder="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3" fontId="10" fillId="12" borderId="239" applyNumberFormat="0" applyProtection="0">
      <alignment horizontal="left" vertical="top"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8" borderId="239" applyNumberFormat="0" applyProtection="0">
      <alignment horizontal="left" vertical="top" indent="1"/>
    </xf>
    <xf numFmtId="183" fontId="10" fillId="8" borderId="239" applyNumberFormat="0" applyProtection="0">
      <alignment horizontal="left" vertical="center" indent="1"/>
    </xf>
    <xf numFmtId="183" fontId="10" fillId="14" borderId="239" applyNumberFormat="0" applyProtection="0">
      <alignment horizontal="left" vertical="top" indent="1"/>
    </xf>
    <xf numFmtId="4" fontId="23" fillId="8" borderId="239" applyNumberFormat="0" applyProtection="0">
      <alignment horizontal="right" vertical="center"/>
    </xf>
    <xf numFmtId="4" fontId="23" fillId="40" borderId="239" applyNumberFormat="0" applyProtection="0">
      <alignment horizontal="right" vertical="center"/>
    </xf>
    <xf numFmtId="0" fontId="168" fillId="0" borderId="255" applyNumberFormat="0" applyProtection="0">
      <alignment horizontal="left" vertical="center" indent="2"/>
    </xf>
    <xf numFmtId="0" fontId="40" fillId="32" borderId="235" applyNumberFormat="0" applyAlignment="0" applyProtection="0"/>
    <xf numFmtId="4" fontId="178" fillId="16" borderId="250" applyNumberFormat="0" applyProtection="0">
      <alignment horizontal="center" vertical="center"/>
    </xf>
    <xf numFmtId="4" fontId="47" fillId="95" borderId="250" applyNumberFormat="0" applyProtection="0">
      <alignment vertical="center"/>
    </xf>
    <xf numFmtId="0" fontId="10" fillId="10" borderId="246" applyNumberFormat="0" applyFont="0" applyAlignment="0" applyProtection="0"/>
    <xf numFmtId="182" fontId="31" fillId="34" borderId="235" applyNumberFormat="0" applyAlignment="0" applyProtection="0"/>
    <xf numFmtId="182" fontId="31" fillId="34" borderId="246" applyNumberFormat="0" applyAlignment="0" applyProtection="0"/>
    <xf numFmtId="182" fontId="118" fillId="0" borderId="245">
      <alignment horizontal="left" vertical="center"/>
    </xf>
    <xf numFmtId="0"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3" fontId="31" fillId="34" borderId="144" applyNumberFormat="0" applyAlignment="0" applyProtection="0"/>
    <xf numFmtId="182"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182" fontId="125" fillId="16" borderId="144" applyNumberFormat="0" applyAlignment="0" applyProtection="0"/>
    <xf numFmtId="183" fontId="125" fillId="16" borderId="144" applyNumberFormat="0" applyAlignment="0" applyProtection="0"/>
    <xf numFmtId="0" fontId="84" fillId="92" borderId="145"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0" fontId="125" fillId="16" borderId="144" applyNumberFormat="0" applyAlignment="0" applyProtection="0"/>
    <xf numFmtId="183"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183" fontId="130" fillId="17" borderId="246" applyNumberFormat="0" applyAlignment="0" applyProtection="0"/>
    <xf numFmtId="183" fontId="40" fillId="32" borderId="246" applyNumberFormat="0" applyAlignment="0" applyProtection="0"/>
    <xf numFmtId="182" fontId="40" fillId="32" borderId="246" applyNumberFormat="0" applyAlignment="0" applyProtection="0"/>
    <xf numFmtId="0"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0" fontId="52" fillId="98" borderId="247" applyNumberFormat="0" applyProtection="0">
      <alignment horizontal="left" vertical="center" indent="1"/>
    </xf>
    <xf numFmtId="4" fontId="79" fillId="10" borderId="250" applyNumberFormat="0" applyProtection="0">
      <alignment vertical="center"/>
    </xf>
    <xf numFmtId="0" fontId="45" fillId="92" borderId="249" applyNumberFormat="0" applyAlignment="0" applyProtection="0"/>
    <xf numFmtId="0" fontId="80" fillId="39" borderId="250" applyNumberFormat="0" applyProtection="0">
      <alignment horizontal="left" vertical="top" indent="1"/>
    </xf>
    <xf numFmtId="0" fontId="52" fillId="14" borderId="250" applyNumberFormat="0" applyProtection="0">
      <alignment horizontal="left" vertical="top" indent="1"/>
    </xf>
    <xf numFmtId="0" fontId="52" fillId="12"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4" fontId="86" fillId="95" borderId="247" applyNumberFormat="0" applyProtection="0">
      <alignment vertical="center"/>
    </xf>
    <xf numFmtId="0" fontId="52" fillId="47" borderId="250" applyNumberFormat="0" applyProtection="0">
      <alignment horizontal="left" vertical="top"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39" borderId="247" applyNumberFormat="0" applyProtection="0">
      <alignment vertical="center"/>
    </xf>
    <xf numFmtId="0" fontId="52" fillId="47" borderId="250" applyNumberFormat="0" applyProtection="0">
      <alignment horizontal="left" vertical="top" indent="1"/>
    </xf>
    <xf numFmtId="4" fontId="79" fillId="16" borderId="250" applyNumberFormat="0" applyProtection="0">
      <alignment horizontal="left" vertical="center" indent="1"/>
    </xf>
    <xf numFmtId="0" fontId="79" fillId="8" borderId="250" applyNumberFormat="0" applyProtection="0">
      <alignment horizontal="left" vertical="top" indent="1"/>
    </xf>
    <xf numFmtId="0" fontId="34" fillId="0" borderId="253" applyNumberFormat="0" applyFill="0" applyAlignment="0" applyProtection="0"/>
    <xf numFmtId="44" fontId="1" fillId="0" borderId="0" applyFont="0" applyFill="0" applyBorder="0" applyAlignment="0" applyProtection="0"/>
    <xf numFmtId="0" fontId="1" fillId="0" borderId="0"/>
    <xf numFmtId="183" fontId="118" fillId="0" borderId="219">
      <alignment horizontal="left" vertical="center"/>
    </xf>
    <xf numFmtId="182" fontId="10" fillId="31" borderId="237" applyNumberFormat="0" applyFont="0" applyAlignment="0" applyProtection="0"/>
    <xf numFmtId="182" fontId="45" fillId="34" borderId="238" applyNumberFormat="0" applyAlignment="0" applyProtection="0"/>
    <xf numFmtId="0" fontId="40" fillId="32" borderId="155" applyNumberFormat="0" applyAlignment="0" applyProtection="0"/>
    <xf numFmtId="183" fontId="10" fillId="31" borderId="237" applyNumberFormat="0" applyFont="0" applyAlignment="0" applyProtection="0"/>
    <xf numFmtId="0" fontId="10" fillId="11" borderId="255" applyNumberFormat="0">
      <protection locked="0"/>
    </xf>
    <xf numFmtId="9" fontId="1" fillId="0" borderId="0" applyFont="0" applyFill="0" applyBorder="0" applyAlignment="0" applyProtection="0"/>
    <xf numFmtId="44" fontId="1" fillId="0" borderId="0" applyFont="0" applyFill="0" applyBorder="0" applyAlignment="0" applyProtection="0"/>
    <xf numFmtId="0" fontId="34" fillId="0" borderId="163" applyNumberFormat="0" applyFill="0" applyAlignment="0" applyProtection="0"/>
    <xf numFmtId="0" fontId="10" fillId="0" borderId="143" applyNumberFormat="0" applyFont="0" applyFill="0" applyAlignment="0" applyProtection="0"/>
    <xf numFmtId="0" fontId="10" fillId="0" borderId="143" applyNumberFormat="0" applyFont="0" applyFill="0" applyAlignment="0" applyProtection="0"/>
    <xf numFmtId="0" fontId="10" fillId="0" borderId="142" applyNumberFormat="0" applyFont="0" applyFill="0" applyAlignment="0" applyProtection="0"/>
    <xf numFmtId="0" fontId="10" fillId="0" borderId="142" applyNumberFormat="0" applyFont="0" applyFill="0" applyAlignment="0" applyProtection="0"/>
    <xf numFmtId="0" fontId="10" fillId="0" borderId="141" applyNumberFormat="0" applyFont="0" applyFill="0" applyAlignment="0" applyProtection="0"/>
    <xf numFmtId="0" fontId="10" fillId="0" borderId="141" applyNumberFormat="0" applyFont="0" applyFill="0" applyAlignment="0" applyProtection="0"/>
    <xf numFmtId="0" fontId="151" fillId="0" borderId="164" applyNumberFormat="0" applyFill="0" applyProtection="0">
      <alignment wrapText="1"/>
    </xf>
    <xf numFmtId="0" fontId="151" fillId="0" borderId="164" applyNumberFormat="0" applyFill="0" applyProtection="0">
      <alignment wrapText="1"/>
    </xf>
    <xf numFmtId="0" fontId="23" fillId="8" borderId="159" applyNumberFormat="0" applyProtection="0">
      <alignment horizontal="left" vertical="top" indent="1"/>
    </xf>
    <xf numFmtId="4" fontId="23" fillId="8" borderId="159" applyNumberFormat="0" applyProtection="0">
      <alignment horizontal="left" vertical="center" indent="1"/>
    </xf>
    <xf numFmtId="4" fontId="23" fillId="47" borderId="159" applyNumberFormat="0" applyProtection="0">
      <alignment horizontal="right" vertical="center"/>
    </xf>
    <xf numFmtId="0" fontId="23" fillId="10" borderId="159" applyNumberFormat="0" applyProtection="0">
      <alignment horizontal="left" vertical="top" indent="1"/>
    </xf>
    <xf numFmtId="4" fontId="23" fillId="10" borderId="159" applyNumberFormat="0" applyProtection="0">
      <alignment horizontal="left" vertical="center" indent="1"/>
    </xf>
    <xf numFmtId="4" fontId="50" fillId="10" borderId="159" applyNumberFormat="0" applyProtection="0">
      <alignment vertical="center"/>
    </xf>
    <xf numFmtId="4" fontId="23" fillId="10" borderId="159" applyNumberFormat="0" applyProtection="0">
      <alignment vertical="center"/>
    </xf>
    <xf numFmtId="0" fontId="10" fillId="11" borderId="164" applyNumberFormat="0">
      <protection locked="0"/>
    </xf>
    <xf numFmtId="0" fontId="10" fillId="47" borderId="159" applyNumberFormat="0" applyProtection="0">
      <alignment horizontal="left" vertical="top" indent="1"/>
    </xf>
    <xf numFmtId="0" fontId="10" fillId="47" borderId="159" applyNumberFormat="0" applyProtection="0">
      <alignment horizontal="left" vertical="center" indent="1"/>
    </xf>
    <xf numFmtId="0" fontId="10" fillId="12" borderId="159" applyNumberFormat="0" applyProtection="0">
      <alignment horizontal="left" vertical="top" indent="1"/>
    </xf>
    <xf numFmtId="0" fontId="10" fillId="12" borderId="159" applyNumberFormat="0" applyProtection="0">
      <alignment horizontal="left" vertical="center" indent="1"/>
    </xf>
    <xf numFmtId="0" fontId="10" fillId="8" borderId="159" applyNumberFormat="0" applyProtection="0">
      <alignment horizontal="left" vertical="top" indent="1"/>
    </xf>
    <xf numFmtId="0" fontId="10" fillId="8" borderId="159" applyNumberFormat="0" applyProtection="0">
      <alignment horizontal="left" vertical="center" indent="1"/>
    </xf>
    <xf numFmtId="0" fontId="10" fillId="14" borderId="159" applyNumberFormat="0" applyProtection="0">
      <alignment horizontal="left" vertical="top" indent="1"/>
    </xf>
    <xf numFmtId="0" fontId="10" fillId="14" borderId="159" applyNumberFormat="0" applyProtection="0">
      <alignment horizontal="left" vertical="center" indent="1"/>
    </xf>
    <xf numFmtId="4" fontId="23" fillId="8" borderId="159" applyNumberFormat="0" applyProtection="0">
      <alignment horizontal="right" vertical="center"/>
    </xf>
    <xf numFmtId="4" fontId="23" fillId="45" borderId="159" applyNumberFormat="0" applyProtection="0">
      <alignment horizontal="right" vertical="center"/>
    </xf>
    <xf numFmtId="4" fontId="23" fillId="44" borderId="159" applyNumberFormat="0" applyProtection="0">
      <alignment horizontal="right" vertical="center"/>
    </xf>
    <xf numFmtId="4" fontId="23" fillId="15" borderId="159" applyNumberFormat="0" applyProtection="0">
      <alignment horizontal="right" vertical="center"/>
    </xf>
    <xf numFmtId="4" fontId="23" fillId="43" borderId="159" applyNumberFormat="0" applyProtection="0">
      <alignment horizontal="right" vertical="center"/>
    </xf>
    <xf numFmtId="4" fontId="23" fillId="42" borderId="159" applyNumberFormat="0" applyProtection="0">
      <alignment horizontal="right" vertical="center"/>
    </xf>
    <xf numFmtId="4" fontId="23" fillId="41" borderId="159" applyNumberFormat="0" applyProtection="0">
      <alignment horizontal="right" vertical="center"/>
    </xf>
    <xf numFmtId="4" fontId="23" fillId="40" borderId="159" applyNumberFormat="0" applyProtection="0">
      <alignment horizontal="right" vertical="center"/>
    </xf>
    <xf numFmtId="4" fontId="23" fillId="9" borderId="159" applyNumberFormat="0" applyProtection="0">
      <alignment horizontal="right" vertical="center"/>
    </xf>
    <xf numFmtId="4" fontId="23" fillId="13" borderId="159" applyNumberFormat="0" applyProtection="0">
      <alignment horizontal="right" vertical="center"/>
    </xf>
    <xf numFmtId="0" fontId="46" fillId="39" borderId="159" applyNumberFormat="0" applyProtection="0">
      <alignment horizontal="left" vertical="top" indent="1"/>
    </xf>
    <xf numFmtId="4" fontId="46" fillId="39" borderId="159" applyNumberFormat="0" applyProtection="0">
      <alignment horizontal="left" vertical="center" indent="1"/>
    </xf>
    <xf numFmtId="4" fontId="46" fillId="39" borderId="159" applyNumberFormat="0" applyProtection="0">
      <alignment vertical="center"/>
    </xf>
    <xf numFmtId="0" fontId="45" fillId="16" borderId="158" applyNumberFormat="0" applyAlignment="0" applyProtection="0"/>
    <xf numFmtId="0" fontId="10" fillId="10" borderId="157" applyNumberFormat="0" applyFont="0" applyAlignment="0" applyProtection="0"/>
    <xf numFmtId="0" fontId="45" fillId="92" borderId="2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5" fillId="16" borderId="155" applyNumberFormat="0" applyAlignment="0" applyProtection="0"/>
    <xf numFmtId="182"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84" fillId="92" borderId="156" applyNumberFormat="0" applyAlignment="0" applyProtection="0"/>
    <xf numFmtId="183" fontId="125" fillId="16" borderId="155" applyNumberFormat="0" applyAlignment="0" applyProtection="0"/>
    <xf numFmtId="182" fontId="125" fillId="16" borderId="155" applyNumberFormat="0" applyAlignment="0" applyProtection="0"/>
    <xf numFmtId="183" fontId="31" fillId="34" borderId="155" applyNumberFormat="0" applyAlignment="0" applyProtection="0"/>
    <xf numFmtId="182"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2" fontId="31" fillId="34" borderId="155" applyNumberFormat="0" applyAlignment="0" applyProtection="0"/>
    <xf numFmtId="183"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0" fontId="31" fillId="34" borderId="155" applyNumberFormat="0" applyAlignment="0" applyProtection="0"/>
    <xf numFmtId="182" fontId="118" fillId="0" borderId="154">
      <alignment horizontal="left" vertical="center"/>
    </xf>
    <xf numFmtId="182" fontId="118" fillId="0" borderId="154">
      <alignment horizontal="left" vertical="center"/>
    </xf>
    <xf numFmtId="182" fontId="118" fillId="0" borderId="154">
      <alignment horizontal="left" vertical="center"/>
    </xf>
    <xf numFmtId="183" fontId="118" fillId="0" borderId="154">
      <alignment horizontal="left" vertical="center"/>
    </xf>
    <xf numFmtId="183" fontId="118" fillId="0" borderId="154">
      <alignment horizontal="left" vertical="center"/>
    </xf>
    <xf numFmtId="182" fontId="118" fillId="0" borderId="154">
      <alignment horizontal="left" vertical="center"/>
    </xf>
    <xf numFmtId="183" fontId="118" fillId="0" borderId="154">
      <alignment horizontal="left" vertical="center"/>
    </xf>
    <xf numFmtId="182" fontId="118" fillId="0" borderId="154">
      <alignment horizontal="left" vertical="center"/>
    </xf>
    <xf numFmtId="183" fontId="118" fillId="0" borderId="154">
      <alignment horizontal="left" vertical="center"/>
    </xf>
    <xf numFmtId="182" fontId="1" fillId="0" borderId="0"/>
    <xf numFmtId="182" fontId="1" fillId="0" borderId="0"/>
    <xf numFmtId="183" fontId="1" fillId="0" borderId="0"/>
    <xf numFmtId="183" fontId="118" fillId="0" borderId="154">
      <alignment horizontal="left" vertical="center"/>
    </xf>
    <xf numFmtId="0" fontId="118" fillId="0" borderId="154">
      <alignment horizontal="left" vertical="center"/>
    </xf>
    <xf numFmtId="0"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0"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0"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0" fontId="130" fillId="17" borderId="155" applyNumberFormat="0" applyAlignment="0" applyProtection="0"/>
    <xf numFmtId="10" fontId="52" fillId="99" borderId="164" applyNumberFormat="0" applyBorder="0" applyAlignment="0" applyProtection="0"/>
    <xf numFmtId="182" fontId="1" fillId="0" borderId="0"/>
    <xf numFmtId="182" fontId="1" fillId="0" borderId="0"/>
    <xf numFmtId="183" fontId="1" fillId="0" borderId="0"/>
    <xf numFmtId="182" fontId="1" fillId="0" borderId="0"/>
    <xf numFmtId="183" fontId="1" fillId="0" borderId="0"/>
    <xf numFmtId="0" fontId="1" fillId="0" borderId="0"/>
    <xf numFmtId="182" fontId="1" fillId="0" borderId="0"/>
    <xf numFmtId="0" fontId="1" fillId="0" borderId="0"/>
    <xf numFmtId="4" fontId="52" fillId="8" borderId="312" applyNumberFormat="0" applyProtection="0">
      <alignment horizontal="right" vertical="center"/>
    </xf>
    <xf numFmtId="10" fontId="52" fillId="99" borderId="153" applyNumberFormat="0" applyBorder="0" applyAlignment="0" applyProtection="0"/>
    <xf numFmtId="10" fontId="52" fillId="99" borderId="153" applyNumberFormat="0" applyBorder="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40" fillId="32" borderId="155" applyNumberFormat="0" applyAlignment="0" applyProtection="0"/>
    <xf numFmtId="0" fontId="130" fillId="17" borderId="155" applyNumberFormat="0" applyAlignment="0" applyProtection="0"/>
    <xf numFmtId="182" fontId="40" fillId="32" borderId="155" applyNumberFormat="0" applyAlignment="0" applyProtection="0"/>
    <xf numFmtId="0" fontId="125" fillId="16" borderId="155" applyNumberFormat="0" applyAlignment="0" applyProtection="0"/>
    <xf numFmtId="182" fontId="40" fillId="32" borderId="155" applyNumberFormat="0" applyAlignment="0" applyProtection="0"/>
    <xf numFmtId="183" fontId="40" fillId="32" borderId="155" applyNumberFormat="0" applyAlignment="0" applyProtection="0"/>
    <xf numFmtId="182" fontId="10" fillId="12" borderId="239" applyNumberFormat="0" applyProtection="0">
      <alignment horizontal="left" vertical="center" indent="1"/>
    </xf>
    <xf numFmtId="0" fontId="40" fillId="32" borderId="155" applyNumberFormat="0" applyAlignment="0" applyProtection="0"/>
    <xf numFmtId="183" fontId="40" fillId="32" borderId="155" applyNumberFormat="0" applyAlignment="0" applyProtection="0"/>
    <xf numFmtId="182" fontId="40" fillId="32" borderId="155" applyNumberFormat="0" applyAlignment="0" applyProtection="0"/>
    <xf numFmtId="0" fontId="40" fillId="32" borderId="156" applyNumberFormat="0" applyAlignment="0" applyProtection="0"/>
    <xf numFmtId="183" fontId="130" fillId="17" borderId="155" applyNumberFormat="0" applyAlignment="0" applyProtection="0"/>
    <xf numFmtId="182" fontId="130" fillId="17" borderId="155" applyNumberFormat="0" applyAlignment="0" applyProtection="0"/>
    <xf numFmtId="182" fontId="1" fillId="0" borderId="0"/>
    <xf numFmtId="182" fontId="1" fillId="0" borderId="0"/>
    <xf numFmtId="183" fontId="1" fillId="0" borderId="0"/>
    <xf numFmtId="0" fontId="40" fillId="32" borderId="155" applyNumberFormat="0" applyAlignment="0" applyProtection="0"/>
    <xf numFmtId="183"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0" fontId="40" fillId="32" borderId="155" applyNumberFormat="0" applyAlignment="0" applyProtection="0"/>
    <xf numFmtId="0" fontId="40" fillId="32" borderId="155" applyNumberFormat="0" applyAlignment="0" applyProtection="0"/>
    <xf numFmtId="182" fontId="40" fillId="32" borderId="155" applyNumberFormat="0" applyAlignment="0" applyProtection="0"/>
    <xf numFmtId="183"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0"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183" fontId="40" fillId="32" borderId="155" applyNumberFormat="0" applyAlignment="0" applyProtection="0"/>
    <xf numFmtId="0" fontId="130" fillId="17" borderId="155" applyNumberFormat="0" applyAlignment="0" applyProtection="0"/>
    <xf numFmtId="182" fontId="40" fillId="32"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2" fontId="1" fillId="0" borderId="0"/>
    <xf numFmtId="9" fontId="1" fillId="0" borderId="0" applyFont="0" applyFill="0" applyBorder="0" applyAlignment="0" applyProtection="0"/>
    <xf numFmtId="0" fontId="49" fillId="14" borderId="161" applyBorder="0"/>
    <xf numFmtId="182" fontId="1" fillId="0" borderId="0"/>
    <xf numFmtId="182" fontId="1" fillId="0" borderId="0"/>
    <xf numFmtId="183" fontId="1" fillId="0" borderId="0"/>
    <xf numFmtId="0" fontId="52" fillId="47" borderId="159" applyNumberFormat="0" applyProtection="0">
      <alignment horizontal="left" vertical="top" indent="1"/>
    </xf>
    <xf numFmtId="0" fontId="52" fillId="12" borderId="159" applyNumberFormat="0" applyProtection="0">
      <alignment horizontal="left" vertical="top" indent="1"/>
    </xf>
    <xf numFmtId="4" fontId="52" fillId="41" borderId="156" applyNumberFormat="0" applyProtection="0">
      <alignment horizontal="right" vertical="center"/>
    </xf>
    <xf numFmtId="0" fontId="52" fillId="14" borderId="159" applyNumberFormat="0" applyProtection="0">
      <alignment horizontal="left" vertical="top" indent="1"/>
    </xf>
    <xf numFmtId="4" fontId="52" fillId="96" borderId="156" applyNumberFormat="0" applyProtection="0">
      <alignment horizontal="left" vertical="center" indent="1"/>
    </xf>
    <xf numFmtId="0" fontId="84" fillId="92" borderId="156" applyNumberFormat="0" applyAlignment="0" applyProtection="0"/>
    <xf numFmtId="182" fontId="1" fillId="0" borderId="0"/>
    <xf numFmtId="182" fontId="1" fillId="0" borderId="0"/>
    <xf numFmtId="0" fontId="1" fillId="0" borderId="0"/>
    <xf numFmtId="0" fontId="79" fillId="8" borderId="159" applyNumberFormat="0" applyProtection="0">
      <alignment horizontal="left" vertical="top" indent="1"/>
    </xf>
    <xf numFmtId="4" fontId="52" fillId="42" borderId="156" applyNumberFormat="0" applyProtection="0">
      <alignment horizontal="right" vertical="center"/>
    </xf>
    <xf numFmtId="0" fontId="52" fillId="98" borderId="156" applyNumberFormat="0" applyProtection="0">
      <alignment horizontal="left" vertical="center" indent="1"/>
    </xf>
    <xf numFmtId="0" fontId="52" fillId="47" borderId="156" applyNumberFormat="0" applyProtection="0">
      <alignment horizontal="left" vertical="center" indent="1"/>
    </xf>
    <xf numFmtId="4" fontId="52" fillId="45" borderId="156" applyNumberFormat="0" applyProtection="0">
      <alignment horizontal="right" vertical="center"/>
    </xf>
    <xf numFmtId="182" fontId="1" fillId="0" borderId="0"/>
    <xf numFmtId="4" fontId="52" fillId="39" borderId="156" applyNumberFormat="0" applyProtection="0">
      <alignment vertical="center"/>
    </xf>
    <xf numFmtId="182" fontId="1" fillId="0" borderId="0"/>
    <xf numFmtId="182" fontId="1" fillId="0" borderId="0"/>
    <xf numFmtId="0" fontId="52" fillId="47" borderId="159" applyNumberFormat="0" applyProtection="0">
      <alignment horizontal="left" vertical="top" indent="1"/>
    </xf>
    <xf numFmtId="4" fontId="79" fillId="16" borderId="159" applyNumberFormat="0" applyProtection="0">
      <alignment horizontal="left" vertical="center" indent="1"/>
    </xf>
    <xf numFmtId="0" fontId="79" fillId="8" borderId="159" applyNumberFormat="0" applyProtection="0">
      <alignment horizontal="left" vertical="top" indent="1"/>
    </xf>
    <xf numFmtId="0" fontId="34" fillId="0" borderId="162" applyNumberFormat="0" applyFill="0" applyAlignment="0" applyProtection="0"/>
    <xf numFmtId="182" fontId="1" fillId="0" borderId="0"/>
    <xf numFmtId="182" fontId="1" fillId="0" borderId="0"/>
    <xf numFmtId="183" fontId="1" fillId="0" borderId="0"/>
    <xf numFmtId="0" fontId="52" fillId="12" borderId="159" applyNumberFormat="0" applyProtection="0">
      <alignment horizontal="left" vertical="top" indent="1"/>
    </xf>
    <xf numFmtId="4" fontId="86" fillId="95" borderId="156" applyNumberFormat="0" applyProtection="0">
      <alignment vertical="center"/>
    </xf>
    <xf numFmtId="0" fontId="52" fillId="47" borderId="159" applyNumberFormat="0" applyProtection="0">
      <alignment horizontal="left" vertical="top" indent="1"/>
    </xf>
    <xf numFmtId="4" fontId="52" fillId="46" borderId="160" applyNumberFormat="0" applyProtection="0">
      <alignment horizontal="left" vertical="center" indent="1"/>
    </xf>
    <xf numFmtId="0" fontId="45" fillId="92" borderId="158" applyNumberFormat="0" applyAlignment="0" applyProtection="0"/>
    <xf numFmtId="0" fontId="80" fillId="39" borderId="159" applyNumberFormat="0" applyProtection="0">
      <alignment horizontal="left" vertical="top" indent="1"/>
    </xf>
    <xf numFmtId="0" fontId="52" fillId="14" borderId="159" applyNumberFormat="0" applyProtection="0">
      <alignment horizontal="left" vertical="top" indent="1"/>
    </xf>
    <xf numFmtId="0" fontId="52" fillId="12" borderId="159" applyNumberFormat="0" applyProtection="0">
      <alignment horizontal="left" vertical="top" indent="1"/>
    </xf>
    <xf numFmtId="4" fontId="79" fillId="10" borderId="159" applyNumberFormat="0" applyProtection="0">
      <alignment vertical="center"/>
    </xf>
    <xf numFmtId="0" fontId="52" fillId="8" borderId="159" applyNumberFormat="0" applyProtection="0">
      <alignment horizontal="left" vertical="top" indent="1"/>
    </xf>
    <xf numFmtId="0" fontId="34" fillId="0" borderId="162" applyNumberFormat="0" applyFill="0" applyAlignment="0" applyProtection="0"/>
    <xf numFmtId="4" fontId="82" fillId="11" borderId="156" applyNumberFormat="0" applyProtection="0">
      <alignment horizontal="right" vertical="center"/>
    </xf>
    <xf numFmtId="4" fontId="81" fillId="48" borderId="160" applyNumberFormat="0" applyProtection="0">
      <alignment horizontal="left" vertical="center" indent="1"/>
    </xf>
    <xf numFmtId="0" fontId="79" fillId="8" borderId="159" applyNumberFormat="0" applyProtection="0">
      <alignment horizontal="left" vertical="top" indent="1"/>
    </xf>
    <xf numFmtId="4" fontId="52" fillId="96" borderId="156" applyNumberFormat="0" applyProtection="0">
      <alignment horizontal="left" vertical="center" indent="1"/>
    </xf>
    <xf numFmtId="4" fontId="86" fillId="100" borderId="156" applyNumberFormat="0" applyProtection="0">
      <alignment horizontal="right" vertical="center"/>
    </xf>
    <xf numFmtId="4" fontId="52" fillId="0" borderId="156" applyNumberFormat="0" applyProtection="0">
      <alignment horizontal="right" vertical="center"/>
    </xf>
    <xf numFmtId="0" fontId="79" fillId="10" borderId="159" applyNumberFormat="0" applyProtection="0">
      <alignment horizontal="left" vertical="top" indent="1"/>
    </xf>
    <xf numFmtId="4" fontId="79" fillId="16" borderId="159" applyNumberFormat="0" applyProtection="0">
      <alignment horizontal="left" vertical="center" indent="1"/>
    </xf>
    <xf numFmtId="4" fontId="79" fillId="10" borderId="159" applyNumberFormat="0" applyProtection="0">
      <alignment vertical="center"/>
    </xf>
    <xf numFmtId="0" fontId="49" fillId="14" borderId="161" applyBorder="0"/>
    <xf numFmtId="0" fontId="52" fillId="47" borderId="159" applyNumberFormat="0" applyProtection="0">
      <alignment horizontal="left" vertical="top" indent="1"/>
    </xf>
    <xf numFmtId="0" fontId="1" fillId="0" borderId="0"/>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182" fontId="1" fillId="0" borderId="0"/>
    <xf numFmtId="182" fontId="1" fillId="0" borderId="0"/>
    <xf numFmtId="183" fontId="1" fillId="0" borderId="0"/>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0" fontId="80" fillId="39" borderId="159" applyNumberFormat="0" applyProtection="0">
      <alignment horizontal="left" vertical="top" indent="1"/>
    </xf>
    <xf numFmtId="4" fontId="52" fillId="95" borderId="156" applyNumberFormat="0" applyProtection="0">
      <alignment horizontal="left" vertical="center" indent="1"/>
    </xf>
    <xf numFmtId="4" fontId="86" fillId="95" borderId="156" applyNumberFormat="0" applyProtection="0">
      <alignment vertical="center"/>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1" fillId="0" borderId="0"/>
    <xf numFmtId="0" fontId="84" fillId="92" borderId="156" applyNumberFormat="0" applyAlignment="0" applyProtection="0"/>
    <xf numFmtId="4" fontId="79" fillId="16" borderId="159" applyNumberFormat="0" applyProtection="0">
      <alignment horizontal="left" vertical="center" indent="1"/>
    </xf>
    <xf numFmtId="4" fontId="10" fillId="14" borderId="160" applyNumberFormat="0" applyProtection="0">
      <alignment horizontal="left" vertical="center" indent="1"/>
    </xf>
    <xf numFmtId="4" fontId="52" fillId="0" borderId="156" applyNumberFormat="0" applyProtection="0">
      <alignment horizontal="right" vertical="center"/>
    </xf>
    <xf numFmtId="0" fontId="79" fillId="10" borderId="159" applyNumberFormat="0" applyProtection="0">
      <alignment horizontal="left" vertical="top" indent="1"/>
    </xf>
    <xf numFmtId="0" fontId="40" fillId="32" borderId="156" applyNumberFormat="0" applyAlignment="0" applyProtection="0"/>
    <xf numFmtId="0" fontId="52" fillId="14" borderId="159" applyNumberFormat="0" applyProtection="0">
      <alignment horizontal="left" vertical="top" indent="1"/>
    </xf>
    <xf numFmtId="4" fontId="52" fillId="96" borderId="156" applyNumberFormat="0" applyProtection="0">
      <alignment horizontal="left" vertical="center" indent="1"/>
    </xf>
    <xf numFmtId="4" fontId="52" fillId="0" borderId="156" applyNumberFormat="0" applyProtection="0">
      <alignment horizontal="right" vertical="center"/>
    </xf>
    <xf numFmtId="0" fontId="1" fillId="0" borderId="0"/>
    <xf numFmtId="0" fontId="52" fillId="47" borderId="156" applyNumberFormat="0" applyProtection="0">
      <alignment horizontal="left" vertical="center"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4" fontId="52" fillId="96" borderId="156" applyNumberFormat="0" applyProtection="0">
      <alignment horizontal="left" vertical="center" indent="1"/>
    </xf>
    <xf numFmtId="0" fontId="52" fillId="8" borderId="159" applyNumberFormat="0" applyProtection="0">
      <alignment horizontal="left" vertical="top" indent="1"/>
    </xf>
    <xf numFmtId="0" fontId="1" fillId="56" borderId="55" applyNumberFormat="0" applyFont="0" applyAlignment="0" applyProtection="0"/>
    <xf numFmtId="4" fontId="52" fillId="95" borderId="156" applyNumberFormat="0" applyProtection="0">
      <alignment horizontal="left" vertical="center" indent="1"/>
    </xf>
    <xf numFmtId="4" fontId="52" fillId="96" borderId="156" applyNumberFormat="0" applyProtection="0">
      <alignment horizontal="left" vertical="center" indent="1"/>
    </xf>
    <xf numFmtId="4" fontId="52" fillId="0" borderId="156" applyNumberFormat="0" applyProtection="0">
      <alignment horizontal="right" vertical="center"/>
    </xf>
    <xf numFmtId="4" fontId="81" fillId="48" borderId="160" applyNumberFormat="0" applyProtection="0">
      <alignment horizontal="left" vertical="center" indent="1"/>
    </xf>
    <xf numFmtId="0" fontId="52" fillId="47" borderId="159" applyNumberFormat="0" applyProtection="0">
      <alignment horizontal="left" vertical="top" indent="1"/>
    </xf>
    <xf numFmtId="0" fontId="52" fillId="47" borderId="156" applyNumberFormat="0" applyProtection="0">
      <alignment horizontal="left" vertical="center" indent="1"/>
    </xf>
    <xf numFmtId="182" fontId="1" fillId="56" borderId="55" applyNumberFormat="0" applyFont="0" applyAlignment="0" applyProtection="0"/>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52" fillId="31" borderId="156" applyNumberFormat="0" applyFont="0" applyAlignment="0" applyProtection="0"/>
    <xf numFmtId="4" fontId="52" fillId="43" borderId="156" applyNumberFormat="0" applyProtection="0">
      <alignment horizontal="righ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4" fontId="82" fillId="11"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4" fontId="86" fillId="100" borderId="156" applyNumberFormat="0" applyProtection="0">
      <alignment horizontal="right" vertical="center"/>
    </xf>
    <xf numFmtId="4" fontId="52" fillId="0" borderId="156" applyNumberFormat="0" applyProtection="0">
      <alignment horizontal="right" vertical="center"/>
    </xf>
    <xf numFmtId="4" fontId="79" fillId="16" borderId="159" applyNumberFormat="0" applyProtection="0">
      <alignment horizontal="left" vertical="center" indent="1"/>
    </xf>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0" fontId="1" fillId="56" borderId="55" applyNumberFormat="0" applyFont="0" applyAlignment="0" applyProtection="0"/>
    <xf numFmtId="0" fontId="80" fillId="39" borderId="159" applyNumberFormat="0" applyProtection="0">
      <alignment horizontal="left" vertical="top" indent="1"/>
    </xf>
    <xf numFmtId="4" fontId="52" fillId="95" borderId="156" applyNumberFormat="0" applyProtection="0">
      <alignment horizontal="left" vertical="center" indent="1"/>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79" fillId="8" borderId="159" applyNumberFormat="0" applyProtection="0">
      <alignment horizontal="left" vertical="top" indent="1"/>
    </xf>
    <xf numFmtId="4" fontId="52" fillId="47" borderId="160" applyNumberFormat="0" applyProtection="0">
      <alignment horizontal="left" vertical="center" indent="1"/>
    </xf>
    <xf numFmtId="4" fontId="52" fillId="39" borderId="156" applyNumberFormat="0" applyProtection="0">
      <alignmen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2" fillId="14" borderId="159" applyNumberFormat="0" applyProtection="0">
      <alignment horizontal="left" vertical="top" indent="1"/>
    </xf>
    <xf numFmtId="4" fontId="52" fillId="95" borderId="156" applyNumberFormat="0" applyProtection="0">
      <alignment horizontal="left" vertical="center" indent="1"/>
    </xf>
    <xf numFmtId="4" fontId="52" fillId="40" borderId="160" applyNumberFormat="0" applyProtection="0">
      <alignment horizontal="right" vertical="center"/>
    </xf>
    <xf numFmtId="0" fontId="52" fillId="12" borderId="159" applyNumberFormat="0" applyProtection="0">
      <alignment horizontal="left" vertical="top" indent="1"/>
    </xf>
    <xf numFmtId="0" fontId="34" fillId="0" borderId="162" applyNumberFormat="0" applyFill="0" applyAlignment="0" applyProtection="0"/>
    <xf numFmtId="0" fontId="52" fillId="31" borderId="156" applyNumberFormat="0" applyFont="0" applyAlignment="0" applyProtection="0"/>
    <xf numFmtId="0" fontId="80" fillId="39" borderId="159" applyNumberFormat="0" applyProtection="0">
      <alignment horizontal="left" vertical="top" indent="1"/>
    </xf>
    <xf numFmtId="0" fontId="52" fillId="98" borderId="156" applyNumberFormat="0" applyProtection="0">
      <alignment horizontal="left" vertical="center" indent="1"/>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47" borderId="156" applyNumberFormat="0" applyProtection="0">
      <alignment horizontal="left" vertical="center"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0" fontId="52" fillId="31" borderId="156" applyNumberFormat="0" applyFont="0" applyAlignment="0" applyProtection="0"/>
    <xf numFmtId="4" fontId="52" fillId="44" borderId="156" applyNumberFormat="0" applyProtection="0">
      <alignment horizontal="right" vertical="center"/>
    </xf>
    <xf numFmtId="4" fontId="52" fillId="47" borderId="160" applyNumberFormat="0" applyProtection="0">
      <alignment horizontal="left" vertical="center" indent="1"/>
    </xf>
    <xf numFmtId="4" fontId="52" fillId="41" borderId="156" applyNumberFormat="0" applyProtection="0">
      <alignment horizontal="right" vertical="center"/>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4" fontId="52" fillId="15"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9" fontId="1" fillId="0" borderId="0" applyFont="0" applyFill="0" applyBorder="0" applyAlignment="0" applyProtection="0"/>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79" fillId="10" borderId="159" applyNumberFormat="0" applyProtection="0">
      <alignment vertical="center"/>
    </xf>
    <xf numFmtId="4" fontId="52" fillId="95" borderId="156"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14" borderId="159" applyNumberFormat="0" applyProtection="0">
      <alignment horizontal="left" vertical="top" indent="1"/>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9" fontId="1" fillId="0" borderId="0" applyFont="0" applyFill="0" applyBorder="0" applyAlignment="0" applyProtection="0"/>
    <xf numFmtId="4" fontId="52" fillId="8" borderId="160" applyNumberFormat="0" applyProtection="0">
      <alignment horizontal="left" vertical="center" indent="1"/>
    </xf>
    <xf numFmtId="4" fontId="52" fillId="47" borderId="160"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4" fontId="52" fillId="8" borderId="156" applyNumberFormat="0" applyProtection="0">
      <alignment horizontal="right" vertical="center"/>
    </xf>
    <xf numFmtId="9" fontId="1" fillId="0" borderId="0" applyFont="0" applyFill="0" applyBorder="0" applyAlignment="0" applyProtection="0"/>
    <xf numFmtId="4" fontId="10" fillId="14"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45" fillId="92" borderId="158" applyNumberFormat="0" applyAlignment="0" applyProtection="0"/>
    <xf numFmtId="4" fontId="52" fillId="96" borderId="156" applyNumberFormat="0" applyProtection="0">
      <alignment horizontal="left" vertical="center" indent="1"/>
    </xf>
    <xf numFmtId="4" fontId="52" fillId="8" borderId="160" applyNumberFormat="0" applyProtection="0">
      <alignment horizontal="left" vertical="center" indent="1"/>
    </xf>
    <xf numFmtId="0" fontId="34" fillId="0" borderId="162" applyNumberFormat="0" applyFill="0" applyAlignment="0" applyProtection="0"/>
    <xf numFmtId="4" fontId="82" fillId="11" borderId="156" applyNumberFormat="0" applyProtection="0">
      <alignment horizontal="right" vertical="center"/>
    </xf>
    <xf numFmtId="0" fontId="79" fillId="8" borderId="159" applyNumberFormat="0" applyProtection="0">
      <alignment horizontal="left" vertical="top" indent="1"/>
    </xf>
    <xf numFmtId="4" fontId="52" fillId="96" borderId="156" applyNumberFormat="0" applyProtection="0">
      <alignment horizontal="left" vertical="center" indent="1"/>
    </xf>
    <xf numFmtId="4" fontId="86" fillId="100" borderId="156" applyNumberFormat="0" applyProtection="0">
      <alignment horizontal="right" vertical="center"/>
    </xf>
    <xf numFmtId="0" fontId="79" fillId="10" borderId="159" applyNumberFormat="0" applyProtection="0">
      <alignment horizontal="left" vertical="top" indent="1"/>
    </xf>
    <xf numFmtId="4" fontId="79" fillId="16" borderId="159" applyNumberFormat="0" applyProtection="0">
      <alignment horizontal="left" vertical="center" indent="1"/>
    </xf>
    <xf numFmtId="4" fontId="79" fillId="10" borderId="159" applyNumberFormat="0" applyProtection="0">
      <alignment vertical="center"/>
    </xf>
    <xf numFmtId="9" fontId="1" fillId="0" borderId="0" applyFont="0" applyFill="0" applyBorder="0" applyAlignment="0" applyProtection="0"/>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86" fillId="95" borderId="156" applyNumberFormat="0" applyProtection="0">
      <alignment vertical="center"/>
    </xf>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52" fillId="47" borderId="159" applyNumberFormat="0" applyProtection="0">
      <alignment horizontal="left" vertical="top" indent="1"/>
    </xf>
    <xf numFmtId="0" fontId="79" fillId="10" borderId="159" applyNumberFormat="0" applyProtection="0">
      <alignment horizontal="left" vertical="top" indent="1"/>
    </xf>
    <xf numFmtId="4" fontId="52" fillId="15" borderId="156" applyNumberFormat="0" applyProtection="0">
      <alignment horizontal="right" vertical="center"/>
    </xf>
    <xf numFmtId="4" fontId="86" fillId="95" borderId="156" applyNumberFormat="0" applyProtection="0">
      <alignment vertical="center"/>
    </xf>
    <xf numFmtId="4" fontId="86" fillId="100" borderId="156" applyNumberFormat="0" applyProtection="0">
      <alignment horizontal="right" vertical="center"/>
    </xf>
    <xf numFmtId="4" fontId="52" fillId="40" borderId="160" applyNumberFormat="0" applyProtection="0">
      <alignment horizontal="right" vertical="center"/>
    </xf>
    <xf numFmtId="4" fontId="52" fillId="8" borderId="156" applyNumberFormat="0" applyProtection="0">
      <alignment horizontal="right" vertical="center"/>
    </xf>
    <xf numFmtId="0" fontId="52" fillId="8" borderId="159" applyNumberFormat="0" applyProtection="0">
      <alignment horizontal="left" vertical="top" indent="1"/>
    </xf>
    <xf numFmtId="4" fontId="52" fillId="45" borderId="156" applyNumberFormat="0" applyProtection="0">
      <alignment horizontal="right" vertical="center"/>
    </xf>
    <xf numFmtId="4" fontId="79" fillId="16" borderId="159" applyNumberFormat="0" applyProtection="0">
      <alignment horizontal="left" vertical="center" indent="1"/>
    </xf>
    <xf numFmtId="4" fontId="82" fillId="11" borderId="156" applyNumberFormat="0" applyProtection="0">
      <alignment horizontal="right" vertical="center"/>
    </xf>
    <xf numFmtId="4" fontId="52" fillId="39" borderId="156" applyNumberFormat="0" applyProtection="0">
      <alignment vertical="center"/>
    </xf>
    <xf numFmtId="4" fontId="79" fillId="10" borderId="159" applyNumberFormat="0" applyProtection="0">
      <alignment vertical="center"/>
    </xf>
    <xf numFmtId="4" fontId="52" fillId="43" borderId="156" applyNumberFormat="0" applyProtection="0">
      <alignment horizontal="right" vertical="center"/>
    </xf>
    <xf numFmtId="4" fontId="52" fillId="46" borderId="160" applyNumberFormat="0" applyProtection="0">
      <alignment horizontal="left" vertical="center"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96" borderId="156" applyNumberFormat="0" applyProtection="0">
      <alignment horizontal="left" vertical="center" indent="1"/>
    </xf>
    <xf numFmtId="0" fontId="52" fillId="8" borderId="159" applyNumberFormat="0" applyProtection="0">
      <alignment horizontal="left" vertical="top" indent="1"/>
    </xf>
    <xf numFmtId="0" fontId="52" fillId="31" borderId="156" applyNumberFormat="0" applyFont="0" applyAlignment="0" applyProtection="0"/>
    <xf numFmtId="0" fontId="52" fillId="98" borderId="156" applyNumberFormat="0" applyProtection="0">
      <alignment horizontal="left" vertical="center" indent="1"/>
    </xf>
    <xf numFmtId="0" fontId="52" fillId="31" borderId="156" applyNumberFormat="0" applyFont="0" applyAlignment="0" applyProtection="0"/>
    <xf numFmtId="4" fontId="52" fillId="42" borderId="156" applyNumberFormat="0" applyProtection="0">
      <alignment horizontal="right" vertical="center"/>
    </xf>
    <xf numFmtId="0" fontId="52" fillId="98" borderId="156" applyNumberFormat="0" applyProtection="0">
      <alignment horizontal="left" vertical="center" indent="1"/>
    </xf>
    <xf numFmtId="4" fontId="52" fillId="15" borderId="156" applyNumberFormat="0" applyProtection="0">
      <alignment horizontal="right" vertical="center"/>
    </xf>
    <xf numFmtId="4" fontId="52" fillId="13" borderId="156" applyNumberFormat="0" applyProtection="0">
      <alignment horizontal="right" vertical="center"/>
    </xf>
    <xf numFmtId="0" fontId="52" fillId="8" borderId="159" applyNumberFormat="0" applyProtection="0">
      <alignment horizontal="left" vertical="top"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0" fontId="52" fillId="47" borderId="159" applyNumberFormat="0" applyProtection="0">
      <alignment horizontal="left" vertical="top" indent="1"/>
    </xf>
    <xf numFmtId="4" fontId="52" fillId="46" borderId="160" applyNumberFormat="0" applyProtection="0">
      <alignment horizontal="left" vertical="center" indent="1"/>
    </xf>
    <xf numFmtId="0" fontId="52" fillId="31" borderId="156" applyNumberFormat="0" applyFont="0" applyAlignment="0" applyProtection="0"/>
    <xf numFmtId="4" fontId="52" fillId="8" borderId="156" applyNumberFormat="0" applyProtection="0">
      <alignment horizontal="right" vertical="center"/>
    </xf>
    <xf numFmtId="4" fontId="52" fillId="45" borderId="156" applyNumberFormat="0" applyProtection="0">
      <alignment horizontal="right" vertical="center"/>
    </xf>
    <xf numFmtId="0" fontId="79" fillId="10" borderId="159" applyNumberFormat="0" applyProtection="0">
      <alignment horizontal="left" vertical="top" indent="1"/>
    </xf>
    <xf numFmtId="0" fontId="52" fillId="47" borderId="156" applyNumberFormat="0" applyProtection="0">
      <alignment horizontal="left" vertical="center" indent="1"/>
    </xf>
    <xf numFmtId="0" fontId="52" fillId="12" borderId="156" applyNumberFormat="0" applyProtection="0">
      <alignment horizontal="left" vertical="center" indent="1"/>
    </xf>
    <xf numFmtId="4" fontId="52" fillId="45" borderId="156" applyNumberFormat="0" applyProtection="0">
      <alignment horizontal="right" vertical="center"/>
    </xf>
    <xf numFmtId="0" fontId="52" fillId="12" borderId="156"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4" fontId="52" fillId="96" borderId="156" applyNumberFormat="0" applyProtection="0">
      <alignment horizontal="left" vertical="center" indent="1"/>
    </xf>
    <xf numFmtId="4" fontId="52" fillId="47" borderId="160" applyNumberFormat="0" applyProtection="0">
      <alignment horizontal="left" vertical="center"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8" borderId="156" applyNumberFormat="0" applyProtection="0">
      <alignment horizontal="right" vertical="center"/>
    </xf>
    <xf numFmtId="4" fontId="52" fillId="41" borderId="156" applyNumberFormat="0" applyProtection="0">
      <alignment horizontal="right" vertical="center"/>
    </xf>
    <xf numFmtId="4" fontId="52" fillId="97" borderId="156" applyNumberFormat="0" applyProtection="0">
      <alignment horizontal="right" vertical="center"/>
    </xf>
    <xf numFmtId="0" fontId="34" fillId="0" borderId="162" applyNumberFormat="0" applyFill="0" applyAlignment="0" applyProtection="0"/>
    <xf numFmtId="4" fontId="52" fillId="97" borderId="156" applyNumberFormat="0" applyProtection="0">
      <alignment horizontal="right" vertical="center"/>
    </xf>
    <xf numFmtId="4" fontId="52" fillId="45" borderId="156" applyNumberFormat="0" applyProtection="0">
      <alignment horizontal="right" vertical="center"/>
    </xf>
    <xf numFmtId="4" fontId="52" fillId="8" borderId="156" applyNumberFormat="0" applyProtection="0">
      <alignment horizontal="right" vertical="center"/>
    </xf>
    <xf numFmtId="4" fontId="52" fillId="96" borderId="156" applyNumberFormat="0" applyProtection="0">
      <alignment horizontal="left" vertical="center" indent="1"/>
    </xf>
    <xf numFmtId="0" fontId="52" fillId="14" borderId="159" applyNumberFormat="0" applyProtection="0">
      <alignment horizontal="left" vertical="top" indent="1"/>
    </xf>
    <xf numFmtId="4" fontId="10" fillId="14" borderId="160" applyNumberFormat="0" applyProtection="0">
      <alignment horizontal="left" vertical="center" indent="1"/>
    </xf>
    <xf numFmtId="0" fontId="45" fillId="92" borderId="158" applyNumberFormat="0" applyAlignment="0" applyProtection="0"/>
    <xf numFmtId="4" fontId="52" fillId="41" borderId="156" applyNumberFormat="0" applyProtection="0">
      <alignment horizontal="right" vertical="center"/>
    </xf>
    <xf numFmtId="4" fontId="79" fillId="16" borderId="159" applyNumberFormat="0" applyProtection="0">
      <alignment horizontal="left" vertical="center" indent="1"/>
    </xf>
    <xf numFmtId="4" fontId="52" fillId="44" borderId="156" applyNumberFormat="0" applyProtection="0">
      <alignment horizontal="right" vertical="center"/>
    </xf>
    <xf numFmtId="0" fontId="52" fillId="16" borderId="156" applyNumberFormat="0" applyProtection="0">
      <alignment horizontal="left" vertical="center" indent="1"/>
    </xf>
    <xf numFmtId="0" fontId="79" fillId="8" borderId="159" applyNumberFormat="0" applyProtection="0">
      <alignment horizontal="left" vertical="top" indent="1"/>
    </xf>
    <xf numFmtId="0" fontId="34" fillId="0" borderId="162" applyNumberFormat="0" applyFill="0" applyAlignment="0" applyProtection="0"/>
    <xf numFmtId="4" fontId="52" fillId="0" borderId="156" applyNumberFormat="0" applyProtection="0">
      <alignment horizontal="right" vertical="center"/>
    </xf>
    <xf numFmtId="0" fontId="79" fillId="10" borderId="159" applyNumberFormat="0" applyProtection="0">
      <alignment horizontal="left" vertical="top" indent="1"/>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0" fontId="80" fillId="39" borderId="159" applyNumberFormat="0" applyProtection="0">
      <alignment horizontal="left" vertical="top" indent="1"/>
    </xf>
    <xf numFmtId="4" fontId="52" fillId="95" borderId="156" applyNumberFormat="0" applyProtection="0">
      <alignment horizontal="left" vertical="center" indent="1"/>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52" fillId="31" borderId="156" applyNumberFormat="0" applyFont="0" applyAlignment="0" applyProtection="0"/>
    <xf numFmtId="4" fontId="52" fillId="95" borderId="156" applyNumberFormat="0" applyProtection="0">
      <alignment horizontal="left" vertical="center" indent="1"/>
    </xf>
    <xf numFmtId="0" fontId="52" fillId="49" borderId="164"/>
    <xf numFmtId="0" fontId="40" fillId="32" borderId="156" applyNumberFormat="0" applyAlignment="0" applyProtection="0"/>
    <xf numFmtId="0" fontId="52" fillId="8" borderId="159" applyNumberFormat="0" applyProtection="0">
      <alignment horizontal="left" vertical="top" indent="1"/>
    </xf>
    <xf numFmtId="4" fontId="52" fillId="96" borderId="156" applyNumberFormat="0" applyProtection="0">
      <alignment horizontal="left" vertical="center" indent="1"/>
    </xf>
    <xf numFmtId="4" fontId="52" fillId="39" borderId="156" applyNumberFormat="0" applyProtection="0">
      <alignment vertical="center"/>
    </xf>
    <xf numFmtId="0" fontId="52" fillId="47" borderId="156" applyNumberFormat="0" applyProtection="0">
      <alignment horizontal="left" vertical="center" indent="1"/>
    </xf>
    <xf numFmtId="4" fontId="52" fillId="96" borderId="156" applyNumberFormat="0" applyProtection="0">
      <alignment horizontal="left" vertical="center" indent="1"/>
    </xf>
    <xf numFmtId="4" fontId="52" fillId="39" borderId="156" applyNumberFormat="0" applyProtection="0">
      <alignmen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8" borderId="156" applyNumberFormat="0" applyProtection="0">
      <alignment horizontal="right" vertical="center"/>
    </xf>
    <xf numFmtId="4" fontId="52" fillId="0" borderId="156" applyNumberFormat="0" applyProtection="0">
      <alignment horizontal="right" vertical="center"/>
    </xf>
    <xf numFmtId="0" fontId="79" fillId="10" borderId="159" applyNumberFormat="0" applyProtection="0">
      <alignment horizontal="left" vertical="top" indent="1"/>
    </xf>
    <xf numFmtId="4" fontId="52" fillId="42" borderId="156" applyNumberFormat="0" applyProtection="0">
      <alignment horizontal="right" vertical="center"/>
    </xf>
    <xf numFmtId="0" fontId="52" fillId="49" borderId="164"/>
    <xf numFmtId="4" fontId="52" fillId="13" borderId="156" applyNumberFormat="0" applyProtection="0">
      <alignment horizontal="right" vertical="center"/>
    </xf>
    <xf numFmtId="4" fontId="52" fillId="47" borderId="160" applyNumberFormat="0" applyProtection="0">
      <alignment horizontal="left" vertical="center" indent="1"/>
    </xf>
    <xf numFmtId="4" fontId="10" fillId="14" borderId="160" applyNumberFormat="0" applyProtection="0">
      <alignment horizontal="left" vertical="center" indent="1"/>
    </xf>
    <xf numFmtId="4" fontId="52" fillId="40" borderId="160" applyNumberFormat="0" applyProtection="0">
      <alignment horizontal="right" vertical="center"/>
    </xf>
    <xf numFmtId="0" fontId="52" fillId="12" borderId="159" applyNumberFormat="0" applyProtection="0">
      <alignment horizontal="left" vertical="top" indent="1"/>
    </xf>
    <xf numFmtId="4" fontId="52" fillId="43" borderId="156" applyNumberFormat="0" applyProtection="0">
      <alignment horizontal="right" vertical="center"/>
    </xf>
    <xf numFmtId="0" fontId="52" fillId="47" borderId="156" applyNumberFormat="0" applyProtection="0">
      <alignment horizontal="left" vertical="center" indent="1"/>
    </xf>
    <xf numFmtId="0" fontId="52" fillId="12" borderId="159" applyNumberFormat="0" applyProtection="0">
      <alignment horizontal="left" vertical="top" indent="1"/>
    </xf>
    <xf numFmtId="4" fontId="52" fillId="46" borderId="160" applyNumberFormat="0" applyProtection="0">
      <alignment horizontal="left" vertical="center" indent="1"/>
    </xf>
    <xf numFmtId="4" fontId="52" fillId="8" borderId="160" applyNumberFormat="0" applyProtection="0">
      <alignment horizontal="left" vertical="center" indent="1"/>
    </xf>
    <xf numFmtId="0" fontId="52" fillId="16" borderId="156" applyNumberFormat="0" applyProtection="0">
      <alignment horizontal="left" vertical="center" indent="1"/>
    </xf>
    <xf numFmtId="4" fontId="52" fillId="42" borderId="156" applyNumberFormat="0" applyProtection="0">
      <alignment horizontal="right" vertical="center"/>
    </xf>
    <xf numFmtId="0" fontId="52" fillId="16" borderId="156" applyNumberFormat="0" applyProtection="0">
      <alignment horizontal="left" vertical="center" indent="1"/>
    </xf>
    <xf numFmtId="0" fontId="52" fillId="16" borderId="156" applyNumberFormat="0" applyProtection="0">
      <alignment horizontal="left" vertical="center" indent="1"/>
    </xf>
    <xf numFmtId="4" fontId="52" fillId="13" borderId="156" applyNumberFormat="0" applyProtection="0">
      <alignment horizontal="right" vertical="center"/>
    </xf>
    <xf numFmtId="4" fontId="52" fillId="8" borderId="160" applyNumberFormat="0" applyProtection="0">
      <alignment horizontal="left" vertical="center" indent="1"/>
    </xf>
    <xf numFmtId="0" fontId="52" fillId="49" borderId="164"/>
    <xf numFmtId="4" fontId="52" fillId="13" borderId="156" applyNumberFormat="0" applyProtection="0">
      <alignment horizontal="right" vertical="center"/>
    </xf>
    <xf numFmtId="4" fontId="52" fillId="42" borderId="156" applyNumberFormat="0" applyProtection="0">
      <alignment horizontal="right" vertical="center"/>
    </xf>
    <xf numFmtId="0" fontId="52" fillId="47" borderId="159" applyNumberFormat="0" applyProtection="0">
      <alignment horizontal="left" vertical="top" indent="1"/>
    </xf>
    <xf numFmtId="0" fontId="52" fillId="12" borderId="159" applyNumberFormat="0" applyProtection="0">
      <alignment horizontal="left" vertical="top" indent="1"/>
    </xf>
    <xf numFmtId="0" fontId="52" fillId="8" borderId="159" applyNumberFormat="0" applyProtection="0">
      <alignment horizontal="left" vertical="top" indent="1"/>
    </xf>
    <xf numFmtId="0" fontId="80" fillId="39" borderId="159" applyNumberFormat="0" applyProtection="0">
      <alignment horizontal="left" vertical="top" indent="1"/>
    </xf>
    <xf numFmtId="0" fontId="52" fillId="14" borderId="159" applyNumberFormat="0" applyProtection="0">
      <alignment horizontal="left" vertical="top" indent="1"/>
    </xf>
    <xf numFmtId="0" fontId="52" fillId="47" borderId="156" applyNumberFormat="0" applyProtection="0">
      <alignment horizontal="left" vertical="center" indent="1"/>
    </xf>
    <xf numFmtId="4" fontId="52" fillId="95" borderId="156" applyNumberFormat="0" applyProtection="0">
      <alignment horizontal="left" vertical="center" indent="1"/>
    </xf>
    <xf numFmtId="0" fontId="40" fillId="32" borderId="156" applyNumberFormat="0" applyAlignment="0" applyProtection="0"/>
    <xf numFmtId="0" fontId="52" fillId="98" borderId="156" applyNumberFormat="0" applyProtection="0">
      <alignment horizontal="left" vertical="center" indent="1"/>
    </xf>
    <xf numFmtId="4" fontId="52" fillId="0" borderId="156" applyNumberFormat="0" applyProtection="0">
      <alignment horizontal="right" vertical="center"/>
    </xf>
    <xf numFmtId="0" fontId="101" fillId="69" borderId="0" applyNumberFormat="0" applyBorder="0" applyAlignment="0" applyProtection="0"/>
    <xf numFmtId="4" fontId="52" fillId="0"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31" borderId="156" applyNumberFormat="0" applyFont="0" applyAlignment="0" applyProtection="0"/>
    <xf numFmtId="0" fontId="80" fillId="39" borderId="159" applyNumberFormat="0" applyProtection="0">
      <alignment horizontal="left" vertical="top" indent="1"/>
    </xf>
    <xf numFmtId="0" fontId="84" fillId="92" borderId="156" applyNumberFormat="0" applyAlignment="0" applyProtection="0"/>
    <xf numFmtId="4" fontId="52" fillId="41" borderId="156" applyNumberFormat="0" applyProtection="0">
      <alignment horizontal="right" vertical="center"/>
    </xf>
    <xf numFmtId="0" fontId="49" fillId="14" borderId="161" applyBorder="0"/>
    <xf numFmtId="0" fontId="52" fillId="49" borderId="164"/>
    <xf numFmtId="0" fontId="52" fillId="16" borderId="156" applyNumberFormat="0" applyProtection="0">
      <alignment horizontal="left" vertical="center" indent="1"/>
    </xf>
    <xf numFmtId="0" fontId="52" fillId="47" borderId="159" applyNumberFormat="0" applyProtection="0">
      <alignment horizontal="left" vertical="top" indent="1"/>
    </xf>
    <xf numFmtId="0" fontId="52" fillId="47" borderId="159" applyNumberFormat="0" applyProtection="0">
      <alignment horizontal="left" vertical="top" indent="1"/>
    </xf>
    <xf numFmtId="0" fontId="52" fillId="12" borderId="159" applyNumberFormat="0" applyProtection="0">
      <alignment horizontal="left" vertical="top" indent="1"/>
    </xf>
    <xf numFmtId="0" fontId="52" fillId="8" borderId="159" applyNumberFormat="0" applyProtection="0">
      <alignment horizontal="left" vertical="top" indent="1"/>
    </xf>
    <xf numFmtId="0" fontId="52" fillId="31" borderId="156" applyNumberFormat="0" applyFont="0" applyAlignment="0" applyProtection="0"/>
    <xf numFmtId="0" fontId="52" fillId="14" borderId="159" applyNumberFormat="0" applyProtection="0">
      <alignment horizontal="left" vertical="top" indent="1"/>
    </xf>
    <xf numFmtId="4" fontId="52" fillId="39" borderId="156" applyNumberFormat="0" applyProtection="0">
      <alignment vertical="center"/>
    </xf>
    <xf numFmtId="4" fontId="52" fillId="8" borderId="156" applyNumberFormat="0" applyProtection="0">
      <alignment horizontal="right" vertical="center"/>
    </xf>
    <xf numFmtId="0" fontId="79" fillId="8" borderId="159" applyNumberFormat="0" applyProtection="0">
      <alignment horizontal="left" vertical="top" indent="1"/>
    </xf>
    <xf numFmtId="0" fontId="52" fillId="47" borderId="156" applyNumberFormat="0" applyProtection="0">
      <alignment horizontal="left" vertical="center" indent="1"/>
    </xf>
    <xf numFmtId="4" fontId="52" fillId="96" borderId="156" applyNumberFormat="0" applyProtection="0">
      <alignment horizontal="left" vertical="center" indent="1"/>
    </xf>
    <xf numFmtId="4" fontId="10" fillId="14" borderId="160" applyNumberFormat="0" applyProtection="0">
      <alignment horizontal="left" vertical="center" indent="1"/>
    </xf>
    <xf numFmtId="0" fontId="34" fillId="0" borderId="162" applyNumberFormat="0" applyFill="0" applyAlignment="0" applyProtection="0"/>
    <xf numFmtId="0" fontId="52" fillId="14" borderId="159" applyNumberFormat="0" applyProtection="0">
      <alignment horizontal="left" vertical="top" indent="1"/>
    </xf>
    <xf numFmtId="4" fontId="52" fillId="44" borderId="156" applyNumberFormat="0" applyProtection="0">
      <alignment horizontal="right" vertical="center"/>
    </xf>
    <xf numFmtId="0" fontId="52" fillId="31" borderId="156" applyNumberFormat="0" applyFont="0" applyAlignment="0" applyProtection="0"/>
    <xf numFmtId="4" fontId="52" fillId="96" borderId="156" applyNumberFormat="0" applyProtection="0">
      <alignment horizontal="left" vertical="center" indent="1"/>
    </xf>
    <xf numFmtId="4" fontId="81" fillId="48" borderId="160" applyNumberFormat="0" applyProtection="0">
      <alignment horizontal="left" vertical="center" indent="1"/>
    </xf>
    <xf numFmtId="4" fontId="86" fillId="100" borderId="156" applyNumberFormat="0" applyProtection="0">
      <alignment horizontal="right" vertical="center"/>
    </xf>
    <xf numFmtId="4" fontId="52" fillId="97" borderId="156" applyNumberFormat="0" applyProtection="0">
      <alignment horizontal="right" vertical="center"/>
    </xf>
    <xf numFmtId="4" fontId="52" fillId="97"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13" borderId="156" applyNumberFormat="0" applyProtection="0">
      <alignment horizontal="right" vertical="center"/>
    </xf>
    <xf numFmtId="4" fontId="52" fillId="41" borderId="156" applyNumberFormat="0" applyProtection="0">
      <alignment horizontal="right" vertical="center"/>
    </xf>
    <xf numFmtId="4" fontId="79" fillId="10" borderId="159" applyNumberFormat="0" applyProtection="0">
      <alignment vertical="center"/>
    </xf>
    <xf numFmtId="4" fontId="10" fillId="14" borderId="160" applyNumberFormat="0" applyProtection="0">
      <alignment horizontal="left" vertical="center" indent="1"/>
    </xf>
    <xf numFmtId="0" fontId="84" fillId="92" borderId="156" applyNumberFormat="0" applyAlignment="0" applyProtection="0"/>
    <xf numFmtId="0" fontId="52" fillId="98" borderId="156" applyNumberFormat="0" applyProtection="0">
      <alignment horizontal="left" vertical="center" indent="1"/>
    </xf>
    <xf numFmtId="0" fontId="52" fillId="12" borderId="156" applyNumberFormat="0" applyProtection="0">
      <alignment horizontal="left" vertical="center" indent="1"/>
    </xf>
    <xf numFmtId="4" fontId="52" fillId="42" borderId="156" applyNumberFormat="0" applyProtection="0">
      <alignment horizontal="right" vertical="center"/>
    </xf>
    <xf numFmtId="4" fontId="52" fillId="15" borderId="156" applyNumberFormat="0" applyProtection="0">
      <alignment horizontal="right" vertical="center"/>
    </xf>
    <xf numFmtId="0" fontId="49" fillId="14" borderId="161" applyBorder="0"/>
    <xf numFmtId="4" fontId="52" fillId="47" borderId="160"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0" fontId="79" fillId="8" borderId="159" applyNumberFormat="0" applyProtection="0">
      <alignment horizontal="left" vertical="top" indent="1"/>
    </xf>
    <xf numFmtId="0" fontId="101" fillId="77" borderId="0" applyNumberFormat="0" applyBorder="0" applyAlignment="0" applyProtection="0"/>
    <xf numFmtId="4" fontId="52" fillId="44" borderId="156" applyNumberFormat="0" applyProtection="0">
      <alignment horizontal="right" vertical="center"/>
    </xf>
    <xf numFmtId="4" fontId="52" fillId="43" borderId="156" applyNumberFormat="0" applyProtection="0">
      <alignment horizontal="right" vertical="center"/>
    </xf>
    <xf numFmtId="0" fontId="52" fillId="31" borderId="156" applyNumberFormat="0" applyFont="0" applyAlignment="0" applyProtection="0"/>
    <xf numFmtId="0" fontId="34" fillId="0" borderId="162" applyNumberFormat="0" applyFill="0" applyAlignment="0" applyProtection="0"/>
    <xf numFmtId="0" fontId="52" fillId="8" borderId="159" applyNumberFormat="0" applyProtection="0">
      <alignment horizontal="left" vertical="top" indent="1"/>
    </xf>
    <xf numFmtId="0" fontId="52" fillId="12" borderId="159" applyNumberFormat="0" applyProtection="0">
      <alignment horizontal="left" vertical="top" indent="1"/>
    </xf>
    <xf numFmtId="0" fontId="80" fillId="39" borderId="159" applyNumberFormat="0" applyProtection="0">
      <alignment horizontal="left" vertical="top" indent="1"/>
    </xf>
    <xf numFmtId="4" fontId="79" fillId="16" borderId="159" applyNumberFormat="0" applyProtection="0">
      <alignment horizontal="left" vertical="center" indent="1"/>
    </xf>
    <xf numFmtId="4" fontId="86" fillId="99" borderId="164" applyNumberFormat="0" applyProtection="0">
      <alignment vertical="center"/>
    </xf>
    <xf numFmtId="0" fontId="49" fillId="14" borderId="161" applyBorder="0"/>
    <xf numFmtId="0" fontId="52" fillId="8" borderId="159" applyNumberFormat="0" applyProtection="0">
      <alignment horizontal="left" vertical="top" indent="1"/>
    </xf>
    <xf numFmtId="0" fontId="52" fillId="47" borderId="159" applyNumberFormat="0" applyProtection="0">
      <alignment horizontal="left" vertical="top" indent="1"/>
    </xf>
    <xf numFmtId="0" fontId="52" fillId="12" borderId="159" applyNumberFormat="0" applyProtection="0">
      <alignment horizontal="left" vertical="top" indent="1"/>
    </xf>
    <xf numFmtId="4" fontId="10" fillId="14" borderId="160" applyNumberFormat="0" applyProtection="0">
      <alignment horizontal="left" vertical="center" indent="1"/>
    </xf>
    <xf numFmtId="0" fontId="52" fillId="8" borderId="159" applyNumberFormat="0" applyProtection="0">
      <alignment horizontal="left" vertical="top" indent="1"/>
    </xf>
    <xf numFmtId="0" fontId="52" fillId="14" borderId="159" applyNumberFormat="0" applyProtection="0">
      <alignment horizontal="left" vertical="top" indent="1"/>
    </xf>
    <xf numFmtId="0" fontId="84" fillId="92" borderId="156" applyNumberFormat="0" applyAlignment="0" applyProtection="0"/>
    <xf numFmtId="4" fontId="52" fillId="44" borderId="156" applyNumberFormat="0" applyProtection="0">
      <alignment horizontal="right" vertical="center"/>
    </xf>
    <xf numFmtId="4" fontId="52" fillId="8" borderId="156" applyNumberFormat="0" applyProtection="0">
      <alignment horizontal="right" vertical="center"/>
    </xf>
    <xf numFmtId="4" fontId="52" fillId="40" borderId="160" applyNumberFormat="0" applyProtection="0">
      <alignment horizontal="right" vertical="center"/>
    </xf>
    <xf numFmtId="4" fontId="52" fillId="45" borderId="156" applyNumberFormat="0" applyProtection="0">
      <alignment horizontal="right" vertical="center"/>
    </xf>
    <xf numFmtId="0" fontId="52" fillId="12" borderId="159" applyNumberFormat="0" applyProtection="0">
      <alignment horizontal="left" vertical="top" indent="1"/>
    </xf>
    <xf numFmtId="4" fontId="52" fillId="40" borderId="160" applyNumberFormat="0" applyProtection="0">
      <alignment horizontal="right" vertical="center"/>
    </xf>
    <xf numFmtId="4" fontId="52" fillId="15" borderId="156" applyNumberFormat="0" applyProtection="0">
      <alignment horizontal="right" vertical="center"/>
    </xf>
    <xf numFmtId="0" fontId="52" fillId="14" borderId="159" applyNumberFormat="0" applyProtection="0">
      <alignment horizontal="left" vertical="top" indent="1"/>
    </xf>
    <xf numFmtId="4" fontId="52" fillId="43" borderId="156" applyNumberFormat="0" applyProtection="0">
      <alignment horizontal="right" vertical="center"/>
    </xf>
    <xf numFmtId="4" fontId="52" fillId="41" borderId="156" applyNumberFormat="0" applyProtection="0">
      <alignment horizontal="right" vertical="center"/>
    </xf>
    <xf numFmtId="4" fontId="52" fillId="46" borderId="160" applyNumberFormat="0" applyProtection="0">
      <alignment horizontal="left" vertical="center" indent="1"/>
    </xf>
    <xf numFmtId="0" fontId="79" fillId="10" borderId="159" applyNumberFormat="0" applyProtection="0">
      <alignment horizontal="left" vertical="top" indent="1"/>
    </xf>
    <xf numFmtId="0" fontId="93" fillId="54" borderId="1" applyNumberFormat="0" applyAlignment="0" applyProtection="0"/>
    <xf numFmtId="4" fontId="52" fillId="46" borderId="160" applyNumberFormat="0" applyProtection="0">
      <alignment horizontal="left" vertical="center" indent="1"/>
    </xf>
    <xf numFmtId="0" fontId="52" fillId="16" borderId="156" applyNumberFormat="0" applyProtection="0">
      <alignment horizontal="left" vertical="center" indent="1"/>
    </xf>
    <xf numFmtId="0" fontId="52" fillId="47" borderId="159" applyNumberFormat="0" applyProtection="0">
      <alignment horizontal="left" vertical="top" indent="1"/>
    </xf>
    <xf numFmtId="4" fontId="10" fillId="14" borderId="160" applyNumberFormat="0" applyProtection="0">
      <alignment horizontal="left" vertical="center" indent="1"/>
    </xf>
    <xf numFmtId="4" fontId="52" fillId="15" borderId="156" applyNumberFormat="0" applyProtection="0">
      <alignment horizontal="right" vertical="center"/>
    </xf>
    <xf numFmtId="4" fontId="52" fillId="40" borderId="160" applyNumberFormat="0" applyProtection="0">
      <alignment horizontal="right" vertical="center"/>
    </xf>
    <xf numFmtId="0" fontId="52" fillId="31" borderId="156" applyNumberFormat="0" applyFont="0" applyAlignment="0" applyProtection="0"/>
    <xf numFmtId="4" fontId="52" fillId="39" borderId="156" applyNumberFormat="0" applyProtection="0">
      <alignment vertical="center"/>
    </xf>
    <xf numFmtId="4" fontId="52" fillId="95" borderId="156" applyNumberFormat="0" applyProtection="0">
      <alignment horizontal="left" vertical="center" indent="1"/>
    </xf>
    <xf numFmtId="0" fontId="52" fillId="12" borderId="156" applyNumberFormat="0" applyProtection="0">
      <alignment horizontal="left" vertical="center" indent="1"/>
    </xf>
    <xf numFmtId="4" fontId="52" fillId="0" borderId="156" applyNumberFormat="0" applyProtection="0">
      <alignment horizontal="right" vertical="center"/>
    </xf>
    <xf numFmtId="0" fontId="52" fillId="12" borderId="156" applyNumberFormat="0" applyProtection="0">
      <alignment horizontal="left" vertical="center" indent="1"/>
    </xf>
    <xf numFmtId="4" fontId="52" fillId="95" borderId="156" applyNumberFormat="0" applyProtection="0">
      <alignment horizontal="left" vertical="center" indent="1"/>
    </xf>
    <xf numFmtId="4" fontId="52" fillId="96" borderId="156" applyNumberFormat="0" applyProtection="0">
      <alignment horizontal="left" vertical="center" indent="1"/>
    </xf>
    <xf numFmtId="4" fontId="52" fillId="13" borderId="156" applyNumberFormat="0" applyProtection="0">
      <alignment horizontal="right" vertical="center"/>
    </xf>
    <xf numFmtId="0" fontId="52" fillId="47" borderId="159" applyNumberFormat="0" applyProtection="0">
      <alignment horizontal="left" vertical="top" indent="1"/>
    </xf>
    <xf numFmtId="4" fontId="52" fillId="8" borderId="156" applyNumberFormat="0" applyProtection="0">
      <alignment horizontal="right" vertical="center"/>
    </xf>
    <xf numFmtId="4" fontId="86" fillId="99" borderId="164" applyNumberFormat="0" applyProtection="0">
      <alignment vertical="center"/>
    </xf>
    <xf numFmtId="4" fontId="52" fillId="45" borderId="156" applyNumberFormat="0" applyProtection="0">
      <alignment horizontal="right" vertical="center"/>
    </xf>
    <xf numFmtId="0" fontId="52" fillId="47" borderId="156" applyNumberFormat="0" applyProtection="0">
      <alignment horizontal="left" vertical="center" indent="1"/>
    </xf>
    <xf numFmtId="4" fontId="52" fillId="13" borderId="156" applyNumberFormat="0" applyProtection="0">
      <alignment horizontal="right" vertical="center"/>
    </xf>
    <xf numFmtId="4" fontId="52" fillId="39" borderId="156" applyNumberFormat="0" applyProtection="0">
      <alignmen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44" borderId="156"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59" applyNumberFormat="0" applyProtection="0">
      <alignment horizontal="left" vertical="top" indent="1"/>
    </xf>
    <xf numFmtId="4" fontId="52" fillId="96" borderId="156" applyNumberFormat="0" applyProtection="0">
      <alignment horizontal="left" vertical="center" indent="1"/>
    </xf>
    <xf numFmtId="4" fontId="52" fillId="0" borderId="156" applyNumberFormat="0" applyProtection="0">
      <alignment horizontal="right" vertical="center"/>
    </xf>
    <xf numFmtId="0" fontId="79" fillId="10" borderId="159" applyNumberFormat="0" applyProtection="0">
      <alignment horizontal="left" vertical="top" indent="1"/>
    </xf>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0" fontId="80" fillId="39" borderId="159" applyNumberFormat="0" applyProtection="0">
      <alignment horizontal="left" vertical="top" indent="1"/>
    </xf>
    <xf numFmtId="4" fontId="52" fillId="95" borderId="156" applyNumberFormat="0" applyProtection="0">
      <alignment horizontal="left" vertical="center" indent="1"/>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139" fillId="101" borderId="255" applyNumberFormat="0" applyAlignment="0"/>
    <xf numFmtId="182" fontId="10" fillId="12" borderId="239" applyNumberFormat="0" applyProtection="0">
      <alignment horizontal="left" vertical="center" indent="1"/>
    </xf>
    <xf numFmtId="0" fontId="10" fillId="31" borderId="157" applyNumberFormat="0" applyFont="0" applyAlignment="0" applyProtection="0"/>
    <xf numFmtId="182" fontId="10" fillId="31" borderId="157" applyNumberFormat="0" applyFont="0" applyAlignment="0" applyProtection="0"/>
    <xf numFmtId="0" fontId="10" fillId="10"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52" fillId="31" borderId="156" applyNumberFormat="0" applyFont="0" applyAlignment="0" applyProtection="0"/>
    <xf numFmtId="182" fontId="10" fillId="10" borderId="157" applyNumberFormat="0" applyFont="0" applyAlignment="0" applyProtection="0"/>
    <xf numFmtId="183" fontId="10" fillId="10" borderId="157" applyNumberFormat="0" applyFont="0" applyAlignment="0" applyProtection="0"/>
    <xf numFmtId="182" fontId="10" fillId="10" borderId="157" applyNumberFormat="0" applyFont="0" applyAlignment="0" applyProtection="0"/>
    <xf numFmtId="0"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52" fillId="31" borderId="156"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43" fontId="1" fillId="0" borderId="0" applyFont="0" applyFill="0" applyBorder="0" applyAlignment="0" applyProtection="0"/>
    <xf numFmtId="0"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45" fillId="16" borderId="158" applyNumberFormat="0" applyAlignment="0" applyProtection="0"/>
    <xf numFmtId="182" fontId="45" fillId="34" borderId="158" applyNumberFormat="0" applyAlignment="0" applyProtection="0"/>
    <xf numFmtId="0" fontId="52" fillId="49" borderId="164"/>
    <xf numFmtId="182" fontId="45" fillId="34" borderId="158" applyNumberFormat="0" applyAlignment="0" applyProtection="0"/>
    <xf numFmtId="183" fontId="45" fillId="34" borderId="158" applyNumberFormat="0" applyAlignment="0" applyProtection="0"/>
    <xf numFmtId="0" fontId="45" fillId="34" borderId="158" applyNumberFormat="0" applyAlignment="0" applyProtection="0"/>
    <xf numFmtId="183" fontId="45" fillId="34" borderId="158" applyNumberFormat="0" applyAlignment="0" applyProtection="0"/>
    <xf numFmtId="182" fontId="45" fillId="34" borderId="158" applyNumberFormat="0" applyAlignment="0" applyProtection="0"/>
    <xf numFmtId="0" fontId="45" fillId="92" borderId="158" applyNumberFormat="0" applyAlignment="0" applyProtection="0"/>
    <xf numFmtId="0" fontId="52" fillId="47" borderId="159" applyNumberFormat="0" applyProtection="0">
      <alignment horizontal="left" vertical="top" indent="1"/>
    </xf>
    <xf numFmtId="183" fontId="45" fillId="16" borderId="158" applyNumberFormat="0" applyAlignment="0" applyProtection="0"/>
    <xf numFmtId="182" fontId="45" fillId="16" borderId="158" applyNumberFormat="0" applyAlignment="0" applyProtection="0"/>
    <xf numFmtId="0" fontId="52" fillId="47" borderId="156" applyNumberFormat="0" applyProtection="0">
      <alignment horizontal="left" vertical="center" indent="1"/>
    </xf>
    <xf numFmtId="0" fontId="52" fillId="12" borderId="159" applyNumberFormat="0" applyProtection="0">
      <alignment horizontal="left" vertical="top" indent="1"/>
    </xf>
    <xf numFmtId="0" fontId="45" fillId="34" borderId="158" applyNumberFormat="0" applyAlignment="0" applyProtection="0"/>
    <xf numFmtId="0" fontId="52" fillId="12" borderId="156" applyNumberFormat="0" applyProtection="0">
      <alignment horizontal="left" vertical="center" indent="1"/>
    </xf>
    <xf numFmtId="183" fontId="45" fillId="34" borderId="158" applyNumberFormat="0" applyAlignment="0" applyProtection="0"/>
    <xf numFmtId="182"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0" fontId="52" fillId="8" borderId="159" applyNumberFormat="0" applyProtection="0">
      <alignment horizontal="left" vertical="top" indent="1"/>
    </xf>
    <xf numFmtId="0" fontId="52" fillId="98" borderId="156" applyNumberFormat="0" applyProtection="0">
      <alignment horizontal="left" vertical="center" indent="1"/>
    </xf>
    <xf numFmtId="182" fontId="45" fillId="34" borderId="158" applyNumberFormat="0" applyAlignment="0" applyProtection="0"/>
    <xf numFmtId="183" fontId="45" fillId="34" borderId="158" applyNumberFormat="0" applyAlignment="0" applyProtection="0"/>
    <xf numFmtId="0" fontId="52" fillId="14" borderId="159" applyNumberFormat="0" applyProtection="0">
      <alignment horizontal="left" vertical="top" indent="1"/>
    </xf>
    <xf numFmtId="0" fontId="52" fillId="16" borderId="156" applyNumberFormat="0" applyProtection="0">
      <alignment horizontal="left" vertical="center" indent="1"/>
    </xf>
    <xf numFmtId="0" fontId="45" fillId="34" borderId="158" applyNumberFormat="0" applyAlignment="0" applyProtection="0"/>
    <xf numFmtId="183"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0" fontId="45" fillId="34" borderId="158" applyNumberFormat="0" applyAlignment="0" applyProtection="0"/>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13" borderId="156" applyNumberFormat="0" applyProtection="0">
      <alignment horizontal="right" vertical="center"/>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177" fillId="136" borderId="255" applyNumberFormat="0" applyProtection="0">
      <alignment horizontal="center" vertical="top" wrapText="1"/>
    </xf>
    <xf numFmtId="0" fontId="52" fillId="49" borderId="164"/>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10" fillId="14" borderId="160" applyNumberFormat="0" applyProtection="0">
      <alignment horizontal="left" vertical="center" indent="1"/>
    </xf>
    <xf numFmtId="0" fontId="52" fillId="31" borderId="156" applyNumberFormat="0" applyFont="0" applyAlignment="0" applyProtection="0"/>
    <xf numFmtId="0" fontId="1" fillId="0" borderId="0"/>
    <xf numFmtId="4" fontId="52" fillId="95" borderId="156" applyNumberFormat="0" applyProtection="0">
      <alignment horizontal="left" vertical="center" indent="1"/>
    </xf>
    <xf numFmtId="0" fontId="101" fillId="57" borderId="0" applyNumberFormat="0" applyBorder="0" applyAlignment="0" applyProtection="0"/>
    <xf numFmtId="0" fontId="52" fillId="49" borderId="164"/>
    <xf numFmtId="4" fontId="52" fillId="39" borderId="156" applyNumberFormat="0" applyProtection="0">
      <alignment vertical="center"/>
    </xf>
    <xf numFmtId="4" fontId="46" fillId="39" borderId="159" applyNumberFormat="0" applyProtection="0">
      <alignment vertical="center"/>
    </xf>
    <xf numFmtId="4" fontId="52" fillId="39" borderId="156" applyNumberFormat="0" applyProtection="0">
      <alignment vertical="center"/>
    </xf>
    <xf numFmtId="4" fontId="47" fillId="39" borderId="159" applyNumberFormat="0" applyProtection="0">
      <alignment vertical="center"/>
    </xf>
    <xf numFmtId="4" fontId="47" fillId="39" borderId="159" applyNumberFormat="0" applyProtection="0">
      <alignment vertical="center"/>
    </xf>
    <xf numFmtId="4" fontId="86" fillId="95" borderId="156" applyNumberFormat="0" applyProtection="0">
      <alignment vertical="center"/>
    </xf>
    <xf numFmtId="4" fontId="86" fillId="95" borderId="156" applyNumberFormat="0" applyProtection="0">
      <alignment vertical="center"/>
    </xf>
    <xf numFmtId="4" fontId="46" fillId="39" borderId="159" applyNumberFormat="0" applyProtection="0">
      <alignment horizontal="left" vertical="center" indent="1"/>
    </xf>
    <xf numFmtId="4" fontId="52" fillId="95" borderId="156" applyNumberFormat="0" applyProtection="0">
      <alignment horizontal="left" vertical="center" indent="1"/>
    </xf>
    <xf numFmtId="4" fontId="46" fillId="39" borderId="159" applyNumberFormat="0" applyProtection="0">
      <alignment horizontal="left" vertical="center" indent="1"/>
    </xf>
    <xf numFmtId="4" fontId="52" fillId="95" borderId="156" applyNumberFormat="0" applyProtection="0">
      <alignment horizontal="left" vertical="center" indent="1"/>
    </xf>
    <xf numFmtId="0" fontId="46" fillId="39" borderId="159" applyNumberFormat="0" applyProtection="0">
      <alignment horizontal="left" vertical="top" indent="1"/>
    </xf>
    <xf numFmtId="0" fontId="46" fillId="39" borderId="159" applyNumberFormat="0" applyProtection="0">
      <alignment horizontal="left" vertical="top" indent="1"/>
    </xf>
    <xf numFmtId="183" fontId="46" fillId="39" borderId="159" applyNumberFormat="0" applyProtection="0">
      <alignment horizontal="left" vertical="top" indent="1"/>
    </xf>
    <xf numFmtId="0" fontId="80" fillId="39" borderId="159" applyNumberFormat="0" applyProtection="0">
      <alignment horizontal="left" vertical="top" indent="1"/>
    </xf>
    <xf numFmtId="183" fontId="46" fillId="39" borderId="159" applyNumberFormat="0" applyProtection="0">
      <alignment horizontal="left" vertical="top" indent="1"/>
    </xf>
    <xf numFmtId="182" fontId="46" fillId="39" borderId="159" applyNumberFormat="0" applyProtection="0">
      <alignment horizontal="left" vertical="top" indent="1"/>
    </xf>
    <xf numFmtId="182" fontId="46" fillId="39" borderId="159" applyNumberFormat="0" applyProtection="0">
      <alignment horizontal="left" vertical="top" indent="1"/>
    </xf>
    <xf numFmtId="182" fontId="46" fillId="39" borderId="159" applyNumberFormat="0" applyProtection="0">
      <alignment horizontal="left" vertical="top" indent="1"/>
    </xf>
    <xf numFmtId="183" fontId="46" fillId="39" borderId="159" applyNumberFormat="0" applyProtection="0">
      <alignment horizontal="left" vertical="top" indent="1"/>
    </xf>
    <xf numFmtId="182" fontId="46" fillId="39" borderId="159" applyNumberFormat="0" applyProtection="0">
      <alignment horizontal="left" vertical="top" indent="1"/>
    </xf>
    <xf numFmtId="4" fontId="52" fillId="96" borderId="156" applyNumberFormat="0" applyProtection="0">
      <alignment horizontal="left" vertical="center" indent="1"/>
    </xf>
    <xf numFmtId="4" fontId="52" fillId="96" borderId="156" applyNumberFormat="0" applyProtection="0">
      <alignment horizontal="left" vertical="center" indent="1"/>
    </xf>
    <xf numFmtId="4" fontId="23" fillId="13" borderId="159" applyNumberFormat="0" applyProtection="0">
      <alignment horizontal="right" vertical="center"/>
    </xf>
    <xf numFmtId="4" fontId="23" fillId="13" borderId="159" applyNumberFormat="0" applyProtection="0">
      <alignment horizontal="right" vertical="center"/>
    </xf>
    <xf numFmtId="4" fontId="52" fillId="13" borderId="156" applyNumberFormat="0" applyProtection="0">
      <alignment horizontal="right" vertical="center"/>
    </xf>
    <xf numFmtId="4" fontId="23" fillId="13" borderId="159" applyNumberFormat="0" applyProtection="0">
      <alignment horizontal="right" vertical="center"/>
    </xf>
    <xf numFmtId="4" fontId="23" fillId="13" borderId="159" applyNumberFormat="0" applyProtection="0">
      <alignment horizontal="right" vertical="center"/>
    </xf>
    <xf numFmtId="4" fontId="52" fillId="13" borderId="156" applyNumberFormat="0" applyProtection="0">
      <alignment horizontal="right" vertical="center"/>
    </xf>
    <xf numFmtId="4" fontId="23" fillId="9" borderId="159" applyNumberFormat="0" applyProtection="0">
      <alignment horizontal="right" vertical="center"/>
    </xf>
    <xf numFmtId="4" fontId="23" fillId="9" borderId="159" applyNumberFormat="0" applyProtection="0">
      <alignment horizontal="right" vertical="center"/>
    </xf>
    <xf numFmtId="4" fontId="52" fillId="97" borderId="156" applyNumberFormat="0" applyProtection="0">
      <alignment horizontal="right" vertical="center"/>
    </xf>
    <xf numFmtId="4" fontId="23" fillId="9" borderId="159" applyNumberFormat="0" applyProtection="0">
      <alignment horizontal="right" vertical="center"/>
    </xf>
    <xf numFmtId="4" fontId="23" fillId="9" borderId="159" applyNumberFormat="0" applyProtection="0">
      <alignment horizontal="right" vertical="center"/>
    </xf>
    <xf numFmtId="4" fontId="52" fillId="97" borderId="156" applyNumberFormat="0" applyProtection="0">
      <alignment horizontal="right" vertical="center"/>
    </xf>
    <xf numFmtId="4" fontId="23" fillId="40" borderId="159" applyNumberFormat="0" applyProtection="0">
      <alignment horizontal="right" vertical="center"/>
    </xf>
    <xf numFmtId="4" fontId="23" fillId="40" borderId="159" applyNumberFormat="0" applyProtection="0">
      <alignment horizontal="right" vertical="center"/>
    </xf>
    <xf numFmtId="4" fontId="52" fillId="40" borderId="160" applyNumberFormat="0" applyProtection="0">
      <alignment horizontal="right" vertical="center"/>
    </xf>
    <xf numFmtId="4" fontId="23" fillId="40" borderId="159" applyNumberFormat="0" applyProtection="0">
      <alignment horizontal="right" vertical="center"/>
    </xf>
    <xf numFmtId="4" fontId="23" fillId="40" borderId="159" applyNumberFormat="0" applyProtection="0">
      <alignment horizontal="right" vertical="center"/>
    </xf>
    <xf numFmtId="4" fontId="52" fillId="40" borderId="160" applyNumberFormat="0" applyProtection="0">
      <alignment horizontal="right" vertical="center"/>
    </xf>
    <xf numFmtId="4" fontId="23" fillId="41" borderId="159" applyNumberFormat="0" applyProtection="0">
      <alignment horizontal="right" vertical="center"/>
    </xf>
    <xf numFmtId="4" fontId="52" fillId="41" borderId="156" applyNumberFormat="0" applyProtection="0">
      <alignment horizontal="right" vertical="center"/>
    </xf>
    <xf numFmtId="4" fontId="23" fillId="41" borderId="159" applyNumberFormat="0" applyProtection="0">
      <alignment horizontal="right" vertical="center"/>
    </xf>
    <xf numFmtId="4" fontId="23" fillId="41" borderId="159" applyNumberFormat="0" applyProtection="0">
      <alignment horizontal="right" vertical="center"/>
    </xf>
    <xf numFmtId="4" fontId="52" fillId="41" borderId="156" applyNumberFormat="0" applyProtection="0">
      <alignment horizontal="right" vertical="center"/>
    </xf>
    <xf numFmtId="4" fontId="23" fillId="42" borderId="159" applyNumberFormat="0" applyProtection="0">
      <alignment horizontal="right" vertical="center"/>
    </xf>
    <xf numFmtId="4" fontId="23" fillId="42" borderId="159" applyNumberFormat="0" applyProtection="0">
      <alignment horizontal="right" vertical="center"/>
    </xf>
    <xf numFmtId="4" fontId="52" fillId="42" borderId="156" applyNumberFormat="0" applyProtection="0">
      <alignment horizontal="right" vertical="center"/>
    </xf>
    <xf numFmtId="4" fontId="23" fillId="42" borderId="159" applyNumberFormat="0" applyProtection="0">
      <alignment horizontal="right" vertical="center"/>
    </xf>
    <xf numFmtId="4" fontId="23" fillId="42" borderId="159" applyNumberFormat="0" applyProtection="0">
      <alignment horizontal="right" vertical="center"/>
    </xf>
    <xf numFmtId="4" fontId="52" fillId="42" borderId="156" applyNumberFormat="0" applyProtection="0">
      <alignment horizontal="right" vertical="center"/>
    </xf>
    <xf numFmtId="4" fontId="23" fillId="43" borderId="159" applyNumberFormat="0" applyProtection="0">
      <alignment horizontal="right" vertical="center"/>
    </xf>
    <xf numFmtId="4" fontId="23" fillId="43" borderId="159" applyNumberFormat="0" applyProtection="0">
      <alignment horizontal="right" vertical="center"/>
    </xf>
    <xf numFmtId="4" fontId="52" fillId="43" borderId="156" applyNumberFormat="0" applyProtection="0">
      <alignment horizontal="right" vertical="center"/>
    </xf>
    <xf numFmtId="4" fontId="23" fillId="43" borderId="159" applyNumberFormat="0" applyProtection="0">
      <alignment horizontal="right" vertical="center"/>
    </xf>
    <xf numFmtId="4" fontId="23" fillId="43" borderId="159" applyNumberFormat="0" applyProtection="0">
      <alignment horizontal="right" vertical="center"/>
    </xf>
    <xf numFmtId="4" fontId="52" fillId="43" borderId="156" applyNumberFormat="0" applyProtection="0">
      <alignment horizontal="right" vertical="center"/>
    </xf>
    <xf numFmtId="4" fontId="23" fillId="15" borderId="159" applyNumberFormat="0" applyProtection="0">
      <alignment horizontal="right" vertical="center"/>
    </xf>
    <xf numFmtId="4" fontId="23" fillId="15" borderId="159" applyNumberFormat="0" applyProtection="0">
      <alignment horizontal="right" vertical="center"/>
    </xf>
    <xf numFmtId="4" fontId="52" fillId="15" borderId="156" applyNumberFormat="0" applyProtection="0">
      <alignment horizontal="right" vertical="center"/>
    </xf>
    <xf numFmtId="4" fontId="23" fillId="15" borderId="159" applyNumberFormat="0" applyProtection="0">
      <alignment horizontal="right" vertical="center"/>
    </xf>
    <xf numFmtId="4" fontId="23" fillId="13" borderId="159" applyNumberFormat="0" applyProtection="0">
      <alignment horizontal="right" vertical="center"/>
    </xf>
    <xf numFmtId="0" fontId="125" fillId="16" borderId="155" applyNumberFormat="0" applyAlignment="0" applyProtection="0"/>
    <xf numFmtId="9" fontId="1" fillId="0" borderId="0" applyFont="0" applyFill="0" applyBorder="0" applyAlignment="0" applyProtection="0"/>
    <xf numFmtId="182" fontId="10" fillId="12" borderId="239" applyNumberFormat="0" applyProtection="0">
      <alignment horizontal="left" vertical="center" indent="1"/>
    </xf>
    <xf numFmtId="183" fontId="31" fillId="34" borderId="246" applyNumberFormat="0" applyAlignment="0" applyProtection="0"/>
    <xf numFmtId="0" fontId="1" fillId="0" borderId="0"/>
    <xf numFmtId="0" fontId="1" fillId="112" borderId="0" applyNumberFormat="0" applyBorder="0" applyAlignment="0" applyProtection="0"/>
    <xf numFmtId="0" fontId="1" fillId="113" borderId="0" applyNumberFormat="0" applyBorder="0" applyAlignment="0" applyProtection="0"/>
    <xf numFmtId="0" fontId="1" fillId="114" borderId="0" applyNumberFormat="0" applyBorder="0" applyAlignment="0" applyProtection="0"/>
    <xf numFmtId="0" fontId="1" fillId="115" borderId="0" applyNumberFormat="0" applyBorder="0" applyAlignment="0" applyProtection="0"/>
    <xf numFmtId="0" fontId="1" fillId="116" borderId="0" applyNumberFormat="0" applyBorder="0" applyAlignment="0" applyProtection="0"/>
    <xf numFmtId="0" fontId="1" fillId="117" borderId="0" applyNumberFormat="0" applyBorder="0" applyAlignment="0" applyProtection="0"/>
    <xf numFmtId="0" fontId="1" fillId="118" borderId="0" applyNumberFormat="0" applyBorder="0" applyAlignment="0" applyProtection="0"/>
    <xf numFmtId="0" fontId="1" fillId="119" borderId="0" applyNumberFormat="0" applyBorder="0" applyAlignment="0" applyProtection="0"/>
    <xf numFmtId="0" fontId="1"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1" fillId="12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86" fillId="95" borderId="156" applyNumberFormat="0" applyProtection="0">
      <alignment vertical="center"/>
    </xf>
    <xf numFmtId="4" fontId="23" fillId="41" borderId="159" applyNumberFormat="0" applyProtection="0">
      <alignment horizontal="right" vertical="center"/>
    </xf>
    <xf numFmtId="4" fontId="46" fillId="39" borderId="159" applyNumberFormat="0" applyProtection="0">
      <alignment vertical="center"/>
    </xf>
    <xf numFmtId="182" fontId="10" fillId="10" borderId="146" applyNumberFormat="0" applyFont="0" applyAlignment="0" applyProtection="0"/>
    <xf numFmtId="183" fontId="45" fillId="16" borderId="238" applyNumberFormat="0" applyAlignment="0" applyProtection="0"/>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52" fillId="47" borderId="145"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52"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0" fontId="49" fillId="14" borderId="150" applyBorder="0"/>
    <xf numFmtId="182" fontId="49" fillId="14" borderId="150" applyBorder="0"/>
    <xf numFmtId="183" fontId="49" fillId="14" borderId="150" applyBorder="0"/>
    <xf numFmtId="183" fontId="49" fillId="14" borderId="150" applyBorder="0"/>
    <xf numFmtId="182" fontId="49" fillId="14" borderId="150" applyBorder="0"/>
    <xf numFmtId="4" fontId="23" fillId="10" borderId="148" applyNumberFormat="0" applyProtection="0">
      <alignment vertical="center"/>
    </xf>
    <xf numFmtId="4" fontId="23" fillId="10" borderId="148" applyNumberFormat="0" applyProtection="0">
      <alignment vertical="center"/>
    </xf>
    <xf numFmtId="4" fontId="79" fillId="10" borderId="148" applyNumberFormat="0" applyProtection="0">
      <alignment vertical="center"/>
    </xf>
    <xf numFmtId="4" fontId="79" fillId="10" borderId="148" applyNumberFormat="0" applyProtection="0">
      <alignment vertical="center"/>
    </xf>
    <xf numFmtId="4" fontId="50" fillId="10" borderId="148" applyNumberFormat="0" applyProtection="0">
      <alignment vertical="center"/>
    </xf>
    <xf numFmtId="4" fontId="50" fillId="10" borderId="148" applyNumberFormat="0" applyProtection="0">
      <alignment vertical="center"/>
    </xf>
    <xf numFmtId="4" fontId="86" fillId="99" borderId="139" applyNumberFormat="0" applyProtection="0">
      <alignment vertical="center"/>
    </xf>
    <xf numFmtId="4" fontId="86" fillId="99" borderId="139" applyNumberFormat="0" applyProtection="0">
      <alignment vertical="center"/>
    </xf>
    <xf numFmtId="4" fontId="23" fillId="10" borderId="148" applyNumberFormat="0" applyProtection="0">
      <alignment horizontal="left" vertical="center" indent="1"/>
    </xf>
    <xf numFmtId="4" fontId="23" fillId="10" borderId="148" applyNumberFormat="0" applyProtection="0">
      <alignment horizontal="left" vertical="center" indent="1"/>
    </xf>
    <xf numFmtId="4" fontId="79" fillId="16" borderId="148" applyNumberFormat="0" applyProtection="0">
      <alignment horizontal="left" vertical="center" indent="1"/>
    </xf>
    <xf numFmtId="4" fontId="23" fillId="10" borderId="148" applyNumberFormat="0" applyProtection="0">
      <alignment horizontal="left" vertical="center" indent="1"/>
    </xf>
    <xf numFmtId="4" fontId="23" fillId="10" borderId="148" applyNumberFormat="0" applyProtection="0">
      <alignment horizontal="left" vertical="center" indent="1"/>
    </xf>
    <xf numFmtId="4" fontId="79" fillId="16" borderId="148" applyNumberFormat="0" applyProtection="0">
      <alignment horizontal="left" vertical="center" indent="1"/>
    </xf>
    <xf numFmtId="0" fontId="23" fillId="10" borderId="148" applyNumberFormat="0" applyProtection="0">
      <alignment horizontal="left" vertical="top" indent="1"/>
    </xf>
    <xf numFmtId="0"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0" fontId="79"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4" fontId="23" fillId="47" borderId="148" applyNumberFormat="0" applyProtection="0">
      <alignment horizontal="right" vertical="center"/>
    </xf>
    <xf numFmtId="4" fontId="23" fillId="47" borderId="148" applyNumberFormat="0" applyProtection="0">
      <alignment horizontal="right" vertical="center"/>
    </xf>
    <xf numFmtId="4" fontId="52" fillId="0" borderId="145" applyNumberFormat="0" applyProtection="0">
      <alignment horizontal="right" vertical="center"/>
    </xf>
    <xf numFmtId="4" fontId="23" fillId="47" borderId="148" applyNumberFormat="0" applyProtection="0">
      <alignment horizontal="right" vertical="center"/>
    </xf>
    <xf numFmtId="4" fontId="23" fillId="47" borderId="148" applyNumberFormat="0" applyProtection="0">
      <alignment horizontal="right" vertical="center"/>
    </xf>
    <xf numFmtId="4" fontId="52" fillId="0" borderId="145" applyNumberFormat="0" applyProtection="0">
      <alignment horizontal="right" vertical="center"/>
    </xf>
    <xf numFmtId="4" fontId="52" fillId="0" borderId="145" applyNumberFormat="0" applyProtection="0">
      <alignment horizontal="right" vertical="center"/>
    </xf>
    <xf numFmtId="4" fontId="50" fillId="47" borderId="148" applyNumberFormat="0" applyProtection="0">
      <alignment horizontal="right" vertical="center"/>
    </xf>
    <xf numFmtId="4" fontId="50" fillId="47" borderId="148" applyNumberFormat="0" applyProtection="0">
      <alignment horizontal="right" vertical="center"/>
    </xf>
    <xf numFmtId="4" fontId="86" fillId="100" borderId="145" applyNumberFormat="0" applyProtection="0">
      <alignment horizontal="right" vertical="center"/>
    </xf>
    <xf numFmtId="4" fontId="86" fillId="100" borderId="145" applyNumberFormat="0" applyProtection="0">
      <alignment horizontal="right" vertical="center"/>
    </xf>
    <xf numFmtId="4" fontId="23" fillId="8" borderId="148" applyNumberFormat="0" applyProtection="0">
      <alignment horizontal="left" vertical="center" indent="1"/>
    </xf>
    <xf numFmtId="4" fontId="23" fillId="8" borderId="148" applyNumberFormat="0" applyProtection="0">
      <alignment horizontal="left" vertical="center" indent="1"/>
    </xf>
    <xf numFmtId="4" fontId="52" fillId="96" borderId="145" applyNumberFormat="0" applyProtection="0">
      <alignment horizontal="left" vertical="center" indent="1"/>
    </xf>
    <xf numFmtId="4" fontId="23" fillId="8" borderId="148" applyNumberFormat="0" applyProtection="0">
      <alignment horizontal="left" vertical="center" indent="1"/>
    </xf>
    <xf numFmtId="4" fontId="23" fillId="8" borderId="148" applyNumberFormat="0" applyProtection="0">
      <alignment horizontal="left" vertical="center" indent="1"/>
    </xf>
    <xf numFmtId="4" fontId="52" fillId="96" borderId="145" applyNumberFormat="0" applyProtection="0">
      <alignment horizontal="left" vertical="center" indent="1"/>
    </xf>
    <xf numFmtId="4" fontId="52" fillId="96" borderId="145" applyNumberFormat="0" applyProtection="0">
      <alignment horizontal="left" vertical="center" indent="1"/>
    </xf>
    <xf numFmtId="0" fontId="23" fillId="8" borderId="148" applyNumberFormat="0" applyProtection="0">
      <alignment horizontal="left" vertical="top" indent="1"/>
    </xf>
    <xf numFmtId="0"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0" fontId="79"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4" fontId="81" fillId="48" borderId="149" applyNumberFormat="0" applyProtection="0">
      <alignment horizontal="left" vertical="center" indent="1"/>
    </xf>
    <xf numFmtId="4" fontId="81" fillId="48" borderId="149" applyNumberFormat="0" applyProtection="0">
      <alignment horizontal="left" vertical="center" indent="1"/>
    </xf>
    <xf numFmtId="0" fontId="52" fillId="49" borderId="139"/>
    <xf numFmtId="0" fontId="52" fillId="49" borderId="139"/>
    <xf numFmtId="183" fontId="52" fillId="49" borderId="139"/>
    <xf numFmtId="182" fontId="52" fillId="49" borderId="139"/>
    <xf numFmtId="183" fontId="52" fillId="49" borderId="139"/>
    <xf numFmtId="182" fontId="52" fillId="49" borderId="139"/>
    <xf numFmtId="4" fontId="53" fillId="47" borderId="148" applyNumberFormat="0" applyProtection="0">
      <alignment horizontal="right" vertical="center"/>
    </xf>
    <xf numFmtId="4" fontId="53" fillId="47" borderId="148" applyNumberFormat="0" applyProtection="0">
      <alignment horizontal="right" vertical="center"/>
    </xf>
    <xf numFmtId="4" fontId="82" fillId="11" borderId="145" applyNumberFormat="0" applyProtection="0">
      <alignment horizontal="right" vertical="center"/>
    </xf>
    <xf numFmtId="4" fontId="82" fillId="11" borderId="145" applyNumberFormat="0" applyProtection="0">
      <alignment horizontal="right" vertical="center"/>
    </xf>
    <xf numFmtId="0" fontId="34" fillId="0" borderId="151" applyNumberFormat="0" applyFill="0" applyAlignment="0" applyProtection="0"/>
    <xf numFmtId="0" fontId="34" fillId="0" borderId="152" applyNumberFormat="0" applyFill="0" applyAlignment="0" applyProtection="0"/>
    <xf numFmtId="182" fontId="34" fillId="0" borderId="151" applyNumberFormat="0" applyFill="0" applyAlignment="0" applyProtection="0"/>
    <xf numFmtId="182" fontId="34" fillId="0" borderId="151" applyNumberFormat="0" applyFill="0" applyAlignment="0" applyProtection="0"/>
    <xf numFmtId="183" fontId="34" fillId="0" borderId="151"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2" applyNumberFormat="0" applyFill="0" applyAlignment="0" applyProtection="0"/>
    <xf numFmtId="183" fontId="34" fillId="0" borderId="152"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1" applyNumberFormat="0" applyFill="0" applyAlignment="0" applyProtection="0"/>
    <xf numFmtId="183" fontId="34" fillId="0" borderId="151" applyNumberFormat="0" applyFill="0" applyAlignment="0" applyProtection="0"/>
    <xf numFmtId="0" fontId="34" fillId="0" borderId="151"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0" fontId="34" fillId="0" borderId="151" applyNumberFormat="0" applyFill="0" applyAlignment="0" applyProtection="0"/>
    <xf numFmtId="0" fontId="45" fillId="92" borderId="158" applyNumberFormat="0" applyAlignment="0" applyProtection="0"/>
    <xf numFmtId="9" fontId="1" fillId="0" borderId="0" applyFont="0" applyFill="0" applyBorder="0" applyAlignment="0" applyProtection="0"/>
    <xf numFmtId="0" fontId="52" fillId="49" borderId="164"/>
    <xf numFmtId="4" fontId="52" fillId="97" borderId="156" applyNumberFormat="0" applyProtection="0">
      <alignment horizontal="right" vertical="center"/>
    </xf>
    <xf numFmtId="0" fontId="101" fillId="73" borderId="0" applyNumberFormat="0" applyBorder="0" applyAlignment="0" applyProtection="0"/>
    <xf numFmtId="4" fontId="52" fillId="96" borderId="156" applyNumberFormat="0" applyProtection="0">
      <alignment horizontal="left" vertical="center" indent="1"/>
    </xf>
    <xf numFmtId="4" fontId="52" fillId="42" borderId="156" applyNumberFormat="0" applyProtection="0">
      <alignment horizontal="right" vertical="center"/>
    </xf>
    <xf numFmtId="4" fontId="79" fillId="10" borderId="159" applyNumberFormat="0" applyProtection="0">
      <alignmen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0" fontId="1" fillId="0" borderId="0"/>
    <xf numFmtId="4" fontId="23" fillId="15" borderId="159" applyNumberFormat="0" applyProtection="0">
      <alignment horizontal="right" vertical="center"/>
    </xf>
    <xf numFmtId="182" fontId="46" fillId="39" borderId="159" applyNumberFormat="0" applyProtection="0">
      <alignment horizontal="left" vertical="top" indent="1"/>
    </xf>
    <xf numFmtId="4" fontId="52" fillId="96" borderId="156" applyNumberFormat="0" applyProtection="0">
      <alignment horizontal="left" vertical="center" indent="1"/>
    </xf>
    <xf numFmtId="0" fontId="45" fillId="34" borderId="158" applyNumberFormat="0" applyAlignment="0" applyProtection="0"/>
    <xf numFmtId="182" fontId="10" fillId="31" borderId="157" applyNumberFormat="0" applyFont="0" applyAlignment="0" applyProtection="0"/>
    <xf numFmtId="4" fontId="52" fillId="39" borderId="156" applyNumberFormat="0" applyProtection="0">
      <alignment vertical="center"/>
    </xf>
    <xf numFmtId="4" fontId="52" fillId="46" borderId="160" applyNumberFormat="0" applyProtection="0">
      <alignment horizontal="left" vertical="center" indent="1"/>
    </xf>
    <xf numFmtId="0" fontId="52" fillId="49" borderId="164"/>
    <xf numFmtId="4" fontId="79" fillId="10" borderId="159" applyNumberFormat="0" applyProtection="0">
      <alignment vertical="center"/>
    </xf>
    <xf numFmtId="0" fontId="49" fillId="14" borderId="161" applyBorder="0"/>
    <xf numFmtId="0" fontId="49" fillId="14" borderId="161" applyBorder="0"/>
    <xf numFmtId="179" fontId="10" fillId="0" borderId="165">
      <protection locked="0"/>
    </xf>
    <xf numFmtId="179" fontId="10" fillId="0" borderId="165">
      <protection locked="0"/>
    </xf>
    <xf numFmtId="0" fontId="1" fillId="0" borderId="0"/>
    <xf numFmtId="0" fontId="10" fillId="10" borderId="155" applyNumberFormat="0" applyFont="0" applyAlignment="0" applyProtection="0"/>
    <xf numFmtId="0" fontId="118" fillId="0" borderId="121">
      <alignment horizontal="left" vertical="center"/>
    </xf>
    <xf numFmtId="0" fontId="177" fillId="132" borderId="164" applyNumberFormat="0" applyProtection="0">
      <alignment horizontal="left" vertical="center" indent="2"/>
    </xf>
    <xf numFmtId="0" fontId="45" fillId="92" borderId="158" applyNumberFormat="0" applyAlignment="0" applyProtection="0"/>
    <xf numFmtId="4" fontId="52" fillId="13" borderId="156" applyNumberFormat="0" applyProtection="0">
      <alignment horizontal="right" vertical="center"/>
    </xf>
    <xf numFmtId="4" fontId="52" fillId="44" borderId="156" applyNumberFormat="0" applyProtection="0">
      <alignment horizontal="right" vertical="center"/>
    </xf>
    <xf numFmtId="0" fontId="40" fillId="32" borderId="156" applyNumberFormat="0" applyAlignment="0" applyProtection="0"/>
    <xf numFmtId="182" fontId="45" fillId="16" borderId="238" applyNumberFormat="0" applyAlignment="0" applyProtection="0"/>
    <xf numFmtId="0" fontId="79" fillId="10" borderId="159" applyNumberFormat="0" applyProtection="0">
      <alignment horizontal="left" vertical="top" indent="1"/>
    </xf>
    <xf numFmtId="4" fontId="52" fillId="15" borderId="156" applyNumberFormat="0" applyProtection="0">
      <alignment horizontal="right" vertical="center"/>
    </xf>
    <xf numFmtId="4" fontId="23" fillId="44" borderId="159" applyNumberFormat="0" applyProtection="0">
      <alignment horizontal="right" vertical="center"/>
    </xf>
    <xf numFmtId="4" fontId="23" fillId="44" borderId="159" applyNumberFormat="0" applyProtection="0">
      <alignment horizontal="right" vertical="center"/>
    </xf>
    <xf numFmtId="4" fontId="52" fillId="44" borderId="156" applyNumberFormat="0" applyProtection="0">
      <alignment horizontal="right" vertical="center"/>
    </xf>
    <xf numFmtId="4" fontId="23" fillId="44" borderId="159" applyNumberFormat="0" applyProtection="0">
      <alignment horizontal="right" vertical="center"/>
    </xf>
    <xf numFmtId="4" fontId="23" fillId="44" borderId="159" applyNumberFormat="0" applyProtection="0">
      <alignment horizontal="right" vertical="center"/>
    </xf>
    <xf numFmtId="4" fontId="52" fillId="44" borderId="156" applyNumberFormat="0" applyProtection="0">
      <alignment horizontal="right" vertical="center"/>
    </xf>
    <xf numFmtId="4" fontId="23" fillId="45" borderId="159" applyNumberFormat="0" applyProtection="0">
      <alignment horizontal="right" vertical="center"/>
    </xf>
    <xf numFmtId="4" fontId="23" fillId="45" borderId="159" applyNumberFormat="0" applyProtection="0">
      <alignment horizontal="right" vertical="center"/>
    </xf>
    <xf numFmtId="4" fontId="52" fillId="45" borderId="156" applyNumberFormat="0" applyProtection="0">
      <alignment horizontal="right" vertical="center"/>
    </xf>
    <xf numFmtId="4" fontId="23" fillId="45" borderId="159" applyNumberFormat="0" applyProtection="0">
      <alignment horizontal="right" vertical="center"/>
    </xf>
    <xf numFmtId="4" fontId="23" fillId="45" borderId="159" applyNumberFormat="0" applyProtection="0">
      <alignment horizontal="right" vertical="center"/>
    </xf>
    <xf numFmtId="4" fontId="52" fillId="45" borderId="156" applyNumberFormat="0" applyProtection="0">
      <alignment horizontal="right" vertical="center"/>
    </xf>
    <xf numFmtId="4" fontId="52" fillId="46" borderId="160" applyNumberFormat="0" applyProtection="0">
      <alignment horizontal="left" vertical="center" indent="1"/>
    </xf>
    <xf numFmtId="4" fontId="52" fillId="46"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23" fillId="8" borderId="159" applyNumberFormat="0" applyProtection="0">
      <alignment horizontal="right" vertical="center"/>
    </xf>
    <xf numFmtId="4" fontId="23" fillId="8" borderId="159" applyNumberFormat="0" applyProtection="0">
      <alignment horizontal="right" vertical="center"/>
    </xf>
    <xf numFmtId="4" fontId="52" fillId="8" borderId="156" applyNumberFormat="0" applyProtection="0">
      <alignment horizontal="right" vertical="center"/>
    </xf>
    <xf numFmtId="4" fontId="23" fillId="8" borderId="159" applyNumberFormat="0" applyProtection="0">
      <alignment horizontal="right" vertical="center"/>
    </xf>
    <xf numFmtId="4" fontId="23" fillId="8" borderId="159" applyNumberFormat="0" applyProtection="0">
      <alignment horizontal="right" vertical="center"/>
    </xf>
    <xf numFmtId="4" fontId="52" fillId="8" borderId="156" applyNumberFormat="0" applyProtection="0">
      <alignment horizontal="right" vertical="center"/>
    </xf>
    <xf numFmtId="4" fontId="52" fillId="47" borderId="160" applyNumberFormat="0" applyProtection="0">
      <alignment horizontal="left" vertical="center" indent="1"/>
    </xf>
    <xf numFmtId="4" fontId="52" fillId="47" borderId="160" applyNumberFormat="0" applyProtection="0">
      <alignment horizontal="left" vertical="center" indent="1"/>
    </xf>
    <xf numFmtId="4" fontId="52" fillId="8" borderId="160" applyNumberFormat="0" applyProtection="0">
      <alignment horizontal="left" vertical="center" indent="1"/>
    </xf>
    <xf numFmtId="4" fontId="52" fillId="8" borderId="160"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52" fillId="16" borderId="156"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52" fillId="16" borderId="156"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52"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52" fillId="98" borderId="156"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52" fillId="98" borderId="156"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52"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52" fillId="12" borderId="156"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52" fillId="12" borderId="156"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52"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52" fillId="47" borderId="156"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52" fillId="47" borderId="156"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52"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0" fontId="49" fillId="14" borderId="161" applyBorder="0"/>
    <xf numFmtId="182" fontId="49" fillId="14" borderId="161" applyBorder="0"/>
    <xf numFmtId="183" fontId="49" fillId="14" borderId="161" applyBorder="0"/>
    <xf numFmtId="183" fontId="49" fillId="14" borderId="161" applyBorder="0"/>
    <xf numFmtId="182" fontId="49" fillId="14" borderId="161" applyBorder="0"/>
    <xf numFmtId="4" fontId="23" fillId="10" borderId="159" applyNumberFormat="0" applyProtection="0">
      <alignment vertical="center"/>
    </xf>
    <xf numFmtId="4" fontId="23" fillId="10" borderId="159" applyNumberFormat="0" applyProtection="0">
      <alignment vertical="center"/>
    </xf>
    <xf numFmtId="4" fontId="79" fillId="10" borderId="159" applyNumberFormat="0" applyProtection="0">
      <alignment vertical="center"/>
    </xf>
    <xf numFmtId="4" fontId="79" fillId="10" borderId="159" applyNumberFormat="0" applyProtection="0">
      <alignment vertical="center"/>
    </xf>
    <xf numFmtId="4" fontId="50" fillId="10" borderId="159" applyNumberFormat="0" applyProtection="0">
      <alignment vertical="center"/>
    </xf>
    <xf numFmtId="4" fontId="50" fillId="10" borderId="159" applyNumberFormat="0" applyProtection="0">
      <alignment vertical="center"/>
    </xf>
    <xf numFmtId="4" fontId="86" fillId="99" borderId="153" applyNumberFormat="0" applyProtection="0">
      <alignment vertical="center"/>
    </xf>
    <xf numFmtId="4" fontId="86" fillId="99" borderId="153" applyNumberFormat="0" applyProtection="0">
      <alignment vertical="center"/>
    </xf>
    <xf numFmtId="4" fontId="23" fillId="10" borderId="159" applyNumberFormat="0" applyProtection="0">
      <alignment horizontal="left" vertical="center" indent="1"/>
    </xf>
    <xf numFmtId="4" fontId="23" fillId="10" borderId="159" applyNumberFormat="0" applyProtection="0">
      <alignment horizontal="left" vertical="center" indent="1"/>
    </xf>
    <xf numFmtId="4" fontId="79" fillId="16" borderId="159" applyNumberFormat="0" applyProtection="0">
      <alignment horizontal="left" vertical="center" indent="1"/>
    </xf>
    <xf numFmtId="4" fontId="23" fillId="10" borderId="159" applyNumberFormat="0" applyProtection="0">
      <alignment horizontal="left" vertical="center" indent="1"/>
    </xf>
    <xf numFmtId="4" fontId="23" fillId="10" borderId="159" applyNumberFormat="0" applyProtection="0">
      <alignment horizontal="left" vertical="center" indent="1"/>
    </xf>
    <xf numFmtId="4" fontId="79" fillId="16" borderId="159" applyNumberFormat="0" applyProtection="0">
      <alignment horizontal="left" vertical="center" indent="1"/>
    </xf>
    <xf numFmtId="0" fontId="23" fillId="10" borderId="159" applyNumberFormat="0" applyProtection="0">
      <alignment horizontal="left" vertical="top" indent="1"/>
    </xf>
    <xf numFmtId="0"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0" fontId="79"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4" fontId="23" fillId="47" borderId="159" applyNumberFormat="0" applyProtection="0">
      <alignment horizontal="right" vertical="center"/>
    </xf>
    <xf numFmtId="4" fontId="23" fillId="47" borderId="159" applyNumberFormat="0" applyProtection="0">
      <alignment horizontal="right" vertical="center"/>
    </xf>
    <xf numFmtId="4" fontId="52" fillId="0" borderId="156" applyNumberFormat="0" applyProtection="0">
      <alignment horizontal="right" vertical="center"/>
    </xf>
    <xf numFmtId="4" fontId="23" fillId="47" borderId="159" applyNumberFormat="0" applyProtection="0">
      <alignment horizontal="right" vertical="center"/>
    </xf>
    <xf numFmtId="4" fontId="23" fillId="47" borderId="159" applyNumberFormat="0" applyProtection="0">
      <alignment horizontal="right" vertical="center"/>
    </xf>
    <xf numFmtId="4" fontId="52" fillId="0" borderId="156" applyNumberFormat="0" applyProtection="0">
      <alignment horizontal="right" vertical="center"/>
    </xf>
    <xf numFmtId="4" fontId="52" fillId="0" borderId="156" applyNumberFormat="0" applyProtection="0">
      <alignment horizontal="right" vertical="center"/>
    </xf>
    <xf numFmtId="4" fontId="50" fillId="47" borderId="159" applyNumberFormat="0" applyProtection="0">
      <alignment horizontal="right" vertical="center"/>
    </xf>
    <xf numFmtId="4" fontId="50" fillId="47" borderId="159" applyNumberFormat="0" applyProtection="0">
      <alignment horizontal="right" vertical="center"/>
    </xf>
    <xf numFmtId="4" fontId="86" fillId="100" borderId="156" applyNumberFormat="0" applyProtection="0">
      <alignment horizontal="right" vertical="center"/>
    </xf>
    <xf numFmtId="4" fontId="86" fillId="100" borderId="156" applyNumberFormat="0" applyProtection="0">
      <alignment horizontal="right" vertical="center"/>
    </xf>
    <xf numFmtId="4" fontId="23" fillId="8" borderId="159" applyNumberFormat="0" applyProtection="0">
      <alignment horizontal="left" vertical="center" indent="1"/>
    </xf>
    <xf numFmtId="4" fontId="23" fillId="8" borderId="159" applyNumberFormat="0" applyProtection="0">
      <alignment horizontal="left" vertical="center" indent="1"/>
    </xf>
    <xf numFmtId="4" fontId="52" fillId="96" borderId="156" applyNumberFormat="0" applyProtection="0">
      <alignment horizontal="left" vertical="center" indent="1"/>
    </xf>
    <xf numFmtId="4" fontId="23" fillId="8" borderId="159" applyNumberFormat="0" applyProtection="0">
      <alignment horizontal="left" vertical="center" indent="1"/>
    </xf>
    <xf numFmtId="4" fontId="23" fillId="8" borderId="159" applyNumberFormat="0" applyProtection="0">
      <alignment horizontal="left" vertical="center" indent="1"/>
    </xf>
    <xf numFmtId="4" fontId="52" fillId="96" borderId="156" applyNumberFormat="0" applyProtection="0">
      <alignment horizontal="left" vertical="center" indent="1"/>
    </xf>
    <xf numFmtId="4" fontId="52" fillId="96" borderId="156" applyNumberFormat="0" applyProtection="0">
      <alignment horizontal="left" vertical="center" indent="1"/>
    </xf>
    <xf numFmtId="0" fontId="23" fillId="8" borderId="159" applyNumberFormat="0" applyProtection="0">
      <alignment horizontal="left" vertical="top" indent="1"/>
    </xf>
    <xf numFmtId="0"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0" fontId="79"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4" fontId="81" fillId="48" borderId="160" applyNumberFormat="0" applyProtection="0">
      <alignment horizontal="left" vertical="center" indent="1"/>
    </xf>
    <xf numFmtId="4" fontId="81" fillId="48" borderId="160" applyNumberFormat="0" applyProtection="0">
      <alignment horizontal="left" vertical="center" indent="1"/>
    </xf>
    <xf numFmtId="0" fontId="52" fillId="49" borderId="153"/>
    <xf numFmtId="0" fontId="52" fillId="49" borderId="153"/>
    <xf numFmtId="183" fontId="52" fillId="49" borderId="153"/>
    <xf numFmtId="182" fontId="52" fillId="49" borderId="153"/>
    <xf numFmtId="183" fontId="52" fillId="49" borderId="153"/>
    <xf numFmtId="182" fontId="52" fillId="49" borderId="153"/>
    <xf numFmtId="4" fontId="53" fillId="47" borderId="159" applyNumberFormat="0" applyProtection="0">
      <alignment horizontal="right" vertical="center"/>
    </xf>
    <xf numFmtId="4" fontId="53" fillId="47" borderId="159" applyNumberFormat="0" applyProtection="0">
      <alignment horizontal="right" vertical="center"/>
    </xf>
    <xf numFmtId="4" fontId="82" fillId="11" borderId="156" applyNumberFormat="0" applyProtection="0">
      <alignment horizontal="right" vertical="center"/>
    </xf>
    <xf numFmtId="4" fontId="82" fillId="11" borderId="156" applyNumberFormat="0" applyProtection="0">
      <alignment horizontal="right" vertical="center"/>
    </xf>
    <xf numFmtId="0" fontId="34" fillId="0" borderId="162" applyNumberFormat="0" applyFill="0" applyAlignment="0" applyProtection="0"/>
    <xf numFmtId="0" fontId="34" fillId="0" borderId="163" applyNumberFormat="0" applyFill="0" applyAlignment="0" applyProtection="0"/>
    <xf numFmtId="182" fontId="34" fillId="0" borderId="162" applyNumberFormat="0" applyFill="0" applyAlignment="0" applyProtection="0"/>
    <xf numFmtId="182" fontId="34" fillId="0" borderId="162" applyNumberFormat="0" applyFill="0" applyAlignment="0" applyProtection="0"/>
    <xf numFmtId="183" fontId="34" fillId="0" borderId="162"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0" fontId="1" fillId="0" borderId="0"/>
    <xf numFmtId="0" fontId="34" fillId="0" borderId="162" applyNumberFormat="0" applyFill="0" applyAlignment="0" applyProtection="0"/>
    <xf numFmtId="182" fontId="34" fillId="0" borderId="163" applyNumberFormat="0" applyFill="0" applyAlignment="0" applyProtection="0"/>
    <xf numFmtId="183" fontId="34" fillId="0" borderId="163"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182" fontId="34" fillId="0" borderId="162" applyNumberFormat="0" applyFill="0" applyAlignment="0" applyProtection="0"/>
    <xf numFmtId="183" fontId="34" fillId="0" borderId="162" applyNumberFormat="0" applyFill="0" applyAlignment="0" applyProtection="0"/>
    <xf numFmtId="0" fontId="34" fillId="0" borderId="162"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0" fontId="34" fillId="0" borderId="162" applyNumberFormat="0" applyFill="0" applyAlignment="0" applyProtection="0"/>
    <xf numFmtId="0" fontId="1" fillId="0" borderId="0"/>
    <xf numFmtId="0" fontId="1" fillId="0" borderId="0"/>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2" fillId="12" borderId="159" applyNumberFormat="0" applyProtection="0">
      <alignment horizontal="left" vertical="top" indent="1"/>
    </xf>
    <xf numFmtId="4" fontId="52" fillId="15" borderId="156" applyNumberFormat="0" applyProtection="0">
      <alignment horizontal="right" vertical="center"/>
    </xf>
    <xf numFmtId="0" fontId="80" fillId="39" borderId="159" applyNumberFormat="0" applyProtection="0">
      <alignment horizontal="left" vertical="top" indent="1"/>
    </xf>
    <xf numFmtId="0" fontId="52" fillId="12" borderId="156" applyNumberFormat="0" applyProtection="0">
      <alignment horizontal="left" vertical="center" indent="1"/>
    </xf>
    <xf numFmtId="4" fontId="10" fillId="14" borderId="160" applyNumberFormat="0" applyProtection="0">
      <alignment horizontal="left" vertical="center" indent="1"/>
    </xf>
    <xf numFmtId="4" fontId="81" fillId="48" borderId="160" applyNumberFormat="0" applyProtection="0">
      <alignment horizontal="left" vertical="center" indent="1"/>
    </xf>
    <xf numFmtId="4" fontId="52" fillId="47" borderId="160" applyNumberFormat="0" applyProtection="0">
      <alignment horizontal="left" vertical="center" indent="1"/>
    </xf>
    <xf numFmtId="0" fontId="45" fillId="92" borderId="158" applyNumberFormat="0" applyAlignment="0" applyProtection="0"/>
    <xf numFmtId="0" fontId="52" fillId="47" borderId="159" applyNumberFormat="0" applyProtection="0">
      <alignment horizontal="left" vertical="top" indent="1"/>
    </xf>
    <xf numFmtId="0" fontId="52" fillId="12" borderId="156" applyNumberFormat="0" applyProtection="0">
      <alignment horizontal="left" vertical="center" indent="1"/>
    </xf>
    <xf numFmtId="0" fontId="79" fillId="8" borderId="159" applyNumberFormat="0" applyProtection="0">
      <alignment horizontal="left" vertical="top" indent="1"/>
    </xf>
    <xf numFmtId="0" fontId="52" fillId="14" borderId="159" applyNumberFormat="0" applyProtection="0">
      <alignment horizontal="left" vertical="top" indent="1"/>
    </xf>
    <xf numFmtId="4" fontId="10" fillId="14" borderId="160" applyNumberFormat="0" applyProtection="0">
      <alignment horizontal="left" vertical="center" indent="1"/>
    </xf>
    <xf numFmtId="0" fontId="52" fillId="8" borderId="159" applyNumberFormat="0" applyProtection="0">
      <alignment horizontal="left" vertical="top" indent="1"/>
    </xf>
    <xf numFmtId="4" fontId="82" fillId="11" borderId="156" applyNumberFormat="0" applyProtection="0">
      <alignment horizontal="right" vertical="center"/>
    </xf>
    <xf numFmtId="0" fontId="52" fillId="98" borderId="156" applyNumberFormat="0" applyProtection="0">
      <alignment horizontal="left" vertical="center" indent="1"/>
    </xf>
    <xf numFmtId="4" fontId="52" fillId="8" borderId="156" applyNumberFormat="0" applyProtection="0">
      <alignment horizontal="right" vertical="center"/>
    </xf>
    <xf numFmtId="4" fontId="81" fillId="48" borderId="160" applyNumberFormat="0" applyProtection="0">
      <alignment horizontal="left" vertical="center" indent="1"/>
    </xf>
    <xf numFmtId="4" fontId="52" fillId="39" borderId="156" applyNumberFormat="0" applyProtection="0">
      <alignment vertical="center"/>
    </xf>
    <xf numFmtId="4" fontId="52" fillId="15" borderId="156" applyNumberFormat="0" applyProtection="0">
      <alignment horizontal="right" vertical="center"/>
    </xf>
    <xf numFmtId="4" fontId="52" fillId="42" borderId="156" applyNumberFormat="0" applyProtection="0">
      <alignment horizontal="right" vertical="center"/>
    </xf>
    <xf numFmtId="4" fontId="52" fillId="13" borderId="156" applyNumberFormat="0" applyProtection="0">
      <alignment horizontal="right" vertical="center"/>
    </xf>
    <xf numFmtId="4" fontId="52" fillId="45" borderId="156" applyNumberFormat="0" applyProtection="0">
      <alignment horizontal="right" vertical="center"/>
    </xf>
    <xf numFmtId="4" fontId="52" fillId="45" borderId="156" applyNumberFormat="0" applyProtection="0">
      <alignment horizontal="right" vertical="center"/>
    </xf>
    <xf numFmtId="0" fontId="52" fillId="12" borderId="156" applyNumberFormat="0" applyProtection="0">
      <alignment horizontal="left" vertical="center" indent="1"/>
    </xf>
    <xf numFmtId="4" fontId="52" fillId="46" borderId="160" applyNumberFormat="0" applyProtection="0">
      <alignment horizontal="left" vertical="center" indent="1"/>
    </xf>
    <xf numFmtId="0" fontId="34" fillId="0" borderId="162" applyNumberFormat="0" applyFill="0" applyAlignment="0" applyProtection="0"/>
    <xf numFmtId="4" fontId="52" fillId="47" borderId="160" applyNumberFormat="0" applyProtection="0">
      <alignment horizontal="left" vertical="center" indent="1"/>
    </xf>
    <xf numFmtId="0" fontId="52" fillId="16" borderId="156" applyNumberFormat="0" applyProtection="0">
      <alignment horizontal="left" vertical="center" indent="1"/>
    </xf>
    <xf numFmtId="4" fontId="10" fillId="14" borderId="160" applyNumberFormat="0" applyProtection="0">
      <alignment horizontal="left" vertical="center" indent="1"/>
    </xf>
    <xf numFmtId="4" fontId="52" fillId="45" borderId="156" applyNumberFormat="0" applyProtection="0">
      <alignment horizontal="right" vertical="center"/>
    </xf>
    <xf numFmtId="4" fontId="86" fillId="99" borderId="164" applyNumberFormat="0" applyProtection="0">
      <alignmen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96" borderId="156" applyNumberFormat="0" applyProtection="0">
      <alignment horizontal="left" vertical="center" indent="1"/>
    </xf>
    <xf numFmtId="4" fontId="52" fillId="41" borderId="156" applyNumberFormat="0" applyProtection="0">
      <alignment horizontal="right" vertical="center"/>
    </xf>
    <xf numFmtId="4" fontId="52" fillId="96" borderId="156" applyNumberFormat="0" applyProtection="0">
      <alignment horizontal="left" vertical="center" indent="1"/>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5" borderId="156" applyNumberFormat="0" applyProtection="0">
      <alignment horizontal="left" vertical="center" indent="1"/>
    </xf>
    <xf numFmtId="4" fontId="52" fillId="39" borderId="156" applyNumberFormat="0" applyProtection="0">
      <alignment vertical="center"/>
    </xf>
    <xf numFmtId="0" fontId="52" fillId="8" borderId="159" applyNumberFormat="0" applyProtection="0">
      <alignment horizontal="left" vertical="top" indent="1"/>
    </xf>
    <xf numFmtId="184" fontId="10" fillId="0" borderId="0"/>
    <xf numFmtId="0" fontId="1" fillId="0" borderId="0"/>
    <xf numFmtId="0" fontId="1" fillId="0" borderId="0"/>
    <xf numFmtId="0" fontId="1" fillId="0" borderId="0"/>
    <xf numFmtId="4" fontId="52" fillId="41" borderId="247" applyNumberFormat="0" applyProtection="0">
      <alignment horizontal="right" vertical="center"/>
    </xf>
    <xf numFmtId="0" fontId="1" fillId="58" borderId="0" applyNumberFormat="0" applyBorder="0" applyAlignment="0" applyProtection="0"/>
    <xf numFmtId="0" fontId="1" fillId="62" borderId="0" applyNumberFormat="0" applyBorder="0" applyAlignment="0" applyProtection="0"/>
    <xf numFmtId="182" fontId="130" fillId="17" borderId="246" applyNumberFormat="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1" fillId="34" borderId="246" applyNumberFormat="0" applyAlignment="0" applyProtection="0"/>
    <xf numFmtId="0" fontId="10" fillId="0" borderId="233" applyNumberFormat="0" applyFont="0" applyFill="0" applyAlignment="0" applyProtection="0"/>
    <xf numFmtId="182" fontId="31" fillId="34" borderId="235" applyNumberFormat="0" applyAlignment="0" applyProtection="0"/>
    <xf numFmtId="0" fontId="10" fillId="10" borderId="246" applyNumberFormat="0" applyFont="0" applyAlignment="0" applyProtection="0"/>
    <xf numFmtId="0" fontId="10" fillId="10" borderId="246" applyNumberFormat="0" applyFont="0" applyAlignment="0" applyProtection="0"/>
    <xf numFmtId="4" fontId="23" fillId="9" borderId="250" applyNumberFormat="0" applyProtection="0">
      <alignment horizontal="right" vertical="center"/>
    </xf>
    <xf numFmtId="4" fontId="174" fillId="126" borderId="255" applyNumberFormat="0" applyProtection="0">
      <alignment horizontal="left" vertical="center" indent="1"/>
    </xf>
    <xf numFmtId="182" fontId="40" fillId="32" borderId="235" applyNumberFormat="0" applyAlignment="0" applyProtection="0"/>
    <xf numFmtId="0" fontId="40" fillId="32" borderId="235" applyNumberFormat="0" applyAlignment="0" applyProtection="0"/>
    <xf numFmtId="183" fontId="40" fillId="32" borderId="235" applyNumberFormat="0" applyAlignment="0" applyProtection="0"/>
    <xf numFmtId="182" fontId="10" fillId="31" borderId="237" applyNumberFormat="0" applyFont="0" applyAlignment="0" applyProtection="0"/>
    <xf numFmtId="182" fontId="10" fillId="31" borderId="237" applyNumberFormat="0" applyFont="0" applyAlignment="0" applyProtection="0"/>
    <xf numFmtId="4" fontId="52" fillId="40" borderId="240" applyNumberFormat="0" applyProtection="0">
      <alignment horizontal="right" vertical="center"/>
    </xf>
    <xf numFmtId="4" fontId="23" fillId="41" borderId="239" applyNumberFormat="0" applyProtection="0">
      <alignment horizontal="right" vertical="center"/>
    </xf>
    <xf numFmtId="0" fontId="10" fillId="14" borderId="239" applyNumberFormat="0" applyProtection="0">
      <alignment horizontal="left" vertical="center" indent="1"/>
    </xf>
    <xf numFmtId="4" fontId="23" fillId="8" borderId="239" applyNumberFormat="0" applyProtection="0">
      <alignment horizontal="right" vertical="center"/>
    </xf>
    <xf numFmtId="4" fontId="52" fillId="8" borderId="236" applyNumberFormat="0" applyProtection="0">
      <alignment horizontal="right" vertical="center"/>
    </xf>
    <xf numFmtId="183" fontId="10" fillId="14" borderId="239" applyNumberFormat="0" applyProtection="0">
      <alignment horizontal="left" vertical="top" indent="1"/>
    </xf>
    <xf numFmtId="182" fontId="10" fillId="14" borderId="239" applyNumberFormat="0" applyProtection="0">
      <alignment horizontal="left" vertical="top" indent="1"/>
    </xf>
    <xf numFmtId="0" fontId="10" fillId="14" borderId="239" applyNumberFormat="0" applyProtection="0">
      <alignment horizontal="left" vertical="top" indent="1"/>
    </xf>
    <xf numFmtId="183" fontId="10" fillId="12" borderId="239" applyNumberFormat="0" applyProtection="0">
      <alignment horizontal="left" vertical="center"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0" fontId="125" fillId="16" borderId="155" applyNumberFormat="0" applyAlignment="0" applyProtection="0"/>
    <xf numFmtId="4" fontId="52" fillId="8" borderId="316"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0" fontId="130" fillId="17" borderId="155"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 borderId="157" applyNumberFormat="0" applyFont="0" applyAlignment="0" applyProtection="0"/>
    <xf numFmtId="0" fontId="10" fillId="10" borderId="157" applyNumberFormat="0" applyFont="0" applyAlignment="0" applyProtection="0"/>
    <xf numFmtId="0" fontId="1" fillId="56" borderId="55" applyNumberFormat="0" applyFont="0" applyAlignment="0" applyProtection="0"/>
    <xf numFmtId="0" fontId="1" fillId="56" borderId="55" applyNumberFormat="0" applyFont="0" applyAlignment="0" applyProtection="0"/>
    <xf numFmtId="0" fontId="52" fillId="31" borderId="156" applyNumberFormat="0" applyFont="0" applyAlignment="0" applyProtection="0"/>
    <xf numFmtId="0" fontId="52" fillId="31" borderId="156" applyNumberFormat="0" applyFont="0" applyAlignment="0" applyProtection="0"/>
    <xf numFmtId="0" fontId="52" fillId="31" borderId="156" applyNumberFormat="0" applyFont="0" applyAlignment="0" applyProtection="0"/>
    <xf numFmtId="0" fontId="45" fillId="16" borderId="158" applyNumberFormat="0" applyAlignment="0" applyProtection="0"/>
    <xf numFmtId="4" fontId="46" fillId="39" borderId="159" applyNumberFormat="0" applyProtection="0">
      <alignment vertical="center"/>
    </xf>
    <xf numFmtId="4" fontId="47" fillId="39" borderId="159" applyNumberFormat="0" applyProtection="0">
      <alignment vertical="center"/>
    </xf>
    <xf numFmtId="4" fontId="46" fillId="39" borderId="159" applyNumberFormat="0" applyProtection="0">
      <alignment horizontal="left" vertical="center" indent="1"/>
    </xf>
    <xf numFmtId="0" fontId="46" fillId="39" borderId="159" applyNumberFormat="0" applyProtection="0">
      <alignment horizontal="left" vertical="top" indent="1"/>
    </xf>
    <xf numFmtId="4" fontId="23" fillId="13" borderId="159" applyNumberFormat="0" applyProtection="0">
      <alignment horizontal="right" vertical="center"/>
    </xf>
    <xf numFmtId="4" fontId="23" fillId="9" borderId="159" applyNumberFormat="0" applyProtection="0">
      <alignment horizontal="right" vertical="center"/>
    </xf>
    <xf numFmtId="4" fontId="23" fillId="40" borderId="159" applyNumberFormat="0" applyProtection="0">
      <alignment horizontal="right" vertical="center"/>
    </xf>
    <xf numFmtId="4" fontId="23" fillId="41" borderId="159" applyNumberFormat="0" applyProtection="0">
      <alignment horizontal="right" vertical="center"/>
    </xf>
    <xf numFmtId="4" fontId="23" fillId="42" borderId="159" applyNumberFormat="0" applyProtection="0">
      <alignment horizontal="right" vertical="center"/>
    </xf>
    <xf numFmtId="4" fontId="23" fillId="43" borderId="159" applyNumberFormat="0" applyProtection="0">
      <alignment horizontal="right" vertical="center"/>
    </xf>
    <xf numFmtId="4" fontId="23" fillId="15" borderId="159" applyNumberFormat="0" applyProtection="0">
      <alignment horizontal="right" vertical="center"/>
    </xf>
    <xf numFmtId="4" fontId="23" fillId="44" borderId="159" applyNumberFormat="0" applyProtection="0">
      <alignment horizontal="right" vertical="center"/>
    </xf>
    <xf numFmtId="4" fontId="23" fillId="45" borderId="159" applyNumberFormat="0" applyProtection="0">
      <alignment horizontal="right" vertical="center"/>
    </xf>
    <xf numFmtId="4" fontId="23" fillId="8" borderId="159" applyNumberFormat="0" applyProtection="0">
      <alignment horizontal="right" vertical="center"/>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11" borderId="164" applyNumberFormat="0">
      <protection locked="0"/>
    </xf>
    <xf numFmtId="0" fontId="10" fillId="11" borderId="164" applyNumberFormat="0">
      <protection locked="0"/>
    </xf>
    <xf numFmtId="0" fontId="10" fillId="11" borderId="164" applyNumberFormat="0">
      <protection locked="0"/>
    </xf>
    <xf numFmtId="4" fontId="23" fillId="10" borderId="159" applyNumberFormat="0" applyProtection="0">
      <alignment vertical="center"/>
    </xf>
    <xf numFmtId="4" fontId="50" fillId="10" borderId="159" applyNumberFormat="0" applyProtection="0">
      <alignment vertical="center"/>
    </xf>
    <xf numFmtId="0" fontId="23" fillId="10" borderId="159" applyNumberFormat="0" applyProtection="0">
      <alignment horizontal="left" vertical="top" indent="1"/>
    </xf>
    <xf numFmtId="4" fontId="23" fillId="47" borderId="159" applyNumberFormat="0" applyProtection="0">
      <alignment horizontal="right" vertical="center"/>
    </xf>
    <xf numFmtId="4" fontId="50" fillId="47" borderId="159" applyNumberFormat="0" applyProtection="0">
      <alignment horizontal="right" vertical="center"/>
    </xf>
    <xf numFmtId="4" fontId="23" fillId="8" borderId="159" applyNumberFormat="0" applyProtection="0">
      <alignment horizontal="left" vertical="center" indent="1"/>
    </xf>
    <xf numFmtId="0" fontId="23" fillId="8" borderId="159" applyNumberFormat="0" applyProtection="0">
      <alignment horizontal="left" vertical="top" indent="1"/>
    </xf>
    <xf numFmtId="4" fontId="53" fillId="47" borderId="159" applyNumberFormat="0" applyProtection="0">
      <alignment horizontal="right" vertical="center"/>
    </xf>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31" borderId="222" applyNumberFormat="0" applyFont="0" applyAlignment="0" applyProtection="0"/>
    <xf numFmtId="183" fontId="10" fillId="31" borderId="222" applyNumberFormat="0" applyFont="0" applyAlignment="0" applyProtection="0"/>
    <xf numFmtId="182" fontId="10" fillId="31" borderId="222" applyNumberFormat="0" applyFont="0" applyAlignment="0" applyProtection="0"/>
    <xf numFmtId="4" fontId="52" fillId="13" borderId="221" applyNumberFormat="0" applyProtection="0">
      <alignment horizontal="right" vertical="center"/>
    </xf>
    <xf numFmtId="4" fontId="52" fillId="8" borderId="221" applyNumberFormat="0" applyProtection="0">
      <alignment horizontal="right" vertical="center"/>
    </xf>
    <xf numFmtId="0" fontId="52" fillId="16" borderId="221" applyNumberFormat="0" applyProtection="0">
      <alignment horizontal="left" vertical="center" indent="1"/>
    </xf>
    <xf numFmtId="0" fontId="52" fillId="98" borderId="221" applyNumberFormat="0" applyProtection="0">
      <alignment horizontal="left" vertical="center" indent="1"/>
    </xf>
    <xf numFmtId="4" fontId="52" fillId="0" borderId="221" applyNumberFormat="0" applyProtection="0">
      <alignment horizontal="right" vertical="center"/>
    </xf>
    <xf numFmtId="0" fontId="52" fillId="47" borderId="224" applyNumberFormat="0" applyProtection="0">
      <alignment horizontal="left" vertical="top" indent="1"/>
    </xf>
    <xf numFmtId="4" fontId="52" fillId="40" borderId="225" applyNumberFormat="0" applyProtection="0">
      <alignment horizontal="right" vertical="center"/>
    </xf>
    <xf numFmtId="4" fontId="86" fillId="99" borderId="229" applyNumberFormat="0" applyProtection="0">
      <alignment vertical="center"/>
    </xf>
    <xf numFmtId="0" fontId="52" fillId="12" borderId="224" applyNumberFormat="0" applyProtection="0">
      <alignment horizontal="left" vertical="top" indent="1"/>
    </xf>
    <xf numFmtId="0" fontId="34" fillId="0" borderId="227" applyNumberFormat="0" applyFill="0" applyAlignment="0" applyProtection="0"/>
    <xf numFmtId="4" fontId="52" fillId="47" borderId="225" applyNumberFormat="0" applyProtection="0">
      <alignment horizontal="left" vertical="center" indent="1"/>
    </xf>
    <xf numFmtId="4" fontId="52" fillId="39" borderId="221" applyNumberFormat="0" applyProtection="0">
      <alignment vertical="center"/>
    </xf>
    <xf numFmtId="0" fontId="52" fillId="31" borderId="221" applyNumberFormat="0" applyFont="0" applyAlignment="0" applyProtection="0"/>
    <xf numFmtId="0" fontId="52" fillId="47" borderId="221" applyNumberFormat="0" applyProtection="0">
      <alignment horizontal="left" vertical="center" indent="1"/>
    </xf>
    <xf numFmtId="0" fontId="52" fillId="8" borderId="224" applyNumberFormat="0" applyProtection="0">
      <alignment horizontal="left" vertical="top" indent="1"/>
    </xf>
    <xf numFmtId="0" fontId="52" fillId="47" borderId="224" applyNumberFormat="0" applyProtection="0">
      <alignment horizontal="left" vertical="top" indent="1"/>
    </xf>
    <xf numFmtId="4" fontId="52" fillId="42" borderId="221" applyNumberFormat="0" applyProtection="0">
      <alignment horizontal="right" vertical="center"/>
    </xf>
    <xf numFmtId="4" fontId="52" fillId="95" borderId="221" applyNumberFormat="0" applyProtection="0">
      <alignment horizontal="left" vertical="center" indent="1"/>
    </xf>
    <xf numFmtId="4" fontId="52" fillId="41" borderId="221" applyNumberFormat="0" applyProtection="0">
      <alignment horizontal="right" vertical="center"/>
    </xf>
    <xf numFmtId="4" fontId="52" fillId="8" borderId="225" applyNumberFormat="0" applyProtection="0">
      <alignment horizontal="left" vertical="center" indent="1"/>
    </xf>
    <xf numFmtId="0" fontId="52" fillId="98" borderId="221" applyNumberFormat="0" applyProtection="0">
      <alignment horizontal="left" vertical="center" indent="1"/>
    </xf>
    <xf numFmtId="0" fontId="52" fillId="12" borderId="224" applyNumberFormat="0" applyProtection="0">
      <alignment horizontal="left" vertical="top" indent="1"/>
    </xf>
    <xf numFmtId="4" fontId="79" fillId="16" borderId="224" applyNumberFormat="0" applyProtection="0">
      <alignment horizontal="left" vertical="center" indent="1"/>
    </xf>
    <xf numFmtId="4" fontId="52" fillId="46" borderId="225" applyNumberFormat="0" applyProtection="0">
      <alignment horizontal="left" vertical="center" indent="1"/>
    </xf>
    <xf numFmtId="0" fontId="52" fillId="31" borderId="221" applyNumberFormat="0" applyFont="0" applyAlignment="0" applyProtection="0"/>
    <xf numFmtId="4" fontId="52" fillId="45" borderId="221" applyNumberFormat="0" applyProtection="0">
      <alignment horizontal="right" vertical="center"/>
    </xf>
    <xf numFmtId="4" fontId="52" fillId="40" borderId="225" applyNumberFormat="0" applyProtection="0">
      <alignment horizontal="right" vertical="center"/>
    </xf>
    <xf numFmtId="4" fontId="86" fillId="95" borderId="221" applyNumberFormat="0" applyProtection="0">
      <alignment vertical="center"/>
    </xf>
    <xf numFmtId="4" fontId="52" fillId="95" borderId="221" applyNumberFormat="0" applyProtection="0">
      <alignment horizontal="left" vertical="center" indent="1"/>
    </xf>
    <xf numFmtId="4" fontId="52" fillId="96" borderId="221" applyNumberFormat="0" applyProtection="0">
      <alignment horizontal="left" vertical="center" indent="1"/>
    </xf>
    <xf numFmtId="4" fontId="52" fillId="42" borderId="221" applyNumberFormat="0" applyProtection="0">
      <alignment horizontal="right" vertical="center"/>
    </xf>
    <xf numFmtId="4" fontId="52" fillId="47" borderId="225" applyNumberFormat="0" applyProtection="0">
      <alignment horizontal="left" vertical="center" indent="1"/>
    </xf>
    <xf numFmtId="0" fontId="52" fillId="16" borderId="221" applyNumberFormat="0" applyProtection="0">
      <alignment horizontal="left" vertical="center" indent="1"/>
    </xf>
    <xf numFmtId="0" fontId="52" fillId="98" borderId="221" applyNumberFormat="0" applyProtection="0">
      <alignment horizontal="left" vertical="center" indent="1"/>
    </xf>
    <xf numFmtId="0" fontId="52" fillId="49" borderId="229"/>
    <xf numFmtId="4" fontId="52" fillId="41" borderId="221" applyNumberFormat="0" applyProtection="0">
      <alignment horizontal="right" vertical="center"/>
    </xf>
    <xf numFmtId="0" fontId="52" fillId="31" borderId="221" applyNumberFormat="0" applyFont="0" applyAlignment="0" applyProtection="0"/>
    <xf numFmtId="4" fontId="52" fillId="43" borderId="221" applyNumberFormat="0" applyProtection="0">
      <alignment horizontal="right" vertical="center"/>
    </xf>
    <xf numFmtId="0" fontId="52" fillId="98" borderId="221" applyNumberFormat="0" applyProtection="0">
      <alignment horizontal="left" vertical="center" indent="1"/>
    </xf>
    <xf numFmtId="4" fontId="52" fillId="96" borderId="221" applyNumberFormat="0" applyProtection="0">
      <alignment horizontal="left" vertical="center" indent="1"/>
    </xf>
    <xf numFmtId="0" fontId="52" fillId="47" borderId="224" applyNumberFormat="0" applyProtection="0">
      <alignment horizontal="left" vertical="top" indent="1"/>
    </xf>
    <xf numFmtId="0" fontId="52" fillId="31" borderId="221" applyNumberFormat="0" applyFont="0" applyAlignment="0" applyProtection="0"/>
    <xf numFmtId="4" fontId="52" fillId="95" borderId="221" applyNumberFormat="0" applyProtection="0">
      <alignment horizontal="left" vertical="center" indent="1"/>
    </xf>
    <xf numFmtId="4" fontId="52" fillId="13" borderId="221" applyNumberFormat="0" applyProtection="0">
      <alignment horizontal="right" vertical="center"/>
    </xf>
    <xf numFmtId="4" fontId="52" fillId="45" borderId="221" applyNumberFormat="0" applyProtection="0">
      <alignment horizontal="right" vertical="center"/>
    </xf>
    <xf numFmtId="4" fontId="52" fillId="13" borderId="221" applyNumberFormat="0" applyProtection="0">
      <alignment horizontal="right" vertical="center"/>
    </xf>
    <xf numFmtId="0" fontId="40" fillId="32" borderId="221" applyNumberFormat="0" applyAlignment="0" applyProtection="0"/>
    <xf numFmtId="4" fontId="10" fillId="14" borderId="225" applyNumberFormat="0" applyProtection="0">
      <alignment horizontal="left" vertical="center" indent="1"/>
    </xf>
    <xf numFmtId="0" fontId="84" fillId="92" borderId="221" applyNumberFormat="0" applyAlignment="0" applyProtection="0"/>
    <xf numFmtId="0" fontId="80" fillId="39" borderId="224" applyNumberFormat="0" applyProtection="0">
      <alignment horizontal="left" vertical="top" indent="1"/>
    </xf>
    <xf numFmtId="4" fontId="52" fillId="0" borderId="221" applyNumberFormat="0" applyProtection="0">
      <alignment horizontal="right" vertical="center"/>
    </xf>
    <xf numFmtId="4" fontId="52" fillId="46" borderId="225" applyNumberFormat="0" applyProtection="0">
      <alignment horizontal="left" vertical="center" indent="1"/>
    </xf>
    <xf numFmtId="0" fontId="52" fillId="47" borderId="221" applyNumberFormat="0" applyProtection="0">
      <alignment horizontal="left" vertical="center" indent="1"/>
    </xf>
    <xf numFmtId="4" fontId="52" fillId="96" borderId="221" applyNumberFormat="0" applyProtection="0">
      <alignment horizontal="left" vertical="center" indent="1"/>
    </xf>
    <xf numFmtId="0" fontId="130" fillId="17" borderId="220" applyNumberFormat="0" applyAlignment="0" applyProtection="0"/>
    <xf numFmtId="0" fontId="130" fillId="17" borderId="220" applyNumberFormat="0" applyAlignment="0" applyProtection="0"/>
    <xf numFmtId="0" fontId="130" fillId="17" borderId="220" applyNumberFormat="0" applyAlignment="0" applyProtection="0"/>
    <xf numFmtId="182" fontId="130" fillId="17" borderId="220" applyNumberFormat="0" applyAlignment="0" applyProtection="0"/>
    <xf numFmtId="182" fontId="40" fillId="32" borderId="220" applyNumberFormat="0" applyAlignment="0" applyProtection="0"/>
    <xf numFmtId="183" fontId="130" fillId="17" borderId="220" applyNumberFormat="0" applyAlignment="0" applyProtection="0"/>
    <xf numFmtId="182" fontId="40" fillId="32" borderId="220" applyNumberFormat="0" applyAlignment="0" applyProtection="0"/>
    <xf numFmtId="0" fontId="40" fillId="32" borderId="220" applyNumberFormat="0" applyAlignment="0" applyProtection="0"/>
    <xf numFmtId="183" fontId="130" fillId="17" borderId="220" applyNumberFormat="0" applyAlignment="0" applyProtection="0"/>
    <xf numFmtId="182" fontId="130" fillId="17" borderId="220" applyNumberFormat="0" applyAlignment="0" applyProtection="0"/>
    <xf numFmtId="183" fontId="130" fillId="17" borderId="220" applyNumberFormat="0" applyAlignment="0" applyProtection="0"/>
    <xf numFmtId="10" fontId="52" fillId="99" borderId="229" applyNumberFormat="0" applyBorder="0" applyAlignment="0" applyProtection="0"/>
    <xf numFmtId="0" fontId="31" fillId="34" borderId="209" applyNumberFormat="0" applyAlignment="0" applyProtection="0"/>
    <xf numFmtId="182" fontId="31" fillId="34" borderId="209" applyNumberFormat="0" applyAlignment="0" applyProtection="0"/>
    <xf numFmtId="0" fontId="10" fillId="10" borderId="220" applyNumberFormat="0" applyFont="0" applyAlignment="0" applyProtection="0"/>
    <xf numFmtId="182" fontId="130" fillId="17" borderId="209" applyNumberFormat="0" applyAlignment="0" applyProtection="0"/>
    <xf numFmtId="183" fontId="130" fillId="17" borderId="209" applyNumberFormat="0" applyAlignment="0" applyProtection="0"/>
    <xf numFmtId="182" fontId="130" fillId="17" borderId="209" applyNumberFormat="0" applyAlignment="0" applyProtection="0"/>
    <xf numFmtId="182" fontId="130" fillId="17" borderId="209" applyNumberFormat="0" applyAlignment="0" applyProtection="0"/>
    <xf numFmtId="182" fontId="40" fillId="32" borderId="209" applyNumberFormat="0" applyAlignment="0" applyProtection="0"/>
    <xf numFmtId="182" fontId="40" fillId="32" borderId="209" applyNumberFormat="0" applyAlignment="0" applyProtection="0"/>
    <xf numFmtId="182" fontId="130" fillId="17" borderId="20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130" fillId="17" borderId="209" applyNumberFormat="0" applyAlignment="0" applyProtection="0"/>
    <xf numFmtId="0" fontId="10" fillId="111" borderId="224" applyNumberFormat="0" applyProtection="0">
      <alignment horizontal="left" vertical="top" indent="1"/>
    </xf>
    <xf numFmtId="0" fontId="168" fillId="0" borderId="229" applyNumberFormat="0" applyProtection="0">
      <alignment horizontal="left" vertical="center" indent="2"/>
    </xf>
    <xf numFmtId="0" fontId="10" fillId="133" borderId="224" applyNumberFormat="0" applyProtection="0">
      <alignment horizontal="left" vertical="top" indent="1"/>
    </xf>
    <xf numFmtId="0" fontId="10" fillId="11" borderId="229" applyNumberFormat="0">
      <protection locked="0"/>
    </xf>
    <xf numFmtId="211" fontId="191" fillId="0" borderId="206">
      <alignment horizontal="center"/>
    </xf>
    <xf numFmtId="1" fontId="139" fillId="101" borderId="229" applyNumberFormat="0" applyAlignment="0">
      <alignment horizontal="left"/>
    </xf>
    <xf numFmtId="0"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4" fontId="52" fillId="45" borderId="210" applyNumberFormat="0" applyProtection="0">
      <alignment horizontal="right" vertical="center"/>
    </xf>
    <xf numFmtId="4" fontId="23" fillId="8" borderId="213" applyNumberFormat="0" applyProtection="0">
      <alignment horizontal="right" vertical="center"/>
    </xf>
    <xf numFmtId="183"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top" indent="1"/>
    </xf>
    <xf numFmtId="0" fontId="10" fillId="14" borderId="213" applyNumberFormat="0" applyProtection="0">
      <alignment horizontal="left" vertical="top" indent="1"/>
    </xf>
    <xf numFmtId="0"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10" fillId="8" borderId="213" applyNumberFormat="0" applyProtection="0">
      <alignment horizontal="left" vertical="top" indent="1"/>
    </xf>
    <xf numFmtId="183" fontId="10" fillId="8" borderId="213" applyNumberFormat="0" applyProtection="0">
      <alignment horizontal="left" vertical="top" indent="1"/>
    </xf>
    <xf numFmtId="183" fontId="10" fillId="8" borderId="213" applyNumberFormat="0" applyProtection="0">
      <alignment horizontal="left" vertical="top"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0" fontId="52" fillId="12" borderId="210"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4" fontId="46" fillId="39" borderId="172" applyNumberFormat="0" applyProtection="0">
      <alignment vertical="center"/>
    </xf>
    <xf numFmtId="4" fontId="47" fillId="39" borderId="172" applyNumberFormat="0" applyProtection="0">
      <alignment vertical="center"/>
    </xf>
    <xf numFmtId="4" fontId="46" fillId="39" borderId="172" applyNumberFormat="0" applyProtection="0">
      <alignment horizontal="left" vertical="center" indent="1"/>
    </xf>
    <xf numFmtId="0" fontId="46" fillId="39" borderId="172" applyNumberFormat="0" applyProtection="0">
      <alignment horizontal="left" vertical="top" indent="1"/>
    </xf>
    <xf numFmtId="4" fontId="23" fillId="13" borderId="172" applyNumberFormat="0" applyProtection="0">
      <alignment horizontal="right" vertical="center"/>
    </xf>
    <xf numFmtId="4" fontId="23" fillId="13" borderId="172" applyNumberFormat="0" applyProtection="0">
      <alignment horizontal="right" vertical="center"/>
    </xf>
    <xf numFmtId="4" fontId="23" fillId="9"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23" fillId="8" borderId="172" applyNumberFormat="0" applyProtection="0">
      <alignment horizontal="right" vertical="center"/>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49" fillId="14" borderId="173" applyBorder="0"/>
    <xf numFmtId="4" fontId="23" fillId="10" borderId="172" applyNumberFormat="0" applyProtection="0">
      <alignment vertical="center"/>
    </xf>
    <xf numFmtId="4" fontId="23" fillId="10" borderId="172" applyNumberFormat="0" applyProtection="0">
      <alignment vertical="center"/>
    </xf>
    <xf numFmtId="4" fontId="50" fillId="10" borderId="172" applyNumberFormat="0" applyProtection="0">
      <alignment vertical="center"/>
    </xf>
    <xf numFmtId="4" fontId="23" fillId="10" borderId="172" applyNumberFormat="0" applyProtection="0">
      <alignment horizontal="left" vertical="center" indent="1"/>
    </xf>
    <xf numFmtId="4" fontId="23" fillId="10" borderId="172" applyNumberFormat="0" applyProtection="0">
      <alignment horizontal="left" vertical="center" indent="1"/>
    </xf>
    <xf numFmtId="0" fontId="23" fillId="10" borderId="172" applyNumberFormat="0" applyProtection="0">
      <alignment horizontal="left" vertical="top" indent="1"/>
    </xf>
    <xf numFmtId="0" fontId="23" fillId="10" borderId="172" applyNumberFormat="0" applyProtection="0">
      <alignment horizontal="left" vertical="top" indent="1"/>
    </xf>
    <xf numFmtId="4" fontId="23" fillId="47" borderId="172" applyNumberFormat="0" applyProtection="0">
      <alignment horizontal="right" vertical="center"/>
    </xf>
    <xf numFmtId="4" fontId="23" fillId="47" borderId="172" applyNumberFormat="0" applyProtection="0">
      <alignment horizontal="right" vertical="center"/>
    </xf>
    <xf numFmtId="4" fontId="50" fillId="47" borderId="172" applyNumberFormat="0" applyProtection="0">
      <alignment horizontal="right" vertical="center"/>
    </xf>
    <xf numFmtId="4" fontId="23" fillId="8" borderId="172" applyNumberFormat="0" applyProtection="0">
      <alignment horizontal="left" vertical="center" indent="1"/>
    </xf>
    <xf numFmtId="4" fontId="23" fillId="8" borderId="172" applyNumberFormat="0" applyProtection="0">
      <alignment horizontal="left" vertical="center" indent="1"/>
    </xf>
    <xf numFmtId="0" fontId="23" fillId="8" borderId="172" applyNumberFormat="0" applyProtection="0">
      <alignment horizontal="left" vertical="top" indent="1"/>
    </xf>
    <xf numFmtId="0" fontId="23" fillId="8" borderId="172" applyNumberFormat="0" applyProtection="0">
      <alignment horizontal="left" vertical="top" indent="1"/>
    </xf>
    <xf numFmtId="4" fontId="53" fillId="47" borderId="172" applyNumberFormat="0" applyProtection="0">
      <alignment horizontal="right" vertical="center"/>
    </xf>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182" fontId="31" fillId="34" borderId="209" applyNumberFormat="0" applyAlignment="0" applyProtection="0"/>
    <xf numFmtId="4" fontId="174" fillId="126" borderId="229" applyNumberFormat="0" applyProtection="0">
      <alignment horizontal="left" vertical="center" indent="1"/>
    </xf>
    <xf numFmtId="182" fontId="31" fillId="34" borderId="220" applyNumberFormat="0" applyAlignment="0" applyProtection="0"/>
    <xf numFmtId="182" fontId="40" fillId="32" borderId="209" applyNumberFormat="0" applyAlignment="0" applyProtection="0"/>
    <xf numFmtId="0" fontId="84" fillId="92" borderId="175" applyNumberFormat="0" applyAlignment="0" applyProtection="0"/>
    <xf numFmtId="4" fontId="52" fillId="47" borderId="214" applyNumberFormat="0" applyProtection="0">
      <alignment horizontal="left" vertical="center" indent="1"/>
    </xf>
    <xf numFmtId="183" fontId="10" fillId="8" borderId="213" applyNumberFormat="0" applyProtection="0">
      <alignment horizontal="left" vertical="center" indent="1"/>
    </xf>
    <xf numFmtId="0" fontId="10" fillId="12" borderId="213" applyNumberFormat="0" applyProtection="0">
      <alignment horizontal="left" vertical="top" indent="1"/>
    </xf>
    <xf numFmtId="4" fontId="52" fillId="13" borderId="221" applyNumberFormat="0" applyProtection="0">
      <alignment horizontal="right" vertical="center"/>
    </xf>
    <xf numFmtId="0" fontId="40" fillId="32" borderId="175" applyNumberFormat="0" applyAlignment="0" applyProtection="0"/>
    <xf numFmtId="0" fontId="52" fillId="31" borderId="175" applyNumberFormat="0" applyFont="0" applyAlignment="0" applyProtection="0"/>
    <xf numFmtId="0" fontId="45" fillId="92" borderId="171" applyNumberFormat="0" applyAlignment="0" applyProtection="0"/>
    <xf numFmtId="4" fontId="52" fillId="39" borderId="175" applyNumberFormat="0" applyProtection="0">
      <alignment vertical="center"/>
    </xf>
    <xf numFmtId="4" fontId="86" fillId="95" borderId="175" applyNumberFormat="0" applyProtection="0">
      <alignment vertical="center"/>
    </xf>
    <xf numFmtId="4" fontId="52" fillId="95" borderId="175" applyNumberFormat="0" applyProtection="0">
      <alignment horizontal="left" vertical="center" indent="1"/>
    </xf>
    <xf numFmtId="0" fontId="80" fillId="39" borderId="172" applyNumberFormat="0" applyProtection="0">
      <alignment horizontal="left" vertical="top" indent="1"/>
    </xf>
    <xf numFmtId="4" fontId="52" fillId="96" borderId="175" applyNumberFormat="0" applyProtection="0">
      <alignment horizontal="left" vertical="center" indent="1"/>
    </xf>
    <xf numFmtId="4" fontId="52" fillId="13" borderId="175" applyNumberFormat="0" applyProtection="0">
      <alignment horizontal="right" vertical="center"/>
    </xf>
    <xf numFmtId="4" fontId="52" fillId="97" borderId="175" applyNumberFormat="0" applyProtection="0">
      <alignment horizontal="right" vertical="center"/>
    </xf>
    <xf numFmtId="4" fontId="52" fillId="40" borderId="176" applyNumberFormat="0" applyProtection="0">
      <alignment horizontal="right" vertical="center"/>
    </xf>
    <xf numFmtId="4" fontId="52" fillId="41" borderId="175" applyNumberFormat="0" applyProtection="0">
      <alignment horizontal="right" vertical="center"/>
    </xf>
    <xf numFmtId="4" fontId="52" fillId="42" borderId="175" applyNumberFormat="0" applyProtection="0">
      <alignment horizontal="right" vertical="center"/>
    </xf>
    <xf numFmtId="4" fontId="52" fillId="43" borderId="175" applyNumberFormat="0" applyProtection="0">
      <alignment horizontal="right" vertical="center"/>
    </xf>
    <xf numFmtId="4" fontId="52" fillId="15" borderId="175" applyNumberFormat="0" applyProtection="0">
      <alignment horizontal="right" vertical="center"/>
    </xf>
    <xf numFmtId="4" fontId="52" fillId="44" borderId="175" applyNumberFormat="0" applyProtection="0">
      <alignment horizontal="right" vertical="center"/>
    </xf>
    <xf numFmtId="4" fontId="52" fillId="45" borderId="175" applyNumberFormat="0" applyProtection="0">
      <alignment horizontal="right" vertical="center"/>
    </xf>
    <xf numFmtId="4" fontId="52" fillId="46" borderId="176" applyNumberFormat="0" applyProtection="0">
      <alignment horizontal="left" vertical="center" indent="1"/>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2" fillId="8" borderId="175" applyNumberFormat="0" applyProtection="0">
      <alignment horizontal="right" vertical="center"/>
    </xf>
    <xf numFmtId="4" fontId="52" fillId="47" borderId="176" applyNumberFormat="0" applyProtection="0">
      <alignment horizontal="left" vertical="center" indent="1"/>
    </xf>
    <xf numFmtId="4" fontId="52" fillId="8" borderId="176" applyNumberFormat="0" applyProtection="0">
      <alignment horizontal="left" vertical="center" indent="1"/>
    </xf>
    <xf numFmtId="0" fontId="52" fillId="16" borderId="175" applyNumberFormat="0" applyProtection="0">
      <alignment horizontal="left" vertical="center" indent="1"/>
    </xf>
    <xf numFmtId="0" fontId="52" fillId="14" borderId="172" applyNumberFormat="0" applyProtection="0">
      <alignment horizontal="left" vertical="top" indent="1"/>
    </xf>
    <xf numFmtId="0" fontId="52" fillId="98" borderId="175" applyNumberFormat="0" applyProtection="0">
      <alignment horizontal="left" vertical="center" indent="1"/>
    </xf>
    <xf numFmtId="0" fontId="52" fillId="8" borderId="172" applyNumberFormat="0" applyProtection="0">
      <alignment horizontal="left" vertical="top" indent="1"/>
    </xf>
    <xf numFmtId="0" fontId="52" fillId="12" borderId="175" applyNumberFormat="0" applyProtection="0">
      <alignment horizontal="left" vertical="center" indent="1"/>
    </xf>
    <xf numFmtId="0" fontId="52" fillId="12" borderId="172" applyNumberFormat="0" applyProtection="0">
      <alignment horizontal="left" vertical="top" indent="1"/>
    </xf>
    <xf numFmtId="0" fontId="52" fillId="47" borderId="175" applyNumberFormat="0" applyProtection="0">
      <alignment horizontal="left" vertical="center" indent="1"/>
    </xf>
    <xf numFmtId="0" fontId="52" fillId="47" borderId="172" applyNumberFormat="0" applyProtection="0">
      <alignment horizontal="left" vertical="top" indent="1"/>
    </xf>
    <xf numFmtId="4" fontId="79" fillId="10" borderId="172" applyNumberFormat="0" applyProtection="0">
      <alignment vertical="center"/>
    </xf>
    <xf numFmtId="4" fontId="79" fillId="16" borderId="172" applyNumberFormat="0" applyProtection="0">
      <alignment horizontal="left" vertical="center" indent="1"/>
    </xf>
    <xf numFmtId="0" fontId="79" fillId="10" borderId="172" applyNumberFormat="0" applyProtection="0">
      <alignment horizontal="left" vertical="top" indent="1"/>
    </xf>
    <xf numFmtId="4" fontId="52" fillId="0" borderId="175" applyNumberFormat="0" applyProtection="0">
      <alignment horizontal="right" vertical="center"/>
    </xf>
    <xf numFmtId="4" fontId="86" fillId="100" borderId="175" applyNumberFormat="0" applyProtection="0">
      <alignment horizontal="right" vertical="center"/>
    </xf>
    <xf numFmtId="4" fontId="52" fillId="96" borderId="175" applyNumberFormat="0" applyProtection="0">
      <alignment horizontal="left" vertical="center" indent="1"/>
    </xf>
    <xf numFmtId="0" fontId="79" fillId="8" borderId="172" applyNumberFormat="0" applyProtection="0">
      <alignment horizontal="left" vertical="top" indent="1"/>
    </xf>
    <xf numFmtId="4" fontId="81" fillId="48" borderId="176" applyNumberFormat="0" applyProtection="0">
      <alignment horizontal="left" vertical="center" indent="1"/>
    </xf>
    <xf numFmtId="4" fontId="82" fillId="11" borderId="175" applyNumberFormat="0" applyProtection="0">
      <alignment horizontal="right" vertical="center"/>
    </xf>
    <xf numFmtId="183" fontId="45" fillId="34" borderId="223" applyNumberFormat="0" applyAlignment="0" applyProtection="0"/>
    <xf numFmtId="0" fontId="34" fillId="0" borderId="227" applyNumberFormat="0" applyFill="0" applyAlignment="0" applyProtection="0"/>
    <xf numFmtId="0" fontId="52" fillId="12" borderId="224" applyNumberFormat="0" applyProtection="0">
      <alignment horizontal="left" vertical="top" indent="1"/>
    </xf>
    <xf numFmtId="4" fontId="10" fillId="14" borderId="225" applyNumberFormat="0" applyProtection="0">
      <alignment horizontal="left" vertical="center" indent="1"/>
    </xf>
    <xf numFmtId="4" fontId="52" fillId="44" borderId="221" applyNumberFormat="0" applyProtection="0">
      <alignment horizontal="right" vertical="center"/>
    </xf>
    <xf numFmtId="4" fontId="52" fillId="96" borderId="221" applyNumberFormat="0" applyProtection="0">
      <alignment horizontal="left" vertical="center" indent="1"/>
    </xf>
    <xf numFmtId="4" fontId="10" fillId="14" borderId="225" applyNumberFormat="0" applyProtection="0">
      <alignment horizontal="left" vertical="center" indent="1"/>
    </xf>
    <xf numFmtId="4" fontId="52" fillId="97" borderId="221" applyNumberFormat="0" applyProtection="0">
      <alignment horizontal="right" vertical="center"/>
    </xf>
    <xf numFmtId="4" fontId="52" fillId="97" borderId="221" applyNumberFormat="0" applyProtection="0">
      <alignment horizontal="right" vertical="center"/>
    </xf>
    <xf numFmtId="0" fontId="10" fillId="10" borderId="220" applyNumberFormat="0" applyFont="0" applyAlignment="0" applyProtection="0"/>
    <xf numFmtId="0" fontId="34" fillId="0" borderId="227" applyNumberFormat="0" applyFill="0" applyAlignment="0" applyProtection="0"/>
    <xf numFmtId="4" fontId="52" fillId="44" borderId="221" applyNumberFormat="0" applyProtection="0">
      <alignment horizontal="right" vertical="center"/>
    </xf>
    <xf numFmtId="0" fontId="45" fillId="92" borderId="223" applyNumberFormat="0" applyAlignment="0" applyProtection="0"/>
    <xf numFmtId="4" fontId="10" fillId="14" borderId="225" applyNumberFormat="0" applyProtection="0">
      <alignment horizontal="left" vertical="center" indent="1"/>
    </xf>
    <xf numFmtId="4" fontId="52" fillId="42" borderId="221" applyNumberFormat="0" applyProtection="0">
      <alignment horizontal="right" vertical="center"/>
    </xf>
    <xf numFmtId="0" fontId="52" fillId="47" borderId="224" applyNumberFormat="0" applyProtection="0">
      <alignment horizontal="left" vertical="top" indent="1"/>
    </xf>
    <xf numFmtId="4" fontId="52" fillId="41" borderId="221" applyNumberFormat="0" applyProtection="0">
      <alignment horizontal="right" vertical="center"/>
    </xf>
    <xf numFmtId="0" fontId="52" fillId="14" borderId="224" applyNumberFormat="0" applyProtection="0">
      <alignment horizontal="left" vertical="top" indent="1"/>
    </xf>
    <xf numFmtId="4" fontId="52" fillId="46" borderId="225" applyNumberFormat="0" applyProtection="0">
      <alignment horizontal="left" vertical="center" indent="1"/>
    </xf>
    <xf numFmtId="4" fontId="52" fillId="13" borderId="221" applyNumberFormat="0" applyProtection="0">
      <alignment horizontal="right" vertical="center"/>
    </xf>
    <xf numFmtId="4" fontId="52" fillId="42" borderId="221" applyNumberFormat="0" applyProtection="0">
      <alignment horizontal="right" vertical="center"/>
    </xf>
    <xf numFmtId="182" fontId="10" fillId="31" borderId="222" applyNumberFormat="0" applyFont="0" applyAlignment="0" applyProtection="0"/>
    <xf numFmtId="183" fontId="10" fillId="31" borderId="222" applyNumberFormat="0" applyFont="0" applyAlignment="0" applyProtection="0"/>
    <xf numFmtId="182" fontId="10" fillId="31" borderId="222" applyNumberFormat="0" applyFont="0" applyAlignment="0" applyProtection="0"/>
    <xf numFmtId="4" fontId="86" fillId="95" borderId="221" applyNumberFormat="0" applyProtection="0">
      <alignment vertical="center"/>
    </xf>
    <xf numFmtId="4" fontId="52" fillId="42" borderId="221" applyNumberFormat="0" applyProtection="0">
      <alignment horizontal="right" vertical="center"/>
    </xf>
    <xf numFmtId="0" fontId="52" fillId="47" borderId="224" applyNumberFormat="0" applyProtection="0">
      <alignment horizontal="left" vertical="top" indent="1"/>
    </xf>
    <xf numFmtId="4" fontId="52" fillId="13" borderId="221" applyNumberFormat="0" applyProtection="0">
      <alignment horizontal="right" vertical="center"/>
    </xf>
    <xf numFmtId="4" fontId="52" fillId="40" borderId="225" applyNumberFormat="0" applyProtection="0">
      <alignment horizontal="right" vertical="center"/>
    </xf>
    <xf numFmtId="4" fontId="52" fillId="43" borderId="221" applyNumberFormat="0" applyProtection="0">
      <alignment horizontal="right" vertical="center"/>
    </xf>
    <xf numFmtId="182" fontId="130" fillId="17" borderId="220" applyNumberFormat="0" applyAlignment="0" applyProtection="0"/>
    <xf numFmtId="4" fontId="52" fillId="44" borderId="221" applyNumberFormat="0" applyProtection="0">
      <alignment horizontal="right" vertical="center"/>
    </xf>
    <xf numFmtId="0" fontId="52" fillId="12" borderId="221" applyNumberFormat="0" applyProtection="0">
      <alignment horizontal="left" vertical="center" indent="1"/>
    </xf>
    <xf numFmtId="183" fontId="130" fillId="17" borderId="220" applyNumberFormat="0" applyAlignment="0" applyProtection="0"/>
    <xf numFmtId="0" fontId="52" fillId="12" borderId="221" applyNumberFormat="0" applyProtection="0">
      <alignment horizontal="left" vertical="center" indent="1"/>
    </xf>
    <xf numFmtId="0" fontId="10" fillId="31" borderId="222" applyNumberFormat="0" applyFont="0" applyAlignment="0" applyProtection="0"/>
    <xf numFmtId="0" fontId="31" fillId="34" borderId="220" applyNumberFormat="0" applyAlignment="0" applyProtection="0"/>
    <xf numFmtId="0" fontId="79" fillId="10" borderId="224" applyNumberFormat="0" applyProtection="0">
      <alignment horizontal="left" vertical="top" indent="1"/>
    </xf>
    <xf numFmtId="0" fontId="130" fillId="17" borderId="220" applyNumberFormat="0" applyAlignment="0" applyProtection="0"/>
    <xf numFmtId="0" fontId="45" fillId="34" borderId="223" applyNumberFormat="0" applyAlignment="0" applyProtection="0"/>
    <xf numFmtId="0" fontId="10" fillId="14" borderId="213" applyNumberFormat="0" applyProtection="0">
      <alignment horizontal="left" vertical="top" indent="1"/>
    </xf>
    <xf numFmtId="4" fontId="23" fillId="99" borderId="224" applyNumberFormat="0" applyProtection="0">
      <alignment vertical="center"/>
    </xf>
    <xf numFmtId="182" fontId="130" fillId="17" borderId="209" applyNumberFormat="0" applyAlignment="0" applyProtection="0"/>
    <xf numFmtId="0" fontId="40" fillId="32" borderId="221" applyNumberFormat="0" applyAlignment="0" applyProtection="0"/>
    <xf numFmtId="4" fontId="52" fillId="8" borderId="225" applyNumberFormat="0" applyProtection="0">
      <alignment horizontal="left" vertical="center" indent="1"/>
    </xf>
    <xf numFmtId="4" fontId="86" fillId="100" borderId="221" applyNumberFormat="0" applyProtection="0">
      <alignment horizontal="right" vertical="center"/>
    </xf>
    <xf numFmtId="0" fontId="52" fillId="98" borderId="221" applyNumberFormat="0" applyProtection="0">
      <alignment horizontal="left" vertical="center" indent="1"/>
    </xf>
    <xf numFmtId="4" fontId="52" fillId="95" borderId="221" applyNumberFormat="0" applyProtection="0">
      <alignment horizontal="left" vertical="center" indent="1"/>
    </xf>
    <xf numFmtId="0" fontId="40" fillId="32" borderId="209" applyNumberFormat="0" applyAlignment="0" applyProtection="0"/>
    <xf numFmtId="0" fontId="10" fillId="8" borderId="213" applyNumberFormat="0" applyProtection="0">
      <alignment horizontal="left" vertical="top" indent="1"/>
    </xf>
    <xf numFmtId="4" fontId="52" fillId="43" borderId="221" applyNumberFormat="0" applyProtection="0">
      <alignment horizontal="right" vertical="center"/>
    </xf>
    <xf numFmtId="0" fontId="52" fillId="98" borderId="221" applyNumberFormat="0" applyProtection="0">
      <alignment horizontal="left" vertical="center" indent="1"/>
    </xf>
    <xf numFmtId="4" fontId="52" fillId="43" borderId="221" applyNumberFormat="0" applyProtection="0">
      <alignment horizontal="right" vertical="center"/>
    </xf>
    <xf numFmtId="0" fontId="52" fillId="12" borderId="221" applyNumberFormat="0" applyProtection="0">
      <alignment horizontal="left" vertical="center" indent="1"/>
    </xf>
    <xf numFmtId="0" fontId="52" fillId="47" borderId="210" applyNumberFormat="0" applyProtection="0">
      <alignment horizontal="left" vertical="center" indent="1"/>
    </xf>
    <xf numFmtId="182" fontId="10" fillId="12" borderId="213" applyNumberFormat="0" applyProtection="0">
      <alignment horizontal="left" vertical="center" indent="1"/>
    </xf>
    <xf numFmtId="4" fontId="82" fillId="11" borderId="221" applyNumberFormat="0" applyProtection="0">
      <alignment horizontal="right" vertical="center"/>
    </xf>
    <xf numFmtId="183" fontId="130" fillId="17" borderId="220" applyNumberFormat="0" applyAlignment="0" applyProtection="0"/>
    <xf numFmtId="182" fontId="130" fillId="17" borderId="220" applyNumberFormat="0" applyAlignment="0" applyProtection="0"/>
    <xf numFmtId="0" fontId="31" fillId="34" borderId="220" applyNumberFormat="0" applyAlignment="0" applyProtection="0"/>
    <xf numFmtId="0" fontId="31" fillId="34" borderId="209" applyNumberFormat="0" applyAlignment="0" applyProtection="0"/>
    <xf numFmtId="183" fontId="130" fillId="17" borderId="209" applyNumberFormat="0" applyAlignment="0" applyProtection="0"/>
    <xf numFmtId="183" fontId="130" fillId="17" borderId="209" applyNumberFormat="0" applyAlignment="0" applyProtection="0"/>
    <xf numFmtId="4" fontId="23" fillId="45" borderId="213" applyNumberFormat="0" applyProtection="0">
      <alignment horizontal="right" vertical="center"/>
    </xf>
    <xf numFmtId="4" fontId="52" fillId="8" borderId="210" applyNumberFormat="0" applyProtection="0">
      <alignment horizontal="right" vertical="center"/>
    </xf>
    <xf numFmtId="183" fontId="10" fillId="14"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4" fontId="46" fillId="39" borderId="172" applyNumberFormat="0" applyProtection="0">
      <alignment vertical="center"/>
    </xf>
    <xf numFmtId="4" fontId="47" fillId="39" borderId="172" applyNumberFormat="0" applyProtection="0">
      <alignment vertical="center"/>
    </xf>
    <xf numFmtId="4" fontId="46" fillId="39" borderId="172" applyNumberFormat="0" applyProtection="0">
      <alignment horizontal="left" vertical="center" indent="1"/>
    </xf>
    <xf numFmtId="0" fontId="46" fillId="39" borderId="172" applyNumberFormat="0" applyProtection="0">
      <alignment horizontal="left" vertical="top" indent="1"/>
    </xf>
    <xf numFmtId="4" fontId="23" fillId="13"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50" fillId="10" borderId="172" applyNumberFormat="0" applyProtection="0">
      <alignment vertical="center"/>
    </xf>
    <xf numFmtId="4" fontId="23" fillId="10" borderId="172" applyNumberFormat="0" applyProtection="0">
      <alignment horizontal="left" vertical="center" indent="1"/>
    </xf>
    <xf numFmtId="4" fontId="23" fillId="47" borderId="172" applyNumberFormat="0" applyProtection="0">
      <alignment horizontal="right" vertical="center"/>
    </xf>
    <xf numFmtId="4" fontId="50" fillId="47" borderId="172" applyNumberFormat="0" applyProtection="0">
      <alignment horizontal="right" vertical="center"/>
    </xf>
    <xf numFmtId="4" fontId="23" fillId="8" borderId="172" applyNumberFormat="0" applyProtection="0">
      <alignment horizontal="left" vertical="center" indent="1"/>
    </xf>
    <xf numFmtId="4" fontId="53" fillId="47" borderId="172" applyNumberFormat="0" applyProtection="0">
      <alignment horizontal="right" vertical="center"/>
    </xf>
    <xf numFmtId="0" fontId="52" fillId="16" borderId="221" applyNumberFormat="0" applyProtection="0">
      <alignment horizontal="left" vertical="center" indent="1"/>
    </xf>
    <xf numFmtId="0" fontId="46" fillId="39" borderId="224" applyNumberFormat="0" applyProtection="0">
      <alignment horizontal="left" vertical="top" indent="1"/>
    </xf>
    <xf numFmtId="0" fontId="10" fillId="10" borderId="220" applyNumberFormat="0" applyFont="0" applyAlignment="0" applyProtection="0"/>
    <xf numFmtId="4" fontId="52" fillId="96" borderId="175" applyNumberFormat="0" applyProtection="0">
      <alignment horizontal="left" vertical="center" indent="1"/>
    </xf>
    <xf numFmtId="4" fontId="52" fillId="96" borderId="175" applyNumberFormat="0" applyProtection="0">
      <alignment horizontal="left" vertical="center" indent="1"/>
    </xf>
    <xf numFmtId="0" fontId="52" fillId="16" borderId="175" applyNumberFormat="0" applyProtection="0">
      <alignment horizontal="left" vertical="center" indent="1"/>
    </xf>
    <xf numFmtId="4" fontId="52" fillId="0" borderId="175" applyNumberFormat="0" applyProtection="0">
      <alignment horizontal="right" vertical="center"/>
    </xf>
    <xf numFmtId="0" fontId="52" fillId="98" borderId="175" applyNumberFormat="0" applyProtection="0">
      <alignment horizontal="left" vertical="center" indent="1"/>
    </xf>
    <xf numFmtId="0" fontId="52" fillId="12" borderId="175" applyNumberFormat="0" applyProtection="0">
      <alignment horizontal="left" vertical="center" indent="1"/>
    </xf>
    <xf numFmtId="0" fontId="52" fillId="47" borderId="175" applyNumberFormat="0" applyProtection="0">
      <alignment horizontal="left" vertical="center" indent="1"/>
    </xf>
    <xf numFmtId="4" fontId="79" fillId="16" borderId="172" applyNumberFormat="0" applyProtection="0">
      <alignment horizontal="left" vertical="center" indent="1"/>
    </xf>
    <xf numFmtId="4" fontId="52" fillId="39" borderId="175" applyNumberFormat="0" applyProtection="0">
      <alignment vertical="center"/>
    </xf>
    <xf numFmtId="4" fontId="52" fillId="95" borderId="175" applyNumberFormat="0" applyProtection="0">
      <alignment horizontal="left" vertical="center" indent="1"/>
    </xf>
    <xf numFmtId="4" fontId="52" fillId="13" borderId="175" applyNumberFormat="0" applyProtection="0">
      <alignment horizontal="right" vertical="center"/>
    </xf>
    <xf numFmtId="4" fontId="52" fillId="97" borderId="175" applyNumberFormat="0" applyProtection="0">
      <alignment horizontal="right" vertical="center"/>
    </xf>
    <xf numFmtId="4" fontId="52" fillId="40" borderId="176" applyNumberFormat="0" applyProtection="0">
      <alignment horizontal="right" vertical="center"/>
    </xf>
    <xf numFmtId="4" fontId="52" fillId="41" borderId="175" applyNumberFormat="0" applyProtection="0">
      <alignment horizontal="right" vertical="center"/>
    </xf>
    <xf numFmtId="4" fontId="52" fillId="42" borderId="175" applyNumberFormat="0" applyProtection="0">
      <alignment horizontal="right" vertical="center"/>
    </xf>
    <xf numFmtId="4" fontId="52" fillId="43" borderId="175" applyNumberFormat="0" applyProtection="0">
      <alignment horizontal="right" vertical="center"/>
    </xf>
    <xf numFmtId="4" fontId="52" fillId="15" borderId="175" applyNumberFormat="0" applyProtection="0">
      <alignment horizontal="right" vertical="center"/>
    </xf>
    <xf numFmtId="4" fontId="52" fillId="44" borderId="175" applyNumberFormat="0" applyProtection="0">
      <alignment horizontal="right" vertical="center"/>
    </xf>
    <xf numFmtId="4" fontId="52" fillId="45" borderId="175" applyNumberFormat="0" applyProtection="0">
      <alignment horizontal="right" vertical="center"/>
    </xf>
    <xf numFmtId="4" fontId="52" fillId="46" borderId="176" applyNumberFormat="0" applyProtection="0">
      <alignment horizontal="left" vertical="center" indent="1"/>
    </xf>
    <xf numFmtId="4" fontId="52" fillId="8" borderId="175" applyNumberFormat="0" applyProtection="0">
      <alignment horizontal="right" vertical="center"/>
    </xf>
    <xf numFmtId="182" fontId="45" fillId="34" borderId="223" applyNumberFormat="0" applyAlignment="0" applyProtection="0"/>
    <xf numFmtId="0" fontId="10" fillId="31" borderId="222" applyNumberFormat="0" applyFont="0" applyAlignment="0" applyProtection="0"/>
    <xf numFmtId="0" fontId="52" fillId="31" borderId="221" applyNumberFormat="0" applyFont="0" applyAlignment="0" applyProtection="0"/>
    <xf numFmtId="182" fontId="10" fillId="10" borderId="222" applyNumberFormat="0" applyFont="0" applyAlignment="0" applyProtection="0"/>
    <xf numFmtId="4" fontId="52" fillId="97" borderId="221" applyNumberFormat="0" applyProtection="0">
      <alignment horizontal="right" vertical="center"/>
    </xf>
    <xf numFmtId="0" fontId="101" fillId="65" borderId="0" applyNumberFormat="0" applyBorder="0" applyAlignment="0" applyProtection="0"/>
    <xf numFmtId="0" fontId="52" fillId="16" borderId="221" applyNumberFormat="0" applyProtection="0">
      <alignment horizontal="left" vertical="center" indent="1"/>
    </xf>
    <xf numFmtId="4" fontId="52" fillId="8" borderId="221" applyNumberFormat="0" applyProtection="0">
      <alignment horizontal="right" vertical="center"/>
    </xf>
    <xf numFmtId="4" fontId="52" fillId="42" borderId="221" applyNumberFormat="0" applyProtection="0">
      <alignment horizontal="right" vertical="center"/>
    </xf>
    <xf numFmtId="0" fontId="52" fillId="14" borderId="224" applyNumberFormat="0" applyProtection="0">
      <alignment horizontal="left" vertical="top" indent="1"/>
    </xf>
    <xf numFmtId="4" fontId="52" fillId="0" borderId="221" applyNumberFormat="0" applyProtection="0">
      <alignment horizontal="right" vertical="center"/>
    </xf>
    <xf numFmtId="4" fontId="52" fillId="46" borderId="225" applyNumberFormat="0" applyProtection="0">
      <alignment horizontal="left" vertical="center" indent="1"/>
    </xf>
    <xf numFmtId="0" fontId="52" fillId="31" borderId="221" applyNumberFormat="0" applyFont="0" applyAlignment="0" applyProtection="0"/>
    <xf numFmtId="4" fontId="52" fillId="42" borderId="221" applyNumberFormat="0" applyProtection="0">
      <alignment horizontal="right" vertical="center"/>
    </xf>
    <xf numFmtId="4" fontId="10" fillId="14" borderId="225" applyNumberFormat="0" applyProtection="0">
      <alignment horizontal="left" vertical="center" indent="1"/>
    </xf>
    <xf numFmtId="0" fontId="52" fillId="47" borderId="224" applyNumberFormat="0" applyProtection="0">
      <alignment horizontal="left" vertical="top" indent="1"/>
    </xf>
    <xf numFmtId="0" fontId="52" fillId="8" borderId="224" applyNumberFormat="0" applyProtection="0">
      <alignment horizontal="left" vertical="top" indent="1"/>
    </xf>
    <xf numFmtId="4" fontId="52" fillId="40" borderId="225" applyNumberFormat="0" applyProtection="0">
      <alignment horizontal="right" vertical="center"/>
    </xf>
    <xf numFmtId="0" fontId="79" fillId="8" borderId="224" applyNumberFormat="0" applyProtection="0">
      <alignment horizontal="left" vertical="top" indent="1"/>
    </xf>
    <xf numFmtId="4" fontId="52" fillId="43" borderId="221" applyNumberFormat="0" applyProtection="0">
      <alignment horizontal="right" vertical="center"/>
    </xf>
    <xf numFmtId="4" fontId="52" fillId="43" borderId="221" applyNumberFormat="0" applyProtection="0">
      <alignment horizontal="right" vertical="center"/>
    </xf>
    <xf numFmtId="4" fontId="52" fillId="0" borderId="221" applyNumberFormat="0" applyProtection="0">
      <alignment horizontal="right" vertical="center"/>
    </xf>
    <xf numFmtId="4" fontId="52" fillId="13" borderId="221" applyNumberFormat="0" applyProtection="0">
      <alignment horizontal="right" vertical="center"/>
    </xf>
    <xf numFmtId="0" fontId="49" fillId="14" borderId="226" applyBorder="0"/>
    <xf numFmtId="4" fontId="10" fillId="14" borderId="225" applyNumberFormat="0" applyProtection="0">
      <alignment horizontal="left" vertical="center" indent="1"/>
    </xf>
    <xf numFmtId="4" fontId="52" fillId="97" borderId="221" applyNumberFormat="0" applyProtection="0">
      <alignment horizontal="right" vertical="center"/>
    </xf>
    <xf numFmtId="4" fontId="52" fillId="47" borderId="225" applyNumberFormat="0" applyProtection="0">
      <alignment horizontal="left" vertical="center" indent="1"/>
    </xf>
    <xf numFmtId="4" fontId="52" fillId="40" borderId="225" applyNumberFormat="0" applyProtection="0">
      <alignment horizontal="right" vertical="center"/>
    </xf>
    <xf numFmtId="4" fontId="86" fillId="100" borderId="221" applyNumberFormat="0" applyProtection="0">
      <alignment horizontal="right" vertical="center"/>
    </xf>
    <xf numFmtId="0" fontId="52" fillId="47" borderId="224" applyNumberFormat="0" applyProtection="0">
      <alignment horizontal="left" vertical="top" indent="1"/>
    </xf>
    <xf numFmtId="0" fontId="52" fillId="12" borderId="224" applyNumberFormat="0" applyProtection="0">
      <alignment horizontal="left" vertical="top" indent="1"/>
    </xf>
    <xf numFmtId="0" fontId="40" fillId="32" borderId="220" applyNumberFormat="0" applyAlignment="0" applyProtection="0"/>
    <xf numFmtId="182" fontId="130" fillId="17" borderId="220" applyNumberFormat="0" applyAlignment="0" applyProtection="0"/>
    <xf numFmtId="182" fontId="31" fillId="34" borderId="220" applyNumberFormat="0" applyAlignment="0" applyProtection="0"/>
    <xf numFmtId="10" fontId="52" fillId="99" borderId="229" applyNumberFormat="0" applyBorder="0" applyAlignment="0" applyProtection="0"/>
    <xf numFmtId="182" fontId="130" fillId="17" borderId="209" applyNumberFormat="0" applyAlignment="0" applyProtection="0"/>
    <xf numFmtId="0" fontId="31" fillId="34" borderId="169" applyNumberFormat="0" applyAlignment="0" applyProtection="0"/>
    <xf numFmtId="182" fontId="130" fillId="17" borderId="209" applyNumberFormat="0" applyAlignment="0" applyProtection="0"/>
    <xf numFmtId="0" fontId="10" fillId="14" borderId="213" applyNumberFormat="0" applyProtection="0">
      <alignment horizontal="left" vertical="center" indent="1"/>
    </xf>
    <xf numFmtId="183" fontId="10" fillId="8" borderId="213" applyNumberFormat="0" applyProtection="0">
      <alignment horizontal="left" vertical="center" indent="1"/>
    </xf>
    <xf numFmtId="182" fontId="10" fillId="12" borderId="213" applyNumberFormat="0" applyProtection="0">
      <alignment horizontal="left" vertical="top" indent="1"/>
    </xf>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31" borderId="170" applyNumberFormat="0" applyFon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4" fontId="52" fillId="39" borderId="221" applyNumberFormat="0" applyProtection="0">
      <alignment vertical="center"/>
    </xf>
    <xf numFmtId="0" fontId="52" fillId="47" borderId="221" applyNumberFormat="0" applyProtection="0">
      <alignment horizontal="left" vertical="center" indent="1"/>
    </xf>
    <xf numFmtId="182" fontId="10" fillId="31" borderId="222" applyNumberFormat="0" applyFont="0" applyAlignment="0" applyProtection="0"/>
    <xf numFmtId="4" fontId="52" fillId="8" borderId="221" applyNumberFormat="0" applyProtection="0">
      <alignment horizontal="right" vertical="center"/>
    </xf>
    <xf numFmtId="4" fontId="52" fillId="97" borderId="221" applyNumberFormat="0" applyProtection="0">
      <alignment horizontal="right" vertical="center"/>
    </xf>
    <xf numFmtId="4" fontId="52" fillId="42" borderId="221" applyNumberFormat="0" applyProtection="0">
      <alignment horizontal="right" vertical="center"/>
    </xf>
    <xf numFmtId="4" fontId="52" fillId="8" borderId="225" applyNumberFormat="0" applyProtection="0">
      <alignment horizontal="left" vertical="center" indent="1"/>
    </xf>
    <xf numFmtId="0" fontId="52" fillId="16" borderId="221" applyNumberFormat="0" applyProtection="0">
      <alignment horizontal="left" vertical="center" indent="1"/>
    </xf>
    <xf numFmtId="0" fontId="52" fillId="14" borderId="224" applyNumberFormat="0" applyProtection="0">
      <alignment horizontal="left" vertical="top" indent="1"/>
    </xf>
    <xf numFmtId="4" fontId="52" fillId="46" borderId="225" applyNumberFormat="0" applyProtection="0">
      <alignment horizontal="left" vertical="center" indent="1"/>
    </xf>
    <xf numFmtId="183" fontId="130" fillId="17" borderId="220" applyNumberFormat="0" applyAlignment="0" applyProtection="0"/>
    <xf numFmtId="10" fontId="52" fillId="99" borderId="218" applyNumberFormat="0" applyBorder="0" applyAlignment="0" applyProtection="0"/>
    <xf numFmtId="183" fontId="40" fillId="32" borderId="209" applyNumberFormat="0" applyAlignment="0" applyProtection="0"/>
    <xf numFmtId="0" fontId="10" fillId="131" borderId="224" applyNumberFormat="0" applyProtection="0">
      <alignment horizontal="left" vertical="top" indent="1"/>
    </xf>
    <xf numFmtId="0" fontId="52" fillId="16" borderId="210" applyNumberFormat="0" applyProtection="0">
      <alignment horizontal="left" vertical="center" indent="1"/>
    </xf>
    <xf numFmtId="0" fontId="10" fillId="8" borderId="213" applyNumberFormat="0" applyProtection="0">
      <alignment horizontal="left" vertical="center" indent="1"/>
    </xf>
    <xf numFmtId="183" fontId="10" fillId="8" borderId="213" applyNumberFormat="0" applyProtection="0">
      <alignment horizontal="left" vertical="top" indent="1"/>
    </xf>
    <xf numFmtId="182" fontId="10" fillId="12" borderId="213" applyNumberFormat="0" applyProtection="0">
      <alignment horizontal="left" vertical="top" indent="1"/>
    </xf>
    <xf numFmtId="182" fontId="118" fillId="0" borderId="193">
      <alignment horizontal="left" vertical="center"/>
    </xf>
    <xf numFmtId="4" fontId="23" fillId="9" borderId="224" applyNumberFormat="0" applyProtection="0">
      <alignment horizontal="right" vertical="center"/>
    </xf>
    <xf numFmtId="4" fontId="23" fillId="42" borderId="224" applyNumberFormat="0" applyProtection="0">
      <alignment horizontal="right" vertical="center"/>
    </xf>
    <xf numFmtId="183" fontId="118" fillId="0" borderId="193">
      <alignment horizontal="left" vertical="center"/>
    </xf>
    <xf numFmtId="4" fontId="23" fillId="44" borderId="224" applyNumberFormat="0" applyProtection="0">
      <alignment horizontal="right" vertical="center"/>
    </xf>
    <xf numFmtId="0" fontId="46" fillId="39" borderId="224" applyNumberFormat="0" applyProtection="0">
      <alignment horizontal="left" vertical="top" indent="1"/>
    </xf>
    <xf numFmtId="182" fontId="118" fillId="0" borderId="219">
      <alignment horizontal="left" vertical="center"/>
    </xf>
    <xf numFmtId="183" fontId="118" fillId="0" borderId="219">
      <alignment horizontal="left" vertical="center"/>
    </xf>
    <xf numFmtId="182" fontId="118" fillId="0" borderId="219">
      <alignment horizontal="left" vertical="center"/>
    </xf>
    <xf numFmtId="182" fontId="118" fillId="0" borderId="193">
      <alignment horizontal="left" vertical="center"/>
    </xf>
    <xf numFmtId="0" fontId="10" fillId="14" borderId="224" applyNumberFormat="0" applyProtection="0">
      <alignment horizontal="left" vertical="center" indent="1"/>
    </xf>
    <xf numFmtId="183" fontId="118" fillId="0" borderId="193">
      <alignment horizontal="left" vertical="center"/>
    </xf>
    <xf numFmtId="0" fontId="10" fillId="12" borderId="224" applyNumberFormat="0" applyProtection="0">
      <alignment horizontal="left" vertical="top" indent="1"/>
    </xf>
    <xf numFmtId="4" fontId="50" fillId="10" borderId="224" applyNumberFormat="0" applyProtection="0">
      <alignment vertical="center"/>
    </xf>
    <xf numFmtId="0" fontId="23" fillId="8" borderId="224" applyNumberFormat="0" applyProtection="0">
      <alignment horizontal="left" vertical="top" indent="1"/>
    </xf>
    <xf numFmtId="0" fontId="45" fillId="34" borderId="212" applyNumberFormat="0" applyAlignment="0" applyProtection="0"/>
    <xf numFmtId="4" fontId="23" fillId="134" borderId="223" applyNumberFormat="0" applyProtection="0">
      <alignment horizontal="right" vertical="center"/>
    </xf>
    <xf numFmtId="0" fontId="10" fillId="8" borderId="224" applyNumberFormat="0" applyProtection="0">
      <alignment horizontal="left" vertical="top" indent="1"/>
    </xf>
    <xf numFmtId="0" fontId="10" fillId="0" borderId="208" applyNumberFormat="0" applyFont="0" applyFill="0" applyAlignment="0" applyProtection="0"/>
    <xf numFmtId="0" fontId="151" fillId="0" borderId="229" applyNumberFormat="0" applyFill="0" applyProtection="0">
      <alignment wrapText="1"/>
    </xf>
    <xf numFmtId="4" fontId="23" fillId="47" borderId="224" applyNumberFormat="0" applyProtection="0">
      <alignment horizontal="right" vertical="center"/>
    </xf>
    <xf numFmtId="0" fontId="10" fillId="11" borderId="229" applyNumberFormat="0">
      <protection locked="0"/>
    </xf>
    <xf numFmtId="0" fontId="10" fillId="0" borderId="206" applyNumberFormat="0" applyFont="0" applyFill="0" applyAlignment="0" applyProtection="0"/>
    <xf numFmtId="0" fontId="45" fillId="124" borderId="223" applyNumberFormat="0" applyAlignment="0" applyProtection="0"/>
    <xf numFmtId="0" fontId="45" fillId="124" borderId="223" applyNumberFormat="0" applyAlignment="0" applyProtection="0"/>
    <xf numFmtId="0" fontId="45" fillId="16" borderId="223" applyNumberFormat="0" applyAlignment="0" applyProtection="0"/>
    <xf numFmtId="0" fontId="45" fillId="124" borderId="223" applyNumberFormat="0" applyAlignment="0" applyProtection="0"/>
    <xf numFmtId="0" fontId="10" fillId="10" borderId="220" applyNumberFormat="0" applyFont="0" applyAlignment="0" applyProtection="0"/>
    <xf numFmtId="0" fontId="118" fillId="0" borderId="193">
      <alignment horizontal="left" vertical="center"/>
    </xf>
    <xf numFmtId="0" fontId="10" fillId="0" borderId="207" applyNumberFormat="0" applyFont="0" applyFill="0" applyAlignment="0" applyProtection="0"/>
    <xf numFmtId="0" fontId="10" fillId="14" borderId="224" applyNumberFormat="0" applyProtection="0">
      <alignment horizontal="left" vertical="top" indent="1"/>
    </xf>
    <xf numFmtId="0" fontId="10" fillId="47" borderId="224" applyNumberFormat="0" applyProtection="0">
      <alignment horizontal="left" vertical="center" indent="1"/>
    </xf>
    <xf numFmtId="4" fontId="23" fillId="10" borderId="224" applyNumberFormat="0" applyProtection="0">
      <alignment horizontal="left" vertical="center" indent="1"/>
    </xf>
    <xf numFmtId="183" fontId="125" fillId="16" borderId="209" applyNumberFormat="0" applyAlignment="0" applyProtection="0"/>
    <xf numFmtId="183" fontId="31" fillId="34" borderId="209" applyNumberFormat="0" applyAlignment="0" applyProtection="0"/>
    <xf numFmtId="182" fontId="31" fillId="34" borderId="209" applyNumberFormat="0" applyAlignment="0" applyProtection="0"/>
    <xf numFmtId="4" fontId="23" fillId="95" borderId="223" applyNumberFormat="0" applyProtection="0">
      <alignment vertical="center"/>
    </xf>
    <xf numFmtId="183" fontId="130" fillId="17" borderId="209" applyNumberFormat="0" applyAlignment="0" applyProtection="0"/>
    <xf numFmtId="4" fontId="47" fillId="95" borderId="224" applyNumberFormat="0" applyProtection="0">
      <alignment vertical="center"/>
    </xf>
    <xf numFmtId="182" fontId="31" fillId="34" borderId="209" applyNumberFormat="0" applyAlignment="0" applyProtection="0"/>
    <xf numFmtId="183" fontId="31" fillId="34" borderId="209" applyNumberFormat="0" applyAlignment="0" applyProtection="0"/>
    <xf numFmtId="183" fontId="31" fillId="34" borderId="209" applyNumberFormat="0" applyAlignment="0" applyProtection="0"/>
    <xf numFmtId="0" fontId="31" fillId="34" borderId="209" applyNumberFormat="0" applyAlignment="0" applyProtection="0"/>
    <xf numFmtId="182" fontId="31" fillId="34" borderId="209" applyNumberFormat="0" applyAlignment="0" applyProtection="0"/>
    <xf numFmtId="182" fontId="31" fillId="34" borderId="209" applyNumberFormat="0" applyAlignment="0" applyProtection="0"/>
    <xf numFmtId="182" fontId="125" fillId="16" borderId="209" applyNumberFormat="0" applyAlignment="0" applyProtection="0"/>
    <xf numFmtId="4" fontId="47" fillId="95" borderId="224" applyNumberFormat="0" applyProtection="0">
      <alignment vertical="center"/>
    </xf>
    <xf numFmtId="4" fontId="177" fillId="129" borderId="229" applyNumberFormat="0" applyProtection="0">
      <alignment horizontal="left" vertical="center"/>
    </xf>
    <xf numFmtId="4" fontId="23" fillId="9" borderId="224" applyNumberFormat="0" applyProtection="0">
      <alignment horizontal="right" vertical="center"/>
    </xf>
    <xf numFmtId="4" fontId="23" fillId="41" borderId="224" applyNumberFormat="0" applyProtection="0">
      <alignment horizontal="right" vertical="center"/>
    </xf>
    <xf numFmtId="4" fontId="23" fillId="42" borderId="224" applyNumberFormat="0" applyProtection="0">
      <alignment horizontal="right" vertical="center"/>
    </xf>
    <xf numFmtId="10" fontId="52" fillId="99" borderId="192" applyNumberFormat="0" applyBorder="0" applyAlignment="0" applyProtection="0"/>
    <xf numFmtId="10" fontId="52" fillId="99" borderId="192" applyNumberFormat="0" applyBorder="0" applyAlignment="0" applyProtection="0"/>
    <xf numFmtId="182" fontId="130" fillId="17" borderId="209" applyNumberFormat="0" applyAlignment="0" applyProtection="0"/>
    <xf numFmtId="182" fontId="125" fillId="16" borderId="220" applyNumberFormat="0" applyAlignment="0" applyProtection="0"/>
    <xf numFmtId="0" fontId="84" fillId="92" borderId="221" applyNumberFormat="0" applyAlignment="0" applyProtection="0"/>
    <xf numFmtId="183" fontId="125" fillId="16" borderId="220" applyNumberFormat="0" applyAlignment="0" applyProtection="0"/>
    <xf numFmtId="182" fontId="31" fillId="34" borderId="220" applyNumberFormat="0" applyAlignment="0" applyProtection="0"/>
    <xf numFmtId="0" fontId="125" fillId="16" borderId="220" applyNumberFormat="0" applyAlignment="0" applyProtection="0"/>
    <xf numFmtId="182" fontId="31" fillId="34" borderId="220" applyNumberFormat="0" applyAlignment="0" applyProtection="0"/>
    <xf numFmtId="0" fontId="31" fillId="34" borderId="220" applyNumberFormat="0" applyAlignment="0" applyProtection="0"/>
    <xf numFmtId="183" fontId="31" fillId="34" borderId="220" applyNumberFormat="0" applyAlignment="0" applyProtection="0"/>
    <xf numFmtId="183" fontId="31" fillId="34" borderId="209" applyNumberFormat="0" applyAlignment="0" applyProtection="0"/>
    <xf numFmtId="4" fontId="23" fillId="8" borderId="213" applyNumberFormat="0" applyProtection="0">
      <alignment horizontal="right" vertical="center"/>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3" fontId="46" fillId="39" borderId="224" applyNumberFormat="0" applyProtection="0">
      <alignment horizontal="left" vertical="top" indent="1"/>
    </xf>
    <xf numFmtId="4" fontId="52" fillId="95" borderId="221" applyNumberFormat="0" applyProtection="0">
      <alignment horizontal="left" vertical="center" indent="1"/>
    </xf>
    <xf numFmtId="4" fontId="47" fillId="39" borderId="224" applyNumberFormat="0" applyProtection="0">
      <alignment vertical="center"/>
    </xf>
    <xf numFmtId="4" fontId="52" fillId="39" borderId="221" applyNumberFormat="0" applyProtection="0">
      <alignment vertical="center"/>
    </xf>
    <xf numFmtId="0" fontId="52" fillId="98" borderId="221" applyNumberFormat="0" applyProtection="0">
      <alignment horizontal="left" vertical="center" indent="1"/>
    </xf>
    <xf numFmtId="0" fontId="52" fillId="47" borderId="221" applyNumberFormat="0" applyProtection="0">
      <alignment horizontal="left" vertical="center" indent="1"/>
    </xf>
    <xf numFmtId="0" fontId="52" fillId="49" borderId="229"/>
    <xf numFmtId="4" fontId="52" fillId="43" borderId="221" applyNumberFormat="0" applyProtection="0">
      <alignment horizontal="right" vertical="center"/>
    </xf>
    <xf numFmtId="4" fontId="52" fillId="39" borderId="221" applyNumberFormat="0" applyProtection="0">
      <alignment vertical="center"/>
    </xf>
    <xf numFmtId="4" fontId="52" fillId="40" borderId="225" applyNumberFormat="0" applyProtection="0">
      <alignment horizontal="right" vertical="center"/>
    </xf>
    <xf numFmtId="183" fontId="45" fillId="34" borderId="223" applyNumberFormat="0" applyAlignment="0" applyProtection="0"/>
    <xf numFmtId="182" fontId="45" fillId="34" borderId="223" applyNumberFormat="0" applyAlignment="0" applyProtection="0"/>
    <xf numFmtId="0" fontId="45" fillId="34" borderId="223" applyNumberFormat="0" applyAlignment="0" applyProtection="0"/>
    <xf numFmtId="183" fontId="45" fillId="16" borderId="223" applyNumberFormat="0" applyAlignment="0" applyProtection="0"/>
    <xf numFmtId="182"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3" fontId="10" fillId="31" borderId="222" applyNumberFormat="0" applyFont="0" applyAlignment="0" applyProtection="0"/>
    <xf numFmtId="0" fontId="10" fillId="10" borderId="222" applyNumberFormat="0" applyFont="0" applyAlignment="0" applyProtection="0"/>
    <xf numFmtId="0" fontId="80" fillId="39" borderId="224" applyNumberFormat="0" applyProtection="0">
      <alignment horizontal="left" vertical="top" indent="1"/>
    </xf>
    <xf numFmtId="0" fontId="84" fillId="92" borderId="221" applyNumberFormat="0" applyAlignment="0" applyProtection="0"/>
    <xf numFmtId="0" fontId="40" fillId="32" borderId="221" applyNumberFormat="0" applyAlignment="0" applyProtection="0"/>
    <xf numFmtId="4" fontId="52" fillId="46" borderId="225" applyNumberFormat="0" applyProtection="0">
      <alignment horizontal="left" vertical="center" indent="1"/>
    </xf>
    <xf numFmtId="4" fontId="52" fillId="41" borderId="221" applyNumberFormat="0" applyProtection="0">
      <alignment horizontal="right" vertical="center"/>
    </xf>
    <xf numFmtId="4" fontId="52" fillId="15" borderId="221" applyNumberFormat="0" applyProtection="0">
      <alignment horizontal="right" vertical="center"/>
    </xf>
    <xf numFmtId="0" fontId="79" fillId="8" borderId="224" applyNumberFormat="0" applyProtection="0">
      <alignment horizontal="left" vertical="top" indent="1"/>
    </xf>
    <xf numFmtId="4" fontId="52" fillId="13" borderId="221" applyNumberFormat="0" applyProtection="0">
      <alignment horizontal="right" vertical="center"/>
    </xf>
    <xf numFmtId="4" fontId="52" fillId="45" borderId="221" applyNumberFormat="0" applyProtection="0">
      <alignment horizontal="right" vertical="center"/>
    </xf>
    <xf numFmtId="4" fontId="52" fillId="13" borderId="221" applyNumberFormat="0" applyProtection="0">
      <alignment horizontal="right" vertical="center"/>
    </xf>
    <xf numFmtId="4" fontId="52" fillId="45" borderId="221" applyNumberFormat="0" applyProtection="0">
      <alignment horizontal="right" vertical="center"/>
    </xf>
    <xf numFmtId="0" fontId="93" fillId="54" borderId="1" applyNumberFormat="0" applyAlignment="0" applyProtection="0"/>
    <xf numFmtId="4" fontId="52" fillId="43" borderId="221" applyNumberFormat="0" applyProtection="0">
      <alignment horizontal="right" vertical="center"/>
    </xf>
    <xf numFmtId="0" fontId="52" fillId="14" borderId="224" applyNumberFormat="0" applyProtection="0">
      <alignment horizontal="left" vertical="top" indent="1"/>
    </xf>
    <xf numFmtId="0" fontId="52" fillId="8" borderId="224" applyNumberFormat="0" applyProtection="0">
      <alignment horizontal="left" vertical="top" indent="1"/>
    </xf>
    <xf numFmtId="0" fontId="84" fillId="92" borderId="221" applyNumberFormat="0" applyAlignment="0" applyProtection="0"/>
    <xf numFmtId="4" fontId="10" fillId="14" borderId="225" applyNumberFormat="0" applyProtection="0">
      <alignment horizontal="left" vertical="center" indent="1"/>
    </xf>
    <xf numFmtId="4" fontId="52" fillId="15" borderId="221" applyNumberFormat="0" applyProtection="0">
      <alignment horizontal="right" vertical="center"/>
    </xf>
    <xf numFmtId="4" fontId="10" fillId="14" borderId="225" applyNumberFormat="0" applyProtection="0">
      <alignment horizontal="left" vertical="center" indent="1"/>
    </xf>
    <xf numFmtId="4" fontId="52" fillId="43" borderId="221" applyNumberFormat="0" applyProtection="0">
      <alignment horizontal="right" vertical="center"/>
    </xf>
    <xf numFmtId="4" fontId="86" fillId="100" borderId="221" applyNumberFormat="0" applyProtection="0">
      <alignment horizontal="right" vertical="center"/>
    </xf>
    <xf numFmtId="0" fontId="80" fillId="39" borderId="224" applyNumberFormat="0" applyProtection="0">
      <alignment horizontal="left" vertical="top" indent="1"/>
    </xf>
    <xf numFmtId="0" fontId="52" fillId="8" borderId="224" applyNumberFormat="0" applyProtection="0">
      <alignment horizontal="left" vertical="top" indent="1"/>
    </xf>
    <xf numFmtId="0" fontId="52" fillId="16" borderId="221" applyNumberFormat="0" applyProtection="0">
      <alignment horizontal="left" vertical="center" indent="1"/>
    </xf>
    <xf numFmtId="0" fontId="52" fillId="49" borderId="229"/>
    <xf numFmtId="0" fontId="40" fillId="32" borderId="221" applyNumberFormat="0" applyAlignment="0" applyProtection="0"/>
    <xf numFmtId="4" fontId="52" fillId="41" borderId="221" applyNumberFormat="0" applyProtection="0">
      <alignment horizontal="right" vertical="center"/>
    </xf>
    <xf numFmtId="0" fontId="101" fillId="69" borderId="0" applyNumberFormat="0" applyBorder="0" applyAlignment="0" applyProtection="0"/>
    <xf numFmtId="4" fontId="52" fillId="8" borderId="225" applyNumberFormat="0" applyProtection="0">
      <alignment horizontal="left" vertical="center" indent="1"/>
    </xf>
    <xf numFmtId="0" fontId="52" fillId="12" borderId="224" applyNumberFormat="0" applyProtection="0">
      <alignment horizontal="left" vertical="top" indent="1"/>
    </xf>
    <xf numFmtId="4" fontId="52" fillId="13" borderId="221" applyNumberFormat="0" applyProtection="0">
      <alignment horizontal="right" vertical="center"/>
    </xf>
    <xf numFmtId="4" fontId="52" fillId="0" borderId="221" applyNumberFormat="0" applyProtection="0">
      <alignment horizontal="right" vertical="center"/>
    </xf>
    <xf numFmtId="4" fontId="52" fillId="40" borderId="225" applyNumberFormat="0" applyProtection="0">
      <alignment horizontal="right" vertical="center"/>
    </xf>
    <xf numFmtId="0" fontId="40" fillId="32" borderId="221" applyNumberFormat="0" applyAlignment="0" applyProtection="0"/>
    <xf numFmtId="4" fontId="52" fillId="95" borderId="221" applyNumberFormat="0" applyProtection="0">
      <alignment horizontal="left" vertical="center" indent="1"/>
    </xf>
    <xf numFmtId="0" fontId="80" fillId="39" borderId="224" applyNumberFormat="0" applyProtection="0">
      <alignment horizontal="left" vertical="top" indent="1"/>
    </xf>
    <xf numFmtId="4" fontId="52" fillId="8" borderId="221" applyNumberFormat="0" applyProtection="0">
      <alignment horizontal="right" vertical="center"/>
    </xf>
    <xf numFmtId="4" fontId="52" fillId="15" borderId="221" applyNumberFormat="0" applyProtection="0">
      <alignment horizontal="right" vertical="center"/>
    </xf>
    <xf numFmtId="4" fontId="52" fillId="46" borderId="225" applyNumberFormat="0" applyProtection="0">
      <alignment horizontal="left" vertical="center" indent="1"/>
    </xf>
    <xf numFmtId="0" fontId="45" fillId="92" borderId="223" applyNumberFormat="0" applyAlignment="0" applyProtection="0"/>
    <xf numFmtId="4" fontId="52" fillId="45" borderId="221" applyNumberFormat="0" applyProtection="0">
      <alignment horizontal="right" vertical="center"/>
    </xf>
    <xf numFmtId="4" fontId="52" fillId="41" borderId="221" applyNumberFormat="0" applyProtection="0">
      <alignment horizontal="right" vertical="center"/>
    </xf>
    <xf numFmtId="4" fontId="52" fillId="47" borderId="225" applyNumberFormat="0" applyProtection="0">
      <alignment horizontal="left" vertical="center" indent="1"/>
    </xf>
    <xf numFmtId="0" fontId="52" fillId="98" borderId="221" applyNumberFormat="0" applyProtection="0">
      <alignment horizontal="left" vertical="center" indent="1"/>
    </xf>
    <xf numFmtId="4" fontId="52" fillId="44" borderId="221" applyNumberFormat="0" applyProtection="0">
      <alignment horizontal="right" vertical="center"/>
    </xf>
    <xf numFmtId="4" fontId="52" fillId="13" borderId="221" applyNumberFormat="0" applyProtection="0">
      <alignment horizontal="right" vertical="center"/>
    </xf>
    <xf numFmtId="4" fontId="52" fillId="15" borderId="221" applyNumberFormat="0" applyProtection="0">
      <alignment horizontal="right" vertical="center"/>
    </xf>
    <xf numFmtId="4" fontId="82" fillId="11" borderId="221" applyNumberFormat="0" applyProtection="0">
      <alignment horizontal="right" vertical="center"/>
    </xf>
    <xf numFmtId="4" fontId="52" fillId="8" borderId="225" applyNumberFormat="0" applyProtection="0">
      <alignment horizontal="left" vertical="center" indent="1"/>
    </xf>
    <xf numFmtId="4" fontId="52" fillId="43" borderId="221" applyNumberFormat="0" applyProtection="0">
      <alignment horizontal="right" vertical="center"/>
    </xf>
    <xf numFmtId="4" fontId="52" fillId="97" borderId="221" applyNumberFormat="0" applyProtection="0">
      <alignment horizontal="right" vertical="center"/>
    </xf>
    <xf numFmtId="4" fontId="52" fillId="46" borderId="225" applyNumberFormat="0" applyProtection="0">
      <alignment horizontal="left" vertical="center" indent="1"/>
    </xf>
    <xf numFmtId="4" fontId="52" fillId="47" borderId="225" applyNumberFormat="0" applyProtection="0">
      <alignment horizontal="left" vertical="center" indent="1"/>
    </xf>
    <xf numFmtId="0" fontId="52" fillId="98" borderId="221" applyNumberFormat="0" applyProtection="0">
      <alignment horizontal="left" vertical="center" indent="1"/>
    </xf>
    <xf numFmtId="4" fontId="52" fillId="41" borderId="221" applyNumberFormat="0" applyProtection="0">
      <alignment horizontal="right" vertical="center"/>
    </xf>
    <xf numFmtId="0" fontId="34" fillId="0" borderId="227" applyNumberFormat="0" applyFill="0" applyAlignment="0" applyProtection="0"/>
    <xf numFmtId="0" fontId="52" fillId="31" borderId="221" applyNumberFormat="0" applyFont="0" applyAlignment="0" applyProtection="0"/>
    <xf numFmtId="4" fontId="52" fillId="39" borderId="221" applyNumberFormat="0" applyProtection="0">
      <alignment vertical="center"/>
    </xf>
    <xf numFmtId="4" fontId="52" fillId="15" borderId="221" applyNumberFormat="0" applyProtection="0">
      <alignment horizontal="right" vertical="center"/>
    </xf>
    <xf numFmtId="4" fontId="10" fillId="14" borderId="225" applyNumberFormat="0" applyProtection="0">
      <alignment horizontal="left" vertical="center" indent="1"/>
    </xf>
    <xf numFmtId="4" fontId="79" fillId="10" borderId="224" applyNumberFormat="0" applyProtection="0">
      <alignment vertical="center"/>
    </xf>
    <xf numFmtId="4" fontId="52" fillId="45" borderId="221" applyNumberFormat="0" applyProtection="0">
      <alignment horizontal="right" vertical="center"/>
    </xf>
    <xf numFmtId="4" fontId="52" fillId="47" borderId="225" applyNumberFormat="0" applyProtection="0">
      <alignment horizontal="left" vertical="center" indent="1"/>
    </xf>
    <xf numFmtId="4" fontId="52" fillId="8" borderId="225" applyNumberFormat="0" applyProtection="0">
      <alignment horizontal="left" vertical="center" indent="1"/>
    </xf>
    <xf numFmtId="4" fontId="52" fillId="96" borderId="221" applyNumberFormat="0" applyProtection="0">
      <alignment horizontal="left" vertical="center" indent="1"/>
    </xf>
    <xf numFmtId="0" fontId="52" fillId="12" borderId="221" applyNumberFormat="0" applyProtection="0">
      <alignment horizontal="left" vertical="center" indent="1"/>
    </xf>
    <xf numFmtId="0" fontId="52" fillId="47" borderId="224" applyNumberFormat="0" applyProtection="0">
      <alignment horizontal="left" vertical="top" indent="1"/>
    </xf>
    <xf numFmtId="0" fontId="52" fillId="47" borderId="221" applyNumberFormat="0" applyProtection="0">
      <alignment horizontal="left" vertical="center" indent="1"/>
    </xf>
    <xf numFmtId="0" fontId="80" fillId="39" borderId="224" applyNumberFormat="0" applyProtection="0">
      <alignment horizontal="left" vertical="top" indent="1"/>
    </xf>
    <xf numFmtId="4" fontId="52" fillId="40" borderId="225" applyNumberFormat="0" applyProtection="0">
      <alignment horizontal="right" vertical="center"/>
    </xf>
    <xf numFmtId="4" fontId="10" fillId="14" borderId="225" applyNumberFormat="0" applyProtection="0">
      <alignment horizontal="left" vertical="center" indent="1"/>
    </xf>
    <xf numFmtId="0" fontId="52" fillId="47" borderId="221" applyNumberFormat="0" applyProtection="0">
      <alignment horizontal="left" vertical="center" indent="1"/>
    </xf>
    <xf numFmtId="4" fontId="52" fillId="40" borderId="225" applyNumberFormat="0" applyProtection="0">
      <alignment horizontal="right" vertical="center"/>
    </xf>
    <xf numFmtId="0" fontId="52" fillId="14" borderId="224" applyNumberFormat="0" applyProtection="0">
      <alignment horizontal="left" vertical="top" indent="1"/>
    </xf>
    <xf numFmtId="0" fontId="52" fillId="98" borderId="221" applyNumberFormat="0" applyProtection="0">
      <alignment horizontal="left" vertical="center" indent="1"/>
    </xf>
    <xf numFmtId="4" fontId="52" fillId="96" borderId="221" applyNumberFormat="0" applyProtection="0">
      <alignment horizontal="left" vertical="center" indent="1"/>
    </xf>
    <xf numFmtId="4" fontId="52" fillId="0" borderId="221" applyNumberFormat="0" applyProtection="0">
      <alignment horizontal="right" vertical="center"/>
    </xf>
    <xf numFmtId="0" fontId="52" fillId="47" borderId="224" applyNumberFormat="0" applyProtection="0">
      <alignment horizontal="left" vertical="top" indent="1"/>
    </xf>
    <xf numFmtId="4" fontId="10" fillId="14" borderId="225" applyNumberFormat="0" applyProtection="0">
      <alignment horizontal="left" vertical="center" indent="1"/>
    </xf>
    <xf numFmtId="0" fontId="52" fillId="16" borderId="221" applyNumberFormat="0" applyProtection="0">
      <alignment horizontal="left" vertical="center" indent="1"/>
    </xf>
    <xf numFmtId="0" fontId="52" fillId="12" borderId="221" applyNumberFormat="0" applyProtection="0">
      <alignment horizontal="left" vertical="center" indent="1"/>
    </xf>
    <xf numFmtId="0" fontId="52" fillId="47" borderId="224" applyNumberFormat="0" applyProtection="0">
      <alignment horizontal="left" vertical="top" indent="1"/>
    </xf>
    <xf numFmtId="4" fontId="52" fillId="41" borderId="221" applyNumberFormat="0" applyProtection="0">
      <alignment horizontal="right" vertical="center"/>
    </xf>
    <xf numFmtId="4" fontId="52" fillId="44" borderId="221" applyNumberFormat="0" applyProtection="0">
      <alignment horizontal="right" vertical="center"/>
    </xf>
    <xf numFmtId="4" fontId="52" fillId="45" borderId="221" applyNumberFormat="0" applyProtection="0">
      <alignment horizontal="right" vertical="center"/>
    </xf>
    <xf numFmtId="4" fontId="52" fillId="96" borderId="221" applyNumberFormat="0" applyProtection="0">
      <alignment horizontal="left" vertical="center" indent="1"/>
    </xf>
    <xf numFmtId="0" fontId="52" fillId="16" borderId="221" applyNumberFormat="0" applyProtection="0">
      <alignment horizontal="left" vertical="center" indent="1"/>
    </xf>
    <xf numFmtId="0" fontId="52" fillId="47" borderId="221" applyNumberFormat="0" applyProtection="0">
      <alignment horizontal="left" vertical="center" indent="1"/>
    </xf>
    <xf numFmtId="4" fontId="52" fillId="97" borderId="221" applyNumberFormat="0" applyProtection="0">
      <alignment horizontal="right" vertical="center"/>
    </xf>
    <xf numFmtId="4" fontId="52" fillId="44" borderId="221" applyNumberFormat="0" applyProtection="0">
      <alignment horizontal="right" vertical="center"/>
    </xf>
    <xf numFmtId="0" fontId="52" fillId="14" borderId="224" applyNumberFormat="0" applyProtection="0">
      <alignment horizontal="left" vertical="top" indent="1"/>
    </xf>
    <xf numFmtId="0" fontId="45" fillId="92" borderId="223" applyNumberFormat="0" applyAlignment="0" applyProtection="0"/>
    <xf numFmtId="0" fontId="79" fillId="8" borderId="224" applyNumberFormat="0" applyProtection="0">
      <alignment horizontal="left" vertical="top" indent="1"/>
    </xf>
    <xf numFmtId="0" fontId="52" fillId="8" borderId="224" applyNumberFormat="0" applyProtection="0">
      <alignment horizontal="left" vertical="top" indent="1"/>
    </xf>
    <xf numFmtId="4" fontId="79" fillId="10" borderId="224" applyNumberFormat="0" applyProtection="0">
      <alignment vertical="center"/>
    </xf>
    <xf numFmtId="4" fontId="79" fillId="16" borderId="224" applyNumberFormat="0" applyProtection="0">
      <alignment horizontal="left" vertical="center" indent="1"/>
    </xf>
    <xf numFmtId="0" fontId="52" fillId="12" borderId="224" applyNumberFormat="0" applyProtection="0">
      <alignment horizontal="left" vertical="top" indent="1"/>
    </xf>
    <xf numFmtId="4" fontId="52" fillId="41" borderId="221" applyNumberFormat="0" applyProtection="0">
      <alignment horizontal="right" vertical="center"/>
    </xf>
    <xf numFmtId="182" fontId="130" fillId="17" borderId="220" applyNumberFormat="0" applyAlignment="0" applyProtection="0"/>
    <xf numFmtId="183" fontId="130" fillId="17" borderId="220" applyNumberFormat="0" applyAlignment="0" applyProtection="0"/>
    <xf numFmtId="0" fontId="130" fillId="17" borderId="220" applyNumberFormat="0" applyAlignment="0" applyProtection="0"/>
    <xf numFmtId="0" fontId="40" fillId="32" borderId="220" applyNumberFormat="0" applyAlignment="0" applyProtection="0"/>
    <xf numFmtId="0"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183" fontId="130" fillId="17" borderId="220" applyNumberFormat="0" applyAlignment="0" applyProtection="0"/>
    <xf numFmtId="183" fontId="40" fillId="32" borderId="220" applyNumberFormat="0" applyAlignment="0" applyProtection="0"/>
    <xf numFmtId="183"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182" fontId="130" fillId="17" borderId="220" applyNumberFormat="0" applyAlignment="0" applyProtection="0"/>
    <xf numFmtId="183" fontId="130" fillId="17" borderId="220" applyNumberFormat="0" applyAlignment="0" applyProtection="0"/>
    <xf numFmtId="183" fontId="118" fillId="0" borderId="219">
      <alignment horizontal="left" vertical="center"/>
    </xf>
    <xf numFmtId="183" fontId="118" fillId="0" borderId="219">
      <alignment horizontal="left" vertical="center"/>
    </xf>
    <xf numFmtId="183" fontId="118" fillId="0" borderId="219">
      <alignment horizontal="left" vertical="center"/>
    </xf>
    <xf numFmtId="182" fontId="118" fillId="0" borderId="219">
      <alignment horizontal="left" vertical="center"/>
    </xf>
    <xf numFmtId="182" fontId="31" fillId="34" borderId="220" applyNumberFormat="0" applyAlignment="0" applyProtection="0"/>
    <xf numFmtId="182" fontId="31" fillId="34" borderId="220" applyNumberFormat="0" applyAlignment="0" applyProtection="0"/>
    <xf numFmtId="0" fontId="31" fillId="34" borderId="220" applyNumberFormat="0" applyAlignment="0" applyProtection="0"/>
    <xf numFmtId="0" fontId="10" fillId="10" borderId="222" applyNumberFormat="0" applyFont="0" applyAlignment="0" applyProtection="0"/>
    <xf numFmtId="4" fontId="46" fillId="39" borderId="224" applyNumberFormat="0" applyProtection="0">
      <alignment horizontal="left" vertical="center" indent="1"/>
    </xf>
    <xf numFmtId="4" fontId="23" fillId="13" borderId="224" applyNumberFormat="0" applyProtection="0">
      <alignment horizontal="right" vertical="center"/>
    </xf>
    <xf numFmtId="4" fontId="23" fillId="41" borderId="224" applyNumberFormat="0" applyProtection="0">
      <alignment horizontal="right" vertical="center"/>
    </xf>
    <xf numFmtId="4" fontId="23" fillId="15" borderId="224" applyNumberFormat="0" applyProtection="0">
      <alignment horizontal="right" vertical="center"/>
    </xf>
    <xf numFmtId="0" fontId="10" fillId="12" borderId="224" applyNumberFormat="0" applyProtection="0">
      <alignment horizontal="left" vertical="center" indent="1"/>
    </xf>
    <xf numFmtId="4" fontId="23" fillId="10" borderId="224" applyNumberFormat="0" applyProtection="0">
      <alignment vertical="center"/>
    </xf>
    <xf numFmtId="4" fontId="23" fillId="8" borderId="224" applyNumberFormat="0" applyProtection="0">
      <alignment horizontal="left" vertical="center" indent="1"/>
    </xf>
    <xf numFmtId="0" fontId="10" fillId="0" borderId="208" applyNumberFormat="0" applyFont="0" applyFill="0" applyAlignment="0" applyProtection="0"/>
    <xf numFmtId="0" fontId="34" fillId="0" borderId="228" applyNumberFormat="0" applyFill="0" applyAlignment="0" applyProtection="0"/>
    <xf numFmtId="0" fontId="31" fillId="34" borderId="209" applyNumberFormat="0" applyAlignment="0" applyProtection="0"/>
    <xf numFmtId="0" fontId="130" fillId="17" borderId="220" applyNumberFormat="0" applyAlignment="0" applyProtection="0"/>
    <xf numFmtId="0" fontId="130" fillId="17" borderId="220" applyNumberFormat="0" applyAlignment="0" applyProtection="0"/>
    <xf numFmtId="0" fontId="130" fillId="17" borderId="220" applyNumberFormat="0" applyAlignment="0" applyProtection="0"/>
    <xf numFmtId="182" fontId="118" fillId="0" borderId="193">
      <alignment horizontal="left" vertical="center"/>
    </xf>
    <xf numFmtId="183" fontId="118" fillId="0" borderId="193">
      <alignment horizontal="left" vertical="center"/>
    </xf>
    <xf numFmtId="183" fontId="118"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6" fillId="95" borderId="224" applyNumberFormat="0" applyProtection="0">
      <alignment horizontal="left" vertical="top" indent="1"/>
    </xf>
    <xf numFmtId="182" fontId="130" fillId="17" borderId="209" applyNumberFormat="0" applyAlignment="0" applyProtection="0"/>
    <xf numFmtId="183" fontId="130" fillId="17" borderId="209" applyNumberFormat="0" applyAlignment="0" applyProtection="0"/>
    <xf numFmtId="0" fontId="40" fillId="32" borderId="209" applyNumberFormat="0" applyAlignment="0" applyProtection="0"/>
    <xf numFmtId="182" fontId="40" fillId="32" borderId="209" applyNumberFormat="0" applyAlignment="0" applyProtection="0"/>
    <xf numFmtId="182" fontId="130" fillId="17" borderId="209" applyNumberFormat="0" applyAlignment="0" applyProtection="0"/>
    <xf numFmtId="182" fontId="130" fillId="17" borderId="209" applyNumberFormat="0" applyAlignment="0" applyProtection="0"/>
    <xf numFmtId="4" fontId="178" fillId="16" borderId="224" applyNumberFormat="0" applyProtection="0">
      <alignment horizontal="center" vertical="center"/>
    </xf>
    <xf numFmtId="182" fontId="130" fillId="17" borderId="209" applyNumberFormat="0" applyAlignment="0" applyProtection="0"/>
    <xf numFmtId="182" fontId="31" fillId="34" borderId="169" applyNumberFormat="0" applyAlignment="0" applyProtection="0"/>
    <xf numFmtId="0" fontId="130" fillId="17" borderId="209" applyNumberFormat="0" applyAlignment="0" applyProtection="0"/>
    <xf numFmtId="182" fontId="31" fillId="34" borderId="169" applyNumberFormat="0" applyAlignment="0" applyProtection="0"/>
    <xf numFmtId="183" fontId="130" fillId="17" borderId="209" applyNumberFormat="0" applyAlignment="0" applyProtection="0"/>
    <xf numFmtId="183" fontId="40" fillId="32" borderId="209" applyNumberFormat="0" applyAlignment="0" applyProtection="0"/>
    <xf numFmtId="182" fontId="31" fillId="34" borderId="169" applyNumberFormat="0" applyAlignment="0" applyProtection="0"/>
    <xf numFmtId="182" fontId="31" fillId="34" borderId="169" applyNumberFormat="0" applyAlignment="0" applyProtection="0"/>
    <xf numFmtId="0" fontId="40" fillId="32" borderId="209" applyNumberFormat="0" applyAlignment="0" applyProtection="0"/>
    <xf numFmtId="0" fontId="177" fillId="132" borderId="229" applyNumberFormat="0" applyProtection="0">
      <alignment horizontal="left" vertical="center" indent="2"/>
    </xf>
    <xf numFmtId="183" fontId="130" fillId="17" borderId="209" applyNumberFormat="0" applyAlignment="0" applyProtection="0"/>
    <xf numFmtId="0" fontId="10" fillId="131" borderId="224" applyNumberFormat="0" applyProtection="0">
      <alignment horizontal="left" vertical="top" indent="1"/>
    </xf>
    <xf numFmtId="0" fontId="10" fillId="10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0" fontId="10" fillId="31" borderId="211" applyNumberFormat="0" applyFont="0" applyAlignment="0" applyProtection="0"/>
    <xf numFmtId="0" fontId="10" fillId="31" borderId="211" applyNumberFormat="0" applyFont="0" applyAlignment="0" applyProtection="0"/>
    <xf numFmtId="4" fontId="52" fillId="95" borderId="210" applyNumberFormat="0" applyProtection="0">
      <alignment horizontal="left" vertical="center" indent="1"/>
    </xf>
    <xf numFmtId="182" fontId="46" fillId="39" borderId="213" applyNumberFormat="0" applyProtection="0">
      <alignment horizontal="left" vertical="top" indent="1"/>
    </xf>
    <xf numFmtId="182" fontId="46" fillId="39" borderId="213" applyNumberFormat="0" applyProtection="0">
      <alignment horizontal="left" vertical="top" indent="1"/>
    </xf>
    <xf numFmtId="183" fontId="46" fillId="39" borderId="213" applyNumberFormat="0" applyProtection="0">
      <alignment horizontal="left" vertical="top" indent="1"/>
    </xf>
    <xf numFmtId="4" fontId="52" fillId="96" borderId="210" applyNumberFormat="0" applyProtection="0">
      <alignment horizontal="left" vertical="center" indent="1"/>
    </xf>
    <xf numFmtId="4" fontId="23" fillId="9" borderId="213" applyNumberFormat="0" applyProtection="0">
      <alignment horizontal="right" vertical="center"/>
    </xf>
    <xf numFmtId="4" fontId="52" fillId="45" borderId="210" applyNumberFormat="0" applyProtection="0">
      <alignment horizontal="right" vertical="center"/>
    </xf>
    <xf numFmtId="4" fontId="23" fillId="8" borderId="213" applyNumberFormat="0" applyProtection="0">
      <alignment horizontal="right" vertical="center"/>
    </xf>
    <xf numFmtId="182"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0" fontId="10" fillId="14" borderId="213" applyNumberFormat="0" applyProtection="0">
      <alignment horizontal="left" vertical="top" indent="1"/>
    </xf>
    <xf numFmtId="183" fontId="10" fillId="14" borderId="213" applyNumberFormat="0" applyProtection="0">
      <alignment horizontal="left" vertical="top" indent="1"/>
    </xf>
    <xf numFmtId="0" fontId="10" fillId="8" borderId="213" applyNumberFormat="0" applyProtection="0">
      <alignment horizontal="left" vertical="center" indent="1"/>
    </xf>
    <xf numFmtId="0" fontId="52" fillId="98" borderId="210" applyNumberFormat="0" applyProtection="0">
      <alignment horizontal="left" vertical="center"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52" fillId="8" borderId="213" applyNumberFormat="0" applyProtection="0">
      <alignment horizontal="left" vertical="top" indent="1"/>
    </xf>
    <xf numFmtId="182" fontId="10" fillId="8" borderId="213" applyNumberFormat="0" applyProtection="0">
      <alignment horizontal="left" vertical="top"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47" borderId="213" applyNumberFormat="0" applyProtection="0">
      <alignment horizontal="left" vertical="center" indent="1"/>
    </xf>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45" fillId="34" borderId="171" applyNumberFormat="0" applyAlignment="0" applyProtection="0"/>
    <xf numFmtId="182" fontId="45" fillId="34" borderId="171" applyNumberFormat="0" applyAlignment="0" applyProtection="0"/>
    <xf numFmtId="182" fontId="45" fillId="34" borderId="171" applyNumberForma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182" fontId="34" fillId="0" borderId="174" applyNumberFormat="0" applyFill="0" applyAlignment="0" applyProtection="0"/>
    <xf numFmtId="182" fontId="34" fillId="0" borderId="174" applyNumberFormat="0" applyFill="0" applyAlignment="0" applyProtection="0"/>
    <xf numFmtId="182" fontId="34" fillId="0" borderId="174" applyNumberFormat="0" applyFill="0" applyAlignment="0" applyProtection="0"/>
    <xf numFmtId="4" fontId="52" fillId="40" borderId="214" applyNumberFormat="0" applyProtection="0">
      <alignment horizontal="right" vertical="center"/>
    </xf>
    <xf numFmtId="0" fontId="130" fillId="17" borderId="209" applyNumberFormat="0" applyAlignment="0" applyProtection="0"/>
    <xf numFmtId="183" fontId="45" fillId="34" borderId="212" applyNumberFormat="0" applyAlignment="0" applyProtection="0"/>
    <xf numFmtId="4" fontId="52" fillId="42" borderId="210" applyNumberFormat="0" applyProtection="0">
      <alignment horizontal="right" vertical="center"/>
    </xf>
    <xf numFmtId="4" fontId="23" fillId="44" borderId="213" applyNumberFormat="0" applyProtection="0">
      <alignment horizontal="right" vertical="center"/>
    </xf>
    <xf numFmtId="183" fontId="10" fillId="14"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3" fontId="10" fillId="8" borderId="213" applyNumberFormat="0" applyProtection="0">
      <alignment horizontal="left" vertical="top" indent="1"/>
    </xf>
    <xf numFmtId="182" fontId="118" fillId="0" borderId="167">
      <alignment horizontal="left" vertical="center"/>
    </xf>
    <xf numFmtId="0" fontId="101" fillId="57" borderId="0" applyNumberFormat="0" applyBorder="0" applyAlignment="0" applyProtection="0"/>
    <xf numFmtId="0" fontId="10" fillId="31" borderId="222" applyNumberFormat="0" applyFont="0" applyAlignment="0" applyProtection="0"/>
    <xf numFmtId="4" fontId="52" fillId="95" borderId="221" applyNumberFormat="0" applyProtection="0">
      <alignment horizontal="left" vertical="center"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52" fillId="43" borderId="221" applyNumberFormat="0" applyProtection="0">
      <alignment horizontal="right" vertical="center"/>
    </xf>
    <xf numFmtId="0" fontId="52" fillId="12" borderId="221" applyNumberFormat="0" applyProtection="0">
      <alignment horizontal="left" vertical="center" indent="1"/>
    </xf>
    <xf numFmtId="4" fontId="52" fillId="47" borderId="225" applyNumberFormat="0" applyProtection="0">
      <alignment horizontal="left" vertical="center" indent="1"/>
    </xf>
    <xf numFmtId="4" fontId="52" fillId="0" borderId="221" applyNumberFormat="0" applyProtection="0">
      <alignment horizontal="right" vertical="center"/>
    </xf>
    <xf numFmtId="0" fontId="52" fillId="8" borderId="224" applyNumberFormat="0" applyProtection="0">
      <alignment horizontal="left" vertical="top" indent="1"/>
    </xf>
    <xf numFmtId="182" fontId="130" fillId="17" borderId="220" applyNumberFormat="0" applyAlignment="0" applyProtection="0"/>
    <xf numFmtId="4" fontId="23" fillId="44" borderId="224" applyNumberFormat="0" applyProtection="0">
      <alignment horizontal="right" vertical="center"/>
    </xf>
    <xf numFmtId="182" fontId="125" fillId="16" borderId="169" applyNumberFormat="0" applyAlignment="0" applyProtection="0"/>
    <xf numFmtId="0" fontId="10" fillId="131" borderId="224" applyNumberFormat="0" applyProtection="0">
      <alignment horizontal="left" vertical="top" indent="1"/>
    </xf>
    <xf numFmtId="182" fontId="10" fillId="14" borderId="213" applyNumberFormat="0" applyProtection="0">
      <alignment horizontal="left" vertical="center" indent="1"/>
    </xf>
    <xf numFmtId="182" fontId="10" fillId="8" borderId="213" applyNumberFormat="0" applyProtection="0">
      <alignment horizontal="left" vertical="center" indent="1"/>
    </xf>
    <xf numFmtId="182" fontId="10" fillId="12" borderId="213" applyNumberFormat="0" applyProtection="0">
      <alignment horizontal="left" vertical="center" indent="1"/>
    </xf>
    <xf numFmtId="0" fontId="10" fillId="12" borderId="213" applyNumberFormat="0" applyProtection="0">
      <alignment horizontal="left" vertical="top" indent="1"/>
    </xf>
    <xf numFmtId="182" fontId="130" fillId="17" borderId="169" applyNumberFormat="0" applyAlignment="0" applyProtection="0"/>
    <xf numFmtId="182" fontId="10" fillId="10" borderId="170" applyNumberFormat="0" applyFont="0" applyAlignment="0" applyProtection="0"/>
    <xf numFmtId="182" fontId="45" fillId="16" borderId="171" applyNumberFormat="0" applyAlignment="0" applyProtection="0"/>
    <xf numFmtId="182" fontId="34" fillId="0" borderId="177" applyNumberFormat="0" applyFill="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45" fillId="34" borderId="212" applyNumberFormat="0" applyAlignment="0" applyProtection="0"/>
    <xf numFmtId="4" fontId="23" fillId="43" borderId="213" applyNumberFormat="0" applyProtection="0">
      <alignment horizontal="right" vertical="center"/>
    </xf>
    <xf numFmtId="4" fontId="23" fillId="43" borderId="213" applyNumberFormat="0" applyProtection="0">
      <alignment horizontal="right" vertical="center"/>
    </xf>
    <xf numFmtId="4" fontId="23" fillId="44" borderId="213" applyNumberFormat="0" applyProtection="0">
      <alignment horizontal="right" vertical="center"/>
    </xf>
    <xf numFmtId="182" fontId="10" fillId="14"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18" fillId="0" borderId="167">
      <alignment horizontal="left" vertical="center"/>
    </xf>
    <xf numFmtId="4" fontId="23" fillId="41" borderId="213" applyNumberFormat="0" applyProtection="0">
      <alignment horizontal="right" vertical="center"/>
    </xf>
    <xf numFmtId="0" fontId="45" fillId="34" borderId="212" applyNumberFormat="0" applyAlignment="0" applyProtection="0"/>
    <xf numFmtId="0" fontId="10" fillId="8" borderId="213" applyNumberFormat="0" applyProtection="0">
      <alignment horizontal="left" vertical="top" indent="1"/>
    </xf>
    <xf numFmtId="0" fontId="10" fillId="8"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18" fillId="0" borderId="167">
      <alignment horizontal="left" vertical="center"/>
    </xf>
    <xf numFmtId="182" fontId="118" fillId="0" borderId="167">
      <alignment horizontal="left" vertical="center"/>
    </xf>
    <xf numFmtId="182" fontId="118" fillId="0" borderId="167">
      <alignment horizontal="left" vertical="center"/>
    </xf>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49" fillId="14" borderId="173" applyBorder="0"/>
    <xf numFmtId="182" fontId="49" fillId="14" borderId="173" applyBorder="0"/>
    <xf numFmtId="182" fontId="23" fillId="10"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23" fillId="8" borderId="172" applyNumberFormat="0" applyProtection="0">
      <alignment horizontal="left" vertical="top" indent="1"/>
    </xf>
    <xf numFmtId="183" fontId="45" fillId="16" borderId="212" applyNumberFormat="0" applyAlignment="0" applyProtection="0"/>
    <xf numFmtId="0" fontId="46" fillId="39" borderId="224" applyNumberFormat="0" applyProtection="0">
      <alignment horizontal="left" vertical="top" indent="1"/>
    </xf>
    <xf numFmtId="183" fontId="45" fillId="34" borderId="223" applyNumberFormat="0" applyAlignment="0" applyProtection="0"/>
    <xf numFmtId="0" fontId="52" fillId="98" borderId="221" applyNumberFormat="0" applyProtection="0">
      <alignment horizontal="left" vertical="center" indent="1"/>
    </xf>
    <xf numFmtId="183" fontId="10" fillId="10" borderId="222" applyNumberFormat="0" applyFont="0" applyAlignment="0" applyProtection="0"/>
    <xf numFmtId="0" fontId="52" fillId="12" borderId="221" applyNumberFormat="0" applyProtection="0">
      <alignment horizontal="left" vertical="center" indent="1"/>
    </xf>
    <xf numFmtId="0" fontId="101" fillId="61" borderId="0" applyNumberFormat="0" applyBorder="0" applyAlignment="0" applyProtection="0"/>
    <xf numFmtId="0" fontId="52" fillId="14" borderId="224" applyNumberFormat="0" applyProtection="0">
      <alignment horizontal="left" vertical="top" indent="1"/>
    </xf>
    <xf numFmtId="0" fontId="52" fillId="12" borderId="221" applyNumberFormat="0" applyProtection="0">
      <alignment horizontal="left" vertical="center" indent="1"/>
    </xf>
    <xf numFmtId="4" fontId="52" fillId="96" borderId="221" applyNumberFormat="0" applyProtection="0">
      <alignment horizontal="left" vertical="center" indent="1"/>
    </xf>
    <xf numFmtId="0" fontId="52" fillId="12" borderId="224" applyNumberFormat="0" applyProtection="0">
      <alignment horizontal="left" vertical="top" indent="1"/>
    </xf>
    <xf numFmtId="4" fontId="52" fillId="45" borderId="221" applyNumberFormat="0" applyProtection="0">
      <alignment horizontal="right" vertical="center"/>
    </xf>
    <xf numFmtId="0" fontId="52" fillId="14" borderId="224" applyNumberFormat="0" applyProtection="0">
      <alignment horizontal="left" vertical="top" indent="1"/>
    </xf>
    <xf numFmtId="0" fontId="52" fillId="47" borderId="224" applyNumberFormat="0" applyProtection="0">
      <alignment horizontal="left" vertical="top" indent="1"/>
    </xf>
    <xf numFmtId="4" fontId="52" fillId="41" borderId="221" applyNumberFormat="0" applyProtection="0">
      <alignment horizontal="right" vertical="center"/>
    </xf>
    <xf numFmtId="4" fontId="52" fillId="95" borderId="221" applyNumberFormat="0" applyProtection="0">
      <alignment horizontal="left" vertical="center" indent="1"/>
    </xf>
    <xf numFmtId="0" fontId="40" fillId="32" borderId="221" applyNumberFormat="0" applyAlignment="0" applyProtection="0"/>
    <xf numFmtId="4" fontId="52" fillId="96" borderId="221" applyNumberFormat="0" applyProtection="0">
      <alignment horizontal="left" vertical="center" indent="1"/>
    </xf>
    <xf numFmtId="4" fontId="52" fillId="8" borderId="221" applyNumberFormat="0" applyProtection="0">
      <alignment horizontal="right" vertical="center"/>
    </xf>
    <xf numFmtId="0" fontId="52" fillId="47" borderId="221" applyNumberFormat="0" applyProtection="0">
      <alignment horizontal="left" vertical="center" indent="1"/>
    </xf>
    <xf numFmtId="4" fontId="52" fillId="41" borderId="221" applyNumberFormat="0" applyProtection="0">
      <alignment horizontal="right" vertical="center"/>
    </xf>
    <xf numFmtId="0" fontId="52" fillId="47" borderId="224" applyNumberFormat="0" applyProtection="0">
      <alignment horizontal="left" vertical="top" indent="1"/>
    </xf>
    <xf numFmtId="183" fontId="130" fillId="17" borderId="220" applyNumberFormat="0" applyAlignment="0" applyProtection="0"/>
    <xf numFmtId="183"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0" fontId="31" fillId="34" borderId="220" applyNumberFormat="0" applyAlignment="0" applyProtection="0"/>
    <xf numFmtId="182" fontId="31" fillId="34" borderId="209" applyNumberFormat="0" applyAlignment="0" applyProtection="0"/>
    <xf numFmtId="0" fontId="40" fillId="32" borderId="209" applyNumberFormat="0" applyAlignment="0" applyProtection="0"/>
    <xf numFmtId="182" fontId="130" fillId="17" borderId="209" applyNumberFormat="0" applyAlignment="0" applyProtection="0"/>
    <xf numFmtId="182" fontId="31" fillId="34" borderId="169" applyNumberFormat="0" applyAlignment="0" applyProtection="0"/>
    <xf numFmtId="0" fontId="10" fillId="131" borderId="224" applyNumberFormat="0" applyProtection="0">
      <alignment horizontal="left" vertical="top" indent="1"/>
    </xf>
    <xf numFmtId="183" fontId="130" fillId="17" borderId="209" applyNumberFormat="0" applyAlignment="0" applyProtection="0"/>
    <xf numFmtId="4" fontId="46" fillId="39" borderId="213" applyNumberFormat="0" applyProtection="0">
      <alignment vertical="center"/>
    </xf>
    <xf numFmtId="0" fontId="46" fillId="39" borderId="213" applyNumberFormat="0" applyProtection="0">
      <alignment horizontal="left" vertical="top" indent="1"/>
    </xf>
    <xf numFmtId="4" fontId="23" fillId="13" borderId="213" applyNumberFormat="0" applyProtection="0">
      <alignment horizontal="right" vertical="center"/>
    </xf>
    <xf numFmtId="4" fontId="23" fillId="9" borderId="213" applyNumberFormat="0" applyProtection="0">
      <alignment horizontal="right" vertical="center"/>
    </xf>
    <xf numFmtId="4" fontId="52" fillId="46" borderId="214" applyNumberFormat="0" applyProtection="0">
      <alignment horizontal="left" vertical="center" indent="1"/>
    </xf>
    <xf numFmtId="0" fontId="52" fillId="16" borderId="210"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8" borderId="213" applyNumberFormat="0" applyProtection="0">
      <alignment horizontal="left" vertical="center" indent="1"/>
    </xf>
    <xf numFmtId="183" fontId="10" fillId="8" borderId="213" applyNumberFormat="0" applyProtection="0">
      <alignment horizontal="left" vertical="center" indent="1"/>
    </xf>
    <xf numFmtId="0" fontId="52" fillId="12" borderId="210" applyNumberFormat="0" applyProtection="0">
      <alignment horizontal="left" vertical="center" indent="1"/>
    </xf>
    <xf numFmtId="183" fontId="10" fillId="8"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center"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4" fontId="52" fillId="0" borderId="175" applyNumberFormat="0" applyProtection="0">
      <alignment horizontal="right" vertical="center"/>
    </xf>
    <xf numFmtId="4" fontId="52" fillId="96" borderId="175" applyNumberFormat="0" applyProtection="0">
      <alignment horizontal="left" vertical="center" indent="1"/>
    </xf>
    <xf numFmtId="182" fontId="23" fillId="8" borderId="172" applyNumberFormat="0" applyProtection="0">
      <alignment horizontal="left" vertical="top" indent="1"/>
    </xf>
    <xf numFmtId="182" fontId="34" fillId="0" borderId="174" applyNumberFormat="0" applyFill="0" applyAlignment="0" applyProtection="0"/>
    <xf numFmtId="4" fontId="46" fillId="39" borderId="213" applyNumberFormat="0" applyProtection="0">
      <alignment vertical="center"/>
    </xf>
    <xf numFmtId="0" fontId="10" fillId="31" borderId="211" applyNumberFormat="0" applyFont="0" applyAlignment="0" applyProtection="0"/>
    <xf numFmtId="4" fontId="23" fillId="40" borderId="213" applyNumberFormat="0" applyProtection="0">
      <alignment horizontal="right" vertical="center"/>
    </xf>
    <xf numFmtId="4" fontId="23" fillId="41" borderId="213" applyNumberFormat="0" applyProtection="0">
      <alignment horizontal="right" vertical="center"/>
    </xf>
    <xf numFmtId="0" fontId="10" fillId="31" borderId="211" applyNumberFormat="0" applyFont="0" applyAlignment="0" applyProtection="0"/>
    <xf numFmtId="183" fontId="45" fillId="34" borderId="212" applyNumberFormat="0" applyAlignment="0" applyProtection="0"/>
    <xf numFmtId="4" fontId="181" fillId="0" borderId="229" applyNumberFormat="0" applyProtection="0">
      <alignment horizontal="right" vertical="center" wrapText="1"/>
    </xf>
    <xf numFmtId="4" fontId="52" fillId="39" borderId="210" applyNumberFormat="0" applyProtection="0">
      <alignment vertical="center"/>
    </xf>
    <xf numFmtId="4" fontId="52" fillId="45" borderId="221" applyNumberFormat="0" applyProtection="0">
      <alignment horizontal="right" vertical="center"/>
    </xf>
    <xf numFmtId="182" fontId="10" fillId="31" borderId="222" applyNumberFormat="0" applyFont="0" applyAlignment="0" applyProtection="0"/>
    <xf numFmtId="4" fontId="52" fillId="47" borderId="225" applyNumberFormat="0" applyProtection="0">
      <alignment horizontal="left" vertical="center" indent="1"/>
    </xf>
    <xf numFmtId="4" fontId="79" fillId="16" borderId="224" applyNumberFormat="0" applyProtection="0">
      <alignment horizontal="left" vertical="center" indent="1"/>
    </xf>
    <xf numFmtId="0" fontId="52" fillId="14" borderId="224" applyNumberFormat="0" applyProtection="0">
      <alignment horizontal="left" vertical="top" indent="1"/>
    </xf>
    <xf numFmtId="0" fontId="52" fillId="16" borderId="221" applyNumberFormat="0" applyProtection="0">
      <alignment horizontal="left" vertical="center" indent="1"/>
    </xf>
    <xf numFmtId="0" fontId="52" fillId="8" borderId="224" applyNumberFormat="0" applyProtection="0">
      <alignment horizontal="left" vertical="top" indent="1"/>
    </xf>
    <xf numFmtId="4" fontId="52" fillId="8" borderId="225" applyNumberFormat="0" applyProtection="0">
      <alignment horizontal="left" vertical="center" indent="1"/>
    </xf>
    <xf numFmtId="4" fontId="52" fillId="47" borderId="225" applyNumberFormat="0" applyProtection="0">
      <alignment horizontal="left" vertical="center" indent="1"/>
    </xf>
    <xf numFmtId="0" fontId="52" fillId="31" borderId="221" applyNumberFormat="0" applyFont="0" applyAlignment="0" applyProtection="0"/>
    <xf numFmtId="0" fontId="79" fillId="10" borderId="224" applyNumberFormat="0" applyProtection="0">
      <alignment horizontal="left" vertical="top" indent="1"/>
    </xf>
    <xf numFmtId="183" fontId="40" fillId="32" borderId="220" applyNumberFormat="0" applyAlignment="0" applyProtection="0"/>
    <xf numFmtId="183" fontId="130" fillId="17" borderId="220" applyNumberFormat="0" applyAlignment="0" applyProtection="0"/>
    <xf numFmtId="183" fontId="130" fillId="17" borderId="209" applyNumberFormat="0" applyAlignment="0" applyProtection="0"/>
    <xf numFmtId="182" fontId="31" fillId="34" borderId="169" applyNumberFormat="0" applyAlignment="0" applyProtection="0"/>
    <xf numFmtId="0" fontId="10" fillId="133" borderId="224" applyNumberFormat="0" applyProtection="0">
      <alignment horizontal="left" vertical="top" indent="1"/>
    </xf>
    <xf numFmtId="4" fontId="10" fillId="14" borderId="214" applyNumberFormat="0" applyProtection="0">
      <alignment horizontal="left" vertical="center" indent="1"/>
    </xf>
    <xf numFmtId="4" fontId="52" fillId="8" borderId="214" applyNumberFormat="0" applyProtection="0">
      <alignment horizontal="left" vertical="center" indent="1"/>
    </xf>
    <xf numFmtId="0" fontId="10" fillId="14" borderId="213" applyNumberFormat="0" applyProtection="0">
      <alignment horizontal="left" vertical="top" indent="1"/>
    </xf>
    <xf numFmtId="182" fontId="10" fillId="8" borderId="213" applyNumberFormat="0" applyProtection="0">
      <alignment horizontal="left" vertical="center" indent="1"/>
    </xf>
    <xf numFmtId="183" fontId="10" fillId="12" borderId="213" applyNumberFormat="0" applyProtection="0">
      <alignment horizontal="left" vertical="center"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40" fillId="32" borderId="169" applyNumberFormat="0" applyAlignment="0" applyProtection="0"/>
    <xf numFmtId="0" fontId="31" fillId="34" borderId="209" applyNumberForma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183" fontId="10" fillId="12" borderId="213" applyNumberFormat="0" applyProtection="0">
      <alignment horizontal="left" vertical="center" indent="1"/>
    </xf>
    <xf numFmtId="0" fontId="10" fillId="12" borderId="213" applyNumberFormat="0" applyProtection="0">
      <alignment horizontal="left" vertical="top" indent="1"/>
    </xf>
    <xf numFmtId="0" fontId="10" fillId="8" borderId="213" applyNumberFormat="0" applyProtection="0">
      <alignment horizontal="left" vertical="center" indent="1"/>
    </xf>
    <xf numFmtId="0" fontId="40" fillId="32" borderId="210" applyNumberFormat="0" applyAlignment="0" applyProtection="0"/>
    <xf numFmtId="183" fontId="130" fillId="17" borderId="209" applyNumberFormat="0" applyAlignment="0" applyProtection="0"/>
    <xf numFmtId="0" fontId="10" fillId="111" borderId="224" applyNumberFormat="0" applyProtection="0">
      <alignment horizontal="left" vertical="top" indent="1"/>
    </xf>
    <xf numFmtId="182" fontId="10" fillId="14" borderId="213" applyNumberFormat="0" applyProtection="0">
      <alignment horizontal="left" vertical="center" indent="1"/>
    </xf>
    <xf numFmtId="0" fontId="52" fillId="47" borderId="221" applyNumberFormat="0" applyProtection="0">
      <alignment horizontal="left" vertical="center" indent="1"/>
    </xf>
    <xf numFmtId="183" fontId="45" fillId="34" borderId="223" applyNumberFormat="0" applyAlignment="0" applyProtection="0"/>
    <xf numFmtId="182" fontId="130" fillId="17" borderId="220" applyNumberFormat="0" applyAlignment="0" applyProtection="0"/>
    <xf numFmtId="4" fontId="52" fillId="13" borderId="221" applyNumberFormat="0" applyProtection="0">
      <alignment horizontal="right" vertical="center"/>
    </xf>
    <xf numFmtId="4" fontId="52" fillId="39" borderId="221" applyNumberFormat="0" applyProtection="0">
      <alignment vertical="center"/>
    </xf>
    <xf numFmtId="0" fontId="45" fillId="92" borderId="223" applyNumberFormat="0" applyAlignment="0" applyProtection="0"/>
    <xf numFmtId="4" fontId="10" fillId="14" borderId="225" applyNumberFormat="0" applyProtection="0">
      <alignment horizontal="left" vertical="center" indent="1"/>
    </xf>
    <xf numFmtId="4" fontId="52" fillId="96" borderId="221" applyNumberFormat="0" applyProtection="0">
      <alignment horizontal="left" vertical="center" indent="1"/>
    </xf>
    <xf numFmtId="4" fontId="52" fillId="39" borderId="221" applyNumberFormat="0" applyProtection="0">
      <alignment vertical="center"/>
    </xf>
    <xf numFmtId="0" fontId="52" fillId="47" borderId="224" applyNumberFormat="0" applyProtection="0">
      <alignment horizontal="left" vertical="top" indent="1"/>
    </xf>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0" fontId="125" fillId="16" borderId="209" applyNumberFormat="0" applyAlignment="0" applyProtection="0"/>
    <xf numFmtId="4" fontId="174" fillId="126" borderId="229" applyNumberFormat="0" applyProtection="0">
      <alignment horizontal="right" vertical="center" wrapTex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0" fontId="139" fillId="101" borderId="229" applyNumberFormat="0" applyAlignment="0"/>
    <xf numFmtId="183" fontId="10" fillId="10" borderId="211" applyNumberFormat="0" applyFont="0" applyAlignment="0" applyProtection="0"/>
    <xf numFmtId="182" fontId="10" fillId="31" borderId="211" applyNumberFormat="0" applyFont="0" applyAlignment="0" applyProtection="0"/>
    <xf numFmtId="4" fontId="86" fillId="95" borderId="210" applyNumberFormat="0" applyProtection="0">
      <alignment vertical="center"/>
    </xf>
    <xf numFmtId="182" fontId="46" fillId="39" borderId="213" applyNumberFormat="0" applyProtection="0">
      <alignment horizontal="left" vertical="top" indent="1"/>
    </xf>
    <xf numFmtId="4" fontId="52" fillId="96" borderId="210" applyNumberFormat="0" applyProtection="0">
      <alignment horizontal="left" vertical="center" indent="1"/>
    </xf>
    <xf numFmtId="182" fontId="46" fillId="39" borderId="213" applyNumberFormat="0" applyProtection="0">
      <alignment horizontal="left" vertical="top" indent="1"/>
    </xf>
    <xf numFmtId="182" fontId="46" fillId="39" borderId="213" applyNumberFormat="0" applyProtection="0">
      <alignment horizontal="left" vertical="top" indent="1"/>
    </xf>
    <xf numFmtId="4" fontId="52" fillId="13" borderId="210" applyNumberFormat="0" applyProtection="0">
      <alignment horizontal="right" vertical="center"/>
    </xf>
    <xf numFmtId="4" fontId="23" fillId="40" borderId="213" applyNumberFormat="0" applyProtection="0">
      <alignment horizontal="right" vertical="center"/>
    </xf>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4" fontId="23" fillId="15" borderId="213" applyNumberFormat="0" applyProtection="0">
      <alignment horizontal="right" vertical="center"/>
    </xf>
    <xf numFmtId="4" fontId="23" fillId="44" borderId="213" applyNumberFormat="0" applyProtection="0">
      <alignment horizontal="right" vertical="center"/>
    </xf>
    <xf numFmtId="183" fontId="10" fillId="14" borderId="213" applyNumberFormat="0" applyProtection="0">
      <alignment horizontal="left" vertical="top" indent="1"/>
    </xf>
    <xf numFmtId="182" fontId="10" fillId="10" borderId="170" applyNumberFormat="0" applyFont="0" applyAlignment="0" applyProtection="0"/>
    <xf numFmtId="182" fontId="45" fillId="34" borderId="212" applyNumberFormat="0" applyAlignment="0" applyProtection="0"/>
    <xf numFmtId="4" fontId="52" fillId="43" borderId="210" applyNumberFormat="0" applyProtection="0">
      <alignment horizontal="right" vertical="center"/>
    </xf>
    <xf numFmtId="4" fontId="23" fillId="43" borderId="213" applyNumberFormat="0" applyProtection="0">
      <alignment horizontal="right" vertical="center"/>
    </xf>
    <xf numFmtId="182" fontId="10" fillId="14" borderId="213" applyNumberFormat="0" applyProtection="0">
      <alignment horizontal="left" vertical="top" indent="1"/>
    </xf>
    <xf numFmtId="4" fontId="52" fillId="97" borderId="210" applyNumberFormat="0" applyProtection="0">
      <alignment horizontal="right" vertical="center"/>
    </xf>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45" fillId="34" borderId="223" applyNumberFormat="0" applyAlignment="0" applyProtection="0"/>
    <xf numFmtId="4" fontId="52" fillId="15" borderId="221" applyNumberFormat="0" applyProtection="0">
      <alignment horizontal="right" vertical="center"/>
    </xf>
    <xf numFmtId="0" fontId="79" fillId="8" borderId="224" applyNumberFormat="0" applyProtection="0">
      <alignment horizontal="left" vertical="top" indent="1"/>
    </xf>
    <xf numFmtId="0" fontId="40" fillId="32" borderId="221" applyNumberFormat="0" applyAlignment="0" applyProtection="0"/>
    <xf numFmtId="4" fontId="52" fillId="8" borderId="221" applyNumberFormat="0" applyProtection="0">
      <alignment horizontal="right" vertical="center"/>
    </xf>
    <xf numFmtId="0" fontId="79" fillId="10" borderId="224" applyNumberFormat="0" applyProtection="0">
      <alignment horizontal="left" vertical="top" indent="1"/>
    </xf>
    <xf numFmtId="4" fontId="52" fillId="41" borderId="221" applyNumberFormat="0" applyProtection="0">
      <alignment horizontal="right" vertical="center"/>
    </xf>
    <xf numFmtId="0" fontId="80" fillId="39" borderId="224" applyNumberFormat="0" applyProtection="0">
      <alignment horizontal="left" vertical="top" indent="1"/>
    </xf>
    <xf numFmtId="4" fontId="52" fillId="95" borderId="221" applyNumberFormat="0" applyProtection="0">
      <alignment horizontal="left" vertical="center" indent="1"/>
    </xf>
    <xf numFmtId="4" fontId="79" fillId="16" borderId="224" applyNumberFormat="0" applyProtection="0">
      <alignment horizontal="left" vertical="center" indent="1"/>
    </xf>
    <xf numFmtId="183" fontId="130" fillId="17" borderId="220" applyNumberFormat="0" applyAlignment="0" applyProtection="0"/>
    <xf numFmtId="4" fontId="46" fillId="0" borderId="229" applyNumberFormat="0" applyProtection="0">
      <alignment horizontal="left" vertical="center" indent="1"/>
    </xf>
    <xf numFmtId="182" fontId="31" fillId="34" borderId="169" applyNumberFormat="0" applyAlignment="0" applyProtection="0"/>
    <xf numFmtId="0" fontId="10" fillId="111" borderId="224" applyNumberFormat="0" applyProtection="0">
      <alignment horizontal="left" vertical="top" indent="1"/>
    </xf>
    <xf numFmtId="182" fontId="10" fillId="14" borderId="213" applyNumberFormat="0" applyProtection="0">
      <alignment horizontal="left" vertical="center" indent="1"/>
    </xf>
    <xf numFmtId="183" fontId="10" fillId="8"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top"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34" fillId="0" borderId="174" applyNumberFormat="0" applyFill="0" applyAlignment="0" applyProtection="0"/>
    <xf numFmtId="0" fontId="52" fillId="31" borderId="221" applyNumberFormat="0" applyFont="0" applyAlignment="0" applyProtection="0"/>
    <xf numFmtId="0" fontId="45" fillId="16" borderId="223" applyNumberFormat="0" applyAlignment="0" applyProtection="0"/>
    <xf numFmtId="4" fontId="10" fillId="14" borderId="225" applyNumberFormat="0" applyProtection="0">
      <alignment horizontal="left" vertical="center" indent="1"/>
    </xf>
    <xf numFmtId="4" fontId="52" fillId="8" borderId="221" applyNumberFormat="0" applyProtection="0">
      <alignment horizontal="right" vertical="center"/>
    </xf>
    <xf numFmtId="0" fontId="52" fillId="49" borderId="229"/>
    <xf numFmtId="0" fontId="52" fillId="31" borderId="221" applyNumberFormat="0" applyFont="0" applyAlignment="0" applyProtection="0"/>
    <xf numFmtId="4" fontId="86" fillId="100" borderId="221" applyNumberFormat="0" applyProtection="0">
      <alignment horizontal="right" vertical="center"/>
    </xf>
    <xf numFmtId="4" fontId="52" fillId="42" borderId="221" applyNumberFormat="0" applyProtection="0">
      <alignment horizontal="right" vertical="center"/>
    </xf>
    <xf numFmtId="4" fontId="52" fillId="96" borderId="221" applyNumberFormat="0" applyProtection="0">
      <alignment horizontal="left" vertical="center" indent="1"/>
    </xf>
    <xf numFmtId="0" fontId="79" fillId="10" borderId="224" applyNumberFormat="0" applyProtection="0">
      <alignment horizontal="left" vertical="top" indent="1"/>
    </xf>
    <xf numFmtId="182" fontId="130" fillId="17" borderId="220" applyNumberFormat="0" applyAlignment="0" applyProtection="0"/>
    <xf numFmtId="182" fontId="130" fillId="17" borderId="220" applyNumberFormat="0" applyAlignment="0" applyProtection="0"/>
    <xf numFmtId="183" fontId="31" fillId="34" borderId="220" applyNumberFormat="0" applyAlignment="0" applyProtection="0"/>
    <xf numFmtId="4" fontId="23" fillId="0" borderId="229" applyNumberFormat="0" applyProtection="0">
      <alignment horizontal="left" vertical="center" indent="1"/>
    </xf>
    <xf numFmtId="182" fontId="31" fillId="34" borderId="169" applyNumberFormat="0" applyAlignment="0" applyProtection="0"/>
    <xf numFmtId="0" fontId="10" fillId="111" borderId="224" applyNumberFormat="0" applyProtection="0">
      <alignment horizontal="left" vertical="top" indent="1"/>
    </xf>
    <xf numFmtId="4" fontId="10" fillId="14" borderId="214" applyNumberFormat="0" applyProtection="0">
      <alignment horizontal="left" vertical="center" indent="1"/>
    </xf>
    <xf numFmtId="0" fontId="10" fillId="14" borderId="213" applyNumberFormat="0" applyProtection="0">
      <alignment horizontal="left" vertical="top" indent="1"/>
    </xf>
    <xf numFmtId="182" fontId="10" fillId="8"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top"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0" fontId="80" fillId="39" borderId="224" applyNumberFormat="0" applyProtection="0">
      <alignment horizontal="left" vertical="top" indent="1"/>
    </xf>
    <xf numFmtId="4" fontId="46" fillId="39" borderId="224" applyNumberFormat="0" applyProtection="0">
      <alignment horizontal="left" vertical="center" indent="1"/>
    </xf>
    <xf numFmtId="4" fontId="52" fillId="95" borderId="221" applyNumberFormat="0" applyProtection="0">
      <alignment horizontal="left" vertical="center" indent="1"/>
    </xf>
    <xf numFmtId="4" fontId="86" fillId="95" borderId="221" applyNumberFormat="0" applyProtection="0">
      <alignment vertical="center"/>
    </xf>
    <xf numFmtId="4" fontId="46" fillId="39" borderId="224" applyNumberFormat="0" applyProtection="0">
      <alignment vertical="center"/>
    </xf>
    <xf numFmtId="4" fontId="52" fillId="95" borderId="221" applyNumberFormat="0" applyProtection="0">
      <alignment horizontal="left" vertical="center" indent="1"/>
    </xf>
    <xf numFmtId="0" fontId="52" fillId="14" borderId="224" applyNumberFormat="0" applyProtection="0">
      <alignment horizontal="left" vertical="top" indent="1"/>
    </xf>
    <xf numFmtId="0" fontId="52" fillId="12" borderId="224" applyNumberFormat="0" applyProtection="0">
      <alignment horizontal="left" vertical="top" indent="1"/>
    </xf>
    <xf numFmtId="4" fontId="52" fillId="41" borderId="221" applyNumberFormat="0" applyProtection="0">
      <alignment horizontal="right" vertical="center"/>
    </xf>
    <xf numFmtId="0" fontId="52" fillId="31" borderId="221" applyNumberFormat="0" applyFont="0" applyAlignment="0" applyProtection="0"/>
    <xf numFmtId="4" fontId="52" fillId="13" borderId="221" applyNumberFormat="0" applyProtection="0">
      <alignment horizontal="right" vertical="center"/>
    </xf>
    <xf numFmtId="0" fontId="52" fillId="14" borderId="224" applyNumberFormat="0" applyProtection="0">
      <alignment horizontal="left" vertical="top" indent="1"/>
    </xf>
    <xf numFmtId="0" fontId="45" fillId="34" borderId="223" applyNumberFormat="0" applyAlignment="0" applyProtection="0"/>
    <xf numFmtId="0" fontId="52" fillId="8" borderId="224" applyNumberFormat="0" applyProtection="0">
      <alignment horizontal="left" vertical="top" indent="1"/>
    </xf>
    <xf numFmtId="0" fontId="52" fillId="12" borderId="221" applyNumberFormat="0" applyProtection="0">
      <alignment horizontal="left" vertical="center" indent="1"/>
    </xf>
    <xf numFmtId="182" fontId="45" fillId="16" borderId="223" applyNumberFormat="0" applyAlignment="0" applyProtection="0"/>
    <xf numFmtId="0" fontId="45" fillId="92" borderId="223" applyNumberFormat="0" applyAlignment="0" applyProtection="0"/>
    <xf numFmtId="0" fontId="45" fillId="34" borderId="223" applyNumberFormat="0" applyAlignment="0" applyProtection="0"/>
    <xf numFmtId="182" fontId="45" fillId="34" borderId="223" applyNumberFormat="0" applyAlignment="0" applyProtection="0"/>
    <xf numFmtId="182"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3" fontId="10" fillId="31" borderId="222" applyNumberFormat="0" applyFont="0" applyAlignment="0" applyProtection="0"/>
    <xf numFmtId="0" fontId="52" fillId="31" borderId="221" applyNumberFormat="0" applyFont="0" applyAlignment="0" applyProtection="0"/>
    <xf numFmtId="182" fontId="10" fillId="10"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4" fontId="52" fillId="95" borderId="221" applyNumberFormat="0" applyProtection="0">
      <alignment horizontal="left" vertical="center" indent="1"/>
    </xf>
    <xf numFmtId="0" fontId="52" fillId="31" borderId="221" applyNumberFormat="0" applyFont="0" applyAlignment="0" applyProtection="0"/>
    <xf numFmtId="4" fontId="52" fillId="44" borderId="221" applyNumberFormat="0" applyProtection="0">
      <alignment horizontal="right" vertical="center"/>
    </xf>
    <xf numFmtId="4" fontId="52" fillId="40" borderId="225" applyNumberFormat="0" applyProtection="0">
      <alignment horizontal="right" vertical="center"/>
    </xf>
    <xf numFmtId="4" fontId="52" fillId="43" borderId="221" applyNumberFormat="0" applyProtection="0">
      <alignment horizontal="right" vertical="center"/>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52" fillId="44" borderId="221" applyNumberFormat="0" applyProtection="0">
      <alignment horizontal="right" vertical="center"/>
    </xf>
    <xf numFmtId="0" fontId="52" fillId="47" borderId="221" applyNumberFormat="0" applyProtection="0">
      <alignment horizontal="left" vertical="center" indent="1"/>
    </xf>
    <xf numFmtId="0" fontId="52" fillId="47" borderId="224" applyNumberFormat="0" applyProtection="0">
      <alignment horizontal="left" vertical="top" indent="1"/>
    </xf>
    <xf numFmtId="0" fontId="52" fillId="12" borderId="221" applyNumberFormat="0" applyProtection="0">
      <alignment horizontal="left" vertical="center" indent="1"/>
    </xf>
    <xf numFmtId="4" fontId="52" fillId="95" borderId="221" applyNumberFormat="0" applyProtection="0">
      <alignment horizontal="left" vertical="center" indent="1"/>
    </xf>
    <xf numFmtId="0" fontId="52" fillId="31" borderId="221" applyNumberFormat="0" applyFont="0" applyAlignment="0" applyProtection="0"/>
    <xf numFmtId="0" fontId="52" fillId="12" borderId="224" applyNumberFormat="0" applyProtection="0">
      <alignment horizontal="left" vertical="top" indent="1"/>
    </xf>
    <xf numFmtId="4" fontId="52" fillId="46" borderId="225" applyNumberFormat="0" applyProtection="0">
      <alignment horizontal="left" vertical="center" indent="1"/>
    </xf>
    <xf numFmtId="4" fontId="52" fillId="41" borderId="221" applyNumberFormat="0" applyProtection="0">
      <alignment horizontal="right" vertical="center"/>
    </xf>
    <xf numFmtId="4" fontId="52" fillId="15" borderId="221" applyNumberFormat="0" applyProtection="0">
      <alignment horizontal="right" vertical="center"/>
    </xf>
    <xf numFmtId="0" fontId="52" fillId="12" borderId="224" applyNumberFormat="0" applyProtection="0">
      <alignment horizontal="left" vertical="top" indent="1"/>
    </xf>
    <xf numFmtId="4" fontId="52" fillId="44" borderId="221" applyNumberFormat="0" applyProtection="0">
      <alignment horizontal="right" vertical="center"/>
    </xf>
    <xf numFmtId="0" fontId="52" fillId="8" borderId="224" applyNumberFormat="0" applyProtection="0">
      <alignment horizontal="left" vertical="top" indent="1"/>
    </xf>
    <xf numFmtId="0" fontId="49" fillId="14" borderId="226" applyBorder="0"/>
    <xf numFmtId="0" fontId="84" fillId="92" borderId="221" applyNumberFormat="0" applyAlignment="0" applyProtection="0"/>
    <xf numFmtId="0" fontId="52" fillId="98" borderId="221" applyNumberFormat="0" applyProtection="0">
      <alignment horizontal="left" vertical="center" indent="1"/>
    </xf>
    <xf numFmtId="4" fontId="52" fillId="13" borderId="221" applyNumberFormat="0" applyProtection="0">
      <alignment horizontal="right" vertical="center"/>
    </xf>
    <xf numFmtId="4" fontId="52" fillId="97" borderId="221" applyNumberFormat="0" applyProtection="0">
      <alignment horizontal="right" vertical="center"/>
    </xf>
    <xf numFmtId="0" fontId="52" fillId="31" borderId="221" applyNumberFormat="0" applyFont="0" applyAlignment="0" applyProtection="0"/>
    <xf numFmtId="0" fontId="34" fillId="0" borderId="227" applyNumberFormat="0" applyFill="0" applyAlignment="0" applyProtection="0"/>
    <xf numFmtId="4" fontId="52" fillId="96" borderId="221" applyNumberFormat="0" applyProtection="0">
      <alignment horizontal="left" vertical="center" indent="1"/>
    </xf>
    <xf numFmtId="0" fontId="84" fillId="92" borderId="221" applyNumberFormat="0" applyAlignment="0" applyProtection="0"/>
    <xf numFmtId="0" fontId="52" fillId="31" borderId="221" applyNumberFormat="0" applyFont="0" applyAlignment="0" applyProtection="0"/>
    <xf numFmtId="0" fontId="52" fillId="47" borderId="224" applyNumberFormat="0" applyProtection="0">
      <alignment horizontal="left" vertical="top" indent="1"/>
    </xf>
    <xf numFmtId="0" fontId="49" fillId="14" borderId="226" applyBorder="0"/>
    <xf numFmtId="4" fontId="52" fillId="0" borderId="221" applyNumberFormat="0" applyProtection="0">
      <alignment horizontal="right" vertical="center"/>
    </xf>
    <xf numFmtId="4" fontId="52" fillId="96" borderId="221" applyNumberFormat="0" applyProtection="0">
      <alignment horizontal="left" vertical="center" indent="1"/>
    </xf>
    <xf numFmtId="4" fontId="52" fillId="0" borderId="221" applyNumberFormat="0" applyProtection="0">
      <alignment horizontal="right" vertical="center"/>
    </xf>
    <xf numFmtId="0" fontId="52" fillId="16" borderId="221" applyNumberFormat="0" applyProtection="0">
      <alignment horizontal="left" vertical="center" indent="1"/>
    </xf>
    <xf numFmtId="4" fontId="52" fillId="43" borderId="221" applyNumberFormat="0" applyProtection="0">
      <alignment horizontal="right" vertical="center"/>
    </xf>
    <xf numFmtId="0" fontId="52" fillId="47" borderId="221" applyNumberFormat="0" applyProtection="0">
      <alignment horizontal="left" vertical="center" indent="1"/>
    </xf>
    <xf numFmtId="4" fontId="52" fillId="47" borderId="225" applyNumberFormat="0" applyProtection="0">
      <alignment horizontal="left" vertical="center" indent="1"/>
    </xf>
    <xf numFmtId="0" fontId="79" fillId="10" borderId="224" applyNumberFormat="0" applyProtection="0">
      <alignment horizontal="left" vertical="top" indent="1"/>
    </xf>
    <xf numFmtId="4" fontId="52" fillId="97" borderId="221" applyNumberFormat="0" applyProtection="0">
      <alignment horizontal="right" vertical="center"/>
    </xf>
    <xf numFmtId="0" fontId="52" fillId="47" borderId="221" applyNumberFormat="0" applyProtection="0">
      <alignment horizontal="left" vertical="center" indent="1"/>
    </xf>
    <xf numFmtId="4" fontId="52" fillId="96" borderId="221" applyNumberFormat="0" applyProtection="0">
      <alignment horizontal="left" vertical="center" indent="1"/>
    </xf>
    <xf numFmtId="4" fontId="52" fillId="97" borderId="221" applyNumberFormat="0" applyProtection="0">
      <alignment horizontal="right" vertical="center"/>
    </xf>
    <xf numFmtId="0" fontId="84" fillId="92" borderId="221" applyNumberFormat="0" applyAlignment="0" applyProtection="0"/>
    <xf numFmtId="4" fontId="52" fillId="39" borderId="221" applyNumberFormat="0" applyProtection="0">
      <alignment vertical="center"/>
    </xf>
    <xf numFmtId="4" fontId="52" fillId="96" borderId="221" applyNumberFormat="0" applyProtection="0">
      <alignment horizontal="left" vertical="center" indent="1"/>
    </xf>
    <xf numFmtId="4" fontId="10" fillId="14" borderId="225" applyNumberFormat="0" applyProtection="0">
      <alignment horizontal="left" vertical="center" indent="1"/>
    </xf>
    <xf numFmtId="4" fontId="52" fillId="43" borderId="221" applyNumberFormat="0" applyProtection="0">
      <alignment horizontal="right" vertical="center"/>
    </xf>
    <xf numFmtId="4" fontId="52" fillId="45" borderId="221" applyNumberFormat="0" applyProtection="0">
      <alignment horizontal="right" vertical="center"/>
    </xf>
    <xf numFmtId="4" fontId="52" fillId="41" borderId="221" applyNumberFormat="0" applyProtection="0">
      <alignment horizontal="right" vertical="center"/>
    </xf>
    <xf numFmtId="4" fontId="52" fillId="8" borderId="221" applyNumberFormat="0" applyProtection="0">
      <alignment horizontal="right" vertical="center"/>
    </xf>
    <xf numFmtId="4" fontId="52" fillId="96" borderId="221" applyNumberFormat="0" applyProtection="0">
      <alignment horizontal="left" vertical="center" indent="1"/>
    </xf>
    <xf numFmtId="4" fontId="52" fillId="97" borderId="221" applyNumberFormat="0" applyProtection="0">
      <alignment horizontal="right" vertical="center"/>
    </xf>
    <xf numFmtId="4" fontId="52" fillId="97" borderId="221" applyNumberFormat="0" applyProtection="0">
      <alignment horizontal="right" vertical="center"/>
    </xf>
    <xf numFmtId="4" fontId="52" fillId="44" borderId="221" applyNumberFormat="0" applyProtection="0">
      <alignment horizontal="right" vertical="center"/>
    </xf>
    <xf numFmtId="0" fontId="52" fillId="12" borderId="221" applyNumberFormat="0" applyProtection="0">
      <alignment horizontal="left" vertical="center" indent="1"/>
    </xf>
    <xf numFmtId="0" fontId="79" fillId="10" borderId="224" applyNumberFormat="0" applyProtection="0">
      <alignment horizontal="left" vertical="top" indent="1"/>
    </xf>
    <xf numFmtId="0" fontId="52" fillId="31" borderId="221" applyNumberFormat="0" applyFont="0" applyAlignment="0" applyProtection="0"/>
    <xf numFmtId="4" fontId="52" fillId="43" borderId="221" applyNumberFormat="0" applyProtection="0">
      <alignment horizontal="right" vertical="center"/>
    </xf>
    <xf numFmtId="0" fontId="52" fillId="8" borderId="224" applyNumberFormat="0" applyProtection="0">
      <alignment horizontal="left" vertical="top" indent="1"/>
    </xf>
    <xf numFmtId="0" fontId="52" fillId="98" borderId="221" applyNumberFormat="0" applyProtection="0">
      <alignment horizontal="left" vertical="center" indent="1"/>
    </xf>
    <xf numFmtId="4" fontId="79" fillId="10" borderId="224" applyNumberFormat="0" applyProtection="0">
      <alignment vertical="center"/>
    </xf>
    <xf numFmtId="4" fontId="52" fillId="96" borderId="221" applyNumberFormat="0" applyProtection="0">
      <alignment horizontal="left" vertical="center" indent="1"/>
    </xf>
    <xf numFmtId="4" fontId="52" fillId="46" borderId="225" applyNumberFormat="0" applyProtection="0">
      <alignment horizontal="left" vertical="center" indent="1"/>
    </xf>
    <xf numFmtId="4" fontId="52" fillId="96" borderId="221" applyNumberFormat="0" applyProtection="0">
      <alignment horizontal="left" vertical="center" indent="1"/>
    </xf>
    <xf numFmtId="4" fontId="52" fillId="44" borderId="221" applyNumberFormat="0" applyProtection="0">
      <alignment horizontal="right" vertical="center"/>
    </xf>
    <xf numFmtId="4" fontId="52" fillId="43" borderId="221" applyNumberFormat="0" applyProtection="0">
      <alignment horizontal="right" vertical="center"/>
    </xf>
    <xf numFmtId="4" fontId="52" fillId="8" borderId="221" applyNumberFormat="0" applyProtection="0">
      <alignment horizontal="right" vertical="center"/>
    </xf>
    <xf numFmtId="0" fontId="52" fillId="14" borderId="224" applyNumberFormat="0" applyProtection="0">
      <alignment horizontal="left" vertical="top" indent="1"/>
    </xf>
    <xf numFmtId="0" fontId="52" fillId="12" borderId="224" applyNumberFormat="0" applyProtection="0">
      <alignment horizontal="left" vertical="top" indent="1"/>
    </xf>
    <xf numFmtId="0" fontId="49" fillId="14" borderId="226" applyBorder="0"/>
    <xf numFmtId="4" fontId="79" fillId="10" borderId="224" applyNumberFormat="0" applyProtection="0">
      <alignment vertical="center"/>
    </xf>
    <xf numFmtId="4" fontId="52" fillId="97" borderId="221" applyNumberFormat="0" applyProtection="0">
      <alignment horizontal="right" vertical="center"/>
    </xf>
    <xf numFmtId="4" fontId="82" fillId="11" borderId="221" applyNumberFormat="0" applyProtection="0">
      <alignment horizontal="right" vertical="center"/>
    </xf>
    <xf numFmtId="0" fontId="45" fillId="92" borderId="223" applyNumberFormat="0" applyAlignment="0" applyProtection="0"/>
    <xf numFmtId="4" fontId="52" fillId="95" borderId="221" applyNumberFormat="0" applyProtection="0">
      <alignment horizontal="left" vertical="center" indent="1"/>
    </xf>
    <xf numFmtId="4" fontId="52" fillId="45" borderId="221" applyNumberFormat="0" applyProtection="0">
      <alignment horizontal="right" vertical="center"/>
    </xf>
    <xf numFmtId="0" fontId="52" fillId="14" borderId="224" applyNumberFormat="0" applyProtection="0">
      <alignment horizontal="left" vertical="top" indent="1"/>
    </xf>
    <xf numFmtId="4" fontId="52" fillId="95" borderId="221" applyNumberFormat="0" applyProtection="0">
      <alignment horizontal="left" vertical="center" indent="1"/>
    </xf>
    <xf numFmtId="0" fontId="52" fillId="31" borderId="221" applyNumberFormat="0" applyFont="0" applyAlignment="0" applyProtection="0"/>
    <xf numFmtId="4" fontId="52" fillId="96" borderId="221" applyNumberFormat="0" applyProtection="0">
      <alignment horizontal="left" vertical="center" indent="1"/>
    </xf>
    <xf numFmtId="4" fontId="52" fillId="97" borderId="221" applyNumberFormat="0" applyProtection="0">
      <alignment horizontal="right" vertical="center"/>
    </xf>
    <xf numFmtId="0" fontId="52" fillId="98" borderId="221" applyNumberFormat="0" applyProtection="0">
      <alignment horizontal="left" vertical="center" indent="1"/>
    </xf>
    <xf numFmtId="4" fontId="52" fillId="15" borderId="221" applyNumberFormat="0" applyProtection="0">
      <alignment horizontal="right" vertical="center"/>
    </xf>
    <xf numFmtId="4" fontId="52" fillId="8" borderId="221" applyNumberFormat="0" applyProtection="0">
      <alignment horizontal="right" vertical="center"/>
    </xf>
    <xf numFmtId="0" fontId="52" fillId="16" borderId="221" applyNumberFormat="0" applyProtection="0">
      <alignment horizontal="left" vertical="center" indent="1"/>
    </xf>
    <xf numFmtId="4" fontId="52" fillId="15" borderId="221" applyNumberFormat="0" applyProtection="0">
      <alignment horizontal="right" vertical="center"/>
    </xf>
    <xf numFmtId="0" fontId="52" fillId="8" borderId="224" applyNumberFormat="0" applyProtection="0">
      <alignment horizontal="left" vertical="top" indent="1"/>
    </xf>
    <xf numFmtId="0" fontId="52" fillId="47" borderId="221" applyNumberFormat="0" applyProtection="0">
      <alignment horizontal="left" vertical="center" indent="1"/>
    </xf>
    <xf numFmtId="0" fontId="52" fillId="12" borderId="221" applyNumberFormat="0" applyProtection="0">
      <alignment horizontal="left" vertical="center" indent="1"/>
    </xf>
    <xf numFmtId="0" fontId="52" fillId="98" borderId="221" applyNumberFormat="0" applyProtection="0">
      <alignment horizontal="left" vertical="center" indent="1"/>
    </xf>
    <xf numFmtId="0" fontId="52" fillId="49" borderId="229"/>
    <xf numFmtId="0" fontId="52" fillId="12" borderId="224" applyNumberFormat="0" applyProtection="0">
      <alignment horizontal="left" vertical="top" indent="1"/>
    </xf>
    <xf numFmtId="4" fontId="10" fillId="14" borderId="225" applyNumberFormat="0" applyProtection="0">
      <alignment horizontal="left" vertical="center" indent="1"/>
    </xf>
    <xf numFmtId="0" fontId="79" fillId="8" borderId="224" applyNumberFormat="0" applyProtection="0">
      <alignment horizontal="left" vertical="top" indent="1"/>
    </xf>
    <xf numFmtId="0" fontId="52" fillId="31" borderId="221" applyNumberFormat="0" applyFont="0" applyAlignment="0" applyProtection="0"/>
    <xf numFmtId="4" fontId="52" fillId="39" borderId="221" applyNumberFormat="0" applyProtection="0">
      <alignment vertical="center"/>
    </xf>
    <xf numFmtId="0" fontId="52" fillId="12" borderId="224" applyNumberFormat="0" applyProtection="0">
      <alignment horizontal="left" vertical="top" indent="1"/>
    </xf>
    <xf numFmtId="4" fontId="52" fillId="97" borderId="221" applyNumberFormat="0" applyProtection="0">
      <alignment horizontal="right" vertical="center"/>
    </xf>
    <xf numFmtId="0" fontId="52" fillId="16" borderId="221" applyNumberFormat="0" applyProtection="0">
      <alignment horizontal="left" vertical="center" indent="1"/>
    </xf>
    <xf numFmtId="0" fontId="52" fillId="8" borderId="224" applyNumberFormat="0" applyProtection="0">
      <alignment horizontal="left" vertical="top" indent="1"/>
    </xf>
    <xf numFmtId="4" fontId="82" fillId="11" borderId="221" applyNumberFormat="0" applyProtection="0">
      <alignment horizontal="right" vertical="center"/>
    </xf>
    <xf numFmtId="4" fontId="79" fillId="16" borderId="224" applyNumberFormat="0" applyProtection="0">
      <alignment horizontal="left" vertical="center" indent="1"/>
    </xf>
    <xf numFmtId="0" fontId="52" fillId="47" borderId="221" applyNumberFormat="0" applyProtection="0">
      <alignment horizontal="left" vertical="center" indent="1"/>
    </xf>
    <xf numFmtId="4" fontId="52" fillId="46" borderId="225" applyNumberFormat="0" applyProtection="0">
      <alignment horizontal="left" vertical="center" indent="1"/>
    </xf>
    <xf numFmtId="4" fontId="52" fillId="8" borderId="225" applyNumberFormat="0" applyProtection="0">
      <alignment horizontal="left" vertical="center" indent="1"/>
    </xf>
    <xf numFmtId="4" fontId="52" fillId="47" borderId="225" applyNumberFormat="0" applyProtection="0">
      <alignment horizontal="left" vertical="center" indent="1"/>
    </xf>
    <xf numFmtId="0" fontId="52" fillId="8" borderId="224" applyNumberFormat="0" applyProtection="0">
      <alignment horizontal="left" vertical="top" indent="1"/>
    </xf>
    <xf numFmtId="0" fontId="52" fillId="47" borderId="221" applyNumberFormat="0" applyProtection="0">
      <alignment horizontal="left" vertical="center" indent="1"/>
    </xf>
    <xf numFmtId="4" fontId="52" fillId="96" borderId="221" applyNumberFormat="0" applyProtection="0">
      <alignment horizontal="left" vertical="center" indent="1"/>
    </xf>
    <xf numFmtId="0" fontId="52" fillId="8" borderId="224" applyNumberFormat="0" applyProtection="0">
      <alignment horizontal="left" vertical="top" indent="1"/>
    </xf>
    <xf numFmtId="0" fontId="52" fillId="31" borderId="221" applyNumberFormat="0" applyFont="0" applyAlignment="0" applyProtection="0"/>
    <xf numFmtId="4" fontId="52" fillId="40" borderId="225" applyNumberFormat="0" applyProtection="0">
      <alignment horizontal="right" vertical="center"/>
    </xf>
    <xf numFmtId="4" fontId="52" fillId="15" borderId="221" applyNumberFormat="0" applyProtection="0">
      <alignment horizontal="right" vertical="center"/>
    </xf>
    <xf numFmtId="4" fontId="52" fillId="46" borderId="225" applyNumberFormat="0" applyProtection="0">
      <alignment horizontal="left" vertical="center" indent="1"/>
    </xf>
    <xf numFmtId="4" fontId="52" fillId="8" borderId="225" applyNumberFormat="0" applyProtection="0">
      <alignment horizontal="left" vertical="center" indent="1"/>
    </xf>
    <xf numFmtId="0" fontId="52" fillId="12" borderId="221" applyNumberFormat="0" applyProtection="0">
      <alignment horizontal="left" vertical="center" indent="1"/>
    </xf>
    <xf numFmtId="4" fontId="52" fillId="96" borderId="221" applyNumberFormat="0" applyProtection="0">
      <alignment horizontal="left" vertical="center" indent="1"/>
    </xf>
    <xf numFmtId="4" fontId="52" fillId="42" borderId="221" applyNumberFormat="0" applyProtection="0">
      <alignment horizontal="right" vertical="center"/>
    </xf>
    <xf numFmtId="4" fontId="52" fillId="15" borderId="221" applyNumberFormat="0" applyProtection="0">
      <alignment horizontal="right" vertical="center"/>
    </xf>
    <xf numFmtId="0" fontId="52" fillId="16" borderId="221" applyNumberFormat="0" applyProtection="0">
      <alignment horizontal="left" vertical="center" indent="1"/>
    </xf>
    <xf numFmtId="0" fontId="52" fillId="12" borderId="221" applyNumberFormat="0" applyProtection="0">
      <alignment horizontal="left" vertical="center" indent="1"/>
    </xf>
    <xf numFmtId="0" fontId="49" fillId="14" borderId="226" applyBorder="0"/>
    <xf numFmtId="0" fontId="80" fillId="39" borderId="224" applyNumberFormat="0" applyProtection="0">
      <alignment horizontal="left" vertical="top" indent="1"/>
    </xf>
    <xf numFmtId="4" fontId="52" fillId="96" borderId="221" applyNumberFormat="0" applyProtection="0">
      <alignment horizontal="left" vertical="center" indent="1"/>
    </xf>
    <xf numFmtId="0" fontId="34" fillId="0" borderId="227" applyNumberFormat="0" applyFill="0" applyAlignment="0" applyProtection="0"/>
    <xf numFmtId="0" fontId="52" fillId="12" borderId="224" applyNumberFormat="0" applyProtection="0">
      <alignment horizontal="left" vertical="top" indent="1"/>
    </xf>
    <xf numFmtId="0" fontId="34" fillId="0" borderId="227" applyNumberFormat="0" applyFill="0" applyAlignment="0" applyProtection="0"/>
    <xf numFmtId="4" fontId="86" fillId="95" borderId="221" applyNumberFormat="0" applyProtection="0">
      <alignment vertical="center"/>
    </xf>
    <xf numFmtId="0" fontId="52" fillId="14" borderId="224" applyNumberFormat="0" applyProtection="0">
      <alignment horizontal="left" vertical="top" indent="1"/>
    </xf>
    <xf numFmtId="182" fontId="130" fillId="17" borderId="220" applyNumberFormat="0" applyAlignment="0" applyProtection="0"/>
    <xf numFmtId="0" fontId="130" fillId="17" borderId="220" applyNumberFormat="0" applyAlignment="0" applyProtection="0"/>
    <xf numFmtId="0" fontId="40" fillId="32" borderId="220" applyNumberFormat="0" applyAlignment="0" applyProtection="0"/>
    <xf numFmtId="0" fontId="40" fillId="32" borderId="220" applyNumberFormat="0" applyAlignment="0" applyProtection="0"/>
    <xf numFmtId="183" fontId="130" fillId="17" borderId="220" applyNumberFormat="0" applyAlignment="0" applyProtection="0"/>
    <xf numFmtId="183" fontId="130" fillId="17" borderId="220" applyNumberFormat="0" applyAlignment="0" applyProtection="0"/>
    <xf numFmtId="182" fontId="40" fillId="32" borderId="220" applyNumberFormat="0" applyAlignment="0" applyProtection="0"/>
    <xf numFmtId="182" fontId="40" fillId="32" borderId="220" applyNumberFormat="0" applyAlignment="0" applyProtection="0"/>
    <xf numFmtId="182" fontId="130" fillId="17" borderId="220" applyNumberFormat="0" applyAlignment="0" applyProtection="0"/>
    <xf numFmtId="182" fontId="130" fillId="17" borderId="220" applyNumberFormat="0" applyAlignment="0" applyProtection="0"/>
    <xf numFmtId="182" fontId="40" fillId="32" borderId="220" applyNumberFormat="0" applyAlignment="0" applyProtection="0"/>
    <xf numFmtId="0" fontId="40" fillId="32" borderId="220" applyNumberFormat="0" applyAlignment="0" applyProtection="0"/>
    <xf numFmtId="0" fontId="40" fillId="32" borderId="221" applyNumberFormat="0" applyAlignment="0" applyProtection="0"/>
    <xf numFmtId="0" fontId="40" fillId="32" borderId="220" applyNumberFormat="0" applyAlignment="0" applyProtection="0"/>
    <xf numFmtId="0" fontId="125" fillId="16" borderId="220" applyNumberFormat="0" applyAlignment="0" applyProtection="0"/>
    <xf numFmtId="182" fontId="130" fillId="17" borderId="220" applyNumberFormat="0" applyAlignment="0" applyProtection="0"/>
    <xf numFmtId="183" fontId="130" fillId="17" borderId="220" applyNumberFormat="0" applyAlignment="0" applyProtection="0"/>
    <xf numFmtId="182" fontId="130" fillId="17" borderId="220" applyNumberFormat="0" applyAlignment="0" applyProtection="0"/>
    <xf numFmtId="0" fontId="130" fillId="17" borderId="220" applyNumberFormat="0" applyAlignment="0" applyProtection="0"/>
    <xf numFmtId="10" fontId="52" fillId="99" borderId="218" applyNumberFormat="0" applyBorder="0" applyAlignment="0" applyProtection="0"/>
    <xf numFmtId="0" fontId="118" fillId="0" borderId="219">
      <alignment horizontal="left" vertical="center"/>
    </xf>
    <xf numFmtId="182" fontId="118" fillId="0" borderId="219">
      <alignment horizontal="left" vertical="center"/>
    </xf>
    <xf numFmtId="183" fontId="118" fillId="0" borderId="219">
      <alignment horizontal="left" vertical="center"/>
    </xf>
    <xf numFmtId="182" fontId="118" fillId="0" borderId="219">
      <alignment horizontal="left" vertical="center"/>
    </xf>
    <xf numFmtId="182" fontId="31" fillId="34" borderId="220" applyNumberFormat="0" applyAlignment="0" applyProtection="0"/>
    <xf numFmtId="0" fontId="31" fillId="34" borderId="220" applyNumberFormat="0" applyAlignment="0" applyProtection="0"/>
    <xf numFmtId="183" fontId="31" fillId="34" borderId="220" applyNumberFormat="0" applyAlignment="0" applyProtection="0"/>
    <xf numFmtId="182" fontId="31" fillId="34" borderId="220" applyNumberFormat="0" applyAlignment="0" applyProtection="0"/>
    <xf numFmtId="183" fontId="31" fillId="34" borderId="220" applyNumberFormat="0" applyAlignment="0" applyProtection="0"/>
    <xf numFmtId="4" fontId="46" fillId="39" borderId="224" applyNumberFormat="0" applyProtection="0">
      <alignment vertical="center"/>
    </xf>
    <xf numFmtId="4" fontId="23" fillId="40" borderId="224" applyNumberFormat="0" applyProtection="0">
      <alignment horizontal="right" vertical="center"/>
    </xf>
    <xf numFmtId="4" fontId="23" fillId="43" borderId="224" applyNumberFormat="0" applyProtection="0">
      <alignment horizontal="right" vertical="center"/>
    </xf>
    <xf numFmtId="4" fontId="23" fillId="45" borderId="224" applyNumberFormat="0" applyProtection="0">
      <alignment horizontal="right" vertical="center"/>
    </xf>
    <xf numFmtId="4" fontId="23" fillId="8" borderId="224" applyNumberFormat="0" applyProtection="0">
      <alignment horizontal="right" vertical="center"/>
    </xf>
    <xf numFmtId="0" fontId="10" fillId="8" borderId="224" applyNumberFormat="0" applyProtection="0">
      <alignment horizontal="left" vertical="center" indent="1"/>
    </xf>
    <xf numFmtId="0" fontId="10" fillId="47" borderId="224" applyNumberFormat="0" applyProtection="0">
      <alignment horizontal="left" vertical="top" indent="1"/>
    </xf>
    <xf numFmtId="0" fontId="23" fillId="10" borderId="224" applyNumberFormat="0" applyProtection="0">
      <alignment horizontal="left" vertical="top" indent="1"/>
    </xf>
    <xf numFmtId="0" fontId="151" fillId="0" borderId="229" applyNumberFormat="0" applyFill="0" applyProtection="0">
      <alignment wrapText="1"/>
    </xf>
    <xf numFmtId="0" fontId="10" fillId="0" borderId="207" applyNumberFormat="0" applyFont="0" applyFill="0" applyAlignment="0" applyProtection="0"/>
    <xf numFmtId="0" fontId="10" fillId="0" borderId="206" applyNumberFormat="0" applyFont="0" applyFill="0" applyAlignment="0" applyProtection="0"/>
    <xf numFmtId="0" fontId="40" fillId="32" borderId="220" applyNumberFormat="0" applyAlignment="0" applyProtection="0"/>
    <xf numFmtId="0" fontId="84" fillId="92" borderId="210" applyNumberFormat="0" applyAlignment="0" applyProtection="0"/>
    <xf numFmtId="0" fontId="31" fillId="34" borderId="209" applyNumberFormat="0" applyAlignment="0" applyProtection="0"/>
    <xf numFmtId="183" fontId="31" fillId="34" borderId="209" applyNumberFormat="0" applyAlignment="0" applyProtection="0"/>
    <xf numFmtId="182" fontId="31" fillId="34" borderId="209" applyNumberFormat="0" applyAlignment="0" applyProtection="0"/>
    <xf numFmtId="0" fontId="130" fillId="17" borderId="220" applyNumberFormat="0" applyAlignment="0" applyProtection="0"/>
    <xf numFmtId="0" fontId="130" fillId="17" borderId="220" applyNumberFormat="0" applyAlignment="0" applyProtection="0"/>
    <xf numFmtId="182" fontId="118" fillId="0" borderId="193">
      <alignment horizontal="left" vertical="center"/>
    </xf>
    <xf numFmtId="182" fontId="118" fillId="0" borderId="193">
      <alignment horizontal="left" vertical="center"/>
    </xf>
    <xf numFmtId="183" fontId="118"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6" fillId="95" borderId="224" applyNumberFormat="0" applyProtection="0">
      <alignment horizontal="left" vertical="top" indent="1"/>
    </xf>
    <xf numFmtId="183" fontId="130" fillId="17" borderId="209" applyNumberFormat="0" applyAlignment="0" applyProtection="0"/>
    <xf numFmtId="182" fontId="130" fillId="17" borderId="209" applyNumberFormat="0" applyAlignment="0" applyProtection="0"/>
    <xf numFmtId="183" fontId="130" fillId="17" borderId="209" applyNumberFormat="0" applyAlignment="0" applyProtection="0"/>
    <xf numFmtId="183" fontId="130" fillId="17" borderId="209" applyNumberFormat="0" applyAlignment="0" applyProtection="0"/>
    <xf numFmtId="4" fontId="23" fillId="43" borderId="224" applyNumberFormat="0" applyProtection="0">
      <alignment horizontal="right" vertical="center"/>
    </xf>
    <xf numFmtId="4" fontId="23" fillId="15" borderId="224" applyNumberFormat="0" applyProtection="0">
      <alignment horizontal="right" vertical="center"/>
    </xf>
    <xf numFmtId="183" fontId="40" fillId="32" borderId="209" applyNumberFormat="0" applyAlignment="0" applyProtection="0"/>
    <xf numFmtId="4" fontId="23" fillId="45" borderId="224" applyNumberFormat="0" applyProtection="0">
      <alignment horizontal="right" vertical="center"/>
    </xf>
    <xf numFmtId="182" fontId="40" fillId="32" borderId="209" applyNumberFormat="0" applyAlignment="0" applyProtection="0"/>
    <xf numFmtId="183" fontId="40" fillId="32" borderId="209" applyNumberFormat="0" applyAlignment="0" applyProtection="0"/>
    <xf numFmtId="183" fontId="130" fillId="17" borderId="209" applyNumberFormat="0" applyAlignment="0" applyProtection="0"/>
    <xf numFmtId="0" fontId="125" fillId="16" borderId="169" applyNumberFormat="0" applyAlignment="0" applyProtection="0"/>
    <xf numFmtId="183" fontId="31" fillId="34" borderId="169" applyNumberFormat="0" applyAlignment="0" applyProtection="0"/>
    <xf numFmtId="183" fontId="31" fillId="34" borderId="169" applyNumberFormat="0" applyAlignment="0" applyProtection="0"/>
    <xf numFmtId="183" fontId="125" fillId="16" borderId="169" applyNumberFormat="0" applyAlignment="0" applyProtection="0"/>
    <xf numFmtId="0" fontId="40" fillId="32" borderId="209" applyNumberFormat="0" applyAlignment="0" applyProtection="0"/>
    <xf numFmtId="183" fontId="31" fillId="34" borderId="169" applyNumberFormat="0" applyAlignment="0" applyProtection="0"/>
    <xf numFmtId="0" fontId="40" fillId="32" borderId="209" applyNumberFormat="0" applyAlignment="0" applyProtection="0"/>
    <xf numFmtId="0" fontId="130" fillId="17" borderId="209" applyNumberFormat="0" applyAlignment="0" applyProtection="0"/>
    <xf numFmtId="183" fontId="31" fillId="34" borderId="169" applyNumberFormat="0" applyAlignment="0" applyProtection="0"/>
    <xf numFmtId="183" fontId="31" fillId="34" borderId="169" applyNumberFormat="0" applyAlignment="0" applyProtection="0"/>
    <xf numFmtId="182" fontId="130" fillId="17" borderId="209" applyNumberFormat="0" applyAlignment="0" applyProtection="0"/>
    <xf numFmtId="182" fontId="130" fillId="17" borderId="209" applyNumberFormat="0" applyAlignment="0" applyProtection="0"/>
    <xf numFmtId="0" fontId="130" fillId="17" borderId="209" applyNumberFormat="0" applyAlignment="0" applyProtection="0"/>
    <xf numFmtId="182" fontId="130" fillId="17" borderId="209" applyNumberFormat="0" applyAlignment="0" applyProtection="0"/>
    <xf numFmtId="0" fontId="10" fillId="131" borderId="224" applyNumberFormat="0" applyProtection="0">
      <alignment horizontal="left" vertical="top" indent="1"/>
    </xf>
    <xf numFmtId="0" fontId="10" fillId="13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4" fontId="23" fillId="15" borderId="213" applyNumberFormat="0" applyProtection="0">
      <alignment horizontal="right" vertical="center"/>
    </xf>
    <xf numFmtId="4" fontId="52" fillId="43" borderId="210" applyNumberFormat="0" applyProtection="0">
      <alignment horizontal="right" vertical="center"/>
    </xf>
    <xf numFmtId="4" fontId="23" fillId="15" borderId="213" applyNumberFormat="0" applyProtection="0">
      <alignment horizontal="right" vertical="center"/>
    </xf>
    <xf numFmtId="4" fontId="52" fillId="15" borderId="210" applyNumberFormat="0" applyProtection="0">
      <alignment horizontal="right" vertical="center"/>
    </xf>
    <xf numFmtId="4" fontId="10" fillId="14" borderId="214" applyNumberFormat="0" applyProtection="0">
      <alignment horizontal="left" vertical="center" indent="1"/>
    </xf>
    <xf numFmtId="4" fontId="23" fillId="45" borderId="213" applyNumberFormat="0" applyProtection="0">
      <alignment horizontal="right" vertical="center"/>
    </xf>
    <xf numFmtId="4" fontId="52" fillId="46" borderId="214" applyNumberFormat="0" applyProtection="0">
      <alignment horizontal="left" vertical="center" indent="1"/>
    </xf>
    <xf numFmtId="0" fontId="10" fillId="14" borderId="213" applyNumberFormat="0" applyProtection="0">
      <alignment horizontal="left" vertical="center" indent="1"/>
    </xf>
    <xf numFmtId="4" fontId="23" fillId="8" borderId="213" applyNumberFormat="0" applyProtection="0">
      <alignment horizontal="right" vertical="center"/>
    </xf>
    <xf numFmtId="4" fontId="52" fillId="47" borderId="214" applyNumberFormat="0" applyProtection="0">
      <alignment horizontal="left" vertical="center" indent="1"/>
    </xf>
    <xf numFmtId="183"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52" fillId="98" borderId="210"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2" fontId="10" fillId="8" borderId="213" applyNumberFormat="0" applyProtection="0">
      <alignment horizontal="left" vertical="top" indent="1"/>
    </xf>
    <xf numFmtId="0" fontId="10" fillId="8"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0"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top" indent="1"/>
    </xf>
    <xf numFmtId="0" fontId="10" fillId="12" borderId="213" applyNumberFormat="0" applyProtection="0">
      <alignment horizontal="left" vertical="top" indent="1"/>
    </xf>
    <xf numFmtId="0" fontId="10" fillId="12" borderId="213" applyNumberFormat="0" applyProtection="0">
      <alignment horizontal="left" vertical="top" indent="1"/>
    </xf>
    <xf numFmtId="182" fontId="10" fillId="12" borderId="213" applyNumberFormat="0" applyProtection="0">
      <alignment horizontal="left" vertical="top" indent="1"/>
    </xf>
    <xf numFmtId="0" fontId="10" fillId="12" borderId="213" applyNumberFormat="0" applyProtection="0">
      <alignment horizontal="left" vertical="top" indent="1"/>
    </xf>
    <xf numFmtId="183" fontId="10" fillId="12" borderId="213" applyNumberFormat="0" applyProtection="0">
      <alignment horizontal="left" vertical="top" indent="1"/>
    </xf>
    <xf numFmtId="0" fontId="10" fillId="12" borderId="213" applyNumberFormat="0" applyProtection="0">
      <alignment horizontal="left" vertical="top" indent="1"/>
    </xf>
    <xf numFmtId="183" fontId="10" fillId="12" borderId="213" applyNumberFormat="0" applyProtection="0">
      <alignment horizontal="left" vertical="top" indent="1"/>
    </xf>
    <xf numFmtId="183" fontId="10" fillId="12" borderId="213" applyNumberFormat="0" applyProtection="0">
      <alignment horizontal="left" vertical="top" indent="1"/>
    </xf>
    <xf numFmtId="0" fontId="52" fillId="12" borderId="213" applyNumberFormat="0" applyProtection="0">
      <alignment horizontal="left" vertical="top" indent="1"/>
    </xf>
    <xf numFmtId="183" fontId="10" fillId="12" borderId="213" applyNumberFormat="0" applyProtection="0">
      <alignment horizontal="left" vertical="top" indent="1"/>
    </xf>
    <xf numFmtId="0" fontId="10" fillId="47" borderId="213" applyNumberFormat="0" applyProtection="0">
      <alignment horizontal="left" vertical="center" indent="1"/>
    </xf>
    <xf numFmtId="0"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40" fillId="32" borderId="169" applyNumberFormat="0" applyAlignment="0" applyProtection="0"/>
    <xf numFmtId="183" fontId="40" fillId="32" borderId="169" applyNumberFormat="0" applyAlignment="0" applyProtection="0"/>
    <xf numFmtId="183" fontId="130" fillId="17" borderId="169" applyNumberFormat="0" applyAlignment="0" applyProtection="0"/>
    <xf numFmtId="183" fontId="40" fillId="32"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40" fillId="32"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183" fontId="40" fillId="32"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0" fillId="10"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10"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0" fontId="45" fillId="16"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5" fillId="16"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6" fillId="39" borderId="172" applyNumberFormat="0" applyProtection="0">
      <alignment horizontal="left" vertical="top" indent="1"/>
    </xf>
    <xf numFmtId="183" fontId="46" fillId="39" borderId="172" applyNumberFormat="0" applyProtection="0">
      <alignment horizontal="left" vertical="top" indent="1"/>
    </xf>
    <xf numFmtId="183" fontId="46" fillId="39" borderId="172" applyNumberFormat="0" applyProtection="0">
      <alignment horizontal="left" vertical="top"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49" fillId="14" borderId="173" applyBorder="0"/>
    <xf numFmtId="183" fontId="49" fillId="14" borderId="173" applyBorder="0"/>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0" fontId="34" fillId="0" borderId="177"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183" fontId="34" fillId="0" borderId="177"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0" fontId="40" fillId="32" borderId="169" applyNumberFormat="0" applyAlignment="0" applyProtection="0"/>
    <xf numFmtId="4" fontId="181" fillId="0" borderId="229" applyNumberFormat="0" applyProtection="0">
      <alignment horizontal="left" vertical="center" indent="1"/>
    </xf>
    <xf numFmtId="4" fontId="52" fillId="42" borderId="221" applyNumberFormat="0" applyProtection="0">
      <alignment horizontal="right" vertical="center"/>
    </xf>
    <xf numFmtId="182" fontId="45" fillId="34" borderId="223" applyNumberFormat="0" applyAlignment="0" applyProtection="0"/>
    <xf numFmtId="183" fontId="10" fillId="31" borderId="222" applyNumberFormat="0" applyFont="0" applyAlignment="0" applyProtection="0"/>
    <xf numFmtId="183" fontId="10" fillId="31" borderId="222" applyNumberFormat="0" applyFont="0" applyAlignment="0" applyProtection="0"/>
    <xf numFmtId="0" fontId="45" fillId="92" borderId="223" applyNumberFormat="0" applyAlignment="0" applyProtection="0"/>
    <xf numFmtId="4" fontId="52" fillId="45" borderId="221" applyNumberFormat="0" applyProtection="0">
      <alignment horizontal="right" vertical="center"/>
    </xf>
    <xf numFmtId="4" fontId="52" fillId="0" borderId="221" applyNumberFormat="0" applyProtection="0">
      <alignment horizontal="right" vertical="center"/>
    </xf>
    <xf numFmtId="4" fontId="52" fillId="40" borderId="225" applyNumberFormat="0" applyProtection="0">
      <alignment horizontal="right" vertical="center"/>
    </xf>
    <xf numFmtId="0" fontId="52" fillId="47" borderId="224" applyNumberFormat="0" applyProtection="0">
      <alignment horizontal="left" vertical="top" indent="1"/>
    </xf>
    <xf numFmtId="4" fontId="52" fillId="44" borderId="221" applyNumberFormat="0" applyProtection="0">
      <alignment horizontal="right" vertical="center"/>
    </xf>
    <xf numFmtId="4" fontId="52" fillId="41" borderId="221" applyNumberFormat="0" applyProtection="0">
      <alignment horizontal="right" vertical="center"/>
    </xf>
    <xf numFmtId="0" fontId="52" fillId="98" borderId="221" applyNumberFormat="0" applyProtection="0">
      <alignment horizontal="left" vertical="center" indent="1"/>
    </xf>
    <xf numFmtId="4" fontId="52" fillId="39" borderId="221" applyNumberFormat="0" applyProtection="0">
      <alignment vertical="center"/>
    </xf>
    <xf numFmtId="4" fontId="52" fillId="13" borderId="221" applyNumberFormat="0" applyProtection="0">
      <alignment horizontal="right" vertical="center"/>
    </xf>
    <xf numFmtId="4" fontId="10" fillId="14" borderId="225" applyNumberFormat="0" applyProtection="0">
      <alignment horizontal="left" vertical="center" indent="1"/>
    </xf>
    <xf numFmtId="0" fontId="52" fillId="12" borderId="221" applyNumberFormat="0" applyProtection="0">
      <alignment horizontal="left" vertical="center" indent="1"/>
    </xf>
    <xf numFmtId="4" fontId="52" fillId="42" borderId="221" applyNumberFormat="0" applyProtection="0">
      <alignment horizontal="right" vertical="center"/>
    </xf>
    <xf numFmtId="4" fontId="52" fillId="39" borderId="221" applyNumberFormat="0" applyProtection="0">
      <alignment vertical="center"/>
    </xf>
    <xf numFmtId="0" fontId="52" fillId="47" borderId="221" applyNumberFormat="0" applyProtection="0">
      <alignment horizontal="left" vertical="center" indent="1"/>
    </xf>
    <xf numFmtId="4" fontId="52" fillId="96" borderId="221" applyNumberFormat="0" applyProtection="0">
      <alignment horizontal="left" vertical="center" indent="1"/>
    </xf>
    <xf numFmtId="4" fontId="52" fillId="8" borderId="221" applyNumberFormat="0" applyProtection="0">
      <alignment horizontal="right" vertical="center"/>
    </xf>
    <xf numFmtId="4" fontId="52" fillId="39" borderId="221" applyNumberFormat="0" applyProtection="0">
      <alignment vertical="center"/>
    </xf>
    <xf numFmtId="0" fontId="52" fillId="14" borderId="224" applyNumberFormat="0" applyProtection="0">
      <alignment horizontal="left" vertical="top" indent="1"/>
    </xf>
    <xf numFmtId="4" fontId="52" fillId="0" borderId="221" applyNumberFormat="0" applyProtection="0">
      <alignment horizontal="right" vertical="center"/>
    </xf>
    <xf numFmtId="0" fontId="84" fillId="92" borderId="221" applyNumberFormat="0" applyAlignment="0" applyProtection="0"/>
    <xf numFmtId="0" fontId="52" fillId="12" borderId="221" applyNumberFormat="0" applyProtection="0">
      <alignment horizontal="left" vertical="center" indent="1"/>
    </xf>
    <xf numFmtId="4" fontId="52" fillId="0" borderId="221" applyNumberFormat="0" applyProtection="0">
      <alignment horizontal="right" vertical="center"/>
    </xf>
    <xf numFmtId="4" fontId="52" fillId="95" borderId="221" applyNumberFormat="0" applyProtection="0">
      <alignment horizontal="left" vertical="center" indent="1"/>
    </xf>
    <xf numFmtId="4" fontId="52" fillId="8" borderId="221" applyNumberFormat="0" applyProtection="0">
      <alignment horizontal="right" vertical="center"/>
    </xf>
    <xf numFmtId="4" fontId="52" fillId="0" borderId="221" applyNumberFormat="0" applyProtection="0">
      <alignment horizontal="right" vertical="center"/>
    </xf>
    <xf numFmtId="0" fontId="52" fillId="12" borderId="224" applyNumberFormat="0" applyProtection="0">
      <alignment horizontal="left" vertical="top" indent="1"/>
    </xf>
    <xf numFmtId="0" fontId="52" fillId="14" borderId="224" applyNumberFormat="0" applyProtection="0">
      <alignment horizontal="left" vertical="top" indent="1"/>
    </xf>
    <xf numFmtId="0" fontId="79" fillId="8" borderId="224" applyNumberFormat="0" applyProtection="0">
      <alignment horizontal="left" vertical="top" indent="1"/>
    </xf>
    <xf numFmtId="0" fontId="130" fillId="17" borderId="220" applyNumberFormat="0" applyAlignment="0" applyProtection="0"/>
    <xf numFmtId="182" fontId="40" fillId="32" borderId="220" applyNumberFormat="0" applyAlignment="0" applyProtection="0"/>
    <xf numFmtId="0" fontId="130" fillId="17" borderId="220" applyNumberFormat="0" applyAlignment="0" applyProtection="0"/>
    <xf numFmtId="182" fontId="40" fillId="32" borderId="209" applyNumberFormat="0" applyAlignment="0" applyProtection="0"/>
    <xf numFmtId="182" fontId="130" fillId="17" borderId="209" applyNumberFormat="0" applyAlignment="0" applyProtection="0"/>
    <xf numFmtId="0" fontId="168" fillId="0" borderId="229" applyNumberFormat="0" applyProtection="0">
      <alignment horizontal="left" vertical="center" indent="2"/>
    </xf>
    <xf numFmtId="182" fontId="10" fillId="14" borderId="213" applyNumberFormat="0" applyProtection="0">
      <alignment horizontal="left" vertical="center" indent="1"/>
    </xf>
    <xf numFmtId="0" fontId="10" fillId="8"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top" indent="1"/>
    </xf>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4" fontId="23" fillId="13"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23" fillId="10" borderId="172" applyNumberFormat="0" applyProtection="0">
      <alignment horizontal="left" vertical="center" indent="1"/>
    </xf>
    <xf numFmtId="4" fontId="23" fillId="47" borderId="172" applyNumberFormat="0" applyProtection="0">
      <alignment horizontal="right" vertical="center"/>
    </xf>
    <xf numFmtId="4" fontId="23" fillId="8" borderId="172" applyNumberFormat="0" applyProtection="0">
      <alignment horizontal="left" vertical="center" indent="1"/>
    </xf>
    <xf numFmtId="0" fontId="34" fillId="0" borderId="174" applyNumberFormat="0" applyFill="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4" fontId="86" fillId="95" borderId="175" applyNumberFormat="0" applyProtection="0">
      <alignment vertical="center"/>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2" fillId="47" borderId="176" applyNumberFormat="0" applyProtection="0">
      <alignment horizontal="left" vertical="center" indent="1"/>
    </xf>
    <xf numFmtId="4" fontId="52" fillId="8" borderId="176" applyNumberFormat="0" applyProtection="0">
      <alignment horizontal="left" vertical="center" indent="1"/>
    </xf>
    <xf numFmtId="4" fontId="79" fillId="10" borderId="172" applyNumberFormat="0" applyProtection="0">
      <alignment vertical="center"/>
    </xf>
    <xf numFmtId="4" fontId="86" fillId="100" borderId="175" applyNumberFormat="0" applyProtection="0">
      <alignment horizontal="right" vertical="center"/>
    </xf>
    <xf numFmtId="4" fontId="81" fillId="48" borderId="176" applyNumberFormat="0" applyProtection="0">
      <alignment horizontal="left" vertical="center" indent="1"/>
    </xf>
    <xf numFmtId="4" fontId="82" fillId="11" borderId="175" applyNumberFormat="0" applyProtection="0">
      <alignment horizontal="right" vertical="center"/>
    </xf>
    <xf numFmtId="183" fontId="10" fillId="12" borderId="213" applyNumberFormat="0" applyProtection="0">
      <alignment horizontal="left" vertical="center" indent="1"/>
    </xf>
    <xf numFmtId="182" fontId="10" fillId="47" borderId="213" applyNumberFormat="0" applyProtection="0">
      <alignment horizontal="left" vertical="center" indent="1"/>
    </xf>
    <xf numFmtId="182" fontId="10" fillId="8" borderId="213" applyNumberFormat="0" applyProtection="0">
      <alignment horizontal="left" vertical="top" indent="1"/>
    </xf>
    <xf numFmtId="0" fontId="40" fillId="32" borderId="209" applyNumberFormat="0" applyAlignment="0" applyProtection="0"/>
    <xf numFmtId="0" fontId="40" fillId="32" borderId="209" applyNumberFormat="0" applyAlignment="0" applyProtection="0"/>
    <xf numFmtId="4" fontId="23" fillId="99" borderId="224" applyNumberFormat="0" applyProtection="0">
      <alignment vertical="center"/>
    </xf>
    <xf numFmtId="0" fontId="10" fillId="14" borderId="213" applyNumberFormat="0" applyProtection="0">
      <alignment horizontal="left" vertical="top" indent="1"/>
    </xf>
    <xf numFmtId="0" fontId="45" fillId="34" borderId="223" applyNumberFormat="0" applyAlignment="0" applyProtection="0"/>
    <xf numFmtId="0" fontId="84" fillId="92" borderId="221" applyNumberFormat="0" applyAlignment="0" applyProtection="0"/>
    <xf numFmtId="183" fontId="10" fillId="31" borderId="222" applyNumberFormat="0" applyFont="0" applyAlignment="0" applyProtection="0"/>
    <xf numFmtId="0" fontId="52" fillId="47" borderId="221" applyNumberFormat="0" applyProtection="0">
      <alignment horizontal="left" vertical="center" indent="1"/>
    </xf>
    <xf numFmtId="182" fontId="130" fillId="17" borderId="220" applyNumberFormat="0" applyAlignment="0" applyProtection="0"/>
    <xf numFmtId="0" fontId="52" fillId="47" borderId="221" applyNumberFormat="0" applyProtection="0">
      <alignment horizontal="left" vertical="center" indent="1"/>
    </xf>
    <xf numFmtId="4" fontId="52" fillId="8" borderId="221" applyNumberFormat="0" applyProtection="0">
      <alignment horizontal="right" vertical="center"/>
    </xf>
    <xf numFmtId="183" fontId="130" fillId="17" borderId="220" applyNumberFormat="0" applyAlignment="0" applyProtection="0"/>
    <xf numFmtId="0" fontId="101" fillId="77" borderId="0" applyNumberFormat="0" applyBorder="0" applyAlignment="0" applyProtection="0"/>
    <xf numFmtId="4" fontId="52" fillId="42" borderId="221" applyNumberFormat="0" applyProtection="0">
      <alignment horizontal="right" vertical="center"/>
    </xf>
    <xf numFmtId="4" fontId="52" fillId="8" borderId="225" applyNumberFormat="0" applyProtection="0">
      <alignment horizontal="left" vertical="center" indent="1"/>
    </xf>
    <xf numFmtId="0" fontId="45" fillId="92" borderId="223" applyNumberFormat="0" applyAlignment="0" applyProtection="0"/>
    <xf numFmtId="4" fontId="52" fillId="0" borderId="221" applyNumberFormat="0" applyProtection="0">
      <alignment horizontal="right" vertical="center"/>
    </xf>
    <xf numFmtId="182" fontId="10" fillId="8" borderId="213" applyNumberFormat="0" applyProtection="0">
      <alignment horizontal="left" vertical="top" indent="1"/>
    </xf>
    <xf numFmtId="182" fontId="10" fillId="12" borderId="213" applyNumberFormat="0" applyProtection="0">
      <alignment horizontal="left" vertical="center" indent="1"/>
    </xf>
    <xf numFmtId="183" fontId="10" fillId="47" borderId="213" applyNumberFormat="0" applyProtection="0">
      <alignment horizontal="left" vertical="center" indent="1"/>
    </xf>
    <xf numFmtId="182" fontId="10" fillId="14" borderId="213" applyNumberFormat="0" applyProtection="0">
      <alignment horizontal="left" vertical="top" indent="1"/>
    </xf>
    <xf numFmtId="183" fontId="130" fillId="17" borderId="209" applyNumberFormat="0" applyAlignment="0" applyProtection="0"/>
    <xf numFmtId="183" fontId="40" fillId="32" borderId="209" applyNumberFormat="0" applyAlignment="0" applyProtection="0"/>
    <xf numFmtId="183" fontId="130" fillId="17" borderId="209" applyNumberFormat="0" applyAlignment="0" applyProtection="0"/>
    <xf numFmtId="182" fontId="10" fillId="14" borderId="213" applyNumberFormat="0" applyProtection="0">
      <alignment horizontal="left" vertical="center" indent="1"/>
    </xf>
    <xf numFmtId="182" fontId="46" fillId="39" borderId="224" applyNumberFormat="0" applyProtection="0">
      <alignment horizontal="left" vertical="top" indent="1"/>
    </xf>
    <xf numFmtId="0" fontId="52" fillId="16" borderId="221" applyNumberFormat="0" applyProtection="0">
      <alignment horizontal="left" vertical="center" indent="1"/>
    </xf>
    <xf numFmtId="0" fontId="84" fillId="92" borderId="221" applyNumberFormat="0" applyAlignment="0" applyProtection="0"/>
    <xf numFmtId="183" fontId="45" fillId="34" borderId="223" applyNumberFormat="0" applyAlignment="0" applyProtection="0"/>
    <xf numFmtId="0" fontId="52" fillId="31" borderId="221" applyNumberFormat="0" applyFont="0" applyAlignment="0" applyProtection="0"/>
    <xf numFmtId="0" fontId="10" fillId="31" borderId="222" applyNumberFormat="0" applyFont="0" applyAlignment="0" applyProtection="0"/>
    <xf numFmtId="4" fontId="52" fillId="0" borderId="221" applyNumberFormat="0" applyProtection="0">
      <alignment horizontal="right" vertical="center"/>
    </xf>
    <xf numFmtId="183" fontId="40" fillId="32" borderId="220" applyNumberFormat="0" applyAlignment="0" applyProtection="0"/>
    <xf numFmtId="0" fontId="49" fillId="14" borderId="226" applyBorder="0"/>
    <xf numFmtId="4" fontId="52" fillId="8" borderId="225" applyNumberFormat="0" applyProtection="0">
      <alignment horizontal="left" vertical="center" indent="1"/>
    </xf>
    <xf numFmtId="182" fontId="130" fillId="17" borderId="220" applyNumberFormat="0" applyAlignment="0" applyProtection="0"/>
    <xf numFmtId="0" fontId="52" fillId="16" borderId="221" applyNumberFormat="0" applyProtection="0">
      <alignment horizontal="left" vertical="center" indent="1"/>
    </xf>
    <xf numFmtId="4" fontId="52" fillId="15" borderId="221" applyNumberFormat="0" applyProtection="0">
      <alignment horizontal="right" vertical="center"/>
    </xf>
    <xf numFmtId="0" fontId="52" fillId="16" borderId="221" applyNumberFormat="0" applyProtection="0">
      <alignment horizontal="left" vertical="center" indent="1"/>
    </xf>
    <xf numFmtId="4" fontId="86" fillId="95" borderId="221" applyNumberFormat="0" applyProtection="0">
      <alignment vertical="center"/>
    </xf>
    <xf numFmtId="4" fontId="52" fillId="13" borderId="195" applyNumberFormat="0" applyProtection="0">
      <alignment horizontal="right" vertical="center"/>
    </xf>
    <xf numFmtId="183" fontId="10" fillId="31" borderId="211" applyNumberFormat="0" applyFont="0" applyAlignment="0" applyProtection="0"/>
    <xf numFmtId="0" fontId="45" fillId="34" borderId="212" applyNumberFormat="0" applyAlignment="0" applyProtection="0"/>
    <xf numFmtId="182"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52" fillId="47" borderId="184"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52" fillId="49" borderId="229"/>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52"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45" fillId="34" borderId="223" applyNumberFormat="0" applyAlignment="0" applyProtection="0"/>
    <xf numFmtId="182" fontId="45" fillId="34" borderId="223" applyNumberFormat="0" applyAlignment="0" applyProtection="0"/>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52" fillId="47" borderId="224" applyNumberFormat="0" applyProtection="0">
      <alignment horizontal="left" vertical="top" indent="1"/>
    </xf>
    <xf numFmtId="0" fontId="52" fillId="12" borderId="184"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0" fontId="52" fillId="49" borderId="229"/>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52" fillId="12" borderId="184"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31" borderId="222" applyNumberFormat="0" applyFont="0" applyAlignment="0" applyProtection="0"/>
    <xf numFmtId="182" fontId="10" fillId="31" borderId="222" applyNumberFormat="0" applyFont="0" applyAlignment="0" applyProtection="0"/>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52"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31" borderId="222" applyNumberFormat="0" applyFont="0" applyAlignment="0" applyProtection="0"/>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52" fillId="98" borderId="184"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52" fillId="12" borderId="224" applyNumberFormat="0" applyProtection="0">
      <alignment horizontal="left" vertical="top" indent="1"/>
    </xf>
    <xf numFmtId="0" fontId="52" fillId="47" borderId="224" applyNumberFormat="0" applyProtection="0">
      <alignment horizontal="left" vertical="top"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4" fontId="52" fillId="96" borderId="221"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4" fontId="52" fillId="40" borderId="225" applyNumberFormat="0" applyProtection="0">
      <alignment horizontal="right" vertical="center"/>
    </xf>
    <xf numFmtId="0" fontId="52" fillId="98" borderId="184"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52"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4" fontId="52" fillId="44" borderId="221" applyNumberFormat="0" applyProtection="0">
      <alignment horizontal="right" vertical="center"/>
    </xf>
    <xf numFmtId="0" fontId="79" fillId="8" borderId="224"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4" fontId="81" fillId="48" borderId="225" applyNumberFormat="0" applyProtection="0">
      <alignment horizontal="left" vertical="center"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0" fontId="52" fillId="47" borderId="221"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52" fillId="16" borderId="184"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0" fontId="52" fillId="49" borderId="229"/>
    <xf numFmtId="4" fontId="52" fillId="13" borderId="221" applyNumberFormat="0" applyProtection="0">
      <alignment horizontal="right" vertical="center"/>
    </xf>
    <xf numFmtId="182" fontId="10" fillId="14" borderId="187" applyNumberFormat="0" applyProtection="0">
      <alignment horizontal="left" vertical="center" indent="1"/>
    </xf>
    <xf numFmtId="0" fontId="52" fillId="16" borderId="184"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4" fontId="52" fillId="8" borderId="221" applyNumberFormat="0" applyProtection="0">
      <alignment horizontal="right" vertical="center"/>
    </xf>
    <xf numFmtId="4" fontId="52" fillId="8" borderId="188" applyNumberFormat="0" applyProtection="0">
      <alignment horizontal="left" vertical="center" indent="1"/>
    </xf>
    <xf numFmtId="4" fontId="52" fillId="8" borderId="188" applyNumberFormat="0" applyProtection="0">
      <alignment horizontal="left" vertical="center" indent="1"/>
    </xf>
    <xf numFmtId="0" fontId="52" fillId="8" borderId="224" applyNumberFormat="0" applyProtection="0">
      <alignment horizontal="left" vertical="top" indent="1"/>
    </xf>
    <xf numFmtId="4" fontId="52" fillId="47" borderId="188" applyNumberFormat="0" applyProtection="0">
      <alignment horizontal="left" vertical="center" indent="1"/>
    </xf>
    <xf numFmtId="4" fontId="52" fillId="47" borderId="188" applyNumberFormat="0" applyProtection="0">
      <alignment horizontal="left" vertical="center" indent="1"/>
    </xf>
    <xf numFmtId="4" fontId="52" fillId="8" borderId="184" applyNumberFormat="0" applyProtection="0">
      <alignment horizontal="right" vertical="center"/>
    </xf>
    <xf numFmtId="4" fontId="23" fillId="8" borderId="187" applyNumberFormat="0" applyProtection="0">
      <alignment horizontal="right" vertical="center"/>
    </xf>
    <xf numFmtId="4" fontId="23" fillId="8" borderId="187" applyNumberFormat="0" applyProtection="0">
      <alignment horizontal="right" vertical="center"/>
    </xf>
    <xf numFmtId="4" fontId="52" fillId="8" borderId="184" applyNumberFormat="0" applyProtection="0">
      <alignment horizontal="right" vertical="center"/>
    </xf>
    <xf numFmtId="4" fontId="23" fillId="8" borderId="187" applyNumberFormat="0" applyProtection="0">
      <alignment horizontal="right" vertical="center"/>
    </xf>
    <xf numFmtId="4" fontId="23" fillId="8" borderId="187" applyNumberFormat="0" applyProtection="0">
      <alignment horizontal="right" vertical="center"/>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52" fillId="46" borderId="188" applyNumberFormat="0" applyProtection="0">
      <alignment horizontal="left" vertical="center" indent="1"/>
    </xf>
    <xf numFmtId="4" fontId="52" fillId="46" borderId="188" applyNumberFormat="0" applyProtection="0">
      <alignment horizontal="left" vertical="center" indent="1"/>
    </xf>
    <xf numFmtId="0" fontId="79" fillId="10" borderId="224" applyNumberFormat="0" applyProtection="0">
      <alignment horizontal="left" vertical="top" indent="1"/>
    </xf>
    <xf numFmtId="0" fontId="34" fillId="0" borderId="227" applyNumberFormat="0" applyFill="0" applyAlignment="0" applyProtection="0"/>
    <xf numFmtId="4" fontId="52" fillId="45" borderId="184" applyNumberFormat="0" applyProtection="0">
      <alignment horizontal="right" vertical="center"/>
    </xf>
    <xf numFmtId="4" fontId="23" fillId="45" borderId="187" applyNumberFormat="0" applyProtection="0">
      <alignment horizontal="right" vertical="center"/>
    </xf>
    <xf numFmtId="4" fontId="23" fillId="45" borderId="187" applyNumberFormat="0" applyProtection="0">
      <alignment horizontal="right" vertical="center"/>
    </xf>
    <xf numFmtId="4" fontId="52" fillId="45" borderId="184" applyNumberFormat="0" applyProtection="0">
      <alignment horizontal="right" vertical="center"/>
    </xf>
    <xf numFmtId="4" fontId="23" fillId="45" borderId="187" applyNumberFormat="0" applyProtection="0">
      <alignment horizontal="right" vertical="center"/>
    </xf>
    <xf numFmtId="4" fontId="23" fillId="45" borderId="187" applyNumberFormat="0" applyProtection="0">
      <alignment horizontal="right" vertical="center"/>
    </xf>
    <xf numFmtId="4" fontId="52" fillId="44" borderId="184" applyNumberFormat="0" applyProtection="0">
      <alignment horizontal="right" vertical="center"/>
    </xf>
    <xf numFmtId="4" fontId="23" fillId="44" borderId="187" applyNumberFormat="0" applyProtection="0">
      <alignment horizontal="right" vertical="center"/>
    </xf>
    <xf numFmtId="4" fontId="23" fillId="44" borderId="187" applyNumberFormat="0" applyProtection="0">
      <alignment horizontal="right" vertical="center"/>
    </xf>
    <xf numFmtId="4" fontId="52" fillId="44" borderId="184" applyNumberFormat="0" applyProtection="0">
      <alignment horizontal="right" vertical="center"/>
    </xf>
    <xf numFmtId="4" fontId="52" fillId="96" borderId="221" applyNumberFormat="0" applyProtection="0">
      <alignment horizontal="left" vertical="center" indent="1"/>
    </xf>
    <xf numFmtId="4" fontId="23" fillId="44" borderId="187" applyNumberFormat="0" applyProtection="0">
      <alignment horizontal="right" vertical="center"/>
    </xf>
    <xf numFmtId="4" fontId="23" fillId="44" borderId="187" applyNumberFormat="0" applyProtection="0">
      <alignment horizontal="right" vertical="center"/>
    </xf>
    <xf numFmtId="4" fontId="52" fillId="15" borderId="184" applyNumberFormat="0" applyProtection="0">
      <alignment horizontal="right" vertical="center"/>
    </xf>
    <xf numFmtId="4" fontId="23" fillId="15" borderId="187" applyNumberFormat="0" applyProtection="0">
      <alignment horizontal="right" vertical="center"/>
    </xf>
    <xf numFmtId="4" fontId="23" fillId="15" borderId="187" applyNumberFormat="0" applyProtection="0">
      <alignment horizontal="right" vertical="center"/>
    </xf>
    <xf numFmtId="4" fontId="52" fillId="15" borderId="184" applyNumberFormat="0" applyProtection="0">
      <alignment horizontal="right" vertical="center"/>
    </xf>
    <xf numFmtId="4" fontId="23" fillId="15" borderId="187" applyNumberFormat="0" applyProtection="0">
      <alignment horizontal="right" vertical="center"/>
    </xf>
    <xf numFmtId="4" fontId="52" fillId="45" borderId="221" applyNumberFormat="0" applyProtection="0">
      <alignment horizontal="right" vertical="center"/>
    </xf>
    <xf numFmtId="4" fontId="23" fillId="15" borderId="187" applyNumberFormat="0" applyProtection="0">
      <alignment horizontal="right" vertical="center"/>
    </xf>
    <xf numFmtId="4" fontId="52" fillId="43" borderId="184" applyNumberFormat="0" applyProtection="0">
      <alignment horizontal="right" vertical="center"/>
    </xf>
    <xf numFmtId="4" fontId="23" fillId="43" borderId="187" applyNumberFormat="0" applyProtection="0">
      <alignment horizontal="right" vertical="center"/>
    </xf>
    <xf numFmtId="4" fontId="23" fillId="43" borderId="187" applyNumberFormat="0" applyProtection="0">
      <alignment horizontal="right" vertical="center"/>
    </xf>
    <xf numFmtId="4" fontId="52" fillId="43" borderId="184" applyNumberFormat="0" applyProtection="0">
      <alignment horizontal="right" vertical="center"/>
    </xf>
    <xf numFmtId="4" fontId="23" fillId="43" borderId="187" applyNumberFormat="0" applyProtection="0">
      <alignment horizontal="right" vertical="center"/>
    </xf>
    <xf numFmtId="4" fontId="23" fillId="43" borderId="187" applyNumberFormat="0" applyProtection="0">
      <alignment horizontal="right" vertical="center"/>
    </xf>
    <xf numFmtId="4" fontId="52" fillId="42" borderId="184" applyNumberFormat="0" applyProtection="0">
      <alignment horizontal="right" vertical="center"/>
    </xf>
    <xf numFmtId="4" fontId="23" fillId="42" borderId="187" applyNumberFormat="0" applyProtection="0">
      <alignment horizontal="right" vertical="center"/>
    </xf>
    <xf numFmtId="4" fontId="23" fillId="42" borderId="187" applyNumberFormat="0" applyProtection="0">
      <alignment horizontal="right" vertical="center"/>
    </xf>
    <xf numFmtId="4" fontId="52" fillId="42" borderId="184" applyNumberFormat="0" applyProtection="0">
      <alignment horizontal="right" vertical="center"/>
    </xf>
    <xf numFmtId="4" fontId="23" fillId="42" borderId="187" applyNumberFormat="0" applyProtection="0">
      <alignment horizontal="right" vertical="center"/>
    </xf>
    <xf numFmtId="4" fontId="23" fillId="42" borderId="187" applyNumberFormat="0" applyProtection="0">
      <alignment horizontal="right" vertical="center"/>
    </xf>
    <xf numFmtId="4" fontId="52" fillId="41" borderId="184" applyNumberFormat="0" applyProtection="0">
      <alignment horizontal="right" vertical="center"/>
    </xf>
    <xf numFmtId="4" fontId="23" fillId="41" borderId="187" applyNumberFormat="0" applyProtection="0">
      <alignment horizontal="right" vertical="center"/>
    </xf>
    <xf numFmtId="4" fontId="23" fillId="41" borderId="187" applyNumberFormat="0" applyProtection="0">
      <alignment horizontal="right" vertical="center"/>
    </xf>
    <xf numFmtId="4" fontId="52" fillId="41" borderId="184" applyNumberFormat="0" applyProtection="0">
      <alignment horizontal="right" vertical="center"/>
    </xf>
    <xf numFmtId="4" fontId="23" fillId="41" borderId="187" applyNumberFormat="0" applyProtection="0">
      <alignment horizontal="right" vertical="center"/>
    </xf>
    <xf numFmtId="4" fontId="23" fillId="41" borderId="187" applyNumberFormat="0" applyProtection="0">
      <alignment horizontal="right" vertical="center"/>
    </xf>
    <xf numFmtId="4" fontId="52" fillId="40" borderId="188" applyNumberFormat="0" applyProtection="0">
      <alignment horizontal="right" vertical="center"/>
    </xf>
    <xf numFmtId="4" fontId="23" fillId="40" borderId="187" applyNumberFormat="0" applyProtection="0">
      <alignment horizontal="right" vertical="center"/>
    </xf>
    <xf numFmtId="4" fontId="23" fillId="40" borderId="187" applyNumberFormat="0" applyProtection="0">
      <alignment horizontal="right" vertical="center"/>
    </xf>
    <xf numFmtId="4" fontId="52" fillId="40" borderId="188" applyNumberFormat="0" applyProtection="0">
      <alignment horizontal="right" vertical="center"/>
    </xf>
    <xf numFmtId="4" fontId="23" fillId="40" borderId="187" applyNumberFormat="0" applyProtection="0">
      <alignment horizontal="right" vertical="center"/>
    </xf>
    <xf numFmtId="4" fontId="23" fillId="40" borderId="187" applyNumberFormat="0" applyProtection="0">
      <alignment horizontal="right" vertical="center"/>
    </xf>
    <xf numFmtId="4" fontId="52" fillId="97" borderId="184" applyNumberFormat="0" applyProtection="0">
      <alignment horizontal="right" vertical="center"/>
    </xf>
    <xf numFmtId="4" fontId="23" fillId="9" borderId="187" applyNumberFormat="0" applyProtection="0">
      <alignment horizontal="right" vertical="center"/>
    </xf>
    <xf numFmtId="4" fontId="23" fillId="9" borderId="187" applyNumberFormat="0" applyProtection="0">
      <alignment horizontal="right" vertical="center"/>
    </xf>
    <xf numFmtId="4" fontId="52" fillId="97" borderId="184" applyNumberFormat="0" applyProtection="0">
      <alignment horizontal="right" vertical="center"/>
    </xf>
    <xf numFmtId="0" fontId="52" fillId="47" borderId="224" applyNumberFormat="0" applyProtection="0">
      <alignment horizontal="left" vertical="top" indent="1"/>
    </xf>
    <xf numFmtId="0" fontId="40" fillId="32" borderId="221" applyNumberFormat="0" applyAlignment="0" applyProtection="0"/>
    <xf numFmtId="4" fontId="23" fillId="9" borderId="187" applyNumberFormat="0" applyProtection="0">
      <alignment horizontal="right" vertical="center"/>
    </xf>
    <xf numFmtId="4" fontId="23" fillId="9" borderId="187" applyNumberFormat="0" applyProtection="0">
      <alignment horizontal="right" vertical="center"/>
    </xf>
    <xf numFmtId="4" fontId="52" fillId="13" borderId="184" applyNumberFormat="0" applyProtection="0">
      <alignment horizontal="right" vertical="center"/>
    </xf>
    <xf numFmtId="4" fontId="23" fillId="13" borderId="187" applyNumberFormat="0" applyProtection="0">
      <alignment horizontal="right" vertical="center"/>
    </xf>
    <xf numFmtId="4" fontId="23" fillId="13" borderId="187" applyNumberFormat="0" applyProtection="0">
      <alignment horizontal="right" vertical="center"/>
    </xf>
    <xf numFmtId="4" fontId="52" fillId="13" borderId="184" applyNumberFormat="0" applyProtection="0">
      <alignment horizontal="right" vertical="center"/>
    </xf>
    <xf numFmtId="4" fontId="23" fillId="13" borderId="187" applyNumberFormat="0" applyProtection="0">
      <alignment horizontal="right" vertical="center"/>
    </xf>
    <xf numFmtId="4" fontId="23" fillId="13" borderId="187" applyNumberFormat="0" applyProtection="0">
      <alignment horizontal="right" vertical="center"/>
    </xf>
    <xf numFmtId="4" fontId="52" fillId="96" borderId="184" applyNumberFormat="0" applyProtection="0">
      <alignment horizontal="left" vertical="center" indent="1"/>
    </xf>
    <xf numFmtId="4" fontId="52" fillId="96" borderId="184" applyNumberFormat="0" applyProtection="0">
      <alignment horizontal="left" vertical="center" indent="1"/>
    </xf>
    <xf numFmtId="0" fontId="52" fillId="8" borderId="224"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182" fontId="46" fillId="39" borderId="187" applyNumberFormat="0" applyProtection="0">
      <alignment horizontal="left" vertical="top" indent="1"/>
    </xf>
    <xf numFmtId="182" fontId="46" fillId="39" borderId="187"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4" fontId="79" fillId="16" borderId="224" applyNumberFormat="0" applyProtection="0">
      <alignment horizontal="left" vertical="center" indent="1"/>
    </xf>
    <xf numFmtId="0" fontId="80" fillId="39" borderId="187"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0" fontId="46" fillId="39" borderId="187" applyNumberFormat="0" applyProtection="0">
      <alignment horizontal="left" vertical="top" indent="1"/>
    </xf>
    <xf numFmtId="0" fontId="46" fillId="39" borderId="187" applyNumberFormat="0" applyProtection="0">
      <alignment horizontal="left" vertical="top" indent="1"/>
    </xf>
    <xf numFmtId="4" fontId="52" fillId="95" borderId="184" applyNumberFormat="0" applyProtection="0">
      <alignment horizontal="left" vertical="center" indent="1"/>
    </xf>
    <xf numFmtId="4" fontId="46" fillId="39" borderId="187" applyNumberFormat="0" applyProtection="0">
      <alignment horizontal="left" vertical="center" indent="1"/>
    </xf>
    <xf numFmtId="4" fontId="52" fillId="95" borderId="184" applyNumberFormat="0" applyProtection="0">
      <alignment horizontal="left" vertical="center" indent="1"/>
    </xf>
    <xf numFmtId="4" fontId="46" fillId="39" borderId="187" applyNumberFormat="0" applyProtection="0">
      <alignment horizontal="left" vertical="center" indent="1"/>
    </xf>
    <xf numFmtId="4" fontId="86" fillId="95" borderId="184" applyNumberFormat="0" applyProtection="0">
      <alignment vertical="center"/>
    </xf>
    <xf numFmtId="4" fontId="86" fillId="95" borderId="184" applyNumberFormat="0" applyProtection="0">
      <alignment vertical="center"/>
    </xf>
    <xf numFmtId="4" fontId="47" fillId="39" borderId="187" applyNumberFormat="0" applyProtection="0">
      <alignment vertical="center"/>
    </xf>
    <xf numFmtId="4" fontId="47" fillId="39" borderId="187" applyNumberFormat="0" applyProtection="0">
      <alignment vertical="center"/>
    </xf>
    <xf numFmtId="4" fontId="52" fillId="39" borderId="184" applyNumberFormat="0" applyProtection="0">
      <alignment vertical="center"/>
    </xf>
    <xf numFmtId="4" fontId="46" fillId="39" borderId="187" applyNumberFormat="0" applyProtection="0">
      <alignment vertical="center"/>
    </xf>
    <xf numFmtId="4" fontId="52" fillId="39" borderId="184" applyNumberFormat="0" applyProtection="0">
      <alignment vertical="center"/>
    </xf>
    <xf numFmtId="4" fontId="46" fillId="39" borderId="187" applyNumberFormat="0" applyProtection="0">
      <alignment vertical="center"/>
    </xf>
    <xf numFmtId="0" fontId="52" fillId="12" borderId="224" applyNumberFormat="0" applyProtection="0">
      <alignment horizontal="left" vertical="top" indent="1"/>
    </xf>
    <xf numFmtId="0" fontId="52" fillId="47" borderId="224" applyNumberFormat="0" applyProtection="0">
      <alignment horizontal="left" vertical="top" indent="1"/>
    </xf>
    <xf numFmtId="4" fontId="52" fillId="40" borderId="225" applyNumberFormat="0" applyProtection="0">
      <alignment horizontal="right" vertical="center"/>
    </xf>
    <xf numFmtId="4" fontId="52" fillId="45" borderId="221" applyNumberFormat="0" applyProtection="0">
      <alignment horizontal="right" vertical="center"/>
    </xf>
    <xf numFmtId="4" fontId="52" fillId="47" borderId="225" applyNumberFormat="0" applyProtection="0">
      <alignment horizontal="left" vertical="center" indent="1"/>
    </xf>
    <xf numFmtId="4" fontId="52" fillId="39" borderId="221" applyNumberFormat="0" applyProtection="0">
      <alignment vertical="center"/>
    </xf>
    <xf numFmtId="4" fontId="52" fillId="95" borderId="221" applyNumberFormat="0" applyProtection="0">
      <alignment horizontal="left" vertical="center" indent="1"/>
    </xf>
    <xf numFmtId="0" fontId="45" fillId="34" borderId="186" applyNumberFormat="0" applyAlignment="0" applyProtection="0"/>
    <xf numFmtId="0" fontId="45" fillId="34" borderId="186" applyNumberFormat="0" applyAlignment="0" applyProtection="0"/>
    <xf numFmtId="182" fontId="45" fillId="34" borderId="186" applyNumberFormat="0" applyAlignment="0" applyProtection="0"/>
    <xf numFmtId="4" fontId="52" fillId="41" borderId="221" applyNumberFormat="0" applyProtection="0">
      <alignment horizontal="right" vertical="center"/>
    </xf>
    <xf numFmtId="4" fontId="52" fillId="43" borderId="221" applyNumberFormat="0" applyProtection="0">
      <alignment horizontal="right" vertical="center"/>
    </xf>
    <xf numFmtId="0" fontId="45" fillId="34"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183" fontId="45" fillId="34" borderId="186" applyNumberFormat="0" applyAlignment="0" applyProtection="0"/>
    <xf numFmtId="182" fontId="45" fillId="34" borderId="186" applyNumberFormat="0" applyAlignment="0" applyProtection="0"/>
    <xf numFmtId="0" fontId="45" fillId="34" borderId="186" applyNumberFormat="0" applyAlignment="0" applyProtection="0"/>
    <xf numFmtId="4" fontId="81" fillId="48" borderId="225" applyNumberFormat="0" applyProtection="0">
      <alignment horizontal="left" vertical="center" indent="1"/>
    </xf>
    <xf numFmtId="182" fontId="45" fillId="34"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4" fontId="52" fillId="39" borderId="221" applyNumberFormat="0" applyProtection="0">
      <alignment vertical="center"/>
    </xf>
    <xf numFmtId="182" fontId="45" fillId="16" borderId="186" applyNumberFormat="0" applyAlignment="0" applyProtection="0"/>
    <xf numFmtId="183" fontId="45" fillId="16" borderId="186" applyNumberFormat="0" applyAlignment="0" applyProtection="0"/>
    <xf numFmtId="0" fontId="45" fillId="92"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183" fontId="45" fillId="34" borderId="186" applyNumberFormat="0" applyAlignment="0" applyProtection="0"/>
    <xf numFmtId="182" fontId="45" fillId="34" borderId="186" applyNumberFormat="0" applyAlignment="0" applyProtection="0"/>
    <xf numFmtId="182" fontId="45" fillId="34" borderId="186" applyNumberFormat="0" applyAlignment="0" applyProtection="0"/>
    <xf numFmtId="0" fontId="45" fillId="16" borderId="186" applyNumberFormat="0" applyAlignment="0" applyProtection="0"/>
    <xf numFmtId="0" fontId="45" fillId="34" borderId="186" applyNumberForma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185" applyNumberFormat="0" applyFont="0" applyAlignment="0" applyProtection="0"/>
    <xf numFmtId="0" fontId="52" fillId="31" borderId="221" applyNumberFormat="0" applyFont="0" applyAlignment="0" applyProtection="0"/>
    <xf numFmtId="4" fontId="52" fillId="39" borderId="221" applyNumberFormat="0" applyProtection="0">
      <alignment vertical="center"/>
    </xf>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52" fillId="98" borderId="221" applyNumberFormat="0" applyProtection="0">
      <alignment horizontal="left" vertical="center" indent="1"/>
    </xf>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4" fontId="79" fillId="10" borderId="224" applyNumberFormat="0" applyProtection="0">
      <alignment vertical="center"/>
    </xf>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0" fontId="10" fillId="31" borderId="185" applyNumberFormat="0" applyFont="0" applyAlignment="0" applyProtection="0"/>
    <xf numFmtId="182" fontId="10" fillId="10" borderId="185" applyNumberFormat="0" applyFont="0" applyAlignment="0" applyProtection="0"/>
    <xf numFmtId="183" fontId="10" fillId="10" borderId="185" applyNumberFormat="0" applyFont="0" applyAlignment="0" applyProtection="0"/>
    <xf numFmtId="0" fontId="79" fillId="8" borderId="224" applyNumberFormat="0" applyProtection="0">
      <alignment horizontal="left" vertical="top" indent="1"/>
    </xf>
    <xf numFmtId="0" fontId="52" fillId="31" borderId="184"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0" fontId="10" fillId="10"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211" applyNumberFormat="0" applyFont="0" applyAlignment="0" applyProtection="0"/>
    <xf numFmtId="0" fontId="45" fillId="34" borderId="212" applyNumberFormat="0" applyAlignment="0" applyProtection="0"/>
    <xf numFmtId="0" fontId="139" fillId="101" borderId="203" applyNumberFormat="0" applyAlignment="0"/>
    <xf numFmtId="0" fontId="139" fillId="101" borderId="203" applyNumberFormat="0" applyAlignment="0"/>
    <xf numFmtId="1" fontId="139" fillId="101" borderId="203" applyNumberFormat="0" applyAlignment="0">
      <alignment horizontal="left"/>
    </xf>
    <xf numFmtId="1" fontId="139" fillId="101" borderId="203" applyNumberFormat="0" applyAlignment="0">
      <alignment horizontal="left"/>
    </xf>
    <xf numFmtId="1" fontId="139" fillId="138" borderId="203" applyNumberFormat="0" applyAlignment="0">
      <alignment horizontal="center"/>
    </xf>
    <xf numFmtId="1" fontId="139" fillId="138" borderId="203" applyNumberFormat="0" applyAlignment="0">
      <alignment horizontal="center"/>
    </xf>
    <xf numFmtId="0" fontId="56"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205" applyNumberFormat="0" applyAlignment="0">
      <alignment horizontal="center"/>
    </xf>
    <xf numFmtId="0" fontId="10" fillId="0" borderId="205" applyNumberFormat="0" applyAlignment="0">
      <alignment horizontal="center"/>
    </xf>
    <xf numFmtId="179" fontId="10" fillId="0" borderId="204">
      <protection locked="0"/>
    </xf>
    <xf numFmtId="179" fontId="10" fillId="0" borderId="204">
      <protection locked="0"/>
    </xf>
    <xf numFmtId="179" fontId="10" fillId="0" borderId="204">
      <protection locked="0"/>
    </xf>
    <xf numFmtId="0" fontId="34" fillId="0" borderId="202" applyNumberFormat="0" applyFill="0" applyAlignment="0" applyProtection="0"/>
    <xf numFmtId="211" fontId="191" fillId="0" borderId="181">
      <alignment horizontal="center"/>
    </xf>
    <xf numFmtId="211" fontId="191" fillId="0" borderId="181">
      <alignment horizontal="center"/>
    </xf>
    <xf numFmtId="4" fontId="53" fillId="0" borderId="198" applyNumberFormat="0" applyProtection="0">
      <alignment horizontal="right" vertical="center"/>
    </xf>
    <xf numFmtId="4" fontId="53" fillId="0" borderId="198" applyNumberFormat="0" applyProtection="0">
      <alignment horizontal="right" vertical="center"/>
    </xf>
    <xf numFmtId="0" fontId="177" fillId="136" borderId="203" applyNumberFormat="0" applyProtection="0">
      <alignment horizontal="center" vertical="top" wrapText="1"/>
    </xf>
    <xf numFmtId="0" fontId="177" fillId="136" borderId="203" applyNumberFormat="0" applyProtection="0">
      <alignment horizontal="center" vertical="top" wrapText="1"/>
    </xf>
    <xf numFmtId="4" fontId="181" fillId="0" borderId="203" applyNumberFormat="0" applyProtection="0">
      <alignment horizontal="left" vertical="center" indent="1"/>
    </xf>
    <xf numFmtId="4" fontId="181" fillId="0" borderId="203" applyNumberFormat="0" applyProtection="0">
      <alignment horizontal="left" vertical="center" indent="1"/>
    </xf>
    <xf numFmtId="4" fontId="50" fillId="47" borderId="198" applyNumberFormat="0" applyProtection="0">
      <alignment horizontal="right" vertical="center"/>
    </xf>
    <xf numFmtId="4" fontId="181" fillId="0" borderId="203" applyNumberFormat="0" applyProtection="0">
      <alignment horizontal="right" vertical="center" wrapText="1"/>
    </xf>
    <xf numFmtId="4" fontId="23" fillId="134" borderId="197" applyNumberFormat="0" applyProtection="0">
      <alignment horizontal="right" vertical="center"/>
    </xf>
    <xf numFmtId="0" fontId="23" fillId="99" borderId="198" applyNumberFormat="0" applyProtection="0">
      <alignment horizontal="left" vertical="top" indent="1"/>
    </xf>
    <xf numFmtId="0" fontId="23" fillId="99" borderId="198" applyNumberFormat="0" applyProtection="0">
      <alignment horizontal="left" vertical="top" indent="1"/>
    </xf>
    <xf numFmtId="4" fontId="50" fillId="99" borderId="198" applyNumberFormat="0" applyProtection="0">
      <alignment vertical="center"/>
    </xf>
    <xf numFmtId="4" fontId="50" fillId="99" borderId="198" applyNumberFormat="0" applyProtection="0">
      <alignment vertical="center"/>
    </xf>
    <xf numFmtId="4" fontId="23" fillId="99" borderId="198" applyNumberFormat="0" applyProtection="0">
      <alignment vertical="center"/>
    </xf>
    <xf numFmtId="4" fontId="23" fillId="99" borderId="198" applyNumberFormat="0" applyProtection="0">
      <alignment vertical="center"/>
    </xf>
    <xf numFmtId="0" fontId="10" fillId="11" borderId="203" applyNumberFormat="0">
      <protection locked="0"/>
    </xf>
    <xf numFmtId="0" fontId="10" fillId="11" borderId="203" applyNumberFormat="0">
      <protection locked="0"/>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68" fillId="0" borderId="203" applyNumberFormat="0" applyProtection="0">
      <alignment horizontal="left" vertical="center" indent="2"/>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68" fillId="0" borderId="203" applyNumberFormat="0" applyProtection="0">
      <alignment horizontal="left" vertical="center" indent="2"/>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68" fillId="0" borderId="203" applyNumberFormat="0" applyProtection="0">
      <alignment horizontal="left" vertical="center" indent="2"/>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177" fillId="132" borderId="203" applyNumberFormat="0" applyProtection="0">
      <alignment horizontal="left" vertical="center" indent="2"/>
    </xf>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40" fillId="32" borderId="183" applyNumberFormat="0" applyAlignment="0" applyProtection="0"/>
    <xf numFmtId="0" fontId="130" fillId="17" borderId="183" applyNumberFormat="0" applyAlignment="0" applyProtection="0"/>
    <xf numFmtId="183"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0" fontId="40" fillId="32" borderId="183" applyNumberFormat="0" applyAlignment="0" applyProtection="0"/>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40" fillId="32" borderId="183" applyNumberFormat="0" applyAlignment="0" applyProtection="0"/>
    <xf numFmtId="182" fontId="40" fillId="32" borderId="183" applyNumberFormat="0" applyAlignment="0" applyProtection="0"/>
    <xf numFmtId="0" fontId="40" fillId="32" borderId="183" applyNumberFormat="0" applyAlignment="0" applyProtection="0"/>
    <xf numFmtId="0"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2" fontId="40" fillId="32" borderId="183" applyNumberFormat="0" applyAlignment="0" applyProtection="0"/>
    <xf numFmtId="182" fontId="40" fillId="32" borderId="183" applyNumberFormat="0" applyAlignment="0" applyProtection="0"/>
    <xf numFmtId="183" fontId="40" fillId="32" borderId="183" applyNumberFormat="0" applyAlignment="0" applyProtection="0"/>
    <xf numFmtId="4" fontId="178" fillId="16" borderId="198" applyNumberFormat="0" applyProtection="0">
      <alignment horizontal="center" vertical="center"/>
    </xf>
    <xf numFmtId="0" fontId="40" fillId="32" borderId="183" applyNumberFormat="0" applyAlignment="0" applyProtection="0"/>
    <xf numFmtId="4" fontId="178" fillId="16" borderId="198" applyNumberFormat="0" applyProtection="0">
      <alignment horizontal="center" vertical="center"/>
    </xf>
    <xf numFmtId="182" fontId="130" fillId="17" borderId="183" applyNumberFormat="0" applyAlignment="0" applyProtection="0"/>
    <xf numFmtId="183" fontId="130" fillId="17" borderId="183" applyNumberFormat="0" applyAlignment="0" applyProtection="0"/>
    <xf numFmtId="4" fontId="23" fillId="0" borderId="203" applyNumberFormat="0" applyProtection="0">
      <alignment horizontal="left" vertical="center" indent="1"/>
    </xf>
    <xf numFmtId="4" fontId="46" fillId="0" borderId="203" applyNumberFormat="0" applyProtection="0">
      <alignment horizontal="left" vertical="center" indent="1"/>
    </xf>
    <xf numFmtId="4" fontId="23" fillId="45" borderId="198" applyNumberFormat="0" applyProtection="0">
      <alignment horizontal="right" vertical="center"/>
    </xf>
    <xf numFmtId="0" fontId="40" fillId="32" borderId="184" applyNumberFormat="0" applyAlignment="0" applyProtection="0"/>
    <xf numFmtId="182" fontId="40" fillId="32" borderId="183" applyNumberFormat="0" applyAlignment="0" applyProtection="0"/>
    <xf numFmtId="183" fontId="40" fillId="32" borderId="183" applyNumberFormat="0" applyAlignment="0" applyProtection="0"/>
    <xf numFmtId="0" fontId="40" fillId="32" borderId="183" applyNumberFormat="0" applyAlignment="0" applyProtection="0"/>
    <xf numFmtId="4" fontId="23" fillId="44" borderId="198" applyNumberFormat="0" applyProtection="0">
      <alignment horizontal="right" vertical="center"/>
    </xf>
    <xf numFmtId="4" fontId="23" fillId="15" borderId="198" applyNumberFormat="0" applyProtection="0">
      <alignment horizontal="right" vertical="center"/>
    </xf>
    <xf numFmtId="183" fontId="40" fillId="32" borderId="183" applyNumberFormat="0" applyAlignment="0" applyProtection="0"/>
    <xf numFmtId="182" fontId="40" fillId="32" borderId="183" applyNumberFormat="0" applyAlignment="0" applyProtection="0"/>
    <xf numFmtId="4" fontId="23" fillId="43" borderId="198" applyNumberFormat="0" applyProtection="0">
      <alignment horizontal="right" vertical="center"/>
    </xf>
    <xf numFmtId="182" fontId="40" fillId="32" borderId="183" applyNumberFormat="0" applyAlignment="0" applyProtection="0"/>
    <xf numFmtId="0" fontId="130" fillId="17" borderId="183" applyNumberFormat="0" applyAlignment="0" applyProtection="0"/>
    <xf numFmtId="0"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0" fontId="52" fillId="99" borderId="178" applyNumberFormat="0" applyBorder="0" applyAlignment="0" applyProtection="0"/>
    <xf numFmtId="10" fontId="52" fillId="99" borderId="178" applyNumberFormat="0" applyBorder="0" applyAlignment="0" applyProtection="0"/>
    <xf numFmtId="4" fontId="23" fillId="42" borderId="198" applyNumberFormat="0" applyProtection="0">
      <alignment horizontal="right" vertical="center"/>
    </xf>
    <xf numFmtId="4" fontId="23" fillId="41" borderId="198" applyNumberFormat="0" applyProtection="0">
      <alignment horizontal="right" vertical="center"/>
    </xf>
    <xf numFmtId="4" fontId="23" fillId="9" borderId="198" applyNumberFormat="0" applyProtection="0">
      <alignment horizontal="right" vertical="center"/>
    </xf>
    <xf numFmtId="4" fontId="177" fillId="129" borderId="203" applyNumberFormat="0" applyProtection="0">
      <alignment horizontal="left" vertical="center"/>
    </xf>
    <xf numFmtId="4" fontId="177" fillId="129" borderId="203" applyNumberFormat="0" applyProtection="0">
      <alignment horizontal="left" vertical="center"/>
    </xf>
    <xf numFmtId="0" fontId="46" fillId="95" borderId="198" applyNumberFormat="0" applyProtection="0">
      <alignment horizontal="left" vertical="top" indent="1"/>
    </xf>
    <xf numFmtId="0" fontId="46" fillId="95" borderId="198" applyNumberFormat="0" applyProtection="0">
      <alignment horizontal="left" vertical="top" indent="1"/>
    </xf>
    <xf numFmtId="4" fontId="174" fillId="126" borderId="203" applyNumberFormat="0" applyProtection="0">
      <alignment horizontal="left" vertical="center" indent="1"/>
    </xf>
    <xf numFmtId="4" fontId="47" fillId="95" borderId="198" applyNumberFormat="0" applyProtection="0">
      <alignment vertical="center"/>
    </xf>
    <xf numFmtId="4" fontId="47" fillId="95" borderId="198" applyNumberFormat="0" applyProtection="0">
      <alignment vertical="center"/>
    </xf>
    <xf numFmtId="4" fontId="174" fillId="126" borderId="203" applyNumberFormat="0" applyProtection="0">
      <alignment horizontal="right" vertical="center" wrapText="1"/>
    </xf>
    <xf numFmtId="4" fontId="23" fillId="95" borderId="197" applyNumberFormat="0" applyProtection="0">
      <alignment vertical="center"/>
    </xf>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6" borderId="197" applyNumberForma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18" fillId="0" borderId="179">
      <alignment horizontal="left" vertical="center"/>
    </xf>
    <xf numFmtId="183" fontId="118" fillId="0" borderId="179">
      <alignment horizontal="left" vertical="center"/>
    </xf>
    <xf numFmtId="183" fontId="118" fillId="0" borderId="179">
      <alignment horizontal="left" vertical="center"/>
    </xf>
    <xf numFmtId="182" fontId="118" fillId="0" borderId="179">
      <alignment horizontal="left" vertical="center"/>
    </xf>
    <xf numFmtId="183" fontId="118" fillId="0" borderId="179">
      <alignment horizontal="left" vertical="center"/>
    </xf>
    <xf numFmtId="182" fontId="118" fillId="0" borderId="179">
      <alignment horizontal="left" vertical="center"/>
    </xf>
    <xf numFmtId="183" fontId="118" fillId="0" borderId="179">
      <alignment horizontal="left" vertical="center"/>
    </xf>
    <xf numFmtId="183" fontId="118" fillId="0" borderId="179">
      <alignment horizontal="left" vertical="center"/>
    </xf>
    <xf numFmtId="182" fontId="118" fillId="0" borderId="179">
      <alignment horizontal="left" vertical="center"/>
    </xf>
    <xf numFmtId="182" fontId="118" fillId="0" borderId="179">
      <alignment horizontal="left" vertical="center"/>
    </xf>
    <xf numFmtId="182" fontId="118" fillId="0" borderId="179">
      <alignment horizontal="left" vertical="center"/>
    </xf>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10" fontId="52" fillId="99" borderId="203" applyNumberFormat="0" applyBorder="0" applyAlignment="0" applyProtection="0"/>
    <xf numFmtId="10" fontId="52" fillId="99" borderId="203" applyNumberFormat="0" applyBorder="0" applyAlignment="0" applyProtection="0"/>
    <xf numFmtId="10" fontId="52" fillId="99" borderId="203" applyNumberFormat="0" applyBorder="0" applyAlignment="0" applyProtection="0"/>
    <xf numFmtId="0" fontId="10" fillId="47" borderId="213" applyNumberFormat="0" applyProtection="0">
      <alignment horizontal="left" vertical="center" indent="1"/>
    </xf>
    <xf numFmtId="183" fontId="10" fillId="47" borderId="213" applyNumberFormat="0" applyProtection="0">
      <alignment horizontal="left" vertical="center" indent="1"/>
    </xf>
    <xf numFmtId="0" fontId="10" fillId="47" borderId="213" applyNumberFormat="0" applyProtection="0">
      <alignment horizontal="left" vertical="center"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0" fontId="52" fillId="14" borderId="213" applyNumberFormat="0" applyProtection="0">
      <alignment horizontal="left" vertical="top"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0"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0" fontId="10" fillId="14" borderId="213" applyNumberFormat="0" applyProtection="0">
      <alignment horizontal="left" vertical="center" indent="1"/>
    </xf>
    <xf numFmtId="4" fontId="23" fillId="45" borderId="213" applyNumberFormat="0" applyProtection="0">
      <alignment horizontal="right" vertical="center"/>
    </xf>
    <xf numFmtId="4" fontId="23" fillId="45" borderId="213" applyNumberFormat="0" applyProtection="0">
      <alignment horizontal="right" vertical="center"/>
    </xf>
    <xf numFmtId="4" fontId="52" fillId="44" borderId="210" applyNumberFormat="0" applyProtection="0">
      <alignment horizontal="right" vertical="center"/>
    </xf>
    <xf numFmtId="4" fontId="23" fillId="44" borderId="213" applyNumberFormat="0" applyProtection="0">
      <alignment horizontal="right" vertical="center"/>
    </xf>
    <xf numFmtId="4" fontId="52" fillId="44" borderId="210" applyNumberFormat="0" applyProtection="0">
      <alignment horizontal="right" vertical="center"/>
    </xf>
    <xf numFmtId="4" fontId="52" fillId="15" borderId="210" applyNumberFormat="0" applyProtection="0">
      <alignment horizontal="right" vertical="center"/>
    </xf>
    <xf numFmtId="4" fontId="23" fillId="15" borderId="213" applyNumberFormat="0" applyProtection="0">
      <alignment horizontal="right" vertical="center"/>
    </xf>
    <xf numFmtId="4" fontId="23" fillId="43" borderId="213" applyNumberFormat="0" applyProtection="0">
      <alignment horizontal="right" vertical="center"/>
    </xf>
    <xf numFmtId="4" fontId="23" fillId="42" borderId="213" applyNumberFormat="0" applyProtection="0">
      <alignment horizontal="right" vertical="center"/>
    </xf>
    <xf numFmtId="4" fontId="23" fillId="42" borderId="213" applyNumberFormat="0" applyProtection="0">
      <alignment horizontal="right" vertical="center"/>
    </xf>
    <xf numFmtId="4" fontId="52" fillId="41" borderId="210" applyNumberFormat="0" applyProtection="0">
      <alignment horizontal="right" vertical="center"/>
    </xf>
    <xf numFmtId="4" fontId="52" fillId="40" borderId="214" applyNumberFormat="0" applyProtection="0">
      <alignment horizontal="right" vertical="center"/>
    </xf>
    <xf numFmtId="4" fontId="52" fillId="97" borderId="210" applyNumberFormat="0" applyProtection="0">
      <alignment horizontal="right" vertical="center"/>
    </xf>
    <xf numFmtId="4" fontId="23" fillId="13" borderId="213" applyNumberFormat="0" applyProtection="0">
      <alignment horizontal="right" vertical="center"/>
    </xf>
    <xf numFmtId="4" fontId="23" fillId="13" borderId="213" applyNumberFormat="0" applyProtection="0">
      <alignment horizontal="right" vertical="center"/>
    </xf>
    <xf numFmtId="4" fontId="23" fillId="13" borderId="213" applyNumberFormat="0" applyProtection="0">
      <alignment horizontal="right" vertical="center"/>
    </xf>
    <xf numFmtId="0" fontId="80" fillId="39" borderId="213" applyNumberFormat="0" applyProtection="0">
      <alignment horizontal="left" vertical="top" indent="1"/>
    </xf>
    <xf numFmtId="0" fontId="46" fillId="39" borderId="213" applyNumberFormat="0" applyProtection="0">
      <alignment horizontal="left" vertical="top" indent="1"/>
    </xf>
    <xf numFmtId="183" fontId="46" fillId="39" borderId="213" applyNumberFormat="0" applyProtection="0">
      <alignment horizontal="left" vertical="top" indent="1"/>
    </xf>
    <xf numFmtId="183" fontId="46" fillId="39" borderId="213" applyNumberFormat="0" applyProtection="0">
      <alignment horizontal="left" vertical="top" indent="1"/>
    </xf>
    <xf numFmtId="4" fontId="86" fillId="95" borderId="210" applyNumberFormat="0" applyProtection="0">
      <alignment vertical="center"/>
    </xf>
    <xf numFmtId="4" fontId="46" fillId="39" borderId="213" applyNumberFormat="0" applyProtection="0">
      <alignment horizontal="left" vertical="center" indent="1"/>
    </xf>
    <xf numFmtId="0" fontId="45" fillId="34" borderId="212" applyNumberFormat="0" applyAlignment="0" applyProtection="0"/>
    <xf numFmtId="182" fontId="45" fillId="34" borderId="212" applyNumberFormat="0" applyAlignment="0" applyProtection="0"/>
    <xf numFmtId="183" fontId="45" fillId="34" borderId="212" applyNumberFormat="0" applyAlignment="0" applyProtection="0"/>
    <xf numFmtId="183" fontId="45" fillId="34" borderId="212" applyNumberFormat="0" applyAlignment="0" applyProtection="0"/>
    <xf numFmtId="182" fontId="45" fillId="34" borderId="212" applyNumberFormat="0" applyAlignment="0" applyProtection="0"/>
    <xf numFmtId="0" fontId="45" fillId="34" borderId="212" applyNumberFormat="0" applyAlignment="0" applyProtection="0"/>
    <xf numFmtId="0" fontId="45" fillId="34" borderId="212" applyNumberFormat="0" applyAlignment="0" applyProtection="0"/>
    <xf numFmtId="0" fontId="45" fillId="92" borderId="212" applyNumberFormat="0" applyAlignment="0" applyProtection="0"/>
    <xf numFmtId="183" fontId="45" fillId="34" borderId="212" applyNumberFormat="0" applyAlignment="0" applyProtection="0"/>
    <xf numFmtId="0" fontId="10" fillId="31" borderId="211" applyNumberFormat="0" applyFont="0" applyAlignment="0" applyProtection="0"/>
    <xf numFmtId="182" fontId="45" fillId="34" borderId="212" applyNumberFormat="0" applyAlignment="0" applyProtection="0"/>
    <xf numFmtId="182"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10" borderId="211" applyNumberFormat="0" applyFont="0" applyAlignment="0" applyProtection="0"/>
    <xf numFmtId="211" fontId="191" fillId="0" borderId="206">
      <alignment horizontal="center"/>
    </xf>
    <xf numFmtId="4" fontId="53" fillId="0" borderId="224" applyNumberFormat="0" applyProtection="0">
      <alignment horizontal="right" vertical="center"/>
    </xf>
    <xf numFmtId="0" fontId="177" fillId="136" borderId="229" applyNumberFormat="0" applyProtection="0">
      <alignment horizontal="center" vertical="top" wrapText="1"/>
    </xf>
    <xf numFmtId="4" fontId="181" fillId="0" borderId="229" applyNumberFormat="0" applyProtection="0">
      <alignment horizontal="left" vertical="center" indent="1"/>
    </xf>
    <xf numFmtId="4" fontId="50" fillId="47" borderId="224" applyNumberFormat="0" applyProtection="0">
      <alignment horizontal="right" vertical="center"/>
    </xf>
    <xf numFmtId="0" fontId="23" fillId="99" borderId="224" applyNumberFormat="0" applyProtection="0">
      <alignment horizontal="left" vertical="top" indent="1"/>
    </xf>
    <xf numFmtId="0" fontId="23" fillId="99" borderId="224" applyNumberFormat="0" applyProtection="0">
      <alignment horizontal="left" vertical="top" indent="1"/>
    </xf>
    <xf numFmtId="4" fontId="50" fillId="99" borderId="224" applyNumberFormat="0" applyProtection="0">
      <alignment vertical="center"/>
    </xf>
    <xf numFmtId="4" fontId="50" fillId="99" borderId="224" applyNumberFormat="0" applyProtection="0">
      <alignment vertical="center"/>
    </xf>
    <xf numFmtId="0" fontId="10" fillId="11" borderId="229" applyNumberFormat="0">
      <protection locked="0"/>
    </xf>
    <xf numFmtId="0" fontId="10" fillId="133" borderId="224" applyNumberFormat="0" applyProtection="0">
      <alignment horizontal="left" vertical="top" indent="1"/>
    </xf>
    <xf numFmtId="0" fontId="10" fillId="133" borderId="224" applyNumberFormat="0" applyProtection="0">
      <alignment horizontal="left" vertical="top" indent="1"/>
    </xf>
    <xf numFmtId="0" fontId="168" fillId="0" borderId="229" applyNumberFormat="0" applyProtection="0">
      <alignment horizontal="left" vertical="center" indent="2"/>
    </xf>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182" fontId="40" fillId="32" borderId="209" applyNumberFormat="0" applyAlignment="0" applyProtection="0"/>
    <xf numFmtId="182" fontId="40" fillId="32" borderId="209" applyNumberFormat="0" applyAlignment="0" applyProtection="0"/>
    <xf numFmtId="182" fontId="40" fillId="32" borderId="209" applyNumberFormat="0" applyAlignment="0" applyProtection="0"/>
    <xf numFmtId="182" fontId="40" fillId="32" borderId="209" applyNumberFormat="0" applyAlignment="0" applyProtection="0"/>
    <xf numFmtId="183" fontId="130" fillId="17" borderId="209" applyNumberFormat="0" applyAlignment="0" applyProtection="0"/>
    <xf numFmtId="4" fontId="178" fillId="16" borderId="224" applyNumberFormat="0" applyProtection="0">
      <alignment horizontal="center" vertical="center"/>
    </xf>
    <xf numFmtId="182" fontId="130" fillId="17" borderId="209" applyNumberFormat="0" applyAlignment="0" applyProtection="0"/>
    <xf numFmtId="183" fontId="130" fillId="17" borderId="209" applyNumberFormat="0" applyAlignment="0" applyProtection="0"/>
    <xf numFmtId="182" fontId="130" fillId="17" borderId="209" applyNumberFormat="0" applyAlignment="0" applyProtection="0"/>
    <xf numFmtId="183" fontId="130" fillId="17" borderId="209" applyNumberFormat="0" applyAlignment="0" applyProtection="0"/>
    <xf numFmtId="0" fontId="10" fillId="10" borderId="220" applyNumberFormat="0" applyFont="0" applyAlignment="0" applyProtection="0"/>
    <xf numFmtId="10" fontId="52" fillId="99" borderId="229" applyNumberFormat="0" applyBorder="0" applyAlignment="0" applyProtection="0"/>
    <xf numFmtId="0" fontId="45" fillId="16" borderId="223" applyNumberFormat="0" applyAlignment="0" applyProtection="0"/>
    <xf numFmtId="0" fontId="130" fillId="17" borderId="220" applyNumberFormat="0" applyAlignment="0" applyProtection="0"/>
    <xf numFmtId="183" fontId="130" fillId="17" borderId="220" applyNumberFormat="0" applyAlignment="0" applyProtection="0"/>
    <xf numFmtId="0" fontId="130" fillId="17" borderId="220" applyNumberFormat="0" applyAlignment="0" applyProtection="0"/>
    <xf numFmtId="182" fontId="40" fillId="32" borderId="220" applyNumberFormat="0" applyAlignment="0" applyProtection="0"/>
    <xf numFmtId="0" fontId="130" fillId="17" borderId="220" applyNumberFormat="0" applyAlignment="0" applyProtection="0"/>
    <xf numFmtId="0" fontId="40" fillId="32" borderId="220" applyNumberFormat="0" applyAlignment="0" applyProtection="0"/>
    <xf numFmtId="183" fontId="130" fillId="17" borderId="220" applyNumberFormat="0" applyAlignment="0" applyProtection="0"/>
    <xf numFmtId="182" fontId="40" fillId="32" borderId="220" applyNumberFormat="0" applyAlignment="0" applyProtection="0"/>
    <xf numFmtId="182" fontId="130" fillId="17" borderId="220" applyNumberFormat="0" applyAlignment="0" applyProtection="0"/>
    <xf numFmtId="0" fontId="52" fillId="98" borderId="221" applyNumberFormat="0" applyProtection="0">
      <alignment horizontal="left" vertical="center" indent="1"/>
    </xf>
    <xf numFmtId="4" fontId="52" fillId="45" borderId="221" applyNumberFormat="0" applyProtection="0">
      <alignment horizontal="right" vertical="center"/>
    </xf>
    <xf numFmtId="4" fontId="52" fillId="39" borderId="221" applyNumberFormat="0" applyProtection="0">
      <alignment vertical="center"/>
    </xf>
    <xf numFmtId="0" fontId="52" fillId="47" borderId="224" applyNumberFormat="0" applyProtection="0">
      <alignment horizontal="left" vertical="top" indent="1"/>
    </xf>
    <xf numFmtId="4" fontId="81" fillId="48" borderId="225" applyNumberFormat="0" applyProtection="0">
      <alignment horizontal="left" vertical="center" indent="1"/>
    </xf>
    <xf numFmtId="4" fontId="79" fillId="16" borderId="224" applyNumberFormat="0" applyProtection="0">
      <alignment horizontal="left" vertical="center" indent="1"/>
    </xf>
    <xf numFmtId="4" fontId="52" fillId="0" borderId="221" applyNumberFormat="0" applyProtection="0">
      <alignment horizontal="right" vertical="center"/>
    </xf>
    <xf numFmtId="0" fontId="52" fillId="14" borderId="224" applyNumberFormat="0" applyProtection="0">
      <alignment horizontal="left" vertical="top" indent="1"/>
    </xf>
    <xf numFmtId="4" fontId="52" fillId="42" borderId="221" applyNumberFormat="0" applyProtection="0">
      <alignment horizontal="right" vertical="center"/>
    </xf>
    <xf numFmtId="4" fontId="52" fillId="97" borderId="221" applyNumberFormat="0" applyProtection="0">
      <alignment horizontal="right" vertical="center"/>
    </xf>
    <xf numFmtId="4" fontId="52" fillId="96" borderId="221" applyNumberFormat="0" applyProtection="0">
      <alignment horizontal="left" vertical="center" indent="1"/>
    </xf>
    <xf numFmtId="4" fontId="52" fillId="39" borderId="221" applyNumberFormat="0" applyProtection="0">
      <alignment vertical="center"/>
    </xf>
    <xf numFmtId="4" fontId="52" fillId="43" borderId="221" applyNumberFormat="0" applyProtection="0">
      <alignment horizontal="right" vertical="center"/>
    </xf>
    <xf numFmtId="4" fontId="52" fillId="41" borderId="221" applyNumberFormat="0" applyProtection="0">
      <alignment horizontal="right" vertical="center"/>
    </xf>
    <xf numFmtId="4" fontId="52" fillId="15" borderId="221" applyNumberFormat="0" applyProtection="0">
      <alignment horizontal="right" vertical="center"/>
    </xf>
    <xf numFmtId="4" fontId="52" fillId="42" borderId="221" applyNumberFormat="0" applyProtection="0">
      <alignment horizontal="right" vertical="center"/>
    </xf>
    <xf numFmtId="4" fontId="52" fillId="44" borderId="221" applyNumberFormat="0" applyProtection="0">
      <alignment horizontal="right" vertical="center"/>
    </xf>
    <xf numFmtId="0" fontId="52" fillId="49" borderId="229"/>
    <xf numFmtId="4" fontId="52" fillId="46" borderId="225" applyNumberFormat="0" applyProtection="0">
      <alignment horizontal="left" vertical="center" indent="1"/>
    </xf>
    <xf numFmtId="0" fontId="52" fillId="8" borderId="224" applyNumberFormat="0" applyProtection="0">
      <alignment horizontal="left" vertical="top" indent="1"/>
    </xf>
    <xf numFmtId="0" fontId="52" fillId="14" borderId="224" applyNumberFormat="0" applyProtection="0">
      <alignment horizontal="left" vertical="top" indent="1"/>
    </xf>
    <xf numFmtId="4" fontId="52" fillId="8" borderId="225" applyNumberFormat="0" applyProtection="0">
      <alignment horizontal="left" vertical="center" indent="1"/>
    </xf>
    <xf numFmtId="4" fontId="52" fillId="15" borderId="221" applyNumberFormat="0" applyProtection="0">
      <alignment horizontal="right" vertical="center"/>
    </xf>
    <xf numFmtId="4" fontId="86" fillId="100" borderId="221" applyNumberFormat="0" applyProtection="0">
      <alignment horizontal="right" vertical="center"/>
    </xf>
    <xf numFmtId="4" fontId="79" fillId="16" borderId="224" applyNumberFormat="0" applyProtection="0">
      <alignment horizontal="left" vertical="center" indent="1"/>
    </xf>
    <xf numFmtId="4" fontId="52" fillId="8" borderId="225" applyNumberFormat="0" applyProtection="0">
      <alignment horizontal="left" vertical="center" indent="1"/>
    </xf>
    <xf numFmtId="0" fontId="31" fillId="34" borderId="183" applyNumberFormat="0" applyAlignment="0" applyProtection="0"/>
    <xf numFmtId="0" fontId="31" fillId="34" borderId="183" applyNumberFormat="0" applyAlignment="0" applyProtection="0"/>
    <xf numFmtId="182" fontId="31" fillId="34" borderId="183" applyNumberFormat="0" applyAlignment="0" applyProtection="0"/>
    <xf numFmtId="0" fontId="31" fillId="34" borderId="183" applyNumberFormat="0" applyAlignment="0" applyProtection="0"/>
    <xf numFmtId="182" fontId="31" fillId="34" borderId="183" applyNumberFormat="0" applyAlignment="0" applyProtection="0"/>
    <xf numFmtId="183" fontId="31" fillId="34" borderId="183" applyNumberFormat="0" applyAlignment="0" applyProtection="0"/>
    <xf numFmtId="0" fontId="31" fillId="34" borderId="183" applyNumberFormat="0" applyAlignment="0" applyProtection="0"/>
    <xf numFmtId="0" fontId="79" fillId="8" borderId="224" applyNumberFormat="0" applyProtection="0">
      <alignment horizontal="left" vertical="top" indent="1"/>
    </xf>
    <xf numFmtId="0" fontId="52" fillId="47" borderId="221" applyNumberFormat="0" applyProtection="0">
      <alignment horizontal="left" vertical="center" indent="1"/>
    </xf>
    <xf numFmtId="183" fontId="31" fillId="34" borderId="183" applyNumberFormat="0" applyAlignment="0" applyProtection="0"/>
    <xf numFmtId="182" fontId="31" fillId="34" borderId="183" applyNumberFormat="0" applyAlignment="0" applyProtection="0"/>
    <xf numFmtId="0" fontId="52" fillId="12" borderId="221" applyNumberFormat="0" applyProtection="0">
      <alignment horizontal="left" vertical="center" indent="1"/>
    </xf>
    <xf numFmtId="0" fontId="52" fillId="14" borderId="224" applyNumberFormat="0" applyProtection="0">
      <alignment horizontal="left" vertical="top" indent="1"/>
    </xf>
    <xf numFmtId="0" fontId="31" fillId="34" borderId="183" applyNumberFormat="0" applyAlignment="0" applyProtection="0"/>
    <xf numFmtId="182" fontId="31" fillId="34" borderId="183" applyNumberFormat="0" applyAlignment="0" applyProtection="0"/>
    <xf numFmtId="182" fontId="31" fillId="34" borderId="183" applyNumberFormat="0" applyAlignment="0" applyProtection="0"/>
    <xf numFmtId="183" fontId="31" fillId="34" borderId="183" applyNumberFormat="0" applyAlignment="0" applyProtection="0"/>
    <xf numFmtId="4" fontId="52" fillId="47" borderId="225" applyNumberFormat="0" applyProtection="0">
      <alignment horizontal="left" vertical="center" indent="1"/>
    </xf>
    <xf numFmtId="0" fontId="52" fillId="31" borderId="221" applyNumberFormat="0" applyFont="0" applyAlignment="0" applyProtection="0"/>
    <xf numFmtId="4" fontId="52" fillId="42" borderId="221" applyNumberFormat="0" applyProtection="0">
      <alignment horizontal="right" vertical="center"/>
    </xf>
    <xf numFmtId="0" fontId="52" fillId="12" borderId="224" applyNumberFormat="0" applyProtection="0">
      <alignment horizontal="left" vertical="top" indent="1"/>
    </xf>
    <xf numFmtId="182" fontId="125" fillId="16" borderId="183" applyNumberFormat="0" applyAlignment="0" applyProtection="0"/>
    <xf numFmtId="183" fontId="125" fillId="16" borderId="183" applyNumberFormat="0" applyAlignment="0" applyProtection="0"/>
    <xf numFmtId="0" fontId="80" fillId="39" borderId="224" applyNumberFormat="0" applyProtection="0">
      <alignment horizontal="left" vertical="top" indent="1"/>
    </xf>
    <xf numFmtId="4" fontId="52" fillId="95" borderId="221" applyNumberFormat="0" applyProtection="0">
      <alignment horizontal="left" vertical="center" indent="1"/>
    </xf>
    <xf numFmtId="0" fontId="52" fillId="12" borderId="224" applyNumberFormat="0" applyProtection="0">
      <alignment horizontal="left" vertical="top" indent="1"/>
    </xf>
    <xf numFmtId="0" fontId="84" fillId="92" borderId="184" applyNumberFormat="0" applyAlignment="0" applyProtection="0"/>
    <xf numFmtId="182" fontId="31" fillId="34" borderId="183" applyNumberFormat="0" applyAlignment="0" applyProtection="0"/>
    <xf numFmtId="183" fontId="31" fillId="34" borderId="183" applyNumberFormat="0" applyAlignment="0" applyProtection="0"/>
    <xf numFmtId="0" fontId="31" fillId="34" borderId="183" applyNumberFormat="0" applyAlignment="0" applyProtection="0"/>
    <xf numFmtId="0" fontId="52" fillId="31" borderId="221" applyNumberFormat="0" applyFont="0" applyAlignment="0" applyProtection="0"/>
    <xf numFmtId="0" fontId="52" fillId="8" borderId="224" applyNumberFormat="0" applyProtection="0">
      <alignment horizontal="left" vertical="top" indent="1"/>
    </xf>
    <xf numFmtId="182" fontId="31" fillId="34" borderId="183" applyNumberFormat="0" applyAlignment="0" applyProtection="0"/>
    <xf numFmtId="183" fontId="31" fillId="34" borderId="183" applyNumberFormat="0" applyAlignment="0" applyProtection="0"/>
    <xf numFmtId="0" fontId="80" fillId="39" borderId="224" applyNumberFormat="0" applyProtection="0">
      <alignment horizontal="left" vertical="top" indent="1"/>
    </xf>
    <xf numFmtId="0" fontId="31" fillId="34" borderId="183" applyNumberFormat="0" applyAlignment="0" applyProtection="0"/>
    <xf numFmtId="182" fontId="31" fillId="34" borderId="183" applyNumberFormat="0" applyAlignment="0" applyProtection="0"/>
    <xf numFmtId="0" fontId="125" fillId="16" borderId="183" applyNumberFormat="0" applyAlignment="0" applyProtection="0"/>
    <xf numFmtId="0" fontId="49" fillId="14" borderId="226" applyBorder="0"/>
    <xf numFmtId="0" fontId="52" fillId="8" borderId="224" applyNumberFormat="0" applyProtection="0">
      <alignment horizontal="left" vertical="top" indent="1"/>
    </xf>
    <xf numFmtId="0" fontId="52" fillId="14" borderId="224" applyNumberFormat="0" applyProtection="0">
      <alignment horizontal="left" vertical="top" indent="1"/>
    </xf>
    <xf numFmtId="4" fontId="52" fillId="8" borderId="225" applyNumberFormat="0" applyProtection="0">
      <alignment horizontal="left" vertical="center" indent="1"/>
    </xf>
    <xf numFmtId="4" fontId="10" fillId="14" borderId="225" applyNumberFormat="0" applyProtection="0">
      <alignment horizontal="left" vertical="center" indent="1"/>
    </xf>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183" fontId="10" fillId="31" borderId="222" applyNumberFormat="0" applyFont="0" applyAlignment="0" applyProtection="0"/>
    <xf numFmtId="0" fontId="10" fillId="31" borderId="222" applyNumberFormat="0" applyFont="0" applyAlignment="0" applyProtection="0"/>
    <xf numFmtId="0" fontId="45" fillId="34" borderId="223" applyNumberFormat="0" applyAlignment="0" applyProtection="0"/>
    <xf numFmtId="4" fontId="52" fillId="47" borderId="225" applyNumberFormat="0" applyProtection="0">
      <alignment horizontal="left" vertical="center" indent="1"/>
    </xf>
    <xf numFmtId="4" fontId="52" fillId="46" borderId="225" applyNumberFormat="0" applyProtection="0">
      <alignment horizontal="left" vertical="center" indent="1"/>
    </xf>
    <xf numFmtId="4" fontId="52" fillId="15" borderId="221" applyNumberFormat="0" applyProtection="0">
      <alignment horizontal="right" vertical="center"/>
    </xf>
    <xf numFmtId="0" fontId="52" fillId="8" borderId="224" applyNumberFormat="0" applyProtection="0">
      <alignment horizontal="left" vertical="top" indent="1"/>
    </xf>
    <xf numFmtId="182" fontId="46" fillId="39" borderId="224" applyNumberFormat="0" applyProtection="0">
      <alignment horizontal="left" vertical="top" indent="1"/>
    </xf>
    <xf numFmtId="4" fontId="52" fillId="40" borderId="225" applyNumberFormat="0" applyProtection="0">
      <alignment horizontal="right" vertical="center"/>
    </xf>
    <xf numFmtId="4" fontId="23" fillId="40" borderId="224" applyNumberFormat="0" applyProtection="0">
      <alignment horizontal="right" vertical="center"/>
    </xf>
    <xf numFmtId="4" fontId="52" fillId="40" borderId="225" applyNumberFormat="0" applyProtection="0">
      <alignment horizontal="right" vertical="center"/>
    </xf>
    <xf numFmtId="4" fontId="23" fillId="40" borderId="224" applyNumberFormat="0" applyProtection="0">
      <alignment horizontal="right" vertical="center"/>
    </xf>
    <xf numFmtId="4" fontId="23" fillId="40" borderId="224" applyNumberFormat="0" applyProtection="0">
      <alignment horizontal="right" vertical="center"/>
    </xf>
    <xf numFmtId="183" fontId="46" fillId="39" borderId="224" applyNumberFormat="0" applyProtection="0">
      <alignment horizontal="left" vertical="top" indent="1"/>
    </xf>
    <xf numFmtId="4" fontId="23" fillId="9" borderId="224" applyNumberFormat="0" applyProtection="0">
      <alignment horizontal="right" vertical="center"/>
    </xf>
    <xf numFmtId="4" fontId="52" fillId="97" borderId="221" applyNumberFormat="0" applyProtection="0">
      <alignment horizontal="right" vertical="center"/>
    </xf>
    <xf numFmtId="4" fontId="23" fillId="9" borderId="224" applyNumberFormat="0" applyProtection="0">
      <alignment horizontal="right" vertical="center"/>
    </xf>
    <xf numFmtId="4" fontId="52" fillId="97" borderId="221" applyNumberFormat="0" applyProtection="0">
      <alignment horizontal="right" vertical="center"/>
    </xf>
    <xf numFmtId="4" fontId="23" fillId="40" borderId="224" applyNumberFormat="0" applyProtection="0">
      <alignment horizontal="right" vertical="center"/>
    </xf>
    <xf numFmtId="182" fontId="46" fillId="39" borderId="224" applyNumberFormat="0" applyProtection="0">
      <alignment horizontal="left" vertical="top"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23" fillId="13" borderId="224" applyNumberFormat="0" applyProtection="0">
      <alignment horizontal="right" vertical="center"/>
    </xf>
    <xf numFmtId="4" fontId="23" fillId="13" borderId="224" applyNumberFormat="0" applyProtection="0">
      <alignment horizontal="right" vertical="center"/>
    </xf>
    <xf numFmtId="4" fontId="52" fillId="13" borderId="221" applyNumberFormat="0" applyProtection="0">
      <alignment horizontal="right" vertical="center"/>
    </xf>
    <xf numFmtId="4" fontId="23" fillId="13" borderId="224" applyNumberFormat="0" applyProtection="0">
      <alignment horizontal="right" vertical="center"/>
    </xf>
    <xf numFmtId="4" fontId="23" fillId="13" borderId="224" applyNumberFormat="0" applyProtection="0">
      <alignment horizontal="right" vertical="center"/>
    </xf>
    <xf numFmtId="4" fontId="52" fillId="13" borderId="221" applyNumberFormat="0" applyProtection="0">
      <alignment horizontal="right" vertical="center"/>
    </xf>
    <xf numFmtId="4" fontId="23" fillId="9" borderId="224" applyNumberFormat="0" applyProtection="0">
      <alignment horizontal="right" vertical="center"/>
    </xf>
    <xf numFmtId="4" fontId="23" fillId="9" borderId="224" applyNumberFormat="0" applyProtection="0">
      <alignment horizontal="right" vertical="center"/>
    </xf>
    <xf numFmtId="179" fontId="10" fillId="0" borderId="230">
      <protection locked="0"/>
    </xf>
    <xf numFmtId="182" fontId="10" fillId="31" borderId="211" applyNumberFormat="0" applyFont="0" applyAlignment="0" applyProtection="0"/>
    <xf numFmtId="4" fontId="52" fillId="42" borderId="210" applyNumberFormat="0" applyProtection="0">
      <alignment horizontal="right" vertical="center"/>
    </xf>
    <xf numFmtId="0" fontId="10" fillId="31" borderId="211" applyNumberFormat="0" applyFont="0" applyAlignment="0" applyProtection="0"/>
    <xf numFmtId="182" fontId="10" fillId="31" borderId="211" applyNumberFormat="0" applyFont="0" applyAlignment="0" applyProtection="0"/>
    <xf numFmtId="0" fontId="40" fillId="32" borderId="194" applyNumberFormat="0" applyAlignment="0" applyProtection="0"/>
    <xf numFmtId="183" fontId="10" fillId="31" borderId="211" applyNumberFormat="0" applyFont="0" applyAlignment="0" applyProtection="0"/>
    <xf numFmtId="4" fontId="23" fillId="9" borderId="213" applyNumberFormat="0" applyProtection="0">
      <alignment horizontal="right" vertical="center"/>
    </xf>
    <xf numFmtId="0" fontId="34" fillId="0" borderId="202" applyNumberFormat="0" applyFill="0" applyAlignment="0" applyProtection="0"/>
    <xf numFmtId="0" fontId="10" fillId="0" borderId="182" applyNumberFormat="0" applyFont="0" applyFill="0" applyAlignment="0" applyProtection="0"/>
    <xf numFmtId="0" fontId="10" fillId="0" borderId="182" applyNumberFormat="0" applyFont="0" applyFill="0" applyAlignment="0" applyProtection="0"/>
    <xf numFmtId="0" fontId="10" fillId="0" borderId="181" applyNumberFormat="0" applyFont="0" applyFill="0" applyAlignment="0" applyProtection="0"/>
    <xf numFmtId="0" fontId="10" fillId="0" borderId="181" applyNumberFormat="0" applyFont="0" applyFill="0" applyAlignment="0" applyProtection="0"/>
    <xf numFmtId="0" fontId="10" fillId="0" borderId="180" applyNumberFormat="0" applyFont="0" applyFill="0" applyAlignment="0" applyProtection="0"/>
    <xf numFmtId="0" fontId="10" fillId="0" borderId="180" applyNumberFormat="0" applyFont="0" applyFill="0" applyAlignment="0" applyProtection="0"/>
    <xf numFmtId="0" fontId="151" fillId="0" borderId="203" applyNumberFormat="0" applyFill="0" applyProtection="0">
      <alignment wrapText="1"/>
    </xf>
    <xf numFmtId="0" fontId="151" fillId="0" borderId="203" applyNumberFormat="0" applyFill="0" applyProtection="0">
      <alignment wrapText="1"/>
    </xf>
    <xf numFmtId="0" fontId="23" fillId="8" borderId="198" applyNumberFormat="0" applyProtection="0">
      <alignment horizontal="left" vertical="top" indent="1"/>
    </xf>
    <xf numFmtId="4" fontId="23" fillId="8" borderId="198" applyNumberFormat="0" applyProtection="0">
      <alignment horizontal="left" vertical="center" indent="1"/>
    </xf>
    <xf numFmtId="4" fontId="23" fillId="47" borderId="198" applyNumberFormat="0" applyProtection="0">
      <alignment horizontal="right" vertical="center"/>
    </xf>
    <xf numFmtId="0" fontId="23" fillId="10" borderId="198" applyNumberFormat="0" applyProtection="0">
      <alignment horizontal="left" vertical="top" indent="1"/>
    </xf>
    <xf numFmtId="4" fontId="23" fillId="10" borderId="198" applyNumberFormat="0" applyProtection="0">
      <alignment horizontal="left" vertical="center" indent="1"/>
    </xf>
    <xf numFmtId="4" fontId="50" fillId="10" borderId="198" applyNumberFormat="0" applyProtection="0">
      <alignment vertical="center"/>
    </xf>
    <xf numFmtId="4" fontId="23" fillId="10" borderId="198" applyNumberFormat="0" applyProtection="0">
      <alignment vertical="center"/>
    </xf>
    <xf numFmtId="0" fontId="10" fillId="11" borderId="203" applyNumberFormat="0">
      <protection locked="0"/>
    </xf>
    <xf numFmtId="0" fontId="10" fillId="47" borderId="198" applyNumberFormat="0" applyProtection="0">
      <alignment horizontal="left" vertical="top" indent="1"/>
    </xf>
    <xf numFmtId="0" fontId="10" fillId="47" borderId="198" applyNumberFormat="0" applyProtection="0">
      <alignment horizontal="left" vertical="center" indent="1"/>
    </xf>
    <xf numFmtId="0" fontId="10" fillId="12" borderId="198" applyNumberFormat="0" applyProtection="0">
      <alignment horizontal="left" vertical="top" indent="1"/>
    </xf>
    <xf numFmtId="0" fontId="10" fillId="12" borderId="198" applyNumberFormat="0" applyProtection="0">
      <alignment horizontal="left" vertical="center" indent="1"/>
    </xf>
    <xf numFmtId="0" fontId="10" fillId="8" borderId="198" applyNumberFormat="0" applyProtection="0">
      <alignment horizontal="left" vertical="top" indent="1"/>
    </xf>
    <xf numFmtId="0" fontId="10" fillId="8" borderId="198" applyNumberFormat="0" applyProtection="0">
      <alignment horizontal="left" vertical="center" indent="1"/>
    </xf>
    <xf numFmtId="0" fontId="10" fillId="14" borderId="198" applyNumberFormat="0" applyProtection="0">
      <alignment horizontal="left" vertical="top" indent="1"/>
    </xf>
    <xf numFmtId="0" fontId="10" fillId="14" borderId="198" applyNumberFormat="0" applyProtection="0">
      <alignment horizontal="left" vertical="center" indent="1"/>
    </xf>
    <xf numFmtId="4" fontId="23" fillId="8" borderId="198" applyNumberFormat="0" applyProtection="0">
      <alignment horizontal="right" vertical="center"/>
    </xf>
    <xf numFmtId="4" fontId="23" fillId="45" borderId="198" applyNumberFormat="0" applyProtection="0">
      <alignment horizontal="right" vertical="center"/>
    </xf>
    <xf numFmtId="4" fontId="23" fillId="44" borderId="198" applyNumberFormat="0" applyProtection="0">
      <alignment horizontal="right" vertical="center"/>
    </xf>
    <xf numFmtId="4" fontId="23" fillId="15" borderId="198" applyNumberFormat="0" applyProtection="0">
      <alignment horizontal="right" vertical="center"/>
    </xf>
    <xf numFmtId="4" fontId="23" fillId="43" borderId="198" applyNumberFormat="0" applyProtection="0">
      <alignment horizontal="right" vertical="center"/>
    </xf>
    <xf numFmtId="4" fontId="23" fillId="42" borderId="198" applyNumberFormat="0" applyProtection="0">
      <alignment horizontal="right" vertical="center"/>
    </xf>
    <xf numFmtId="4" fontId="23" fillId="41" borderId="198" applyNumberFormat="0" applyProtection="0">
      <alignment horizontal="right" vertical="center"/>
    </xf>
    <xf numFmtId="4" fontId="23" fillId="40" borderId="198" applyNumberFormat="0" applyProtection="0">
      <alignment horizontal="right" vertical="center"/>
    </xf>
    <xf numFmtId="4" fontId="23" fillId="9" borderId="198" applyNumberFormat="0" applyProtection="0">
      <alignment horizontal="right" vertical="center"/>
    </xf>
    <xf numFmtId="4" fontId="23" fillId="13" borderId="198" applyNumberFormat="0" applyProtection="0">
      <alignment horizontal="right" vertical="center"/>
    </xf>
    <xf numFmtId="0" fontId="46" fillId="39" borderId="198" applyNumberFormat="0" applyProtection="0">
      <alignment horizontal="left" vertical="top" indent="1"/>
    </xf>
    <xf numFmtId="4" fontId="46" fillId="39" borderId="198" applyNumberFormat="0" applyProtection="0">
      <alignment horizontal="left" vertical="center" indent="1"/>
    </xf>
    <xf numFmtId="4" fontId="46" fillId="39" borderId="198" applyNumberFormat="0" applyProtection="0">
      <alignment vertical="center"/>
    </xf>
    <xf numFmtId="0" fontId="45" fillId="16" borderId="197" applyNumberFormat="0" applyAlignment="0" applyProtection="0"/>
    <xf numFmtId="0" fontId="10" fillId="10" borderId="196" applyNumberFormat="0" applyFont="0" applyAlignment="0" applyProtection="0"/>
    <xf numFmtId="0" fontId="177" fillId="136" borderId="229" applyNumberFormat="0" applyProtection="0">
      <alignment horizontal="center" vertical="top" wrapText="1"/>
    </xf>
    <xf numFmtId="182" fontId="10" fillId="31" borderId="211" applyNumberFormat="0" applyFont="0" applyAlignment="0" applyProtection="0"/>
    <xf numFmtId="0" fontId="10" fillId="31" borderId="211" applyNumberFormat="0" applyFont="0" applyAlignment="0" applyProtection="0"/>
    <xf numFmtId="0" fontId="45" fillId="16" borderId="212" applyNumberFormat="0" applyAlignment="0" applyProtection="0"/>
    <xf numFmtId="182" fontId="45" fillId="34" borderId="212" applyNumberFormat="0" applyAlignment="0" applyProtection="0"/>
    <xf numFmtId="182" fontId="45" fillId="16" borderId="212" applyNumberFormat="0" applyAlignment="0" applyProtection="0"/>
    <xf numFmtId="4" fontId="52" fillId="39" borderId="210" applyNumberFormat="0" applyProtection="0">
      <alignment vertical="center"/>
    </xf>
    <xf numFmtId="4" fontId="47" fillId="39" borderId="213" applyNumberFormat="0" applyProtection="0">
      <alignment vertical="center"/>
    </xf>
    <xf numFmtId="4" fontId="47" fillId="39" borderId="213" applyNumberFormat="0" applyProtection="0">
      <alignment vertical="center"/>
    </xf>
    <xf numFmtId="4" fontId="23" fillId="41" borderId="213" applyNumberFormat="0" applyProtection="0">
      <alignment horizontal="right" vertical="center"/>
    </xf>
    <xf numFmtId="4" fontId="23" fillId="40" borderId="213" applyNumberFormat="0" applyProtection="0">
      <alignment horizontal="right" vertical="center"/>
    </xf>
    <xf numFmtId="4" fontId="23" fillId="42" borderId="213" applyNumberFormat="0" applyProtection="0">
      <alignment horizontal="right" vertical="center"/>
    </xf>
    <xf numFmtId="4" fontId="52" fillId="41" borderId="210" applyNumberFormat="0" applyProtection="0">
      <alignment horizontal="right" vertical="center"/>
    </xf>
    <xf numFmtId="4" fontId="23" fillId="42" borderId="213" applyNumberFormat="0" applyProtection="0">
      <alignment horizontal="right" vertical="center"/>
    </xf>
    <xf numFmtId="0" fontId="125" fillId="16" borderId="194" applyNumberFormat="0" applyAlignment="0" applyProtection="0"/>
    <xf numFmtId="182"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84" fillId="92" borderId="195" applyNumberFormat="0" applyAlignment="0" applyProtection="0"/>
    <xf numFmtId="183" fontId="125" fillId="16" borderId="194" applyNumberFormat="0" applyAlignment="0" applyProtection="0"/>
    <xf numFmtId="182" fontId="125" fillId="16" borderId="194" applyNumberFormat="0" applyAlignment="0" applyProtection="0"/>
    <xf numFmtId="183" fontId="31" fillId="34" borderId="194" applyNumberFormat="0" applyAlignment="0" applyProtection="0"/>
    <xf numFmtId="182"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2" fontId="31" fillId="34" borderId="194" applyNumberFormat="0" applyAlignment="0" applyProtection="0"/>
    <xf numFmtId="183"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0" fontId="31" fillId="34" borderId="194" applyNumberFormat="0" applyAlignment="0" applyProtection="0"/>
    <xf numFmtId="182" fontId="118" fillId="0" borderId="193">
      <alignment horizontal="left" vertical="center"/>
    </xf>
    <xf numFmtId="182" fontId="118" fillId="0" borderId="193">
      <alignment horizontal="left" vertical="center"/>
    </xf>
    <xf numFmtId="182" fontId="118" fillId="0" borderId="193">
      <alignment horizontal="left" vertical="center"/>
    </xf>
    <xf numFmtId="183" fontId="118" fillId="0" borderId="193">
      <alignment horizontal="left" vertical="center"/>
    </xf>
    <xf numFmtId="183" fontId="118" fillId="0" borderId="193">
      <alignment horizontal="left" vertical="center"/>
    </xf>
    <xf numFmtId="182" fontId="118" fillId="0" borderId="193">
      <alignment horizontal="left" vertical="center"/>
    </xf>
    <xf numFmtId="183" fontId="118" fillId="0" borderId="193">
      <alignment horizontal="left" vertical="center"/>
    </xf>
    <xf numFmtId="182" fontId="118" fillId="0" borderId="193">
      <alignment horizontal="left" vertical="center"/>
    </xf>
    <xf numFmtId="183" fontId="118" fillId="0" borderId="193">
      <alignment horizontal="left" vertical="center"/>
    </xf>
    <xf numFmtId="183" fontId="118" fillId="0" borderId="193">
      <alignment horizontal="left" vertical="center"/>
    </xf>
    <xf numFmtId="0" fontId="118" fillId="0" borderId="193">
      <alignment horizontal="left" vertical="center"/>
    </xf>
    <xf numFmtId="0" fontId="130" fillId="17" borderId="194" applyNumberFormat="0" applyAlignment="0" applyProtection="0"/>
    <xf numFmtId="10" fontId="52" fillId="99" borderId="203" applyNumberFormat="0" applyBorder="0" applyAlignment="0" applyProtection="0"/>
    <xf numFmtId="182" fontId="10" fillId="12" borderId="213" applyNumberFormat="0" applyProtection="0">
      <alignment horizontal="left" vertical="top"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4" fontId="52" fillId="13" borderId="210" applyNumberFormat="0" applyProtection="0">
      <alignment horizontal="right" vertical="center"/>
    </xf>
    <xf numFmtId="182" fontId="45" fillId="34" borderId="212" applyNumberFormat="0" applyAlignment="0" applyProtection="0"/>
    <xf numFmtId="182"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2" fontId="10" fillId="10" borderId="211" applyNumberFormat="0" applyFont="0" applyAlignment="0" applyProtection="0"/>
    <xf numFmtId="0" fontId="52" fillId="31" borderId="210"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0" fontId="139" fillId="101" borderId="229" applyNumberFormat="0" applyAlignment="0"/>
    <xf numFmtId="1" fontId="139" fillId="101" borderId="229" applyNumberFormat="0" applyAlignment="0">
      <alignment horizontal="left"/>
    </xf>
    <xf numFmtId="1" fontId="139" fillId="138" borderId="229" applyNumberFormat="0" applyAlignment="0">
      <alignment horizontal="center"/>
    </xf>
    <xf numFmtId="1" fontId="139" fillId="138" borderId="229" applyNumberFormat="0" applyAlignment="0">
      <alignment horizontal="center"/>
    </xf>
    <xf numFmtId="0" fontId="10" fillId="0" borderId="231" applyNumberFormat="0" applyAlignment="0">
      <alignment horizontal="center"/>
    </xf>
    <xf numFmtId="0" fontId="10" fillId="0" borderId="231" applyNumberFormat="0" applyAlignment="0">
      <alignment horizontal="center"/>
    </xf>
    <xf numFmtId="179" fontId="10" fillId="0" borderId="230">
      <protection locked="0"/>
    </xf>
    <xf numFmtId="179" fontId="10" fillId="0" borderId="230">
      <protection locked="0"/>
    </xf>
    <xf numFmtId="4" fontId="53" fillId="0" borderId="224" applyNumberFormat="0" applyProtection="0">
      <alignment horizontal="right" vertical="center"/>
    </xf>
    <xf numFmtId="183" fontId="130" fillId="17" borderId="209" applyNumberFormat="0" applyAlignment="0" applyProtection="0"/>
    <xf numFmtId="10" fontId="52" fillId="99" borderId="192" applyNumberFormat="0" applyBorder="0" applyAlignment="0" applyProtection="0"/>
    <xf numFmtId="10" fontId="52" fillId="99" borderId="192" applyNumberFormat="0" applyBorder="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40" fillId="32" borderId="194" applyNumberFormat="0" applyAlignment="0" applyProtection="0"/>
    <xf numFmtId="0" fontId="130" fillId="17" borderId="194" applyNumberFormat="0" applyAlignment="0" applyProtection="0"/>
    <xf numFmtId="182" fontId="40" fillId="32" borderId="194" applyNumberFormat="0" applyAlignment="0" applyProtection="0"/>
    <xf numFmtId="0" fontId="125" fillId="16" borderId="194" applyNumberFormat="0" applyAlignment="0" applyProtection="0"/>
    <xf numFmtId="182" fontId="40" fillId="32" borderId="194" applyNumberFormat="0" applyAlignment="0" applyProtection="0"/>
    <xf numFmtId="183" fontId="40" fillId="32" borderId="194" applyNumberFormat="0" applyAlignment="0" applyProtection="0"/>
    <xf numFmtId="182" fontId="130" fillId="17" borderId="209" applyNumberFormat="0" applyAlignment="0" applyProtection="0"/>
    <xf numFmtId="0" fontId="40" fillId="32" borderId="194" applyNumberFormat="0" applyAlignment="0" applyProtection="0"/>
    <xf numFmtId="183" fontId="40" fillId="32" borderId="194" applyNumberFormat="0" applyAlignment="0" applyProtection="0"/>
    <xf numFmtId="182" fontId="40" fillId="32" borderId="194" applyNumberFormat="0" applyAlignment="0" applyProtection="0"/>
    <xf numFmtId="0" fontId="40" fillId="32" borderId="195" applyNumberFormat="0" applyAlignment="0" applyProtection="0"/>
    <xf numFmtId="183"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0" fontId="40" fillId="32" borderId="194" applyNumberFormat="0" applyAlignment="0" applyProtection="0"/>
    <xf numFmtId="0" fontId="40" fillId="32" borderId="194" applyNumberFormat="0" applyAlignment="0" applyProtection="0"/>
    <xf numFmtId="182" fontId="40" fillId="32" borderId="194" applyNumberFormat="0" applyAlignment="0" applyProtection="0"/>
    <xf numFmtId="183"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0"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183" fontId="40" fillId="32" borderId="194" applyNumberFormat="0" applyAlignment="0" applyProtection="0"/>
    <xf numFmtId="0" fontId="130" fillId="17" borderId="194" applyNumberFormat="0" applyAlignment="0" applyProtection="0"/>
    <xf numFmtId="182" fontId="40" fillId="32"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0" fontId="49" fillId="14" borderId="200" applyBorder="0"/>
    <xf numFmtId="0" fontId="52" fillId="47" borderId="198" applyNumberFormat="0" applyProtection="0">
      <alignment horizontal="left" vertical="top" indent="1"/>
    </xf>
    <xf numFmtId="0" fontId="52" fillId="12" borderId="198" applyNumberFormat="0" applyProtection="0">
      <alignment horizontal="left" vertical="top" indent="1"/>
    </xf>
    <xf numFmtId="4" fontId="52" fillId="41" borderId="195" applyNumberFormat="0" applyProtection="0">
      <alignment horizontal="right" vertical="center"/>
    </xf>
    <xf numFmtId="0" fontId="52" fillId="14" borderId="198" applyNumberFormat="0" applyProtection="0">
      <alignment horizontal="left" vertical="top" indent="1"/>
    </xf>
    <xf numFmtId="4" fontId="52" fillId="96" borderId="195" applyNumberFormat="0" applyProtection="0">
      <alignment horizontal="left" vertical="center" indent="1"/>
    </xf>
    <xf numFmtId="0" fontId="84" fillId="92" borderId="195" applyNumberFormat="0" applyAlignment="0" applyProtection="0"/>
    <xf numFmtId="0" fontId="79" fillId="8" borderId="198" applyNumberFormat="0" applyProtection="0">
      <alignment horizontal="left" vertical="top" indent="1"/>
    </xf>
    <xf numFmtId="4" fontId="52" fillId="42" borderId="195" applyNumberFormat="0" applyProtection="0">
      <alignment horizontal="right" vertical="center"/>
    </xf>
    <xf numFmtId="0" fontId="52" fillId="98" borderId="195" applyNumberFormat="0" applyProtection="0">
      <alignment horizontal="left" vertical="center" indent="1"/>
    </xf>
    <xf numFmtId="0" fontId="52" fillId="47" borderId="195" applyNumberFormat="0" applyProtection="0">
      <alignment horizontal="left" vertical="center" indent="1"/>
    </xf>
    <xf numFmtId="4" fontId="52" fillId="45" borderId="195" applyNumberFormat="0" applyProtection="0">
      <alignment horizontal="right" vertical="center"/>
    </xf>
    <xf numFmtId="4" fontId="52" fillId="39" borderId="195" applyNumberFormat="0" applyProtection="0">
      <alignment vertical="center"/>
    </xf>
    <xf numFmtId="0" fontId="52" fillId="47" borderId="198" applyNumberFormat="0" applyProtection="0">
      <alignment horizontal="left" vertical="top" indent="1"/>
    </xf>
    <xf numFmtId="4" fontId="79" fillId="16" borderId="198" applyNumberFormat="0" applyProtection="0">
      <alignment horizontal="left" vertical="center" indent="1"/>
    </xf>
    <xf numFmtId="0" fontId="79" fillId="8" borderId="198" applyNumberFormat="0" applyProtection="0">
      <alignment horizontal="left" vertical="top" indent="1"/>
    </xf>
    <xf numFmtId="0" fontId="34" fillId="0" borderId="201" applyNumberFormat="0" applyFill="0" applyAlignment="0" applyProtection="0"/>
    <xf numFmtId="0" fontId="52" fillId="12" borderId="198" applyNumberFormat="0" applyProtection="0">
      <alignment horizontal="left" vertical="top" indent="1"/>
    </xf>
    <xf numFmtId="4" fontId="86" fillId="95" borderId="195" applyNumberFormat="0" applyProtection="0">
      <alignment vertical="center"/>
    </xf>
    <xf numFmtId="0" fontId="52" fillId="47" borderId="198" applyNumberFormat="0" applyProtection="0">
      <alignment horizontal="left" vertical="top" indent="1"/>
    </xf>
    <xf numFmtId="4" fontId="52" fillId="46" borderId="199" applyNumberFormat="0" applyProtection="0">
      <alignment horizontal="left" vertical="center" indent="1"/>
    </xf>
    <xf numFmtId="0" fontId="45" fillId="92" borderId="197" applyNumberFormat="0" applyAlignment="0" applyProtection="0"/>
    <xf numFmtId="0" fontId="80" fillId="39" borderId="198" applyNumberFormat="0" applyProtection="0">
      <alignment horizontal="left" vertical="top" indent="1"/>
    </xf>
    <xf numFmtId="0" fontId="52" fillId="14" borderId="198" applyNumberFormat="0" applyProtection="0">
      <alignment horizontal="left" vertical="top" indent="1"/>
    </xf>
    <xf numFmtId="0" fontId="52" fillId="12" borderId="198" applyNumberFormat="0" applyProtection="0">
      <alignment horizontal="left" vertical="top" indent="1"/>
    </xf>
    <xf numFmtId="4" fontId="79" fillId="10" borderId="198" applyNumberFormat="0" applyProtection="0">
      <alignment vertical="center"/>
    </xf>
    <xf numFmtId="0" fontId="52" fillId="8" borderId="198" applyNumberFormat="0" applyProtection="0">
      <alignment horizontal="left" vertical="top" indent="1"/>
    </xf>
    <xf numFmtId="0" fontId="34" fillId="0" borderId="201" applyNumberFormat="0" applyFill="0" applyAlignment="0" applyProtection="0"/>
    <xf numFmtId="4" fontId="82" fillId="11" borderId="195" applyNumberFormat="0" applyProtection="0">
      <alignment horizontal="right" vertical="center"/>
    </xf>
    <xf numFmtId="4" fontId="81" fillId="48" borderId="199" applyNumberFormat="0" applyProtection="0">
      <alignment horizontal="left" vertical="center" indent="1"/>
    </xf>
    <xf numFmtId="0" fontId="79" fillId="8" borderId="198" applyNumberFormat="0" applyProtection="0">
      <alignment horizontal="left" vertical="top" indent="1"/>
    </xf>
    <xf numFmtId="4" fontId="52" fillId="96" borderId="195" applyNumberFormat="0" applyProtection="0">
      <alignment horizontal="left" vertical="center" indent="1"/>
    </xf>
    <xf numFmtId="4" fontId="86" fillId="100" borderId="195" applyNumberFormat="0" applyProtection="0">
      <alignment horizontal="right" vertical="center"/>
    </xf>
    <xf numFmtId="4" fontId="52" fillId="0" borderId="195" applyNumberFormat="0" applyProtection="0">
      <alignment horizontal="right" vertical="center"/>
    </xf>
    <xf numFmtId="0" fontId="79" fillId="10" borderId="198" applyNumberFormat="0" applyProtection="0">
      <alignment horizontal="left" vertical="top" indent="1"/>
    </xf>
    <xf numFmtId="4" fontId="79" fillId="16" borderId="198" applyNumberFormat="0" applyProtection="0">
      <alignment horizontal="left" vertical="center" indent="1"/>
    </xf>
    <xf numFmtId="4" fontId="79" fillId="10" borderId="198" applyNumberFormat="0" applyProtection="0">
      <alignment vertical="center"/>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86" fillId="95" borderId="195" applyNumberFormat="0" applyProtection="0">
      <alignment vertical="center"/>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4" fontId="79" fillId="16" borderId="198" applyNumberFormat="0" applyProtection="0">
      <alignment horizontal="left" vertical="center" indent="1"/>
    </xf>
    <xf numFmtId="4" fontId="10" fillId="14" borderId="199" applyNumberFormat="0" applyProtection="0">
      <alignment horizontal="left" vertical="center" indent="1"/>
    </xf>
    <xf numFmtId="4" fontId="52" fillId="0" borderId="195" applyNumberFormat="0" applyProtection="0">
      <alignment horizontal="right" vertical="center"/>
    </xf>
    <xf numFmtId="0" fontId="79" fillId="10" borderId="198" applyNumberFormat="0" applyProtection="0">
      <alignment horizontal="left" vertical="top" indent="1"/>
    </xf>
    <xf numFmtId="0" fontId="40" fillId="32" borderId="195" applyNumberFormat="0" applyAlignment="0" applyProtection="0"/>
    <xf numFmtId="0" fontId="52" fillId="14" borderId="198" applyNumberFormat="0" applyProtection="0">
      <alignment horizontal="left" vertical="top" indent="1"/>
    </xf>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5" applyNumberFormat="0" applyProtection="0">
      <alignment horizontal="left" vertical="center"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4" fontId="52" fillId="96" borderId="195" applyNumberFormat="0" applyProtection="0">
      <alignment horizontal="left" vertical="center" indent="1"/>
    </xf>
    <xf numFmtId="0" fontId="52" fillId="8" borderId="198" applyNumberFormat="0" applyProtection="0">
      <alignment horizontal="left" vertical="top" indent="1"/>
    </xf>
    <xf numFmtId="4" fontId="52" fillId="95" borderId="195" applyNumberFormat="0" applyProtection="0">
      <alignment horizontal="left" vertical="center" indent="1"/>
    </xf>
    <xf numFmtId="4" fontId="52" fillId="96" borderId="195" applyNumberFormat="0" applyProtection="0">
      <alignment horizontal="left" vertical="center" indent="1"/>
    </xf>
    <xf numFmtId="4" fontId="52" fillId="0" borderId="195" applyNumberFormat="0" applyProtection="0">
      <alignment horizontal="right" vertical="center"/>
    </xf>
    <xf numFmtId="4" fontId="81" fillId="48" borderId="199" applyNumberFormat="0" applyProtection="0">
      <alignment horizontal="left" vertical="center" indent="1"/>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52" fillId="31" borderId="195" applyNumberFormat="0" applyFont="0" applyAlignment="0" applyProtection="0"/>
    <xf numFmtId="4" fontId="52" fillId="43" borderId="195" applyNumberFormat="0" applyProtection="0">
      <alignment horizontal="righ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4" fontId="82" fillId="11"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4" fontId="86" fillId="100" borderId="195" applyNumberFormat="0" applyProtection="0">
      <alignment horizontal="right" vertical="center"/>
    </xf>
    <xf numFmtId="4" fontId="52" fillId="0" borderId="195" applyNumberFormat="0" applyProtection="0">
      <alignment horizontal="right" vertical="center"/>
    </xf>
    <xf numFmtId="4" fontId="79" fillId="16" borderId="198" applyNumberFormat="0" applyProtection="0">
      <alignment horizontal="left" vertical="center" indent="1"/>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79" fillId="8" borderId="198" applyNumberFormat="0" applyProtection="0">
      <alignment horizontal="left" vertical="top" indent="1"/>
    </xf>
    <xf numFmtId="4" fontId="52" fillId="47" borderId="199" applyNumberFormat="0" applyProtection="0">
      <alignment horizontal="left" vertical="center" indent="1"/>
    </xf>
    <xf numFmtId="4" fontId="52" fillId="39" borderId="195" applyNumberFormat="0" applyProtection="0">
      <alignmen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2" fillId="14" borderId="198" applyNumberFormat="0" applyProtection="0">
      <alignment horizontal="left" vertical="top" indent="1"/>
    </xf>
    <xf numFmtId="4" fontId="52" fillId="95" borderId="195" applyNumberFormat="0" applyProtection="0">
      <alignment horizontal="left" vertical="center" indent="1"/>
    </xf>
    <xf numFmtId="4" fontId="52" fillId="40" borderId="199" applyNumberFormat="0" applyProtection="0">
      <alignment horizontal="right" vertical="center"/>
    </xf>
    <xf numFmtId="0" fontId="52" fillId="12" borderId="198" applyNumberFormat="0" applyProtection="0">
      <alignment horizontal="left" vertical="top" indent="1"/>
    </xf>
    <xf numFmtId="0" fontId="34" fillId="0" borderId="201" applyNumberFormat="0" applyFill="0" applyAlignment="0" applyProtection="0"/>
    <xf numFmtId="0" fontId="52" fillId="31" borderId="195" applyNumberFormat="0" applyFont="0" applyAlignment="0" applyProtection="0"/>
    <xf numFmtId="0" fontId="80" fillId="39" borderId="198" applyNumberFormat="0" applyProtection="0">
      <alignment horizontal="left" vertical="top" indent="1"/>
    </xf>
    <xf numFmtId="0" fontId="52" fillId="98" borderId="195" applyNumberFormat="0" applyProtection="0">
      <alignment horizontal="left" vertical="center" indent="1"/>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5" applyNumberFormat="0" applyProtection="0">
      <alignment horizontal="left" vertical="center"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0" fontId="52" fillId="31" borderId="195" applyNumberFormat="0" applyFont="0" applyAlignment="0" applyProtection="0"/>
    <xf numFmtId="4" fontId="52" fillId="44" borderId="195" applyNumberFormat="0" applyProtection="0">
      <alignment horizontal="right" vertical="center"/>
    </xf>
    <xf numFmtId="4" fontId="52" fillId="47" borderId="199" applyNumberFormat="0" applyProtection="0">
      <alignment horizontal="left" vertical="center" indent="1"/>
    </xf>
    <xf numFmtId="4" fontId="52" fillId="41" borderId="195" applyNumberFormat="0" applyProtection="0">
      <alignment horizontal="right" vertical="center"/>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4" fontId="52" fillId="15"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4" fontId="79" fillId="10" borderId="198" applyNumberFormat="0" applyProtection="0">
      <alignment vertical="center"/>
    </xf>
    <xf numFmtId="4" fontId="52" fillId="95" borderId="195" applyNumberFormat="0" applyProtection="0">
      <alignment horizontal="left" vertical="center" indent="1"/>
    </xf>
    <xf numFmtId="0" fontId="52" fillId="14" borderId="198" applyNumberFormat="0" applyProtection="0">
      <alignment horizontal="left" vertical="top" indent="1"/>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45" fillId="92" borderId="197" applyNumberFormat="0" applyAlignment="0" applyProtection="0"/>
    <xf numFmtId="4" fontId="52" fillId="96" borderId="195" applyNumberFormat="0" applyProtection="0">
      <alignment horizontal="left" vertical="center" indent="1"/>
    </xf>
    <xf numFmtId="4" fontId="52" fillId="8" borderId="199" applyNumberFormat="0" applyProtection="0">
      <alignment horizontal="left" vertical="center" indent="1"/>
    </xf>
    <xf numFmtId="0" fontId="34" fillId="0" borderId="201" applyNumberFormat="0" applyFill="0" applyAlignment="0" applyProtection="0"/>
    <xf numFmtId="4" fontId="82" fillId="11" borderId="195" applyNumberFormat="0" applyProtection="0">
      <alignment horizontal="right" vertical="center"/>
    </xf>
    <xf numFmtId="0" fontId="79" fillId="8" borderId="198" applyNumberFormat="0" applyProtection="0">
      <alignment horizontal="left" vertical="top" indent="1"/>
    </xf>
    <xf numFmtId="4" fontId="52" fillId="96" borderId="195" applyNumberFormat="0" applyProtection="0">
      <alignment horizontal="left" vertical="center" indent="1"/>
    </xf>
    <xf numFmtId="4" fontId="86" fillId="100" borderId="195" applyNumberFormat="0" applyProtection="0">
      <alignment horizontal="right" vertical="center"/>
    </xf>
    <xf numFmtId="0" fontId="79" fillId="10" borderId="198" applyNumberFormat="0" applyProtection="0">
      <alignment horizontal="left" vertical="top" indent="1"/>
    </xf>
    <xf numFmtId="4" fontId="79" fillId="16" borderId="198" applyNumberFormat="0" applyProtection="0">
      <alignment horizontal="left" vertical="center" indent="1"/>
    </xf>
    <xf numFmtId="4" fontId="79" fillId="10" borderId="198" applyNumberFormat="0" applyProtection="0">
      <alignment vertical="center"/>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86" fillId="95" borderId="195" applyNumberFormat="0" applyProtection="0">
      <alignment vertical="center"/>
    </xf>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52" fillId="47" borderId="198" applyNumberFormat="0" applyProtection="0">
      <alignment horizontal="left" vertical="top" indent="1"/>
    </xf>
    <xf numFmtId="0" fontId="79" fillId="10" borderId="198" applyNumberFormat="0" applyProtection="0">
      <alignment horizontal="left" vertical="top" indent="1"/>
    </xf>
    <xf numFmtId="4" fontId="52" fillId="15" borderId="195" applyNumberFormat="0" applyProtection="0">
      <alignment horizontal="right" vertical="center"/>
    </xf>
    <xf numFmtId="4" fontId="86" fillId="95" borderId="195" applyNumberFormat="0" applyProtection="0">
      <alignment vertical="center"/>
    </xf>
    <xf numFmtId="4" fontId="86" fillId="100" borderId="195" applyNumberFormat="0" applyProtection="0">
      <alignment horizontal="right" vertical="center"/>
    </xf>
    <xf numFmtId="4" fontId="52" fillId="40" borderId="199" applyNumberFormat="0" applyProtection="0">
      <alignment horizontal="right" vertical="center"/>
    </xf>
    <xf numFmtId="4" fontId="52" fillId="8" borderId="195" applyNumberFormat="0" applyProtection="0">
      <alignment horizontal="right" vertical="center"/>
    </xf>
    <xf numFmtId="0" fontId="52" fillId="8" borderId="198" applyNumberFormat="0" applyProtection="0">
      <alignment horizontal="left" vertical="top" indent="1"/>
    </xf>
    <xf numFmtId="4" fontId="52" fillId="45" borderId="195" applyNumberFormat="0" applyProtection="0">
      <alignment horizontal="right" vertical="center"/>
    </xf>
    <xf numFmtId="4" fontId="79" fillId="16" borderId="198" applyNumberFormat="0" applyProtection="0">
      <alignment horizontal="left" vertical="center" indent="1"/>
    </xf>
    <xf numFmtId="4" fontId="82" fillId="11" borderId="195" applyNumberFormat="0" applyProtection="0">
      <alignment horizontal="right" vertical="center"/>
    </xf>
    <xf numFmtId="4" fontId="52" fillId="39" borderId="195" applyNumberFormat="0" applyProtection="0">
      <alignment vertical="center"/>
    </xf>
    <xf numFmtId="4" fontId="79" fillId="10" borderId="198" applyNumberFormat="0" applyProtection="0">
      <alignment vertical="center"/>
    </xf>
    <xf numFmtId="4" fontId="52" fillId="43" borderId="195" applyNumberFormat="0" applyProtection="0">
      <alignment horizontal="right" vertical="center"/>
    </xf>
    <xf numFmtId="4" fontId="52" fillId="46" borderId="199" applyNumberFormat="0" applyProtection="0">
      <alignment horizontal="left" vertical="center"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96" borderId="195" applyNumberFormat="0" applyProtection="0">
      <alignment horizontal="left" vertical="center" indent="1"/>
    </xf>
    <xf numFmtId="0" fontId="52" fillId="8" borderId="198" applyNumberFormat="0" applyProtection="0">
      <alignment horizontal="left" vertical="top" indent="1"/>
    </xf>
    <xf numFmtId="0" fontId="52" fillId="31" borderId="195" applyNumberFormat="0" applyFont="0" applyAlignment="0" applyProtection="0"/>
    <xf numFmtId="0" fontId="52" fillId="98" borderId="195" applyNumberFormat="0" applyProtection="0">
      <alignment horizontal="left" vertical="center" indent="1"/>
    </xf>
    <xf numFmtId="0" fontId="52" fillId="31" borderId="195" applyNumberFormat="0" applyFont="0" applyAlignment="0" applyProtection="0"/>
    <xf numFmtId="4" fontId="52" fillId="42" borderId="195" applyNumberFormat="0" applyProtection="0">
      <alignment horizontal="right" vertical="center"/>
    </xf>
    <xf numFmtId="0" fontId="52" fillId="98" borderId="195" applyNumberFormat="0" applyProtection="0">
      <alignment horizontal="left" vertical="center" indent="1"/>
    </xf>
    <xf numFmtId="4" fontId="52" fillId="15" borderId="195" applyNumberFormat="0" applyProtection="0">
      <alignment horizontal="right" vertical="center"/>
    </xf>
    <xf numFmtId="4" fontId="52" fillId="13" borderId="195" applyNumberFormat="0" applyProtection="0">
      <alignment horizontal="right" vertical="center"/>
    </xf>
    <xf numFmtId="0" fontId="52" fillId="8" borderId="198" applyNumberFormat="0" applyProtection="0">
      <alignment horizontal="left" vertical="top"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0" fontId="52" fillId="47" borderId="198" applyNumberFormat="0" applyProtection="0">
      <alignment horizontal="left" vertical="top" indent="1"/>
    </xf>
    <xf numFmtId="4" fontId="52" fillId="46" borderId="199" applyNumberFormat="0" applyProtection="0">
      <alignment horizontal="left" vertical="center" indent="1"/>
    </xf>
    <xf numFmtId="0" fontId="52" fillId="31" borderId="195" applyNumberFormat="0" applyFont="0" applyAlignment="0" applyProtection="0"/>
    <xf numFmtId="4" fontId="52" fillId="8" borderId="195" applyNumberFormat="0" applyProtection="0">
      <alignment horizontal="right" vertical="center"/>
    </xf>
    <xf numFmtId="4" fontId="52" fillId="45" borderId="195" applyNumberFormat="0" applyProtection="0">
      <alignment horizontal="right" vertical="center"/>
    </xf>
    <xf numFmtId="0" fontId="79" fillId="10" borderId="198" applyNumberFormat="0" applyProtection="0">
      <alignment horizontal="left" vertical="top" indent="1"/>
    </xf>
    <xf numFmtId="0" fontId="52" fillId="47" borderId="195" applyNumberFormat="0" applyProtection="0">
      <alignment horizontal="left" vertical="center" indent="1"/>
    </xf>
    <xf numFmtId="0" fontId="52" fillId="12" borderId="195" applyNumberFormat="0" applyProtection="0">
      <alignment horizontal="left" vertical="center" indent="1"/>
    </xf>
    <xf numFmtId="4" fontId="52" fillId="45" borderId="195" applyNumberFormat="0" applyProtection="0">
      <alignment horizontal="right" vertical="center"/>
    </xf>
    <xf numFmtId="0" fontId="52" fillId="12" borderId="195"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4" fontId="52" fillId="96" borderId="195" applyNumberFormat="0" applyProtection="0">
      <alignment horizontal="left" vertical="center" indent="1"/>
    </xf>
    <xf numFmtId="4" fontId="52" fillId="47" borderId="199" applyNumberFormat="0" applyProtection="0">
      <alignment horizontal="left" vertical="center"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8" borderId="195" applyNumberFormat="0" applyProtection="0">
      <alignment horizontal="right" vertical="center"/>
    </xf>
    <xf numFmtId="4" fontId="52" fillId="41" borderId="195" applyNumberFormat="0" applyProtection="0">
      <alignment horizontal="right" vertical="center"/>
    </xf>
    <xf numFmtId="4" fontId="52" fillId="97" borderId="195" applyNumberFormat="0" applyProtection="0">
      <alignment horizontal="right" vertical="center"/>
    </xf>
    <xf numFmtId="0" fontId="34" fillId="0" borderId="201" applyNumberFormat="0" applyFill="0" applyAlignment="0" applyProtection="0"/>
    <xf numFmtId="4" fontId="52" fillId="97" borderId="195" applyNumberFormat="0" applyProtection="0">
      <alignment horizontal="right" vertical="center"/>
    </xf>
    <xf numFmtId="4" fontId="52" fillId="45" borderId="195" applyNumberFormat="0" applyProtection="0">
      <alignment horizontal="right" vertical="center"/>
    </xf>
    <xf numFmtId="4" fontId="52" fillId="8" borderId="195" applyNumberFormat="0" applyProtection="0">
      <alignment horizontal="right" vertical="center"/>
    </xf>
    <xf numFmtId="4" fontId="52" fillId="96" borderId="195" applyNumberFormat="0" applyProtection="0">
      <alignment horizontal="left" vertical="center" indent="1"/>
    </xf>
    <xf numFmtId="0" fontId="52" fillId="14" borderId="198" applyNumberFormat="0" applyProtection="0">
      <alignment horizontal="left" vertical="top" indent="1"/>
    </xf>
    <xf numFmtId="4" fontId="10" fillId="14" borderId="199" applyNumberFormat="0" applyProtection="0">
      <alignment horizontal="left" vertical="center" indent="1"/>
    </xf>
    <xf numFmtId="0" fontId="45" fillId="92" borderId="197" applyNumberFormat="0" applyAlignment="0" applyProtection="0"/>
    <xf numFmtId="4" fontId="52" fillId="41" borderId="195" applyNumberFormat="0" applyProtection="0">
      <alignment horizontal="right" vertical="center"/>
    </xf>
    <xf numFmtId="4" fontId="79" fillId="16" borderId="198" applyNumberFormat="0" applyProtection="0">
      <alignment horizontal="left" vertical="center" indent="1"/>
    </xf>
    <xf numFmtId="4" fontId="52" fillId="44" borderId="195" applyNumberFormat="0" applyProtection="0">
      <alignment horizontal="right" vertical="center"/>
    </xf>
    <xf numFmtId="0" fontId="52" fillId="16" borderId="195" applyNumberFormat="0" applyProtection="0">
      <alignment horizontal="left" vertical="center" indent="1"/>
    </xf>
    <xf numFmtId="0" fontId="79" fillId="8" borderId="198" applyNumberFormat="0" applyProtection="0">
      <alignment horizontal="left" vertical="top" indent="1"/>
    </xf>
    <xf numFmtId="0" fontId="34" fillId="0" borderId="201" applyNumberFormat="0" applyFill="0" applyAlignment="0" applyProtection="0"/>
    <xf numFmtId="4" fontId="52" fillId="0" borderId="195" applyNumberFormat="0" applyProtection="0">
      <alignment horizontal="right" vertical="center"/>
    </xf>
    <xf numFmtId="0" fontId="79" fillId="10" borderId="198" applyNumberFormat="0" applyProtection="0">
      <alignment horizontal="left" vertical="top" indent="1"/>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52" fillId="31" borderId="195" applyNumberFormat="0" applyFont="0" applyAlignment="0" applyProtection="0"/>
    <xf numFmtId="4" fontId="52" fillId="95" borderId="195" applyNumberFormat="0" applyProtection="0">
      <alignment horizontal="left" vertical="center" indent="1"/>
    </xf>
    <xf numFmtId="0" fontId="52" fillId="49" borderId="203"/>
    <xf numFmtId="0" fontId="40" fillId="32" borderId="195" applyNumberFormat="0" applyAlignment="0" applyProtection="0"/>
    <xf numFmtId="0" fontId="52" fillId="8" borderId="198" applyNumberFormat="0" applyProtection="0">
      <alignment horizontal="left" vertical="top" indent="1"/>
    </xf>
    <xf numFmtId="4" fontId="52" fillId="96" borderId="195" applyNumberFormat="0" applyProtection="0">
      <alignment horizontal="left" vertical="center" indent="1"/>
    </xf>
    <xf numFmtId="4" fontId="52" fillId="39" borderId="195" applyNumberFormat="0" applyProtection="0">
      <alignment vertical="center"/>
    </xf>
    <xf numFmtId="0" fontId="52" fillId="47" borderId="195" applyNumberFormat="0" applyProtection="0">
      <alignment horizontal="left" vertical="center" indent="1"/>
    </xf>
    <xf numFmtId="4" fontId="52" fillId="96" borderId="195" applyNumberFormat="0" applyProtection="0">
      <alignment horizontal="left" vertical="center" indent="1"/>
    </xf>
    <xf numFmtId="4" fontId="52" fillId="39" borderId="195" applyNumberFormat="0" applyProtection="0">
      <alignmen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8" borderId="195" applyNumberFormat="0" applyProtection="0">
      <alignment horizontal="right" vertical="center"/>
    </xf>
    <xf numFmtId="4" fontId="52" fillId="0" borderId="195" applyNumberFormat="0" applyProtection="0">
      <alignment horizontal="right" vertical="center"/>
    </xf>
    <xf numFmtId="0" fontId="79" fillId="10" borderId="198" applyNumberFormat="0" applyProtection="0">
      <alignment horizontal="left" vertical="top" indent="1"/>
    </xf>
    <xf numFmtId="4" fontId="52" fillId="42" borderId="195" applyNumberFormat="0" applyProtection="0">
      <alignment horizontal="right" vertical="center"/>
    </xf>
    <xf numFmtId="0" fontId="52" fillId="49" borderId="203"/>
    <xf numFmtId="4" fontId="52" fillId="13" borderId="195" applyNumberFormat="0" applyProtection="0">
      <alignment horizontal="right" vertical="center"/>
    </xf>
    <xf numFmtId="4" fontId="52" fillId="47" borderId="199" applyNumberFormat="0" applyProtection="0">
      <alignment horizontal="left" vertical="center" indent="1"/>
    </xf>
    <xf numFmtId="4" fontId="10" fillId="14" borderId="199" applyNumberFormat="0" applyProtection="0">
      <alignment horizontal="left" vertical="center" indent="1"/>
    </xf>
    <xf numFmtId="4" fontId="52" fillId="40" borderId="199" applyNumberFormat="0" applyProtection="0">
      <alignment horizontal="right" vertical="center"/>
    </xf>
    <xf numFmtId="0" fontId="52" fillId="12" borderId="198" applyNumberFormat="0" applyProtection="0">
      <alignment horizontal="left" vertical="top" indent="1"/>
    </xf>
    <xf numFmtId="4" fontId="52" fillId="43" borderId="195" applyNumberFormat="0" applyProtection="0">
      <alignment horizontal="right" vertical="center"/>
    </xf>
    <xf numFmtId="0" fontId="52" fillId="47" borderId="195" applyNumberFormat="0" applyProtection="0">
      <alignment horizontal="left" vertical="center" indent="1"/>
    </xf>
    <xf numFmtId="0" fontId="52" fillId="12" borderId="198" applyNumberFormat="0" applyProtection="0">
      <alignment horizontal="left" vertical="top" indent="1"/>
    </xf>
    <xf numFmtId="4" fontId="52" fillId="46" borderId="199" applyNumberFormat="0" applyProtection="0">
      <alignment horizontal="left" vertical="center" indent="1"/>
    </xf>
    <xf numFmtId="4" fontId="52" fillId="8" borderId="199" applyNumberFormat="0" applyProtection="0">
      <alignment horizontal="left" vertical="center" indent="1"/>
    </xf>
    <xf numFmtId="0" fontId="52" fillId="16" borderId="195" applyNumberFormat="0" applyProtection="0">
      <alignment horizontal="left" vertical="center" indent="1"/>
    </xf>
    <xf numFmtId="4" fontId="52" fillId="42" borderId="195" applyNumberFormat="0" applyProtection="0">
      <alignment horizontal="right" vertical="center"/>
    </xf>
    <xf numFmtId="0" fontId="52" fillId="16" borderId="195" applyNumberFormat="0" applyProtection="0">
      <alignment horizontal="left" vertical="center" indent="1"/>
    </xf>
    <xf numFmtId="0" fontId="52" fillId="16" borderId="195" applyNumberFormat="0" applyProtection="0">
      <alignment horizontal="left" vertical="center" indent="1"/>
    </xf>
    <xf numFmtId="4" fontId="52" fillId="13" borderId="195" applyNumberFormat="0" applyProtection="0">
      <alignment horizontal="right" vertical="center"/>
    </xf>
    <xf numFmtId="4" fontId="52" fillId="8" borderId="199" applyNumberFormat="0" applyProtection="0">
      <alignment horizontal="left" vertical="center" indent="1"/>
    </xf>
    <xf numFmtId="0" fontId="52" fillId="49" borderId="203"/>
    <xf numFmtId="4" fontId="52" fillId="13" borderId="195" applyNumberFormat="0" applyProtection="0">
      <alignment horizontal="right" vertical="center"/>
    </xf>
    <xf numFmtId="4" fontId="52" fillId="42" borderId="195" applyNumberFormat="0" applyProtection="0">
      <alignment horizontal="right" vertical="center"/>
    </xf>
    <xf numFmtId="0" fontId="52" fillId="47" borderId="198" applyNumberFormat="0" applyProtection="0">
      <alignment horizontal="left" vertical="top" indent="1"/>
    </xf>
    <xf numFmtId="0" fontId="52" fillId="12" borderId="198" applyNumberFormat="0" applyProtection="0">
      <alignment horizontal="left" vertical="top" indent="1"/>
    </xf>
    <xf numFmtId="0" fontId="52" fillId="8" borderId="198" applyNumberFormat="0" applyProtection="0">
      <alignment horizontal="left" vertical="top" indent="1"/>
    </xf>
    <xf numFmtId="0" fontId="80" fillId="39" borderId="198" applyNumberFormat="0" applyProtection="0">
      <alignment horizontal="left" vertical="top" indent="1"/>
    </xf>
    <xf numFmtId="0" fontId="52" fillId="14" borderId="198" applyNumberFormat="0" applyProtection="0">
      <alignment horizontal="left" vertical="top" indent="1"/>
    </xf>
    <xf numFmtId="0" fontId="52" fillId="47" borderId="195" applyNumberFormat="0" applyProtection="0">
      <alignment horizontal="left" vertical="center" indent="1"/>
    </xf>
    <xf numFmtId="4" fontId="52" fillId="95" borderId="195" applyNumberFormat="0" applyProtection="0">
      <alignment horizontal="left" vertical="center" indent="1"/>
    </xf>
    <xf numFmtId="0" fontId="40" fillId="32" borderId="195" applyNumberFormat="0" applyAlignment="0" applyProtection="0"/>
    <xf numFmtId="0" fontId="52" fillId="98" borderId="195" applyNumberFormat="0" applyProtection="0">
      <alignment horizontal="left" vertical="center" indent="1"/>
    </xf>
    <xf numFmtId="4" fontId="52" fillId="0" borderId="195" applyNumberFormat="0" applyProtection="0">
      <alignment horizontal="right" vertical="center"/>
    </xf>
    <xf numFmtId="0" fontId="101" fillId="69" borderId="0" applyNumberFormat="0" applyBorder="0" applyAlignment="0" applyProtection="0"/>
    <xf numFmtId="4" fontId="52" fillId="0"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31" borderId="195" applyNumberFormat="0" applyFont="0" applyAlignment="0" applyProtection="0"/>
    <xf numFmtId="0" fontId="80" fillId="39" borderId="198" applyNumberFormat="0" applyProtection="0">
      <alignment horizontal="left" vertical="top" indent="1"/>
    </xf>
    <xf numFmtId="0" fontId="84" fillId="92" borderId="195" applyNumberFormat="0" applyAlignment="0" applyProtection="0"/>
    <xf numFmtId="4" fontId="52" fillId="41" borderId="195" applyNumberFormat="0" applyProtection="0">
      <alignment horizontal="right" vertical="center"/>
    </xf>
    <xf numFmtId="0" fontId="49" fillId="14" borderId="200" applyBorder="0"/>
    <xf numFmtId="0" fontId="52" fillId="49" borderId="203"/>
    <xf numFmtId="0" fontId="52" fillId="16" borderId="195" applyNumberFormat="0" applyProtection="0">
      <alignment horizontal="left" vertical="center" indent="1"/>
    </xf>
    <xf numFmtId="0" fontId="52" fillId="47" borderId="198" applyNumberFormat="0" applyProtection="0">
      <alignment horizontal="left" vertical="top" indent="1"/>
    </xf>
    <xf numFmtId="0" fontId="52" fillId="47" borderId="198" applyNumberFormat="0" applyProtection="0">
      <alignment horizontal="left" vertical="top" indent="1"/>
    </xf>
    <xf numFmtId="0" fontId="52" fillId="12" borderId="198" applyNumberFormat="0" applyProtection="0">
      <alignment horizontal="left" vertical="top" indent="1"/>
    </xf>
    <xf numFmtId="0" fontId="52" fillId="8" borderId="198" applyNumberFormat="0" applyProtection="0">
      <alignment horizontal="left" vertical="top" indent="1"/>
    </xf>
    <xf numFmtId="0" fontId="52" fillId="31" borderId="195" applyNumberFormat="0" applyFont="0" applyAlignment="0" applyProtection="0"/>
    <xf numFmtId="0" fontId="52" fillId="14" borderId="198" applyNumberFormat="0" applyProtection="0">
      <alignment horizontal="left" vertical="top" indent="1"/>
    </xf>
    <xf numFmtId="4" fontId="52" fillId="39" borderId="195" applyNumberFormat="0" applyProtection="0">
      <alignment vertical="center"/>
    </xf>
    <xf numFmtId="4" fontId="52" fillId="8" borderId="195" applyNumberFormat="0" applyProtection="0">
      <alignment horizontal="right" vertical="center"/>
    </xf>
    <xf numFmtId="0" fontId="79" fillId="8" borderId="198" applyNumberFormat="0" applyProtection="0">
      <alignment horizontal="left" vertical="top" indent="1"/>
    </xf>
    <xf numFmtId="0" fontId="52" fillId="47" borderId="195" applyNumberFormat="0" applyProtection="0">
      <alignment horizontal="left" vertical="center" indent="1"/>
    </xf>
    <xf numFmtId="4" fontId="52" fillId="96" borderId="195" applyNumberFormat="0" applyProtection="0">
      <alignment horizontal="left" vertical="center" indent="1"/>
    </xf>
    <xf numFmtId="4" fontId="10" fillId="14" borderId="199" applyNumberFormat="0" applyProtection="0">
      <alignment horizontal="left" vertical="center" indent="1"/>
    </xf>
    <xf numFmtId="0" fontId="34" fillId="0" borderId="201" applyNumberFormat="0" applyFill="0" applyAlignment="0" applyProtection="0"/>
    <xf numFmtId="0" fontId="52" fillId="14" borderId="198" applyNumberFormat="0" applyProtection="0">
      <alignment horizontal="left" vertical="top" indent="1"/>
    </xf>
    <xf numFmtId="4" fontId="52" fillId="44" borderId="195" applyNumberFormat="0" applyProtection="0">
      <alignment horizontal="right" vertical="center"/>
    </xf>
    <xf numFmtId="0" fontId="52" fillId="31" borderId="195" applyNumberFormat="0" applyFont="0" applyAlignment="0" applyProtection="0"/>
    <xf numFmtId="4" fontId="52" fillId="96" borderId="195" applyNumberFormat="0" applyProtection="0">
      <alignment horizontal="left" vertical="center" indent="1"/>
    </xf>
    <xf numFmtId="4" fontId="81" fillId="48" borderId="199" applyNumberFormat="0" applyProtection="0">
      <alignment horizontal="left" vertical="center" indent="1"/>
    </xf>
    <xf numFmtId="4" fontId="86" fillId="100" borderId="195" applyNumberFormat="0" applyProtection="0">
      <alignment horizontal="right" vertical="center"/>
    </xf>
    <xf numFmtId="4" fontId="52" fillId="97" borderId="195" applyNumberFormat="0" applyProtection="0">
      <alignment horizontal="right" vertical="center"/>
    </xf>
    <xf numFmtId="4" fontId="52" fillId="97"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13" borderId="195" applyNumberFormat="0" applyProtection="0">
      <alignment horizontal="right" vertical="center"/>
    </xf>
    <xf numFmtId="4" fontId="52" fillId="41" borderId="195" applyNumberFormat="0" applyProtection="0">
      <alignment horizontal="right" vertical="center"/>
    </xf>
    <xf numFmtId="4" fontId="79" fillId="10" borderId="198" applyNumberFormat="0" applyProtection="0">
      <alignment vertical="center"/>
    </xf>
    <xf numFmtId="4" fontId="10" fillId="14" borderId="199" applyNumberFormat="0" applyProtection="0">
      <alignment horizontal="left" vertical="center" indent="1"/>
    </xf>
    <xf numFmtId="0" fontId="84" fillId="92" borderId="195" applyNumberFormat="0" applyAlignment="0" applyProtection="0"/>
    <xf numFmtId="0" fontId="52" fillId="98" borderId="195" applyNumberFormat="0" applyProtection="0">
      <alignment horizontal="left" vertical="center" indent="1"/>
    </xf>
    <xf numFmtId="0" fontId="52" fillId="12" borderId="195" applyNumberFormat="0" applyProtection="0">
      <alignment horizontal="left" vertical="center" indent="1"/>
    </xf>
    <xf numFmtId="4" fontId="52" fillId="42" borderId="195" applyNumberFormat="0" applyProtection="0">
      <alignment horizontal="right" vertical="center"/>
    </xf>
    <xf numFmtId="4" fontId="52" fillId="15" borderId="195" applyNumberFormat="0" applyProtection="0">
      <alignment horizontal="right" vertical="center"/>
    </xf>
    <xf numFmtId="0" fontId="49" fillId="14" borderId="200" applyBorder="0"/>
    <xf numFmtId="4" fontId="52" fillId="47" borderId="199"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0" fontId="79" fillId="8" borderId="198" applyNumberFormat="0" applyProtection="0">
      <alignment horizontal="left" vertical="top" indent="1"/>
    </xf>
    <xf numFmtId="0" fontId="101" fillId="77" borderId="0" applyNumberFormat="0" applyBorder="0" applyAlignment="0" applyProtection="0"/>
    <xf numFmtId="4" fontId="52" fillId="44" borderId="195" applyNumberFormat="0" applyProtection="0">
      <alignment horizontal="right" vertical="center"/>
    </xf>
    <xf numFmtId="4" fontId="52" fillId="43" borderId="195" applyNumberFormat="0" applyProtection="0">
      <alignment horizontal="right" vertical="center"/>
    </xf>
    <xf numFmtId="0" fontId="52" fillId="31" borderId="195" applyNumberFormat="0" applyFont="0" applyAlignment="0" applyProtection="0"/>
    <xf numFmtId="0" fontId="34" fillId="0" borderId="201" applyNumberFormat="0" applyFill="0" applyAlignment="0" applyProtection="0"/>
    <xf numFmtId="0" fontId="52" fillId="8" borderId="198" applyNumberFormat="0" applyProtection="0">
      <alignment horizontal="left" vertical="top" indent="1"/>
    </xf>
    <xf numFmtId="0" fontId="52" fillId="12" borderId="198" applyNumberFormat="0" applyProtection="0">
      <alignment horizontal="left" vertical="top" indent="1"/>
    </xf>
    <xf numFmtId="0" fontId="80" fillId="39" borderId="198" applyNumberFormat="0" applyProtection="0">
      <alignment horizontal="left" vertical="top" indent="1"/>
    </xf>
    <xf numFmtId="4" fontId="79" fillId="16" borderId="198" applyNumberFormat="0" applyProtection="0">
      <alignment horizontal="left" vertical="center" indent="1"/>
    </xf>
    <xf numFmtId="4" fontId="86" fillId="99" borderId="203" applyNumberFormat="0" applyProtection="0">
      <alignment vertical="center"/>
    </xf>
    <xf numFmtId="0" fontId="49" fillId="14" borderId="200" applyBorder="0"/>
    <xf numFmtId="0" fontId="52" fillId="8" borderId="198" applyNumberFormat="0" applyProtection="0">
      <alignment horizontal="left" vertical="top" indent="1"/>
    </xf>
    <xf numFmtId="0" fontId="52" fillId="47" borderId="198" applyNumberFormat="0" applyProtection="0">
      <alignment horizontal="left" vertical="top" indent="1"/>
    </xf>
    <xf numFmtId="0" fontId="52" fillId="12" borderId="198" applyNumberFormat="0" applyProtection="0">
      <alignment horizontal="left" vertical="top" indent="1"/>
    </xf>
    <xf numFmtId="4" fontId="10" fillId="14" borderId="199" applyNumberFormat="0" applyProtection="0">
      <alignment horizontal="left" vertical="center" indent="1"/>
    </xf>
    <xf numFmtId="0" fontId="52" fillId="8" borderId="198" applyNumberFormat="0" applyProtection="0">
      <alignment horizontal="left" vertical="top" indent="1"/>
    </xf>
    <xf numFmtId="0" fontId="52" fillId="14" borderId="198" applyNumberFormat="0" applyProtection="0">
      <alignment horizontal="left" vertical="top" indent="1"/>
    </xf>
    <xf numFmtId="0" fontId="84" fillId="92" borderId="195" applyNumberFormat="0" applyAlignment="0" applyProtection="0"/>
    <xf numFmtId="4" fontId="52" fillId="44" borderId="195" applyNumberFormat="0" applyProtection="0">
      <alignment horizontal="right" vertical="center"/>
    </xf>
    <xf numFmtId="4" fontId="52" fillId="8" borderId="195" applyNumberFormat="0" applyProtection="0">
      <alignment horizontal="right" vertical="center"/>
    </xf>
    <xf numFmtId="4" fontId="52" fillId="40" borderId="199" applyNumberFormat="0" applyProtection="0">
      <alignment horizontal="right" vertical="center"/>
    </xf>
    <xf numFmtId="4" fontId="52" fillId="45" borderId="195" applyNumberFormat="0" applyProtection="0">
      <alignment horizontal="right" vertical="center"/>
    </xf>
    <xf numFmtId="0" fontId="52" fillId="12" borderId="198" applyNumberFormat="0" applyProtection="0">
      <alignment horizontal="left" vertical="top" indent="1"/>
    </xf>
    <xf numFmtId="4" fontId="52" fillId="40" borderId="199" applyNumberFormat="0" applyProtection="0">
      <alignment horizontal="right" vertical="center"/>
    </xf>
    <xf numFmtId="4" fontId="52" fillId="15" borderId="195" applyNumberFormat="0" applyProtection="0">
      <alignment horizontal="right" vertical="center"/>
    </xf>
    <xf numFmtId="0" fontId="52" fillId="14" borderId="198" applyNumberFormat="0" applyProtection="0">
      <alignment horizontal="left" vertical="top" indent="1"/>
    </xf>
    <xf numFmtId="4" fontId="52" fillId="43" borderId="195" applyNumberFormat="0" applyProtection="0">
      <alignment horizontal="right" vertical="center"/>
    </xf>
    <xf numFmtId="4" fontId="52" fillId="41" borderId="195" applyNumberFormat="0" applyProtection="0">
      <alignment horizontal="right" vertical="center"/>
    </xf>
    <xf numFmtId="4" fontId="52" fillId="46" borderId="199" applyNumberFormat="0" applyProtection="0">
      <alignment horizontal="left" vertical="center" indent="1"/>
    </xf>
    <xf numFmtId="0" fontId="79" fillId="10" borderId="198" applyNumberFormat="0" applyProtection="0">
      <alignment horizontal="left" vertical="top" indent="1"/>
    </xf>
    <xf numFmtId="0" fontId="93" fillId="54" borderId="1" applyNumberFormat="0" applyAlignment="0" applyProtection="0"/>
    <xf numFmtId="4" fontId="52" fillId="46" borderId="199" applyNumberFormat="0" applyProtection="0">
      <alignment horizontal="left" vertical="center" indent="1"/>
    </xf>
    <xf numFmtId="0" fontId="52" fillId="16" borderId="195" applyNumberFormat="0" applyProtection="0">
      <alignment horizontal="left" vertical="center" indent="1"/>
    </xf>
    <xf numFmtId="0" fontId="52" fillId="47" borderId="198" applyNumberFormat="0" applyProtection="0">
      <alignment horizontal="left" vertical="top" indent="1"/>
    </xf>
    <xf numFmtId="4" fontId="10" fillId="14" borderId="199" applyNumberFormat="0" applyProtection="0">
      <alignment horizontal="left" vertical="center" indent="1"/>
    </xf>
    <xf numFmtId="4" fontId="52" fillId="15" borderId="195" applyNumberFormat="0" applyProtection="0">
      <alignment horizontal="right" vertical="center"/>
    </xf>
    <xf numFmtId="4" fontId="52" fillId="40" borderId="199" applyNumberFormat="0" applyProtection="0">
      <alignment horizontal="right" vertical="center"/>
    </xf>
    <xf numFmtId="0" fontId="52" fillId="31" borderId="195" applyNumberFormat="0" applyFont="0" applyAlignment="0" applyProtection="0"/>
    <xf numFmtId="4" fontId="52" fillId="39" borderId="195" applyNumberFormat="0" applyProtection="0">
      <alignment vertical="center"/>
    </xf>
    <xf numFmtId="4" fontId="52" fillId="95" borderId="195" applyNumberFormat="0" applyProtection="0">
      <alignment horizontal="left" vertical="center" indent="1"/>
    </xf>
    <xf numFmtId="0" fontId="52" fillId="12" borderId="195" applyNumberFormat="0" applyProtection="0">
      <alignment horizontal="left" vertical="center" indent="1"/>
    </xf>
    <xf numFmtId="4" fontId="52" fillId="0" borderId="195" applyNumberFormat="0" applyProtection="0">
      <alignment horizontal="right" vertical="center"/>
    </xf>
    <xf numFmtId="0" fontId="52" fillId="12" borderId="195" applyNumberFormat="0" applyProtection="0">
      <alignment horizontal="left" vertical="center" indent="1"/>
    </xf>
    <xf numFmtId="4" fontId="52" fillId="95" borderId="195" applyNumberFormat="0" applyProtection="0">
      <alignment horizontal="left" vertical="center" indent="1"/>
    </xf>
    <xf numFmtId="4" fontId="52" fillId="96" borderId="195" applyNumberFormat="0" applyProtection="0">
      <alignment horizontal="left" vertical="center" indent="1"/>
    </xf>
    <xf numFmtId="4" fontId="52" fillId="13" borderId="195" applyNumberFormat="0" applyProtection="0">
      <alignment horizontal="right" vertical="center"/>
    </xf>
    <xf numFmtId="0" fontId="52" fillId="47" borderId="198" applyNumberFormat="0" applyProtection="0">
      <alignment horizontal="left" vertical="top" indent="1"/>
    </xf>
    <xf numFmtId="4" fontId="52" fillId="8" borderId="195" applyNumberFormat="0" applyProtection="0">
      <alignment horizontal="right" vertical="center"/>
    </xf>
    <xf numFmtId="4" fontId="86" fillId="99" borderId="203" applyNumberFormat="0" applyProtection="0">
      <alignment vertical="center"/>
    </xf>
    <xf numFmtId="4" fontId="52" fillId="45" borderId="195" applyNumberFormat="0" applyProtection="0">
      <alignment horizontal="right" vertical="center"/>
    </xf>
    <xf numFmtId="0" fontId="52" fillId="47" borderId="195" applyNumberFormat="0" applyProtection="0">
      <alignment horizontal="left" vertical="center" indent="1"/>
    </xf>
    <xf numFmtId="4" fontId="52" fillId="13" borderId="195" applyNumberFormat="0" applyProtection="0">
      <alignment horizontal="right" vertical="center"/>
    </xf>
    <xf numFmtId="4" fontId="52" fillId="39" borderId="195" applyNumberFormat="0" applyProtection="0">
      <alignmen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44" borderId="195"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98" applyNumberFormat="0" applyProtection="0">
      <alignment horizontal="left" vertical="top" indent="1"/>
    </xf>
    <xf numFmtId="4" fontId="52" fillId="96" borderId="195" applyNumberFormat="0" applyProtection="0">
      <alignment horizontal="left" vertical="center" indent="1"/>
    </xf>
    <xf numFmtId="4" fontId="52" fillId="0" borderId="195" applyNumberFormat="0" applyProtection="0">
      <alignment horizontal="right" vertical="center"/>
    </xf>
    <xf numFmtId="0" fontId="79" fillId="10" borderId="198" applyNumberFormat="0" applyProtection="0">
      <alignment horizontal="left" vertical="top" indent="1"/>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0" fontId="80" fillId="39" borderId="198" applyNumberFormat="0" applyProtection="0">
      <alignment horizontal="left" vertical="top" indent="1"/>
    </xf>
    <xf numFmtId="4" fontId="52" fillId="95" borderId="195" applyNumberFormat="0" applyProtection="0">
      <alignment horizontal="left" vertical="center" indent="1"/>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183" fontId="31" fillId="34" borderId="220" applyNumberFormat="0" applyAlignment="0" applyProtection="0"/>
    <xf numFmtId="4" fontId="177" fillId="129" borderId="229" applyNumberFormat="0" applyProtection="0">
      <alignment horizontal="left" vertical="center"/>
    </xf>
    <xf numFmtId="0" fontId="10" fillId="31" borderId="196" applyNumberFormat="0" applyFont="0" applyAlignment="0" applyProtection="0"/>
    <xf numFmtId="182" fontId="10" fillId="31" borderId="196" applyNumberFormat="0" applyFont="0" applyAlignment="0" applyProtection="0"/>
    <xf numFmtId="0" fontId="10" fillId="10"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52" fillId="31" borderId="195" applyNumberFormat="0" applyFont="0" applyAlignment="0" applyProtection="0"/>
    <xf numFmtId="182" fontId="10" fillId="10" borderId="196" applyNumberFormat="0" applyFont="0" applyAlignment="0" applyProtection="0"/>
    <xf numFmtId="183" fontId="10" fillId="10" borderId="196" applyNumberFormat="0" applyFont="0" applyAlignment="0" applyProtection="0"/>
    <xf numFmtId="182" fontId="10" fillId="10" borderId="196" applyNumberFormat="0" applyFont="0" applyAlignment="0" applyProtection="0"/>
    <xf numFmtId="0"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52" fillId="31" borderId="195"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3" fontId="10" fillId="31" borderId="211"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45" fillId="16" borderId="197" applyNumberFormat="0" applyAlignment="0" applyProtection="0"/>
    <xf numFmtId="182" fontId="45" fillId="34" borderId="197" applyNumberFormat="0" applyAlignment="0" applyProtection="0"/>
    <xf numFmtId="0" fontId="52" fillId="49" borderId="203"/>
    <xf numFmtId="182" fontId="45" fillId="34" borderId="197" applyNumberFormat="0" applyAlignment="0" applyProtection="0"/>
    <xf numFmtId="183" fontId="45" fillId="34" borderId="197" applyNumberFormat="0" applyAlignment="0" applyProtection="0"/>
    <xf numFmtId="0" fontId="45" fillId="34" borderId="197" applyNumberFormat="0" applyAlignment="0" applyProtection="0"/>
    <xf numFmtId="183" fontId="45" fillId="34" borderId="197" applyNumberFormat="0" applyAlignment="0" applyProtection="0"/>
    <xf numFmtId="182" fontId="45" fillId="34" borderId="197" applyNumberFormat="0" applyAlignment="0" applyProtection="0"/>
    <xf numFmtId="0" fontId="45" fillId="92" borderId="197" applyNumberFormat="0" applyAlignment="0" applyProtection="0"/>
    <xf numFmtId="0" fontId="52" fillId="47" borderId="198" applyNumberFormat="0" applyProtection="0">
      <alignment horizontal="left" vertical="top" indent="1"/>
    </xf>
    <xf numFmtId="183" fontId="45" fillId="16" borderId="197" applyNumberFormat="0" applyAlignment="0" applyProtection="0"/>
    <xf numFmtId="182" fontId="45" fillId="16" borderId="197" applyNumberFormat="0" applyAlignment="0" applyProtection="0"/>
    <xf numFmtId="0" fontId="52" fillId="47" borderId="195" applyNumberFormat="0" applyProtection="0">
      <alignment horizontal="left" vertical="center" indent="1"/>
    </xf>
    <xf numFmtId="0" fontId="52" fillId="12" borderId="198" applyNumberFormat="0" applyProtection="0">
      <alignment horizontal="left" vertical="top" indent="1"/>
    </xf>
    <xf numFmtId="0" fontId="45" fillId="34" borderId="197" applyNumberFormat="0" applyAlignment="0" applyProtection="0"/>
    <xf numFmtId="0" fontId="52" fillId="12" borderId="195" applyNumberFormat="0" applyProtection="0">
      <alignment horizontal="left" vertical="center" indent="1"/>
    </xf>
    <xf numFmtId="183" fontId="45" fillId="34" borderId="197" applyNumberFormat="0" applyAlignment="0" applyProtection="0"/>
    <xf numFmtId="182"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0" fontId="52" fillId="8" borderId="198" applyNumberFormat="0" applyProtection="0">
      <alignment horizontal="left" vertical="top" indent="1"/>
    </xf>
    <xf numFmtId="0" fontId="52" fillId="98" borderId="195" applyNumberFormat="0" applyProtection="0">
      <alignment horizontal="left" vertical="center" indent="1"/>
    </xf>
    <xf numFmtId="182" fontId="45" fillId="34" borderId="197" applyNumberFormat="0" applyAlignment="0" applyProtection="0"/>
    <xf numFmtId="183" fontId="45" fillId="34" borderId="197" applyNumberFormat="0" applyAlignment="0" applyProtection="0"/>
    <xf numFmtId="0" fontId="52" fillId="14" borderId="198" applyNumberFormat="0" applyProtection="0">
      <alignment horizontal="left" vertical="top" indent="1"/>
    </xf>
    <xf numFmtId="0" fontId="52" fillId="16" borderId="195" applyNumberFormat="0" applyProtection="0">
      <alignment horizontal="left" vertical="center" indent="1"/>
    </xf>
    <xf numFmtId="0" fontId="45" fillId="34" borderId="197" applyNumberFormat="0" applyAlignment="0" applyProtection="0"/>
    <xf numFmtId="183"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0" fontId="45" fillId="34" borderId="197" applyNumberFormat="0" applyAlignment="0" applyProtection="0"/>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13" borderId="195" applyNumberFormat="0" applyProtection="0">
      <alignment horizontal="right" vertical="center"/>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52" fillId="49" borderId="203"/>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10" fillId="14" borderId="199" applyNumberFormat="0" applyProtection="0">
      <alignment horizontal="left" vertical="center" indent="1"/>
    </xf>
    <xf numFmtId="0" fontId="52" fillId="31" borderId="195" applyNumberFormat="0" applyFont="0" applyAlignment="0" applyProtection="0"/>
    <xf numFmtId="182" fontId="10" fillId="31" borderId="211" applyNumberFormat="0" applyFont="0" applyAlignment="0" applyProtection="0"/>
    <xf numFmtId="4" fontId="52" fillId="95" borderId="195" applyNumberFormat="0" applyProtection="0">
      <alignment horizontal="left" vertical="center" indent="1"/>
    </xf>
    <xf numFmtId="0" fontId="101" fillId="57" borderId="0" applyNumberFormat="0" applyBorder="0" applyAlignment="0" applyProtection="0"/>
    <xf numFmtId="0" fontId="52" fillId="49" borderId="203"/>
    <xf numFmtId="4" fontId="52" fillId="39" borderId="195" applyNumberFormat="0" applyProtection="0">
      <alignment vertical="center"/>
    </xf>
    <xf numFmtId="4" fontId="46" fillId="39" borderId="198" applyNumberFormat="0" applyProtection="0">
      <alignment vertical="center"/>
    </xf>
    <xf numFmtId="4" fontId="52" fillId="39" borderId="195" applyNumberFormat="0" applyProtection="0">
      <alignment vertical="center"/>
    </xf>
    <xf numFmtId="4" fontId="47" fillId="39" borderId="198" applyNumberFormat="0" applyProtection="0">
      <alignment vertical="center"/>
    </xf>
    <xf numFmtId="4" fontId="47" fillId="39" borderId="198" applyNumberFormat="0" applyProtection="0">
      <alignment vertical="center"/>
    </xf>
    <xf numFmtId="4" fontId="86" fillId="95" borderId="195" applyNumberFormat="0" applyProtection="0">
      <alignment vertical="center"/>
    </xf>
    <xf numFmtId="4" fontId="86" fillId="95" borderId="195" applyNumberFormat="0" applyProtection="0">
      <alignment vertical="center"/>
    </xf>
    <xf numFmtId="4" fontId="46" fillId="39" borderId="198" applyNumberFormat="0" applyProtection="0">
      <alignment horizontal="left" vertical="center" indent="1"/>
    </xf>
    <xf numFmtId="4" fontId="52" fillId="95" borderId="195" applyNumberFormat="0" applyProtection="0">
      <alignment horizontal="left" vertical="center" indent="1"/>
    </xf>
    <xf numFmtId="4" fontId="46" fillId="39" borderId="198" applyNumberFormat="0" applyProtection="0">
      <alignment horizontal="left" vertical="center" indent="1"/>
    </xf>
    <xf numFmtId="4" fontId="52" fillId="95" borderId="195" applyNumberFormat="0" applyProtection="0">
      <alignment horizontal="left" vertical="center" indent="1"/>
    </xf>
    <xf numFmtId="0" fontId="46" fillId="39" borderId="198" applyNumberFormat="0" applyProtection="0">
      <alignment horizontal="left" vertical="top" indent="1"/>
    </xf>
    <xf numFmtId="0" fontId="46" fillId="39" borderId="198" applyNumberFormat="0" applyProtection="0">
      <alignment horizontal="left" vertical="top" indent="1"/>
    </xf>
    <xf numFmtId="183" fontId="46" fillId="39" borderId="198" applyNumberFormat="0" applyProtection="0">
      <alignment horizontal="left" vertical="top" indent="1"/>
    </xf>
    <xf numFmtId="0" fontId="80" fillId="39" borderId="198" applyNumberFormat="0" applyProtection="0">
      <alignment horizontal="left" vertical="top" indent="1"/>
    </xf>
    <xf numFmtId="183" fontId="46" fillId="39" borderId="198" applyNumberFormat="0" applyProtection="0">
      <alignment horizontal="left" vertical="top" indent="1"/>
    </xf>
    <xf numFmtId="182" fontId="46" fillId="39" borderId="198" applyNumberFormat="0" applyProtection="0">
      <alignment horizontal="left" vertical="top" indent="1"/>
    </xf>
    <xf numFmtId="182" fontId="46" fillId="39" borderId="198" applyNumberFormat="0" applyProtection="0">
      <alignment horizontal="left" vertical="top" indent="1"/>
    </xf>
    <xf numFmtId="182" fontId="46" fillId="39" borderId="198" applyNumberFormat="0" applyProtection="0">
      <alignment horizontal="left" vertical="top" indent="1"/>
    </xf>
    <xf numFmtId="183" fontId="46" fillId="39" borderId="198" applyNumberFormat="0" applyProtection="0">
      <alignment horizontal="left" vertical="top" indent="1"/>
    </xf>
    <xf numFmtId="182" fontId="46" fillId="39" borderId="198" applyNumberFormat="0" applyProtection="0">
      <alignment horizontal="left" vertical="top" indent="1"/>
    </xf>
    <xf numFmtId="4" fontId="52" fillId="96" borderId="195" applyNumberFormat="0" applyProtection="0">
      <alignment horizontal="left" vertical="center" indent="1"/>
    </xf>
    <xf numFmtId="4" fontId="52" fillId="96" borderId="195" applyNumberFormat="0" applyProtection="0">
      <alignment horizontal="left" vertical="center" indent="1"/>
    </xf>
    <xf numFmtId="4" fontId="23" fillId="13" borderId="198" applyNumberFormat="0" applyProtection="0">
      <alignment horizontal="right" vertical="center"/>
    </xf>
    <xf numFmtId="4" fontId="23" fillId="13" borderId="198" applyNumberFormat="0" applyProtection="0">
      <alignment horizontal="right" vertical="center"/>
    </xf>
    <xf numFmtId="4" fontId="52" fillId="13" borderId="195" applyNumberFormat="0" applyProtection="0">
      <alignment horizontal="right" vertical="center"/>
    </xf>
    <xf numFmtId="4" fontId="23" fillId="13" borderId="198" applyNumberFormat="0" applyProtection="0">
      <alignment horizontal="right" vertical="center"/>
    </xf>
    <xf numFmtId="4" fontId="23" fillId="13" borderId="198" applyNumberFormat="0" applyProtection="0">
      <alignment horizontal="right" vertical="center"/>
    </xf>
    <xf numFmtId="4" fontId="52" fillId="13" borderId="195" applyNumberFormat="0" applyProtection="0">
      <alignment horizontal="right" vertical="center"/>
    </xf>
    <xf numFmtId="4" fontId="23" fillId="9" borderId="198" applyNumberFormat="0" applyProtection="0">
      <alignment horizontal="right" vertical="center"/>
    </xf>
    <xf numFmtId="4" fontId="23" fillId="9" borderId="198" applyNumberFormat="0" applyProtection="0">
      <alignment horizontal="right" vertical="center"/>
    </xf>
    <xf numFmtId="4" fontId="52" fillId="97" borderId="195" applyNumberFormat="0" applyProtection="0">
      <alignment horizontal="right" vertical="center"/>
    </xf>
    <xf numFmtId="4" fontId="23" fillId="9" borderId="198" applyNumberFormat="0" applyProtection="0">
      <alignment horizontal="right" vertical="center"/>
    </xf>
    <xf numFmtId="4" fontId="23" fillId="9" borderId="198" applyNumberFormat="0" applyProtection="0">
      <alignment horizontal="right" vertical="center"/>
    </xf>
    <xf numFmtId="4" fontId="52" fillId="97" borderId="195" applyNumberFormat="0" applyProtection="0">
      <alignment horizontal="right" vertical="center"/>
    </xf>
    <xf numFmtId="4" fontId="23" fillId="40" borderId="198" applyNumberFormat="0" applyProtection="0">
      <alignment horizontal="right" vertical="center"/>
    </xf>
    <xf numFmtId="4" fontId="23" fillId="40" borderId="198" applyNumberFormat="0" applyProtection="0">
      <alignment horizontal="right" vertical="center"/>
    </xf>
    <xf numFmtId="4" fontId="52" fillId="40" borderId="199" applyNumberFormat="0" applyProtection="0">
      <alignment horizontal="right" vertical="center"/>
    </xf>
    <xf numFmtId="4" fontId="23" fillId="40" borderId="198" applyNumberFormat="0" applyProtection="0">
      <alignment horizontal="right" vertical="center"/>
    </xf>
    <xf numFmtId="4" fontId="23" fillId="40" borderId="198" applyNumberFormat="0" applyProtection="0">
      <alignment horizontal="right" vertical="center"/>
    </xf>
    <xf numFmtId="4" fontId="52" fillId="40" borderId="199" applyNumberFormat="0" applyProtection="0">
      <alignment horizontal="right" vertical="center"/>
    </xf>
    <xf numFmtId="4" fontId="23" fillId="41" borderId="198" applyNumberFormat="0" applyProtection="0">
      <alignment horizontal="right" vertical="center"/>
    </xf>
    <xf numFmtId="4" fontId="52" fillId="41" borderId="195" applyNumberFormat="0" applyProtection="0">
      <alignment horizontal="right" vertical="center"/>
    </xf>
    <xf numFmtId="4" fontId="23" fillId="41" borderId="198" applyNumberFormat="0" applyProtection="0">
      <alignment horizontal="right" vertical="center"/>
    </xf>
    <xf numFmtId="4" fontId="23" fillId="41" borderId="198" applyNumberFormat="0" applyProtection="0">
      <alignment horizontal="right" vertical="center"/>
    </xf>
    <xf numFmtId="4" fontId="52" fillId="41" borderId="195" applyNumberFormat="0" applyProtection="0">
      <alignment horizontal="right" vertical="center"/>
    </xf>
    <xf numFmtId="4" fontId="23" fillId="42" borderId="198" applyNumberFormat="0" applyProtection="0">
      <alignment horizontal="right" vertical="center"/>
    </xf>
    <xf numFmtId="4" fontId="23" fillId="42" borderId="198" applyNumberFormat="0" applyProtection="0">
      <alignment horizontal="right" vertical="center"/>
    </xf>
    <xf numFmtId="4" fontId="52" fillId="42" borderId="195" applyNumberFormat="0" applyProtection="0">
      <alignment horizontal="right" vertical="center"/>
    </xf>
    <xf numFmtId="4" fontId="23" fillId="42" borderId="198" applyNumberFormat="0" applyProtection="0">
      <alignment horizontal="right" vertical="center"/>
    </xf>
    <xf numFmtId="4" fontId="23" fillId="42" borderId="198" applyNumberFormat="0" applyProtection="0">
      <alignment horizontal="right" vertical="center"/>
    </xf>
    <xf numFmtId="4" fontId="52" fillId="42" borderId="195" applyNumberFormat="0" applyProtection="0">
      <alignment horizontal="right" vertical="center"/>
    </xf>
    <xf numFmtId="4" fontId="23" fillId="43" borderId="198" applyNumberFormat="0" applyProtection="0">
      <alignment horizontal="right" vertical="center"/>
    </xf>
    <xf numFmtId="4" fontId="23" fillId="43" borderId="198" applyNumberFormat="0" applyProtection="0">
      <alignment horizontal="right" vertical="center"/>
    </xf>
    <xf numFmtId="4" fontId="52" fillId="43" borderId="195" applyNumberFormat="0" applyProtection="0">
      <alignment horizontal="right" vertical="center"/>
    </xf>
    <xf numFmtId="4" fontId="23" fillId="43" borderId="198" applyNumberFormat="0" applyProtection="0">
      <alignment horizontal="right" vertical="center"/>
    </xf>
    <xf numFmtId="4" fontId="23" fillId="43" borderId="198" applyNumberFormat="0" applyProtection="0">
      <alignment horizontal="right" vertical="center"/>
    </xf>
    <xf numFmtId="4" fontId="52" fillId="43" borderId="195" applyNumberFormat="0" applyProtection="0">
      <alignment horizontal="right" vertical="center"/>
    </xf>
    <xf numFmtId="4" fontId="23" fillId="15" borderId="198" applyNumberFormat="0" applyProtection="0">
      <alignment horizontal="right" vertical="center"/>
    </xf>
    <xf numFmtId="4" fontId="23" fillId="15" borderId="198" applyNumberFormat="0" applyProtection="0">
      <alignment horizontal="right" vertical="center"/>
    </xf>
    <xf numFmtId="4" fontId="52" fillId="15" borderId="195" applyNumberFormat="0" applyProtection="0">
      <alignment horizontal="right" vertical="center"/>
    </xf>
    <xf numFmtId="4" fontId="23" fillId="15" borderId="198" applyNumberFormat="0" applyProtection="0">
      <alignment horizontal="right" vertical="center"/>
    </xf>
    <xf numFmtId="4" fontId="23" fillId="13" borderId="198" applyNumberFormat="0" applyProtection="0">
      <alignment horizontal="right" vertical="center"/>
    </xf>
    <xf numFmtId="0" fontId="125" fillId="16" borderId="194" applyNumberFormat="0" applyAlignment="0" applyProtection="0"/>
    <xf numFmtId="182" fontId="130" fillId="17" borderId="209" applyNumberFormat="0" applyAlignment="0" applyProtection="0"/>
    <xf numFmtId="182" fontId="130" fillId="17" borderId="220" applyNumberFormat="0" applyAlignment="0" applyProtection="0"/>
    <xf numFmtId="182" fontId="46" fillId="39" borderId="224" applyNumberFormat="0" applyProtection="0">
      <alignment horizontal="left" vertical="top" indent="1"/>
    </xf>
    <xf numFmtId="0" fontId="45" fillId="34" borderId="223" applyNumberFormat="0" applyAlignment="0" applyProtection="0"/>
    <xf numFmtId="0" fontId="10" fillId="31" borderId="222" applyNumberFormat="0" applyFont="0" applyAlignment="0" applyProtection="0"/>
    <xf numFmtId="0" fontId="79" fillId="10" borderId="224" applyNumberFormat="0" applyProtection="0">
      <alignment horizontal="left" vertical="top" indent="1"/>
    </xf>
    <xf numFmtId="0" fontId="52" fillId="98" borderId="221" applyNumberFormat="0" applyProtection="0">
      <alignment horizontal="left" vertical="center" indent="1"/>
    </xf>
    <xf numFmtId="0" fontId="52" fillId="16" borderId="221" applyNumberFormat="0" applyProtection="0">
      <alignment horizontal="left" vertical="center" indent="1"/>
    </xf>
    <xf numFmtId="4" fontId="52" fillId="44" borderId="221" applyNumberFormat="0" applyProtection="0">
      <alignment horizontal="right" vertical="center"/>
    </xf>
    <xf numFmtId="4" fontId="86" fillId="95" borderId="221" applyNumberFormat="0" applyProtection="0">
      <alignment vertical="center"/>
    </xf>
    <xf numFmtId="4" fontId="52" fillId="96" borderId="221" applyNumberFormat="0" applyProtection="0">
      <alignment horizontal="left" vertical="center" indent="1"/>
    </xf>
    <xf numFmtId="0" fontId="52" fillId="16" borderId="221" applyNumberFormat="0" applyProtection="0">
      <alignment horizontal="left" vertical="center" indent="1"/>
    </xf>
    <xf numFmtId="4" fontId="52" fillId="44" borderId="221" applyNumberFormat="0" applyProtection="0">
      <alignment horizontal="right" vertical="center"/>
    </xf>
    <xf numFmtId="4" fontId="52" fillId="95" borderId="221" applyNumberFormat="0" applyProtection="0">
      <alignment horizontal="left" vertical="center" indent="1"/>
    </xf>
    <xf numFmtId="182" fontId="10" fillId="12" borderId="213" applyNumberFormat="0" applyProtection="0">
      <alignment horizontal="left" vertical="center" indent="1"/>
    </xf>
    <xf numFmtId="0" fontId="34" fillId="0" borderId="228" applyNumberFormat="0" applyFill="0" applyAlignment="0" applyProtection="0"/>
    <xf numFmtId="4" fontId="86" fillId="95" borderId="195" applyNumberFormat="0" applyProtection="0">
      <alignment vertical="center"/>
    </xf>
    <xf numFmtId="4" fontId="23" fillId="41" borderId="198" applyNumberFormat="0" applyProtection="0">
      <alignment horizontal="right" vertical="center"/>
    </xf>
    <xf numFmtId="4" fontId="46" fillId="39" borderId="198" applyNumberFormat="0" applyProtection="0">
      <alignment vertical="center"/>
    </xf>
    <xf numFmtId="182" fontId="10" fillId="10" borderId="185" applyNumberFormat="0" applyFont="0" applyAlignment="0" applyProtection="0"/>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52" fillId="47" borderId="184"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52"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0" fontId="49" fillId="14" borderId="189" applyBorder="0"/>
    <xf numFmtId="182" fontId="49" fillId="14" borderId="189" applyBorder="0"/>
    <xf numFmtId="183" fontId="49" fillId="14" borderId="189" applyBorder="0"/>
    <xf numFmtId="183" fontId="49" fillId="14" borderId="189" applyBorder="0"/>
    <xf numFmtId="182" fontId="49" fillId="14" borderId="189" applyBorder="0"/>
    <xf numFmtId="4" fontId="23" fillId="10" borderId="187" applyNumberFormat="0" applyProtection="0">
      <alignment vertical="center"/>
    </xf>
    <xf numFmtId="4" fontId="23" fillId="10" borderId="187" applyNumberFormat="0" applyProtection="0">
      <alignment vertical="center"/>
    </xf>
    <xf numFmtId="4" fontId="79" fillId="10" borderId="187" applyNumberFormat="0" applyProtection="0">
      <alignment vertical="center"/>
    </xf>
    <xf numFmtId="4" fontId="79" fillId="10" borderId="187" applyNumberFormat="0" applyProtection="0">
      <alignment vertical="center"/>
    </xf>
    <xf numFmtId="4" fontId="50" fillId="10" borderId="187" applyNumberFormat="0" applyProtection="0">
      <alignment vertical="center"/>
    </xf>
    <xf numFmtId="4" fontId="50" fillId="10" borderId="187" applyNumberFormat="0" applyProtection="0">
      <alignment vertical="center"/>
    </xf>
    <xf numFmtId="4" fontId="86" fillId="99" borderId="178" applyNumberFormat="0" applyProtection="0">
      <alignment vertical="center"/>
    </xf>
    <xf numFmtId="4" fontId="86" fillId="99" borderId="178" applyNumberFormat="0" applyProtection="0">
      <alignment vertical="center"/>
    </xf>
    <xf numFmtId="4" fontId="23" fillId="10" borderId="187" applyNumberFormat="0" applyProtection="0">
      <alignment horizontal="left" vertical="center" indent="1"/>
    </xf>
    <xf numFmtId="4" fontId="23" fillId="10" borderId="187" applyNumberFormat="0" applyProtection="0">
      <alignment horizontal="left" vertical="center" indent="1"/>
    </xf>
    <xf numFmtId="4" fontId="79" fillId="16" borderId="187" applyNumberFormat="0" applyProtection="0">
      <alignment horizontal="left" vertical="center" indent="1"/>
    </xf>
    <xf numFmtId="4" fontId="23" fillId="10" borderId="187" applyNumberFormat="0" applyProtection="0">
      <alignment horizontal="left" vertical="center" indent="1"/>
    </xf>
    <xf numFmtId="4" fontId="23" fillId="10" borderId="187" applyNumberFormat="0" applyProtection="0">
      <alignment horizontal="left" vertical="center" indent="1"/>
    </xf>
    <xf numFmtId="4" fontId="79" fillId="16" borderId="187" applyNumberFormat="0" applyProtection="0">
      <alignment horizontal="left" vertical="center" indent="1"/>
    </xf>
    <xf numFmtId="0" fontId="23" fillId="10" borderId="187" applyNumberFormat="0" applyProtection="0">
      <alignment horizontal="left" vertical="top" indent="1"/>
    </xf>
    <xf numFmtId="0"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0" fontId="79"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4" fontId="23" fillId="47" borderId="187" applyNumberFormat="0" applyProtection="0">
      <alignment horizontal="right" vertical="center"/>
    </xf>
    <xf numFmtId="4" fontId="23" fillId="47" borderId="187" applyNumberFormat="0" applyProtection="0">
      <alignment horizontal="right" vertical="center"/>
    </xf>
    <xf numFmtId="4" fontId="52" fillId="0" borderId="184" applyNumberFormat="0" applyProtection="0">
      <alignment horizontal="right" vertical="center"/>
    </xf>
    <xf numFmtId="4" fontId="23" fillId="47" borderId="187" applyNumberFormat="0" applyProtection="0">
      <alignment horizontal="right" vertical="center"/>
    </xf>
    <xf numFmtId="4" fontId="23" fillId="47" borderId="187" applyNumberFormat="0" applyProtection="0">
      <alignment horizontal="right" vertical="center"/>
    </xf>
    <xf numFmtId="4" fontId="52" fillId="0" borderId="184" applyNumberFormat="0" applyProtection="0">
      <alignment horizontal="right" vertical="center"/>
    </xf>
    <xf numFmtId="4" fontId="52" fillId="0" borderId="184" applyNumberFormat="0" applyProtection="0">
      <alignment horizontal="right" vertical="center"/>
    </xf>
    <xf numFmtId="4" fontId="50" fillId="47" borderId="187" applyNumberFormat="0" applyProtection="0">
      <alignment horizontal="right" vertical="center"/>
    </xf>
    <xf numFmtId="4" fontId="50" fillId="47" borderId="187" applyNumberFormat="0" applyProtection="0">
      <alignment horizontal="right" vertical="center"/>
    </xf>
    <xf numFmtId="4" fontId="86" fillId="100" borderId="184" applyNumberFormat="0" applyProtection="0">
      <alignment horizontal="right" vertical="center"/>
    </xf>
    <xf numFmtId="4" fontId="86" fillId="100" borderId="184" applyNumberFormat="0" applyProtection="0">
      <alignment horizontal="right" vertical="center"/>
    </xf>
    <xf numFmtId="4" fontId="23" fillId="8" borderId="187" applyNumberFormat="0" applyProtection="0">
      <alignment horizontal="left" vertical="center" indent="1"/>
    </xf>
    <xf numFmtId="4" fontId="23" fillId="8" borderId="187" applyNumberFormat="0" applyProtection="0">
      <alignment horizontal="left" vertical="center" indent="1"/>
    </xf>
    <xf numFmtId="4" fontId="52" fillId="96" borderId="184" applyNumberFormat="0" applyProtection="0">
      <alignment horizontal="left" vertical="center" indent="1"/>
    </xf>
    <xf numFmtId="4" fontId="23" fillId="8" borderId="187" applyNumberFormat="0" applyProtection="0">
      <alignment horizontal="left" vertical="center" indent="1"/>
    </xf>
    <xf numFmtId="4" fontId="23" fillId="8" borderId="187" applyNumberFormat="0" applyProtection="0">
      <alignment horizontal="left" vertical="center" indent="1"/>
    </xf>
    <xf numFmtId="4" fontId="52" fillId="96" borderId="184" applyNumberFormat="0" applyProtection="0">
      <alignment horizontal="left" vertical="center" indent="1"/>
    </xf>
    <xf numFmtId="4" fontId="52" fillId="96" borderId="184" applyNumberFormat="0" applyProtection="0">
      <alignment horizontal="left" vertical="center" indent="1"/>
    </xf>
    <xf numFmtId="0" fontId="23" fillId="8" borderId="187" applyNumberFormat="0" applyProtection="0">
      <alignment horizontal="left" vertical="top" indent="1"/>
    </xf>
    <xf numFmtId="0"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0" fontId="79"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4" fontId="81" fillId="48" borderId="188" applyNumberFormat="0" applyProtection="0">
      <alignment horizontal="left" vertical="center" indent="1"/>
    </xf>
    <xf numFmtId="4" fontId="81" fillId="48" borderId="188" applyNumberFormat="0" applyProtection="0">
      <alignment horizontal="left" vertical="center" indent="1"/>
    </xf>
    <xf numFmtId="0" fontId="52" fillId="49" borderId="178"/>
    <xf numFmtId="0" fontId="52" fillId="49" borderId="178"/>
    <xf numFmtId="183" fontId="52" fillId="49" borderId="178"/>
    <xf numFmtId="182" fontId="52" fillId="49" borderId="178"/>
    <xf numFmtId="183" fontId="52" fillId="49" borderId="178"/>
    <xf numFmtId="182" fontId="52" fillId="49" borderId="178"/>
    <xf numFmtId="4" fontId="53" fillId="47" borderId="187" applyNumberFormat="0" applyProtection="0">
      <alignment horizontal="right" vertical="center"/>
    </xf>
    <xf numFmtId="4" fontId="53" fillId="47" borderId="187" applyNumberFormat="0" applyProtection="0">
      <alignment horizontal="right" vertical="center"/>
    </xf>
    <xf numFmtId="4" fontId="82" fillId="11" borderId="184" applyNumberFormat="0" applyProtection="0">
      <alignment horizontal="right" vertical="center"/>
    </xf>
    <xf numFmtId="4" fontId="82" fillId="11" borderId="184" applyNumberFormat="0" applyProtection="0">
      <alignment horizontal="right" vertical="center"/>
    </xf>
    <xf numFmtId="0" fontId="34" fillId="0" borderId="190" applyNumberFormat="0" applyFill="0" applyAlignment="0" applyProtection="0"/>
    <xf numFmtId="0" fontId="34" fillId="0" borderId="191" applyNumberFormat="0" applyFill="0" applyAlignment="0" applyProtection="0"/>
    <xf numFmtId="182" fontId="34" fillId="0" borderId="190" applyNumberFormat="0" applyFill="0" applyAlignment="0" applyProtection="0"/>
    <xf numFmtId="182" fontId="34" fillId="0" borderId="190" applyNumberFormat="0" applyFill="0" applyAlignment="0" applyProtection="0"/>
    <xf numFmtId="183" fontId="34" fillId="0" borderId="190"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1" applyNumberFormat="0" applyFill="0" applyAlignment="0" applyProtection="0"/>
    <xf numFmtId="183" fontId="34" fillId="0" borderId="191"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0" applyNumberFormat="0" applyFill="0" applyAlignment="0" applyProtection="0"/>
    <xf numFmtId="183" fontId="34" fillId="0" borderId="190" applyNumberFormat="0" applyFill="0" applyAlignment="0" applyProtection="0"/>
    <xf numFmtId="0" fontId="34" fillId="0" borderId="190"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0" fontId="34" fillId="0" borderId="190" applyNumberFormat="0" applyFill="0" applyAlignment="0" applyProtection="0"/>
    <xf numFmtId="0" fontId="45" fillId="92" borderId="197" applyNumberFormat="0" applyAlignment="0" applyProtection="0"/>
    <xf numFmtId="0" fontId="52" fillId="49" borderId="203"/>
    <xf numFmtId="4" fontId="52" fillId="97" borderId="195" applyNumberFormat="0" applyProtection="0">
      <alignment horizontal="right" vertical="center"/>
    </xf>
    <xf numFmtId="0" fontId="101" fillId="73" borderId="0" applyNumberFormat="0" applyBorder="0" applyAlignment="0" applyProtection="0"/>
    <xf numFmtId="4" fontId="52" fillId="96" borderId="195" applyNumberFormat="0" applyProtection="0">
      <alignment horizontal="left" vertical="center" indent="1"/>
    </xf>
    <xf numFmtId="4" fontId="52" fillId="42" borderId="195" applyNumberFormat="0" applyProtection="0">
      <alignment horizontal="right" vertical="center"/>
    </xf>
    <xf numFmtId="4" fontId="79" fillId="10" borderId="198" applyNumberFormat="0" applyProtection="0">
      <alignmen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4" fontId="23" fillId="15" borderId="198" applyNumberFormat="0" applyProtection="0">
      <alignment horizontal="right" vertical="center"/>
    </xf>
    <xf numFmtId="182" fontId="46" fillId="39" borderId="198" applyNumberFormat="0" applyProtection="0">
      <alignment horizontal="left" vertical="top" indent="1"/>
    </xf>
    <xf numFmtId="4" fontId="52" fillId="96" borderId="195" applyNumberFormat="0" applyProtection="0">
      <alignment horizontal="left" vertical="center" indent="1"/>
    </xf>
    <xf numFmtId="0" fontId="45" fillId="34" borderId="197" applyNumberFormat="0" applyAlignment="0" applyProtection="0"/>
    <xf numFmtId="182" fontId="10" fillId="31" borderId="196" applyNumberFormat="0" applyFont="0" applyAlignment="0" applyProtection="0"/>
    <xf numFmtId="4" fontId="52" fillId="39" borderId="195" applyNumberFormat="0" applyProtection="0">
      <alignment vertical="center"/>
    </xf>
    <xf numFmtId="4" fontId="52" fillId="46" borderId="199" applyNumberFormat="0" applyProtection="0">
      <alignment horizontal="left" vertical="center" indent="1"/>
    </xf>
    <xf numFmtId="0" fontId="52" fillId="49" borderId="203"/>
    <xf numFmtId="4" fontId="79" fillId="10" borderId="198" applyNumberFormat="0" applyProtection="0">
      <alignment vertical="center"/>
    </xf>
    <xf numFmtId="0" fontId="49" fillId="14" borderId="200" applyBorder="0"/>
    <xf numFmtId="0" fontId="49" fillId="14" borderId="200" applyBorder="0"/>
    <xf numFmtId="179" fontId="10" fillId="0" borderId="204">
      <protection locked="0"/>
    </xf>
    <xf numFmtId="179" fontId="10" fillId="0" borderId="204">
      <protection locked="0"/>
    </xf>
    <xf numFmtId="0" fontId="10" fillId="10" borderId="194" applyNumberFormat="0" applyFont="0" applyAlignment="0" applyProtection="0"/>
    <xf numFmtId="0" fontId="118" fillId="0" borderId="167">
      <alignment horizontal="left" vertical="center"/>
    </xf>
    <xf numFmtId="182" fontId="45" fillId="34" borderId="212" applyNumberFormat="0" applyAlignment="0" applyProtection="0"/>
    <xf numFmtId="0" fontId="79" fillId="10" borderId="224" applyNumberFormat="0" applyProtection="0">
      <alignment horizontal="left" vertical="top" indent="1"/>
    </xf>
    <xf numFmtId="0" fontId="177" fillId="132" borderId="203" applyNumberFormat="0" applyProtection="0">
      <alignment horizontal="left" vertical="center" indent="2"/>
    </xf>
    <xf numFmtId="4" fontId="52" fillId="8" borderId="221" applyNumberFormat="0" applyProtection="0">
      <alignment horizontal="right" vertical="center"/>
    </xf>
    <xf numFmtId="4" fontId="23" fillId="41" borderId="213" applyNumberFormat="0" applyProtection="0">
      <alignment horizontal="right" vertical="center"/>
    </xf>
    <xf numFmtId="0" fontId="45" fillId="92" borderId="197" applyNumberFormat="0" applyAlignment="0" applyProtection="0"/>
    <xf numFmtId="4" fontId="52" fillId="13" borderId="195" applyNumberFormat="0" applyProtection="0">
      <alignment horizontal="right" vertical="center"/>
    </xf>
    <xf numFmtId="4" fontId="52" fillId="44" borderId="195" applyNumberFormat="0" applyProtection="0">
      <alignment horizontal="right" vertical="center"/>
    </xf>
    <xf numFmtId="0" fontId="40" fillId="32" borderId="195" applyNumberFormat="0" applyAlignment="0" applyProtection="0"/>
    <xf numFmtId="0" fontId="79" fillId="10" borderId="198" applyNumberFormat="0" applyProtection="0">
      <alignment horizontal="left" vertical="top" indent="1"/>
    </xf>
    <xf numFmtId="4" fontId="52" fillId="15" borderId="195" applyNumberFormat="0" applyProtection="0">
      <alignment horizontal="right" vertical="center"/>
    </xf>
    <xf numFmtId="4" fontId="23" fillId="44" borderId="198" applyNumberFormat="0" applyProtection="0">
      <alignment horizontal="right" vertical="center"/>
    </xf>
    <xf numFmtId="4" fontId="23" fillId="44" borderId="198" applyNumberFormat="0" applyProtection="0">
      <alignment horizontal="right" vertical="center"/>
    </xf>
    <xf numFmtId="4" fontId="52" fillId="44" borderId="195" applyNumberFormat="0" applyProtection="0">
      <alignment horizontal="right" vertical="center"/>
    </xf>
    <xf numFmtId="4" fontId="23" fillId="44" borderId="198" applyNumberFormat="0" applyProtection="0">
      <alignment horizontal="right" vertical="center"/>
    </xf>
    <xf numFmtId="4" fontId="23" fillId="44" borderId="198" applyNumberFormat="0" applyProtection="0">
      <alignment horizontal="right" vertical="center"/>
    </xf>
    <xf numFmtId="4" fontId="52" fillId="44" borderId="195" applyNumberFormat="0" applyProtection="0">
      <alignment horizontal="right" vertical="center"/>
    </xf>
    <xf numFmtId="4" fontId="23" fillId="45" borderId="198" applyNumberFormat="0" applyProtection="0">
      <alignment horizontal="right" vertical="center"/>
    </xf>
    <xf numFmtId="4" fontId="23" fillId="45" borderId="198" applyNumberFormat="0" applyProtection="0">
      <alignment horizontal="right" vertical="center"/>
    </xf>
    <xf numFmtId="4" fontId="52" fillId="45" borderId="195" applyNumberFormat="0" applyProtection="0">
      <alignment horizontal="right" vertical="center"/>
    </xf>
    <xf numFmtId="4" fontId="23" fillId="45" borderId="198" applyNumberFormat="0" applyProtection="0">
      <alignment horizontal="right" vertical="center"/>
    </xf>
    <xf numFmtId="4" fontId="23" fillId="45" borderId="198" applyNumberFormat="0" applyProtection="0">
      <alignment horizontal="right" vertical="center"/>
    </xf>
    <xf numFmtId="4" fontId="52" fillId="45" borderId="195" applyNumberFormat="0" applyProtection="0">
      <alignment horizontal="right" vertical="center"/>
    </xf>
    <xf numFmtId="4" fontId="52" fillId="46" borderId="199" applyNumberFormat="0" applyProtection="0">
      <alignment horizontal="left" vertical="center" indent="1"/>
    </xf>
    <xf numFmtId="4" fontId="52" fillId="46"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23" fillId="8" borderId="198" applyNumberFormat="0" applyProtection="0">
      <alignment horizontal="right" vertical="center"/>
    </xf>
    <xf numFmtId="4" fontId="23" fillId="8" borderId="198" applyNumberFormat="0" applyProtection="0">
      <alignment horizontal="right" vertical="center"/>
    </xf>
    <xf numFmtId="4" fontId="52" fillId="8" borderId="195" applyNumberFormat="0" applyProtection="0">
      <alignment horizontal="right" vertical="center"/>
    </xf>
    <xf numFmtId="4" fontId="23" fillId="8" borderId="198" applyNumberFormat="0" applyProtection="0">
      <alignment horizontal="right" vertical="center"/>
    </xf>
    <xf numFmtId="4" fontId="23" fillId="8" borderId="198" applyNumberFormat="0" applyProtection="0">
      <alignment horizontal="right" vertical="center"/>
    </xf>
    <xf numFmtId="4" fontId="52" fillId="8" borderId="195" applyNumberFormat="0" applyProtection="0">
      <alignment horizontal="right" vertical="center"/>
    </xf>
    <xf numFmtId="4" fontId="52" fillId="47" borderId="199" applyNumberFormat="0" applyProtection="0">
      <alignment horizontal="left" vertical="center" indent="1"/>
    </xf>
    <xf numFmtId="4" fontId="52" fillId="47" borderId="199" applyNumberFormat="0" applyProtection="0">
      <alignment horizontal="left" vertical="center" indent="1"/>
    </xf>
    <xf numFmtId="4" fontId="52" fillId="8" borderId="199" applyNumberFormat="0" applyProtection="0">
      <alignment horizontal="left" vertical="center" indent="1"/>
    </xf>
    <xf numFmtId="4" fontId="52" fillId="8" borderId="199"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52" fillId="16" borderId="195"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52" fillId="16" borderId="195"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52"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52" fillId="98" borderId="195"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52" fillId="98" borderId="195"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52"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52" fillId="12" borderId="195"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52" fillId="12" borderId="195"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52"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52" fillId="47" borderId="195"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52" fillId="47" borderId="195"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52"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0" fontId="49" fillId="14" borderId="200" applyBorder="0"/>
    <xf numFmtId="182" fontId="49" fillId="14" borderId="200" applyBorder="0"/>
    <xf numFmtId="183" fontId="49" fillId="14" borderId="200" applyBorder="0"/>
    <xf numFmtId="183" fontId="49" fillId="14" borderId="200" applyBorder="0"/>
    <xf numFmtId="182" fontId="49" fillId="14" borderId="200" applyBorder="0"/>
    <xf numFmtId="4" fontId="23" fillId="10" borderId="198" applyNumberFormat="0" applyProtection="0">
      <alignment vertical="center"/>
    </xf>
    <xf numFmtId="4" fontId="23" fillId="10" borderId="198" applyNumberFormat="0" applyProtection="0">
      <alignment vertical="center"/>
    </xf>
    <xf numFmtId="4" fontId="79" fillId="10" borderId="198" applyNumberFormat="0" applyProtection="0">
      <alignment vertical="center"/>
    </xf>
    <xf numFmtId="4" fontId="79" fillId="10" borderId="198" applyNumberFormat="0" applyProtection="0">
      <alignment vertical="center"/>
    </xf>
    <xf numFmtId="4" fontId="50" fillId="10" borderId="198" applyNumberFormat="0" applyProtection="0">
      <alignment vertical="center"/>
    </xf>
    <xf numFmtId="4" fontId="50" fillId="10" borderId="198" applyNumberFormat="0" applyProtection="0">
      <alignment vertical="center"/>
    </xf>
    <xf numFmtId="4" fontId="86" fillId="99" borderId="192" applyNumberFormat="0" applyProtection="0">
      <alignment vertical="center"/>
    </xf>
    <xf numFmtId="4" fontId="86" fillId="99" borderId="192" applyNumberFormat="0" applyProtection="0">
      <alignment vertical="center"/>
    </xf>
    <xf numFmtId="4" fontId="23" fillId="10" borderId="198" applyNumberFormat="0" applyProtection="0">
      <alignment horizontal="left" vertical="center" indent="1"/>
    </xf>
    <xf numFmtId="4" fontId="23" fillId="10" borderId="198" applyNumberFormat="0" applyProtection="0">
      <alignment horizontal="left" vertical="center" indent="1"/>
    </xf>
    <xf numFmtId="4" fontId="79" fillId="16" borderId="198" applyNumberFormat="0" applyProtection="0">
      <alignment horizontal="left" vertical="center" indent="1"/>
    </xf>
    <xf numFmtId="4" fontId="23" fillId="10" borderId="198" applyNumberFormat="0" applyProtection="0">
      <alignment horizontal="left" vertical="center" indent="1"/>
    </xf>
    <xf numFmtId="4" fontId="23" fillId="10" borderId="198" applyNumberFormat="0" applyProtection="0">
      <alignment horizontal="left" vertical="center" indent="1"/>
    </xf>
    <xf numFmtId="4" fontId="79" fillId="16" borderId="198" applyNumberFormat="0" applyProtection="0">
      <alignment horizontal="left" vertical="center" indent="1"/>
    </xf>
    <xf numFmtId="0" fontId="23" fillId="10" borderId="198" applyNumberFormat="0" applyProtection="0">
      <alignment horizontal="left" vertical="top" indent="1"/>
    </xf>
    <xf numFmtId="0"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0" fontId="79"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4" fontId="23" fillId="47" borderId="198" applyNumberFormat="0" applyProtection="0">
      <alignment horizontal="right" vertical="center"/>
    </xf>
    <xf numFmtId="4" fontId="23" fillId="47" borderId="198" applyNumberFormat="0" applyProtection="0">
      <alignment horizontal="right" vertical="center"/>
    </xf>
    <xf numFmtId="4" fontId="52" fillId="0" borderId="195" applyNumberFormat="0" applyProtection="0">
      <alignment horizontal="right" vertical="center"/>
    </xf>
    <xf numFmtId="4" fontId="23" fillId="47" borderId="198" applyNumberFormat="0" applyProtection="0">
      <alignment horizontal="right" vertical="center"/>
    </xf>
    <xf numFmtId="4" fontId="23" fillId="47" borderId="198" applyNumberFormat="0" applyProtection="0">
      <alignment horizontal="right" vertical="center"/>
    </xf>
    <xf numFmtId="4" fontId="52" fillId="0" borderId="195" applyNumberFormat="0" applyProtection="0">
      <alignment horizontal="right" vertical="center"/>
    </xf>
    <xf numFmtId="4" fontId="52" fillId="0" borderId="195" applyNumberFormat="0" applyProtection="0">
      <alignment horizontal="right" vertical="center"/>
    </xf>
    <xf numFmtId="4" fontId="50" fillId="47" borderId="198" applyNumberFormat="0" applyProtection="0">
      <alignment horizontal="right" vertical="center"/>
    </xf>
    <xf numFmtId="4" fontId="50" fillId="47" borderId="198" applyNumberFormat="0" applyProtection="0">
      <alignment horizontal="right" vertical="center"/>
    </xf>
    <xf numFmtId="4" fontId="86" fillId="100" borderId="195" applyNumberFormat="0" applyProtection="0">
      <alignment horizontal="right" vertical="center"/>
    </xf>
    <xf numFmtId="4" fontId="86" fillId="100" borderId="195" applyNumberFormat="0" applyProtection="0">
      <alignment horizontal="right" vertical="center"/>
    </xf>
    <xf numFmtId="4" fontId="23" fillId="8" borderId="198" applyNumberFormat="0" applyProtection="0">
      <alignment horizontal="left" vertical="center" indent="1"/>
    </xf>
    <xf numFmtId="4" fontId="23" fillId="8" borderId="198" applyNumberFormat="0" applyProtection="0">
      <alignment horizontal="left" vertical="center" indent="1"/>
    </xf>
    <xf numFmtId="4" fontId="52" fillId="96" borderId="195" applyNumberFormat="0" applyProtection="0">
      <alignment horizontal="left" vertical="center" indent="1"/>
    </xf>
    <xf numFmtId="4" fontId="23" fillId="8" borderId="198" applyNumberFormat="0" applyProtection="0">
      <alignment horizontal="left" vertical="center" indent="1"/>
    </xf>
    <xf numFmtId="4" fontId="23" fillId="8" borderId="198" applyNumberFormat="0" applyProtection="0">
      <alignment horizontal="left" vertical="center" indent="1"/>
    </xf>
    <xf numFmtId="4" fontId="52" fillId="96" borderId="195" applyNumberFormat="0" applyProtection="0">
      <alignment horizontal="left" vertical="center" indent="1"/>
    </xf>
    <xf numFmtId="4" fontId="52" fillId="96" borderId="195" applyNumberFormat="0" applyProtection="0">
      <alignment horizontal="left" vertical="center" indent="1"/>
    </xf>
    <xf numFmtId="0" fontId="23" fillId="8" borderId="198" applyNumberFormat="0" applyProtection="0">
      <alignment horizontal="left" vertical="top" indent="1"/>
    </xf>
    <xf numFmtId="0"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0" fontId="79"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4" fontId="81" fillId="48" borderId="199" applyNumberFormat="0" applyProtection="0">
      <alignment horizontal="left" vertical="center" indent="1"/>
    </xf>
    <xf numFmtId="4" fontId="81" fillId="48" borderId="199" applyNumberFormat="0" applyProtection="0">
      <alignment horizontal="left" vertical="center" indent="1"/>
    </xf>
    <xf numFmtId="0" fontId="52" fillId="49" borderId="192"/>
    <xf numFmtId="0" fontId="52" fillId="49" borderId="192"/>
    <xf numFmtId="183" fontId="52" fillId="49" borderId="192"/>
    <xf numFmtId="182" fontId="52" fillId="49" borderId="192"/>
    <xf numFmtId="183" fontId="52" fillId="49" borderId="192"/>
    <xf numFmtId="182" fontId="52" fillId="49" borderId="192"/>
    <xf numFmtId="4" fontId="53" fillId="47" borderId="198" applyNumberFormat="0" applyProtection="0">
      <alignment horizontal="right" vertical="center"/>
    </xf>
    <xf numFmtId="4" fontId="53" fillId="47" borderId="198" applyNumberFormat="0" applyProtection="0">
      <alignment horizontal="right" vertical="center"/>
    </xf>
    <xf numFmtId="4" fontId="82" fillId="11" borderId="195" applyNumberFormat="0" applyProtection="0">
      <alignment horizontal="right" vertical="center"/>
    </xf>
    <xf numFmtId="4" fontId="82" fillId="11" borderId="195" applyNumberFormat="0" applyProtection="0">
      <alignment horizontal="right" vertical="center"/>
    </xf>
    <xf numFmtId="0" fontId="34" fillId="0" borderId="201" applyNumberFormat="0" applyFill="0" applyAlignment="0" applyProtection="0"/>
    <xf numFmtId="0" fontId="34" fillId="0" borderId="202" applyNumberFormat="0" applyFill="0" applyAlignment="0" applyProtection="0"/>
    <xf numFmtId="182" fontId="34" fillId="0" borderId="201" applyNumberFormat="0" applyFill="0" applyAlignment="0" applyProtection="0"/>
    <xf numFmtId="182" fontId="34" fillId="0" borderId="201" applyNumberFormat="0" applyFill="0" applyAlignment="0" applyProtection="0"/>
    <xf numFmtId="183" fontId="34" fillId="0" borderId="201" applyNumberFormat="0" applyFill="0" applyAlignment="0" applyProtection="0"/>
    <xf numFmtId="183"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2" applyNumberFormat="0" applyFill="0" applyAlignment="0" applyProtection="0"/>
    <xf numFmtId="183" fontId="34" fillId="0" borderId="202" applyNumberFormat="0" applyFill="0" applyAlignment="0" applyProtection="0"/>
    <xf numFmtId="4" fontId="52" fillId="95" borderId="210" applyNumberFormat="0" applyProtection="0">
      <alignment horizontal="left" vertical="center" indent="1"/>
    </xf>
    <xf numFmtId="183" fontId="34" fillId="0" borderId="201" applyNumberFormat="0" applyFill="0" applyAlignment="0" applyProtection="0"/>
    <xf numFmtId="182"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1" applyNumberFormat="0" applyFill="0" applyAlignment="0" applyProtection="0"/>
    <xf numFmtId="183" fontId="34" fillId="0" borderId="201" applyNumberFormat="0" applyFill="0" applyAlignment="0" applyProtection="0"/>
    <xf numFmtId="0" fontId="34" fillId="0" borderId="201" applyNumberFormat="0" applyFill="0" applyAlignment="0" applyProtection="0"/>
    <xf numFmtId="183"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0" fontId="34" fillId="0" borderId="201" applyNumberFormat="0" applyFill="0" applyAlignment="0" applyProtection="0"/>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2" fillId="12" borderId="198" applyNumberFormat="0" applyProtection="0">
      <alignment horizontal="left" vertical="top" indent="1"/>
    </xf>
    <xf numFmtId="4" fontId="52" fillId="15" borderId="195" applyNumberFormat="0" applyProtection="0">
      <alignment horizontal="right" vertical="center"/>
    </xf>
    <xf numFmtId="0" fontId="80" fillId="39" borderId="198" applyNumberFormat="0" applyProtection="0">
      <alignment horizontal="left" vertical="top" indent="1"/>
    </xf>
    <xf numFmtId="0" fontId="52" fillId="12" borderId="195" applyNumberFormat="0" applyProtection="0">
      <alignment horizontal="left" vertical="center" indent="1"/>
    </xf>
    <xf numFmtId="4" fontId="10" fillId="14" borderId="199" applyNumberFormat="0" applyProtection="0">
      <alignment horizontal="left" vertical="center" indent="1"/>
    </xf>
    <xf numFmtId="4" fontId="81" fillId="48" borderId="199" applyNumberFormat="0" applyProtection="0">
      <alignment horizontal="left" vertical="center" indent="1"/>
    </xf>
    <xf numFmtId="4" fontId="52" fillId="47" borderId="199" applyNumberFormat="0" applyProtection="0">
      <alignment horizontal="left" vertical="center" indent="1"/>
    </xf>
    <xf numFmtId="0" fontId="45" fillId="92" borderId="197" applyNumberFormat="0" applyAlignment="0" applyProtection="0"/>
    <xf numFmtId="0" fontId="52" fillId="47" borderId="198" applyNumberFormat="0" applyProtection="0">
      <alignment horizontal="left" vertical="top" indent="1"/>
    </xf>
    <xf numFmtId="0" fontId="52" fillId="12" borderId="195" applyNumberFormat="0" applyProtection="0">
      <alignment horizontal="left" vertical="center" indent="1"/>
    </xf>
    <xf numFmtId="0" fontId="79" fillId="8" borderId="198" applyNumberFormat="0" applyProtection="0">
      <alignment horizontal="left" vertical="top" indent="1"/>
    </xf>
    <xf numFmtId="0" fontId="52" fillId="14" borderId="198" applyNumberFormat="0" applyProtection="0">
      <alignment horizontal="left" vertical="top" indent="1"/>
    </xf>
    <xf numFmtId="4" fontId="10" fillId="14" borderId="199" applyNumberFormat="0" applyProtection="0">
      <alignment horizontal="left" vertical="center" indent="1"/>
    </xf>
    <xf numFmtId="0" fontId="52" fillId="8" borderId="198" applyNumberFormat="0" applyProtection="0">
      <alignment horizontal="left" vertical="top" indent="1"/>
    </xf>
    <xf numFmtId="4" fontId="82" fillId="11" borderId="195" applyNumberFormat="0" applyProtection="0">
      <alignment horizontal="right" vertical="center"/>
    </xf>
    <xf numFmtId="0" fontId="52" fillId="98" borderId="195" applyNumberFormat="0" applyProtection="0">
      <alignment horizontal="left" vertical="center" indent="1"/>
    </xf>
    <xf numFmtId="4" fontId="52" fillId="8" borderId="195" applyNumberFormat="0" applyProtection="0">
      <alignment horizontal="right" vertical="center"/>
    </xf>
    <xf numFmtId="4" fontId="81" fillId="48" borderId="199" applyNumberFormat="0" applyProtection="0">
      <alignment horizontal="left" vertical="center" indent="1"/>
    </xf>
    <xf numFmtId="4" fontId="52" fillId="39" borderId="195" applyNumberFormat="0" applyProtection="0">
      <alignment vertical="center"/>
    </xf>
    <xf numFmtId="4" fontId="52" fillId="15" borderId="195" applyNumberFormat="0" applyProtection="0">
      <alignment horizontal="right" vertical="center"/>
    </xf>
    <xf numFmtId="4" fontId="52" fillId="42" borderId="195" applyNumberFormat="0" applyProtection="0">
      <alignment horizontal="right" vertical="center"/>
    </xf>
    <xf numFmtId="4" fontId="52" fillId="13" borderId="195" applyNumberFormat="0" applyProtection="0">
      <alignment horizontal="right" vertical="center"/>
    </xf>
    <xf numFmtId="4" fontId="52" fillId="45" borderId="195" applyNumberFormat="0" applyProtection="0">
      <alignment horizontal="right" vertical="center"/>
    </xf>
    <xf numFmtId="4" fontId="52" fillId="45" borderId="195" applyNumberFormat="0" applyProtection="0">
      <alignment horizontal="right" vertical="center"/>
    </xf>
    <xf numFmtId="0" fontId="52" fillId="12" borderId="195" applyNumberFormat="0" applyProtection="0">
      <alignment horizontal="left" vertical="center" indent="1"/>
    </xf>
    <xf numFmtId="4" fontId="52" fillId="46" borderId="199" applyNumberFormat="0" applyProtection="0">
      <alignment horizontal="left" vertical="center" indent="1"/>
    </xf>
    <xf numFmtId="0" fontId="34" fillId="0" borderId="201" applyNumberFormat="0" applyFill="0" applyAlignment="0" applyProtection="0"/>
    <xf numFmtId="4" fontId="52" fillId="47" borderId="199" applyNumberFormat="0" applyProtection="0">
      <alignment horizontal="left" vertical="center" indent="1"/>
    </xf>
    <xf numFmtId="0" fontId="52" fillId="16" borderId="195" applyNumberFormat="0" applyProtection="0">
      <alignment horizontal="left" vertical="center" indent="1"/>
    </xf>
    <xf numFmtId="4" fontId="10" fillId="14" borderId="199" applyNumberFormat="0" applyProtection="0">
      <alignment horizontal="left" vertical="center" indent="1"/>
    </xf>
    <xf numFmtId="4" fontId="52" fillId="45" borderId="195" applyNumberFormat="0" applyProtection="0">
      <alignment horizontal="right" vertical="center"/>
    </xf>
    <xf numFmtId="4" fontId="86" fillId="99" borderId="203" applyNumberFormat="0" applyProtection="0">
      <alignmen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96" borderId="195" applyNumberFormat="0" applyProtection="0">
      <alignment horizontal="left" vertical="center" indent="1"/>
    </xf>
    <xf numFmtId="4" fontId="52" fillId="41" borderId="195" applyNumberFormat="0" applyProtection="0">
      <alignment horizontal="right" vertical="center"/>
    </xf>
    <xf numFmtId="4" fontId="52" fillId="96" borderId="195" applyNumberFormat="0" applyProtection="0">
      <alignment horizontal="left" vertical="center" indent="1"/>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5" borderId="195" applyNumberFormat="0" applyProtection="0">
      <alignment horizontal="left" vertical="center" indent="1"/>
    </xf>
    <xf numFmtId="4" fontId="52" fillId="39" borderId="195" applyNumberFormat="0" applyProtection="0">
      <alignment vertical="center"/>
    </xf>
    <xf numFmtId="0" fontId="52" fillId="8" borderId="198" applyNumberFormat="0" applyProtection="0">
      <alignment horizontal="left" vertical="top" indent="1"/>
    </xf>
    <xf numFmtId="4" fontId="46" fillId="39" borderId="224" applyNumberFormat="0" applyProtection="0">
      <alignment horizontal="left" vertical="center" indent="1"/>
    </xf>
    <xf numFmtId="4" fontId="47" fillId="39" borderId="224" applyNumberFormat="0" applyProtection="0">
      <alignment vertical="center"/>
    </xf>
    <xf numFmtId="182" fontId="45" fillId="34" borderId="223" applyNumberFormat="0" applyAlignment="0" applyProtection="0"/>
    <xf numFmtId="0" fontId="52" fillId="12" borderId="224" applyNumberFormat="0" applyProtection="0">
      <alignment horizontal="left" vertical="top" indent="1"/>
    </xf>
    <xf numFmtId="183" fontId="10" fillId="31" borderId="222" applyNumberFormat="0" applyFont="0" applyAlignment="0" applyProtection="0"/>
    <xf numFmtId="182" fontId="10" fillId="31" borderId="222" applyNumberFormat="0" applyFont="0" applyAlignment="0" applyProtection="0"/>
    <xf numFmtId="4" fontId="52" fillId="39" borderId="221" applyNumberFormat="0" applyProtection="0">
      <alignment vertical="center"/>
    </xf>
    <xf numFmtId="4" fontId="86" fillId="99" borderId="229" applyNumberFormat="0" applyProtection="0">
      <alignment vertical="center"/>
    </xf>
    <xf numFmtId="4" fontId="79" fillId="10" borderId="224" applyNumberFormat="0" applyProtection="0">
      <alignment vertical="center"/>
    </xf>
    <xf numFmtId="4" fontId="52" fillId="15" borderId="221" applyNumberFormat="0" applyProtection="0">
      <alignment horizontal="right" vertical="center"/>
    </xf>
    <xf numFmtId="4" fontId="52" fillId="40" borderId="225" applyNumberFormat="0" applyProtection="0">
      <alignment horizontal="right" vertical="center"/>
    </xf>
    <xf numFmtId="0" fontId="52" fillId="49" borderId="229"/>
    <xf numFmtId="4" fontId="52" fillId="97" borderId="221" applyNumberFormat="0" applyProtection="0">
      <alignment horizontal="right" vertical="center"/>
    </xf>
    <xf numFmtId="4" fontId="52" fillId="8" borderId="221" applyNumberFormat="0" applyProtection="0">
      <alignment horizontal="right" vertical="center"/>
    </xf>
    <xf numFmtId="4" fontId="10" fillId="14" borderId="225" applyNumberFormat="0" applyProtection="0">
      <alignment horizontal="left" vertical="center" indent="1"/>
    </xf>
    <xf numFmtId="4" fontId="52" fillId="8" borderId="225" applyNumberFormat="0" applyProtection="0">
      <alignment horizontal="left" vertical="center" indent="1"/>
    </xf>
    <xf numFmtId="0" fontId="52" fillId="31" borderId="221" applyNumberFormat="0" applyFont="0" applyAlignment="0" applyProtection="0"/>
    <xf numFmtId="4" fontId="52" fillId="95" borderId="221" applyNumberFormat="0" applyProtection="0">
      <alignment horizontal="left" vertical="center" indent="1"/>
    </xf>
    <xf numFmtId="0" fontId="52" fillId="14" borderId="224" applyNumberFormat="0" applyProtection="0">
      <alignment horizontal="left" vertical="top" indent="1"/>
    </xf>
    <xf numFmtId="0" fontId="52" fillId="12" borderId="224" applyNumberFormat="0" applyProtection="0">
      <alignment horizontal="left" vertical="top" indent="1"/>
    </xf>
    <xf numFmtId="4" fontId="52" fillId="45" borderId="221" applyNumberFormat="0" applyProtection="0">
      <alignment horizontal="right" vertical="center"/>
    </xf>
    <xf numFmtId="0" fontId="49" fillId="14" borderId="226" applyBorder="0"/>
    <xf numFmtId="182" fontId="40" fillId="32" borderId="220" applyNumberFormat="0" applyAlignment="0" applyProtection="0"/>
    <xf numFmtId="182" fontId="130" fillId="17" borderId="220" applyNumberFormat="0" applyAlignment="0" applyProtection="0"/>
    <xf numFmtId="183" fontId="130" fillId="17" borderId="220" applyNumberFormat="0" applyAlignment="0" applyProtection="0"/>
    <xf numFmtId="182" fontId="130" fillId="17" borderId="220" applyNumberFormat="0" applyAlignment="0" applyProtection="0"/>
    <xf numFmtId="0" fontId="31" fillId="34" borderId="220" applyNumberFormat="0" applyAlignment="0" applyProtection="0"/>
    <xf numFmtId="0" fontId="31" fillId="34" borderId="209" applyNumberFormat="0" applyAlignment="0" applyProtection="0"/>
    <xf numFmtId="10" fontId="52" fillId="99" borderId="229" applyNumberFormat="0" applyBorder="0" applyAlignment="0" applyProtection="0"/>
    <xf numFmtId="0" fontId="130" fillId="17" borderId="220" applyNumberFormat="0" applyAlignment="0" applyProtection="0"/>
    <xf numFmtId="183" fontId="130" fillId="17" borderId="209" applyNumberFormat="0" applyAlignment="0" applyProtection="0"/>
    <xf numFmtId="0" fontId="130" fillId="17" borderId="209" applyNumberFormat="0" applyAlignment="0" applyProtection="0"/>
    <xf numFmtId="183" fontId="130" fillId="17" borderId="209" applyNumberFormat="0" applyAlignment="0" applyProtection="0"/>
    <xf numFmtId="0" fontId="40" fillId="32" borderId="209" applyNumberFormat="0" applyAlignment="0" applyProtection="0"/>
    <xf numFmtId="182" fontId="40" fillId="32" borderId="209" applyNumberFormat="0" applyAlignment="0" applyProtection="0"/>
    <xf numFmtId="0" fontId="125" fillId="16" borderId="194" applyNumberFormat="0" applyAlignment="0" applyProtection="0"/>
    <xf numFmtId="0" fontId="130" fillId="17" borderId="209" applyNumberFormat="0" applyAlignment="0" applyProtection="0"/>
    <xf numFmtId="182" fontId="40" fillId="32" borderId="209" applyNumberFormat="0" applyAlignment="0" applyProtection="0"/>
    <xf numFmtId="0" fontId="130" fillId="17" borderId="209" applyNumberFormat="0" applyAlignment="0" applyProtection="0"/>
    <xf numFmtId="0" fontId="130" fillId="17" borderId="209" applyNumberFormat="0" applyAlignment="0" applyProtection="0"/>
    <xf numFmtId="0" fontId="10" fillId="101" borderId="224" applyNumberFormat="0" applyProtection="0">
      <alignment horizontal="left" vertical="top" indent="1"/>
    </xf>
    <xf numFmtId="0" fontId="10" fillId="101" borderId="224" applyNumberFormat="0" applyProtection="0">
      <alignment horizontal="left" vertical="top" indent="1"/>
    </xf>
    <xf numFmtId="183" fontId="10" fillId="31" borderId="211" applyNumberFormat="0" applyFont="0" applyAlignment="0" applyProtection="0"/>
    <xf numFmtId="0" fontId="45" fillId="34" borderId="212" applyNumberFormat="0" applyAlignment="0" applyProtection="0"/>
    <xf numFmtId="4" fontId="46" fillId="39" borderId="213" applyNumberFormat="0" applyProtection="0">
      <alignment horizontal="left" vertical="center" indent="1"/>
    </xf>
    <xf numFmtId="4" fontId="23" fillId="9" borderId="213" applyNumberFormat="0" applyProtection="0">
      <alignment horizontal="right" vertical="center"/>
    </xf>
    <xf numFmtId="4" fontId="10" fillId="14" borderId="214" applyNumberFormat="0" applyProtection="0">
      <alignment horizontal="left" vertical="center" indent="1"/>
    </xf>
    <xf numFmtId="4" fontId="52" fillId="8" borderId="210" applyNumberFormat="0" applyProtection="0">
      <alignment horizontal="right" vertical="center"/>
    </xf>
    <xf numFmtId="4" fontId="52" fillId="8" borderId="214"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3" fontId="10" fillId="8" borderId="213"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0" fontId="130" fillId="17" borderId="194"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4" applyNumberFormat="0" applyAlignment="0" applyProtection="0"/>
    <xf numFmtId="0" fontId="10" fillId="10" borderId="196" applyNumberFormat="0" applyFont="0" applyAlignment="0" applyProtection="0"/>
    <xf numFmtId="0" fontId="10" fillId="10" borderId="196" applyNumberFormat="0" applyFont="0" applyAlignment="0" applyProtection="0"/>
    <xf numFmtId="0" fontId="52" fillId="31" borderId="195" applyNumberFormat="0" applyFont="0" applyAlignment="0" applyProtection="0"/>
    <xf numFmtId="0" fontId="52" fillId="31" borderId="195" applyNumberFormat="0" applyFont="0" applyAlignment="0" applyProtection="0"/>
    <xf numFmtId="0" fontId="52" fillId="31" borderId="195" applyNumberFormat="0" applyFont="0" applyAlignment="0" applyProtection="0"/>
    <xf numFmtId="0" fontId="45" fillId="16" borderId="197" applyNumberFormat="0" applyAlignment="0" applyProtection="0"/>
    <xf numFmtId="4" fontId="46" fillId="39" borderId="198" applyNumberFormat="0" applyProtection="0">
      <alignment vertical="center"/>
    </xf>
    <xf numFmtId="4" fontId="47" fillId="39" borderId="198" applyNumberFormat="0" applyProtection="0">
      <alignment vertical="center"/>
    </xf>
    <xf numFmtId="4" fontId="46" fillId="39" borderId="198" applyNumberFormat="0" applyProtection="0">
      <alignment horizontal="left" vertical="center" indent="1"/>
    </xf>
    <xf numFmtId="0" fontId="46" fillId="39" borderId="198" applyNumberFormat="0" applyProtection="0">
      <alignment horizontal="left" vertical="top" indent="1"/>
    </xf>
    <xf numFmtId="4" fontId="23" fillId="13" borderId="198" applyNumberFormat="0" applyProtection="0">
      <alignment horizontal="right" vertical="center"/>
    </xf>
    <xf numFmtId="4" fontId="23" fillId="9" borderId="198" applyNumberFormat="0" applyProtection="0">
      <alignment horizontal="right" vertical="center"/>
    </xf>
    <xf numFmtId="4" fontId="23" fillId="40" borderId="198" applyNumberFormat="0" applyProtection="0">
      <alignment horizontal="right" vertical="center"/>
    </xf>
    <xf numFmtId="4" fontId="23" fillId="41" borderId="198" applyNumberFormat="0" applyProtection="0">
      <alignment horizontal="right" vertical="center"/>
    </xf>
    <xf numFmtId="4" fontId="23" fillId="42" borderId="198" applyNumberFormat="0" applyProtection="0">
      <alignment horizontal="right" vertical="center"/>
    </xf>
    <xf numFmtId="4" fontId="23" fillId="43" borderId="198" applyNumberFormat="0" applyProtection="0">
      <alignment horizontal="right" vertical="center"/>
    </xf>
    <xf numFmtId="4" fontId="23" fillId="15" borderId="198" applyNumberFormat="0" applyProtection="0">
      <alignment horizontal="right" vertical="center"/>
    </xf>
    <xf numFmtId="4" fontId="23" fillId="44" borderId="198" applyNumberFormat="0" applyProtection="0">
      <alignment horizontal="right" vertical="center"/>
    </xf>
    <xf numFmtId="4" fontId="23" fillId="45" borderId="198" applyNumberFormat="0" applyProtection="0">
      <alignment horizontal="right" vertical="center"/>
    </xf>
    <xf numFmtId="4" fontId="23" fillId="8" borderId="198" applyNumberFormat="0" applyProtection="0">
      <alignment horizontal="right" vertical="center"/>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11" borderId="203" applyNumberFormat="0">
      <protection locked="0"/>
    </xf>
    <xf numFmtId="0" fontId="10" fillId="11" borderId="203" applyNumberFormat="0">
      <protection locked="0"/>
    </xf>
    <xf numFmtId="0" fontId="10" fillId="11" borderId="203" applyNumberFormat="0">
      <protection locked="0"/>
    </xf>
    <xf numFmtId="4" fontId="23" fillId="10" borderId="198" applyNumberFormat="0" applyProtection="0">
      <alignment vertical="center"/>
    </xf>
    <xf numFmtId="4" fontId="50" fillId="10" borderId="198" applyNumberFormat="0" applyProtection="0">
      <alignment vertical="center"/>
    </xf>
    <xf numFmtId="0" fontId="23" fillId="10" borderId="198" applyNumberFormat="0" applyProtection="0">
      <alignment horizontal="left" vertical="top" indent="1"/>
    </xf>
    <xf numFmtId="4" fontId="23" fillId="47" borderId="198" applyNumberFormat="0" applyProtection="0">
      <alignment horizontal="right" vertical="center"/>
    </xf>
    <xf numFmtId="4" fontId="50" fillId="47" borderId="198" applyNumberFormat="0" applyProtection="0">
      <alignment horizontal="right" vertical="center"/>
    </xf>
    <xf numFmtId="4" fontId="23" fillId="8" borderId="198" applyNumberFormat="0" applyProtection="0">
      <alignment horizontal="left" vertical="center" indent="1"/>
    </xf>
    <xf numFmtId="0" fontId="23" fillId="8" borderId="198" applyNumberFormat="0" applyProtection="0">
      <alignment horizontal="left" vertical="top" indent="1"/>
    </xf>
    <xf numFmtId="4" fontId="53" fillId="47" borderId="198" applyNumberFormat="0" applyProtection="0">
      <alignment horizontal="right" vertical="center"/>
    </xf>
    <xf numFmtId="4" fontId="23" fillId="40" borderId="213" applyNumberFormat="0" applyProtection="0">
      <alignment horizontal="right" vertical="center"/>
    </xf>
    <xf numFmtId="4" fontId="23" fillId="41" borderId="224" applyNumberFormat="0" applyProtection="0">
      <alignment horizontal="right" vertical="center"/>
    </xf>
    <xf numFmtId="4" fontId="52" fillId="41" borderId="221" applyNumberFormat="0" applyProtection="0">
      <alignment horizontal="right" vertical="center"/>
    </xf>
    <xf numFmtId="4" fontId="23" fillId="41" borderId="224" applyNumberFormat="0" applyProtection="0">
      <alignment horizontal="right" vertical="center"/>
    </xf>
    <xf numFmtId="4" fontId="23" fillId="41" borderId="224" applyNumberFormat="0" applyProtection="0">
      <alignment horizontal="right" vertical="center"/>
    </xf>
    <xf numFmtId="4" fontId="52" fillId="41" borderId="221" applyNumberFormat="0" applyProtection="0">
      <alignment horizontal="right" vertical="center"/>
    </xf>
    <xf numFmtId="4" fontId="23" fillId="42" borderId="224" applyNumberFormat="0" applyProtection="0">
      <alignment horizontal="right" vertical="center"/>
    </xf>
    <xf numFmtId="4" fontId="23" fillId="42" borderId="224" applyNumberFormat="0" applyProtection="0">
      <alignment horizontal="right" vertical="center"/>
    </xf>
    <xf numFmtId="4" fontId="52" fillId="42" borderId="221" applyNumberFormat="0" applyProtection="0">
      <alignment horizontal="right" vertical="center"/>
    </xf>
    <xf numFmtId="4" fontId="23" fillId="42" borderId="224" applyNumberFormat="0" applyProtection="0">
      <alignment horizontal="right" vertical="center"/>
    </xf>
    <xf numFmtId="4" fontId="23" fillId="42" borderId="224" applyNumberFormat="0" applyProtection="0">
      <alignment horizontal="right" vertical="center"/>
    </xf>
    <xf numFmtId="4" fontId="52" fillId="42" borderId="221" applyNumberFormat="0" applyProtection="0">
      <alignment horizontal="right" vertical="center"/>
    </xf>
    <xf numFmtId="4" fontId="23" fillId="43" borderId="224" applyNumberFormat="0" applyProtection="0">
      <alignment horizontal="right" vertical="center"/>
    </xf>
    <xf numFmtId="4" fontId="23" fillId="43" borderId="224" applyNumberFormat="0" applyProtection="0">
      <alignment horizontal="right" vertical="center"/>
    </xf>
    <xf numFmtId="4" fontId="52" fillId="43" borderId="221" applyNumberFormat="0" applyProtection="0">
      <alignment horizontal="right" vertical="center"/>
    </xf>
    <xf numFmtId="4" fontId="23" fillId="43" borderId="224" applyNumberFormat="0" applyProtection="0">
      <alignment horizontal="right" vertical="center"/>
    </xf>
    <xf numFmtId="4" fontId="23" fillId="43" borderId="224" applyNumberFormat="0" applyProtection="0">
      <alignment horizontal="right" vertical="center"/>
    </xf>
    <xf numFmtId="4" fontId="52" fillId="43" borderId="221" applyNumberFormat="0" applyProtection="0">
      <alignment horizontal="right" vertical="center"/>
    </xf>
    <xf numFmtId="4" fontId="23" fillId="15" borderId="224" applyNumberFormat="0" applyProtection="0">
      <alignment horizontal="right" vertical="center"/>
    </xf>
    <xf numFmtId="4" fontId="23" fillId="15" borderId="224" applyNumberFormat="0" applyProtection="0">
      <alignment horizontal="right" vertical="center"/>
    </xf>
    <xf numFmtId="4" fontId="52" fillId="15" borderId="221" applyNumberFormat="0" applyProtection="0">
      <alignment horizontal="right" vertical="center"/>
    </xf>
    <xf numFmtId="4" fontId="23" fillId="15" borderId="224" applyNumberFormat="0" applyProtection="0">
      <alignment horizontal="right" vertical="center"/>
    </xf>
    <xf numFmtId="4" fontId="23" fillId="13" borderId="224" applyNumberFormat="0" applyProtection="0">
      <alignment horizontal="right" vertical="center"/>
    </xf>
    <xf numFmtId="0" fontId="125" fillId="16" borderId="220" applyNumberFormat="0" applyAlignment="0" applyProtection="0"/>
    <xf numFmtId="4" fontId="86" fillId="95" borderId="221" applyNumberFormat="0" applyProtection="0">
      <alignment vertical="center"/>
    </xf>
    <xf numFmtId="4" fontId="23" fillId="41" borderId="224" applyNumberFormat="0" applyProtection="0">
      <alignment horizontal="right" vertical="center"/>
    </xf>
    <xf numFmtId="4" fontId="46" fillId="39" borderId="224" applyNumberFormat="0" applyProtection="0">
      <alignment vertical="center"/>
    </xf>
    <xf numFmtId="182" fontId="10" fillId="10" borderId="211" applyNumberFormat="0" applyFont="0" applyAlignment="0" applyProtection="0"/>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52" fillId="47" borderId="210"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52"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0" fontId="49" fillId="14" borderId="215" applyBorder="0"/>
    <xf numFmtId="182" fontId="49" fillId="14" borderId="215" applyBorder="0"/>
    <xf numFmtId="183" fontId="49" fillId="14" borderId="215" applyBorder="0"/>
    <xf numFmtId="183" fontId="49" fillId="14" borderId="215" applyBorder="0"/>
    <xf numFmtId="182" fontId="49" fillId="14" borderId="215" applyBorder="0"/>
    <xf numFmtId="4" fontId="23" fillId="10" borderId="213" applyNumberFormat="0" applyProtection="0">
      <alignment vertical="center"/>
    </xf>
    <xf numFmtId="4" fontId="23" fillId="10" borderId="213" applyNumberFormat="0" applyProtection="0">
      <alignment vertical="center"/>
    </xf>
    <xf numFmtId="4" fontId="79" fillId="10" borderId="213" applyNumberFormat="0" applyProtection="0">
      <alignment vertical="center"/>
    </xf>
    <xf numFmtId="4" fontId="79" fillId="10" borderId="213" applyNumberFormat="0" applyProtection="0">
      <alignment vertical="center"/>
    </xf>
    <xf numFmtId="4" fontId="50" fillId="10" borderId="213" applyNumberFormat="0" applyProtection="0">
      <alignment vertical="center"/>
    </xf>
    <xf numFmtId="4" fontId="50" fillId="10" borderId="213" applyNumberFormat="0" applyProtection="0">
      <alignment vertical="center"/>
    </xf>
    <xf numFmtId="4" fontId="86" fillId="99" borderId="192" applyNumberFormat="0" applyProtection="0">
      <alignment vertical="center"/>
    </xf>
    <xf numFmtId="4" fontId="86" fillId="99" borderId="192" applyNumberFormat="0" applyProtection="0">
      <alignment vertical="center"/>
    </xf>
    <xf numFmtId="4" fontId="23" fillId="10" borderId="213" applyNumberFormat="0" applyProtection="0">
      <alignment horizontal="left" vertical="center" indent="1"/>
    </xf>
    <xf numFmtId="4" fontId="23" fillId="10" borderId="213" applyNumberFormat="0" applyProtection="0">
      <alignment horizontal="left" vertical="center" indent="1"/>
    </xf>
    <xf numFmtId="4" fontId="79" fillId="16" borderId="213" applyNumberFormat="0" applyProtection="0">
      <alignment horizontal="left" vertical="center" indent="1"/>
    </xf>
    <xf numFmtId="4" fontId="23" fillId="10" borderId="213" applyNumberFormat="0" applyProtection="0">
      <alignment horizontal="left" vertical="center" indent="1"/>
    </xf>
    <xf numFmtId="4" fontId="23" fillId="10" borderId="213" applyNumberFormat="0" applyProtection="0">
      <alignment horizontal="left" vertical="center" indent="1"/>
    </xf>
    <xf numFmtId="4" fontId="79" fillId="16" borderId="213" applyNumberFormat="0" applyProtection="0">
      <alignment horizontal="left" vertical="center" indent="1"/>
    </xf>
    <xf numFmtId="0" fontId="23" fillId="10" borderId="213" applyNumberFormat="0" applyProtection="0">
      <alignment horizontal="left" vertical="top" indent="1"/>
    </xf>
    <xf numFmtId="0"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0" fontId="79"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4" fontId="23" fillId="47" borderId="213" applyNumberFormat="0" applyProtection="0">
      <alignment horizontal="right" vertical="center"/>
    </xf>
    <xf numFmtId="4" fontId="23" fillId="47" borderId="213" applyNumberFormat="0" applyProtection="0">
      <alignment horizontal="right" vertical="center"/>
    </xf>
    <xf numFmtId="4" fontId="52" fillId="0" borderId="210" applyNumberFormat="0" applyProtection="0">
      <alignment horizontal="right" vertical="center"/>
    </xf>
    <xf numFmtId="4" fontId="23" fillId="47" borderId="213" applyNumberFormat="0" applyProtection="0">
      <alignment horizontal="right" vertical="center"/>
    </xf>
    <xf numFmtId="4" fontId="23" fillId="47" borderId="213" applyNumberFormat="0" applyProtection="0">
      <alignment horizontal="right" vertical="center"/>
    </xf>
    <xf numFmtId="4" fontId="52" fillId="0" borderId="210" applyNumberFormat="0" applyProtection="0">
      <alignment horizontal="right" vertical="center"/>
    </xf>
    <xf numFmtId="4" fontId="52" fillId="0" borderId="210" applyNumberFormat="0" applyProtection="0">
      <alignment horizontal="right" vertical="center"/>
    </xf>
    <xf numFmtId="4" fontId="50" fillId="47" borderId="213" applyNumberFormat="0" applyProtection="0">
      <alignment horizontal="right" vertical="center"/>
    </xf>
    <xf numFmtId="4" fontId="50" fillId="47" borderId="213" applyNumberFormat="0" applyProtection="0">
      <alignment horizontal="right" vertical="center"/>
    </xf>
    <xf numFmtId="4" fontId="86" fillId="100" borderId="210" applyNumberFormat="0" applyProtection="0">
      <alignment horizontal="right" vertical="center"/>
    </xf>
    <xf numFmtId="4" fontId="86" fillId="100" borderId="210" applyNumberFormat="0" applyProtection="0">
      <alignment horizontal="right" vertical="center"/>
    </xf>
    <xf numFmtId="4" fontId="23" fillId="8" borderId="213" applyNumberFormat="0" applyProtection="0">
      <alignment horizontal="left" vertical="center" indent="1"/>
    </xf>
    <xf numFmtId="4" fontId="23" fillId="8" borderId="213" applyNumberFormat="0" applyProtection="0">
      <alignment horizontal="left" vertical="center" indent="1"/>
    </xf>
    <xf numFmtId="4" fontId="52" fillId="96" borderId="210" applyNumberFormat="0" applyProtection="0">
      <alignment horizontal="left" vertical="center" indent="1"/>
    </xf>
    <xf numFmtId="4" fontId="23" fillId="8" borderId="213" applyNumberFormat="0" applyProtection="0">
      <alignment horizontal="left" vertical="center" indent="1"/>
    </xf>
    <xf numFmtId="4" fontId="23" fillId="8" borderId="213" applyNumberFormat="0" applyProtection="0">
      <alignment horizontal="left" vertical="center" indent="1"/>
    </xf>
    <xf numFmtId="4" fontId="52" fillId="96" borderId="210" applyNumberFormat="0" applyProtection="0">
      <alignment horizontal="left" vertical="center" indent="1"/>
    </xf>
    <xf numFmtId="4" fontId="52" fillId="96" borderId="210" applyNumberFormat="0" applyProtection="0">
      <alignment horizontal="left" vertical="center" indent="1"/>
    </xf>
    <xf numFmtId="0" fontId="23" fillId="8" borderId="213" applyNumberFormat="0" applyProtection="0">
      <alignment horizontal="left" vertical="top" indent="1"/>
    </xf>
    <xf numFmtId="0"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0" fontId="79"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4" fontId="81" fillId="48" borderId="214" applyNumberFormat="0" applyProtection="0">
      <alignment horizontal="left" vertical="center" indent="1"/>
    </xf>
    <xf numFmtId="4" fontId="81" fillId="48" borderId="214" applyNumberFormat="0" applyProtection="0">
      <alignment horizontal="left" vertical="center" indent="1"/>
    </xf>
    <xf numFmtId="0" fontId="52" fillId="49" borderId="192"/>
    <xf numFmtId="0" fontId="52" fillId="49" borderId="192"/>
    <xf numFmtId="183" fontId="52" fillId="49" borderId="192"/>
    <xf numFmtId="182" fontId="52" fillId="49" borderId="192"/>
    <xf numFmtId="183" fontId="52" fillId="49" borderId="192"/>
    <xf numFmtId="182" fontId="52" fillId="49" borderId="192"/>
    <xf numFmtId="4" fontId="53" fillId="47" borderId="213" applyNumberFormat="0" applyProtection="0">
      <alignment horizontal="right" vertical="center"/>
    </xf>
    <xf numFmtId="4" fontId="53" fillId="47" borderId="213" applyNumberFormat="0" applyProtection="0">
      <alignment horizontal="right" vertical="center"/>
    </xf>
    <xf numFmtId="4" fontId="82" fillId="11" borderId="210" applyNumberFormat="0" applyProtection="0">
      <alignment horizontal="right" vertical="center"/>
    </xf>
    <xf numFmtId="4" fontId="82" fillId="11" borderId="210" applyNumberFormat="0" applyProtection="0">
      <alignment horizontal="right" vertical="center"/>
    </xf>
    <xf numFmtId="0" fontId="34" fillId="0" borderId="216" applyNumberFormat="0" applyFill="0" applyAlignment="0" applyProtection="0"/>
    <xf numFmtId="0" fontId="34" fillId="0" borderId="217" applyNumberFormat="0" applyFill="0" applyAlignment="0" applyProtection="0"/>
    <xf numFmtId="182" fontId="34" fillId="0" borderId="216" applyNumberFormat="0" applyFill="0" applyAlignment="0" applyProtection="0"/>
    <xf numFmtId="182" fontId="34" fillId="0" borderId="216" applyNumberFormat="0" applyFill="0" applyAlignment="0" applyProtection="0"/>
    <xf numFmtId="183" fontId="34" fillId="0" borderId="216"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7" applyNumberFormat="0" applyFill="0" applyAlignment="0" applyProtection="0"/>
    <xf numFmtId="183" fontId="34" fillId="0" borderId="217"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6" applyNumberFormat="0" applyFill="0" applyAlignment="0" applyProtection="0"/>
    <xf numFmtId="183" fontId="34" fillId="0" borderId="216" applyNumberFormat="0" applyFill="0" applyAlignment="0" applyProtection="0"/>
    <xf numFmtId="0" fontId="34" fillId="0" borderId="216"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0" fontId="34" fillId="0" borderId="216" applyNumberFormat="0" applyFill="0" applyAlignment="0" applyProtection="0"/>
    <xf numFmtId="0" fontId="45" fillId="92" borderId="223" applyNumberFormat="0" applyAlignment="0" applyProtection="0"/>
    <xf numFmtId="0" fontId="52" fillId="49" borderId="229"/>
    <xf numFmtId="4" fontId="52" fillId="97" borderId="221" applyNumberFormat="0" applyProtection="0">
      <alignment horizontal="right" vertical="center"/>
    </xf>
    <xf numFmtId="0" fontId="101" fillId="73" borderId="0" applyNumberFormat="0" applyBorder="0" applyAlignment="0" applyProtection="0"/>
    <xf numFmtId="4" fontId="52" fillId="96" borderId="221" applyNumberFormat="0" applyProtection="0">
      <alignment horizontal="left" vertical="center" indent="1"/>
    </xf>
    <xf numFmtId="4" fontId="52" fillId="42" borderId="221" applyNumberFormat="0" applyProtection="0">
      <alignment horizontal="right" vertical="center"/>
    </xf>
    <xf numFmtId="4" fontId="79" fillId="10" borderId="224" applyNumberFormat="0" applyProtection="0">
      <alignment vertical="center"/>
    </xf>
    <xf numFmtId="4" fontId="52" fillId="96" borderId="221" applyNumberFormat="0" applyProtection="0">
      <alignment horizontal="left" vertical="center" indent="1"/>
    </xf>
    <xf numFmtId="4" fontId="52" fillId="0" borderId="221" applyNumberFormat="0" applyProtection="0">
      <alignment horizontal="right" vertical="center"/>
    </xf>
    <xf numFmtId="4" fontId="23" fillId="15" borderId="224" applyNumberFormat="0" applyProtection="0">
      <alignment horizontal="right" vertical="center"/>
    </xf>
    <xf numFmtId="182" fontId="46" fillId="39" borderId="224" applyNumberFormat="0" applyProtection="0">
      <alignment horizontal="left" vertical="top" indent="1"/>
    </xf>
    <xf numFmtId="4" fontId="52" fillId="96" borderId="221" applyNumberFormat="0" applyProtection="0">
      <alignment horizontal="left" vertical="center" indent="1"/>
    </xf>
    <xf numFmtId="0" fontId="45" fillId="34" borderId="223" applyNumberFormat="0" applyAlignment="0" applyProtection="0"/>
    <xf numFmtId="182" fontId="10" fillId="31" borderId="222" applyNumberFormat="0" applyFont="0" applyAlignment="0" applyProtection="0"/>
    <xf numFmtId="4" fontId="52" fillId="39" borderId="221" applyNumberFormat="0" applyProtection="0">
      <alignment vertical="center"/>
    </xf>
    <xf numFmtId="4" fontId="52" fillId="46" borderId="225" applyNumberFormat="0" applyProtection="0">
      <alignment horizontal="left" vertical="center" indent="1"/>
    </xf>
    <xf numFmtId="0" fontId="52" fillId="49" borderId="229"/>
    <xf numFmtId="4" fontId="79" fillId="10" borderId="224" applyNumberFormat="0" applyProtection="0">
      <alignment vertical="center"/>
    </xf>
    <xf numFmtId="0" fontId="49" fillId="14" borderId="226" applyBorder="0"/>
    <xf numFmtId="0" fontId="49" fillId="14" borderId="226" applyBorder="0"/>
    <xf numFmtId="179" fontId="10" fillId="0" borderId="230">
      <protection locked="0"/>
    </xf>
    <xf numFmtId="179" fontId="10" fillId="0" borderId="230">
      <protection locked="0"/>
    </xf>
    <xf numFmtId="0" fontId="10" fillId="10" borderId="220" applyNumberFormat="0" applyFont="0" applyAlignment="0" applyProtection="0"/>
    <xf numFmtId="0" fontId="118" fillId="0" borderId="193">
      <alignment horizontal="left" vertical="center"/>
    </xf>
    <xf numFmtId="0" fontId="177" fillId="132" borderId="229" applyNumberFormat="0" applyProtection="0">
      <alignment horizontal="left" vertical="center" indent="2"/>
    </xf>
    <xf numFmtId="0" fontId="45" fillId="92" borderId="223" applyNumberFormat="0" applyAlignment="0" applyProtection="0"/>
    <xf numFmtId="4" fontId="52" fillId="13" borderId="221" applyNumberFormat="0" applyProtection="0">
      <alignment horizontal="right" vertical="center"/>
    </xf>
    <xf numFmtId="4" fontId="52" fillId="44" borderId="221" applyNumberFormat="0" applyProtection="0">
      <alignment horizontal="right" vertical="center"/>
    </xf>
    <xf numFmtId="0" fontId="40" fillId="32" borderId="221" applyNumberFormat="0" applyAlignment="0" applyProtection="0"/>
    <xf numFmtId="0" fontId="79" fillId="10" borderId="224" applyNumberFormat="0" applyProtection="0">
      <alignment horizontal="left" vertical="top" indent="1"/>
    </xf>
    <xf numFmtId="4" fontId="52" fillId="15" borderId="221" applyNumberFormat="0" applyProtection="0">
      <alignment horizontal="right" vertical="center"/>
    </xf>
    <xf numFmtId="4" fontId="23" fillId="44" borderId="224" applyNumberFormat="0" applyProtection="0">
      <alignment horizontal="right" vertical="center"/>
    </xf>
    <xf numFmtId="4" fontId="23" fillId="44" borderId="224" applyNumberFormat="0" applyProtection="0">
      <alignment horizontal="right" vertical="center"/>
    </xf>
    <xf numFmtId="4" fontId="52" fillId="44" borderId="221" applyNumberFormat="0" applyProtection="0">
      <alignment horizontal="right" vertical="center"/>
    </xf>
    <xf numFmtId="4" fontId="23" fillId="44" borderId="224" applyNumberFormat="0" applyProtection="0">
      <alignment horizontal="right" vertical="center"/>
    </xf>
    <xf numFmtId="4" fontId="23" fillId="44" borderId="224" applyNumberFormat="0" applyProtection="0">
      <alignment horizontal="right" vertical="center"/>
    </xf>
    <xf numFmtId="4" fontId="52" fillId="44" borderId="221" applyNumberFormat="0" applyProtection="0">
      <alignment horizontal="right" vertical="center"/>
    </xf>
    <xf numFmtId="4" fontId="23" fillId="45" borderId="224" applyNumberFormat="0" applyProtection="0">
      <alignment horizontal="right" vertical="center"/>
    </xf>
    <xf numFmtId="4" fontId="23" fillId="45" borderId="224" applyNumberFormat="0" applyProtection="0">
      <alignment horizontal="right" vertical="center"/>
    </xf>
    <xf numFmtId="4" fontId="52" fillId="45" borderId="221" applyNumberFormat="0" applyProtection="0">
      <alignment horizontal="right" vertical="center"/>
    </xf>
    <xf numFmtId="4" fontId="23" fillId="45" borderId="224" applyNumberFormat="0" applyProtection="0">
      <alignment horizontal="right" vertical="center"/>
    </xf>
    <xf numFmtId="4" fontId="23" fillId="45" borderId="224" applyNumberFormat="0" applyProtection="0">
      <alignment horizontal="right" vertical="center"/>
    </xf>
    <xf numFmtId="4" fontId="52" fillId="45" borderId="221" applyNumberFormat="0" applyProtection="0">
      <alignment horizontal="right" vertical="center"/>
    </xf>
    <xf numFmtId="4" fontId="52" fillId="46" borderId="225" applyNumberFormat="0" applyProtection="0">
      <alignment horizontal="left" vertical="center" indent="1"/>
    </xf>
    <xf numFmtId="4" fontId="52" fillId="46"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23" fillId="8" borderId="224" applyNumberFormat="0" applyProtection="0">
      <alignment horizontal="right" vertical="center"/>
    </xf>
    <xf numFmtId="4" fontId="23" fillId="8" borderId="224" applyNumberFormat="0" applyProtection="0">
      <alignment horizontal="right" vertical="center"/>
    </xf>
    <xf numFmtId="4" fontId="52" fillId="8" borderId="221" applyNumberFormat="0" applyProtection="0">
      <alignment horizontal="right" vertical="center"/>
    </xf>
    <xf numFmtId="4" fontId="23" fillId="8" borderId="224" applyNumberFormat="0" applyProtection="0">
      <alignment horizontal="right" vertical="center"/>
    </xf>
    <xf numFmtId="4" fontId="23" fillId="8" borderId="224" applyNumberFormat="0" applyProtection="0">
      <alignment horizontal="right" vertical="center"/>
    </xf>
    <xf numFmtId="4" fontId="52" fillId="8" borderId="221" applyNumberFormat="0" applyProtection="0">
      <alignment horizontal="right" vertical="center"/>
    </xf>
    <xf numFmtId="4" fontId="52" fillId="47" borderId="225" applyNumberFormat="0" applyProtection="0">
      <alignment horizontal="left" vertical="center" indent="1"/>
    </xf>
    <xf numFmtId="4" fontId="52" fillId="47" borderId="225" applyNumberFormat="0" applyProtection="0">
      <alignment horizontal="left" vertical="center" indent="1"/>
    </xf>
    <xf numFmtId="4" fontId="52" fillId="8" borderId="225" applyNumberFormat="0" applyProtection="0">
      <alignment horizontal="left" vertical="center" indent="1"/>
    </xf>
    <xf numFmtId="4" fontId="52" fillId="8" borderId="225"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52" fillId="16" borderId="221"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52" fillId="16" borderId="221"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52"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52" fillId="98" borderId="221"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52" fillId="98" borderId="221"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52"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52" fillId="12" borderId="221"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52" fillId="12" borderId="221"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52"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52" fillId="47" borderId="221"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52" fillId="47" borderId="221"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52"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0" fontId="49" fillId="14" borderId="226" applyBorder="0"/>
    <xf numFmtId="182" fontId="49" fillId="14" borderId="226" applyBorder="0"/>
    <xf numFmtId="183" fontId="49" fillId="14" borderId="226" applyBorder="0"/>
    <xf numFmtId="183" fontId="49" fillId="14" borderId="226" applyBorder="0"/>
    <xf numFmtId="182" fontId="49" fillId="14" borderId="226" applyBorder="0"/>
    <xf numFmtId="4" fontId="23" fillId="10" borderId="224" applyNumberFormat="0" applyProtection="0">
      <alignment vertical="center"/>
    </xf>
    <xf numFmtId="4" fontId="23" fillId="10" borderId="224" applyNumberFormat="0" applyProtection="0">
      <alignment vertical="center"/>
    </xf>
    <xf numFmtId="4" fontId="79" fillId="10" borderId="224" applyNumberFormat="0" applyProtection="0">
      <alignment vertical="center"/>
    </xf>
    <xf numFmtId="4" fontId="79" fillId="10" borderId="224" applyNumberFormat="0" applyProtection="0">
      <alignment vertical="center"/>
    </xf>
    <xf numFmtId="4" fontId="50" fillId="10" borderId="224" applyNumberFormat="0" applyProtection="0">
      <alignment vertical="center"/>
    </xf>
    <xf numFmtId="4" fontId="50" fillId="10" borderId="224" applyNumberFormat="0" applyProtection="0">
      <alignment vertical="center"/>
    </xf>
    <xf numFmtId="4" fontId="86" fillId="99" borderId="218" applyNumberFormat="0" applyProtection="0">
      <alignment vertical="center"/>
    </xf>
    <xf numFmtId="4" fontId="86" fillId="99" borderId="218" applyNumberFormat="0" applyProtection="0">
      <alignment vertical="center"/>
    </xf>
    <xf numFmtId="4" fontId="23" fillId="10" borderId="224" applyNumberFormat="0" applyProtection="0">
      <alignment horizontal="left" vertical="center" indent="1"/>
    </xf>
    <xf numFmtId="4" fontId="23" fillId="10" borderId="224" applyNumberFormat="0" applyProtection="0">
      <alignment horizontal="left" vertical="center" indent="1"/>
    </xf>
    <xf numFmtId="4" fontId="79" fillId="16" borderId="224" applyNumberFormat="0" applyProtection="0">
      <alignment horizontal="left" vertical="center" indent="1"/>
    </xf>
    <xf numFmtId="4" fontId="23" fillId="10" borderId="224" applyNumberFormat="0" applyProtection="0">
      <alignment horizontal="left" vertical="center" indent="1"/>
    </xf>
    <xf numFmtId="4" fontId="23" fillId="10" borderId="224" applyNumberFormat="0" applyProtection="0">
      <alignment horizontal="left" vertical="center" indent="1"/>
    </xf>
    <xf numFmtId="4" fontId="79" fillId="16" borderId="224" applyNumberFormat="0" applyProtection="0">
      <alignment horizontal="left" vertical="center" indent="1"/>
    </xf>
    <xf numFmtId="0" fontId="23" fillId="10" borderId="224" applyNumberFormat="0" applyProtection="0">
      <alignment horizontal="left" vertical="top" indent="1"/>
    </xf>
    <xf numFmtId="0"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0" fontId="79"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4" fontId="23" fillId="47" borderId="224" applyNumberFormat="0" applyProtection="0">
      <alignment horizontal="right" vertical="center"/>
    </xf>
    <xf numFmtId="4" fontId="23" fillId="47" borderId="224" applyNumberFormat="0" applyProtection="0">
      <alignment horizontal="right" vertical="center"/>
    </xf>
    <xf numFmtId="4" fontId="52" fillId="0" borderId="221" applyNumberFormat="0" applyProtection="0">
      <alignment horizontal="right" vertical="center"/>
    </xf>
    <xf numFmtId="4" fontId="23" fillId="47" borderId="224" applyNumberFormat="0" applyProtection="0">
      <alignment horizontal="right" vertical="center"/>
    </xf>
    <xf numFmtId="4" fontId="23" fillId="47" borderId="224" applyNumberFormat="0" applyProtection="0">
      <alignment horizontal="right" vertical="center"/>
    </xf>
    <xf numFmtId="4" fontId="52" fillId="0" borderId="221" applyNumberFormat="0" applyProtection="0">
      <alignment horizontal="right" vertical="center"/>
    </xf>
    <xf numFmtId="4" fontId="52" fillId="0" borderId="221" applyNumberFormat="0" applyProtection="0">
      <alignment horizontal="right" vertical="center"/>
    </xf>
    <xf numFmtId="4" fontId="50" fillId="47" borderId="224" applyNumberFormat="0" applyProtection="0">
      <alignment horizontal="right" vertical="center"/>
    </xf>
    <xf numFmtId="4" fontId="50" fillId="47" borderId="224" applyNumberFormat="0" applyProtection="0">
      <alignment horizontal="right" vertical="center"/>
    </xf>
    <xf numFmtId="4" fontId="86" fillId="100" borderId="221" applyNumberFormat="0" applyProtection="0">
      <alignment horizontal="right" vertical="center"/>
    </xf>
    <xf numFmtId="4" fontId="86" fillId="100" borderId="221" applyNumberFormat="0" applyProtection="0">
      <alignment horizontal="right" vertical="center"/>
    </xf>
    <xf numFmtId="4" fontId="23" fillId="8" borderId="224" applyNumberFormat="0" applyProtection="0">
      <alignment horizontal="left" vertical="center" indent="1"/>
    </xf>
    <xf numFmtId="4" fontId="23" fillId="8" borderId="224" applyNumberFormat="0" applyProtection="0">
      <alignment horizontal="left" vertical="center" indent="1"/>
    </xf>
    <xf numFmtId="4" fontId="52" fillId="96" borderId="221" applyNumberFormat="0" applyProtection="0">
      <alignment horizontal="left" vertical="center" indent="1"/>
    </xf>
    <xf numFmtId="4" fontId="23" fillId="8" borderId="224" applyNumberFormat="0" applyProtection="0">
      <alignment horizontal="left" vertical="center" indent="1"/>
    </xf>
    <xf numFmtId="4" fontId="23" fillId="8" borderId="224" applyNumberFormat="0" applyProtection="0">
      <alignment horizontal="left" vertical="center"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0" fontId="23" fillId="8" borderId="224" applyNumberFormat="0" applyProtection="0">
      <alignment horizontal="left" vertical="top" indent="1"/>
    </xf>
    <xf numFmtId="0"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0" fontId="79"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4" fontId="81" fillId="48" borderId="225" applyNumberFormat="0" applyProtection="0">
      <alignment horizontal="left" vertical="center" indent="1"/>
    </xf>
    <xf numFmtId="4" fontId="81" fillId="48" borderId="225" applyNumberFormat="0" applyProtection="0">
      <alignment horizontal="left" vertical="center" indent="1"/>
    </xf>
    <xf numFmtId="0" fontId="52" fillId="49" borderId="218"/>
    <xf numFmtId="0" fontId="52" fillId="49" borderId="218"/>
    <xf numFmtId="183" fontId="52" fillId="49" borderId="218"/>
    <xf numFmtId="182" fontId="52" fillId="49" borderId="218"/>
    <xf numFmtId="183" fontId="52" fillId="49" borderId="218"/>
    <xf numFmtId="182" fontId="52" fillId="49" borderId="218"/>
    <xf numFmtId="4" fontId="53" fillId="47" borderId="224" applyNumberFormat="0" applyProtection="0">
      <alignment horizontal="right" vertical="center"/>
    </xf>
    <xf numFmtId="4" fontId="53" fillId="47" borderId="224" applyNumberFormat="0" applyProtection="0">
      <alignment horizontal="right" vertical="center"/>
    </xf>
    <xf numFmtId="4" fontId="82" fillId="11" borderId="221" applyNumberFormat="0" applyProtection="0">
      <alignment horizontal="right" vertical="center"/>
    </xf>
    <xf numFmtId="4" fontId="82" fillId="11" borderId="221" applyNumberFormat="0" applyProtection="0">
      <alignment horizontal="right" vertical="center"/>
    </xf>
    <xf numFmtId="0" fontId="34" fillId="0" borderId="227" applyNumberFormat="0" applyFill="0" applyAlignment="0" applyProtection="0"/>
    <xf numFmtId="0" fontId="34" fillId="0" borderId="228" applyNumberFormat="0" applyFill="0" applyAlignment="0" applyProtection="0"/>
    <xf numFmtId="182" fontId="34" fillId="0" borderId="227" applyNumberFormat="0" applyFill="0" applyAlignment="0" applyProtection="0"/>
    <xf numFmtId="182" fontId="34" fillId="0" borderId="227" applyNumberFormat="0" applyFill="0" applyAlignment="0" applyProtection="0"/>
    <xf numFmtId="183" fontId="34" fillId="0" borderId="227"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8" applyNumberFormat="0" applyFill="0" applyAlignment="0" applyProtection="0"/>
    <xf numFmtId="183" fontId="34" fillId="0" borderId="228"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7" applyNumberFormat="0" applyFill="0" applyAlignment="0" applyProtection="0"/>
    <xf numFmtId="183" fontId="34" fillId="0" borderId="227" applyNumberFormat="0" applyFill="0" applyAlignment="0" applyProtection="0"/>
    <xf numFmtId="0" fontId="34" fillId="0" borderId="227"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0" fontId="34" fillId="0" borderId="227" applyNumberFormat="0" applyFill="0" applyAlignment="0" applyProtection="0"/>
    <xf numFmtId="4" fontId="52" fillId="8" borderId="225" applyNumberFormat="0" applyProtection="0">
      <alignment horizontal="left" vertical="center" indent="1"/>
    </xf>
    <xf numFmtId="4" fontId="52" fillId="47" borderId="225" applyNumberFormat="0" applyProtection="0">
      <alignment horizontal="left" vertical="center" indent="1"/>
    </xf>
    <xf numFmtId="4" fontId="52" fillId="8" borderId="221" applyNumberFormat="0" applyProtection="0">
      <alignment horizontal="right" vertical="center"/>
    </xf>
    <xf numFmtId="4" fontId="10" fillId="14" borderId="225" applyNumberFormat="0" applyProtection="0">
      <alignment horizontal="left" vertical="center" indent="1"/>
    </xf>
    <xf numFmtId="4" fontId="10" fillId="14" borderId="225" applyNumberFormat="0" applyProtection="0">
      <alignment horizontal="left" vertical="center" indent="1"/>
    </xf>
    <xf numFmtId="0" fontId="52" fillId="12" borderId="224" applyNumberFormat="0" applyProtection="0">
      <alignment horizontal="left" vertical="top" indent="1"/>
    </xf>
    <xf numFmtId="4" fontId="52" fillId="15" borderId="221" applyNumberFormat="0" applyProtection="0">
      <alignment horizontal="right" vertical="center"/>
    </xf>
    <xf numFmtId="0" fontId="80" fillId="39" borderId="224" applyNumberFormat="0" applyProtection="0">
      <alignment horizontal="left" vertical="top" indent="1"/>
    </xf>
    <xf numFmtId="0" fontId="52" fillId="12" borderId="221" applyNumberFormat="0" applyProtection="0">
      <alignment horizontal="left" vertical="center" indent="1"/>
    </xf>
    <xf numFmtId="4" fontId="10" fillId="14" borderId="225" applyNumberFormat="0" applyProtection="0">
      <alignment horizontal="left" vertical="center" indent="1"/>
    </xf>
    <xf numFmtId="4" fontId="81" fillId="48" borderId="225" applyNumberFormat="0" applyProtection="0">
      <alignment horizontal="left" vertical="center" indent="1"/>
    </xf>
    <xf numFmtId="4" fontId="52" fillId="47" borderId="225" applyNumberFormat="0" applyProtection="0">
      <alignment horizontal="left" vertical="center" indent="1"/>
    </xf>
    <xf numFmtId="0" fontId="45" fillId="92" borderId="223" applyNumberFormat="0" applyAlignment="0" applyProtection="0"/>
    <xf numFmtId="0" fontId="52" fillId="47" borderId="224" applyNumberFormat="0" applyProtection="0">
      <alignment horizontal="left" vertical="top" indent="1"/>
    </xf>
    <xf numFmtId="0" fontId="52" fillId="12" borderId="221" applyNumberFormat="0" applyProtection="0">
      <alignment horizontal="left" vertical="center" indent="1"/>
    </xf>
    <xf numFmtId="0" fontId="79" fillId="8" borderId="224" applyNumberFormat="0" applyProtection="0">
      <alignment horizontal="left" vertical="top" indent="1"/>
    </xf>
    <xf numFmtId="0" fontId="52" fillId="14" borderId="224" applyNumberFormat="0" applyProtection="0">
      <alignment horizontal="left" vertical="top" indent="1"/>
    </xf>
    <xf numFmtId="4" fontId="10" fillId="14" borderId="225" applyNumberFormat="0" applyProtection="0">
      <alignment horizontal="left" vertical="center" indent="1"/>
    </xf>
    <xf numFmtId="0" fontId="52" fillId="8" borderId="224" applyNumberFormat="0" applyProtection="0">
      <alignment horizontal="left" vertical="top" indent="1"/>
    </xf>
    <xf numFmtId="4" fontId="82" fillId="11" borderId="221" applyNumberFormat="0" applyProtection="0">
      <alignment horizontal="right" vertical="center"/>
    </xf>
    <xf numFmtId="0" fontId="52" fillId="98" borderId="221" applyNumberFormat="0" applyProtection="0">
      <alignment horizontal="left" vertical="center" indent="1"/>
    </xf>
    <xf numFmtId="4" fontId="52" fillId="8" borderId="221" applyNumberFormat="0" applyProtection="0">
      <alignment horizontal="right" vertical="center"/>
    </xf>
    <xf numFmtId="4" fontId="81" fillId="48" borderId="225" applyNumberFormat="0" applyProtection="0">
      <alignment horizontal="left" vertical="center" indent="1"/>
    </xf>
    <xf numFmtId="4" fontId="52" fillId="39" borderId="221" applyNumberFormat="0" applyProtection="0">
      <alignment vertical="center"/>
    </xf>
    <xf numFmtId="4" fontId="52" fillId="15" borderId="221" applyNumberFormat="0" applyProtection="0">
      <alignment horizontal="right" vertical="center"/>
    </xf>
    <xf numFmtId="4" fontId="52" fillId="42" borderId="221" applyNumberFormat="0" applyProtection="0">
      <alignment horizontal="right" vertical="center"/>
    </xf>
    <xf numFmtId="4" fontId="52" fillId="13" borderId="221" applyNumberFormat="0" applyProtection="0">
      <alignment horizontal="right" vertical="center"/>
    </xf>
    <xf numFmtId="4" fontId="52" fillId="45" borderId="221" applyNumberFormat="0" applyProtection="0">
      <alignment horizontal="right" vertical="center"/>
    </xf>
    <xf numFmtId="4" fontId="52" fillId="45" borderId="221" applyNumberFormat="0" applyProtection="0">
      <alignment horizontal="right" vertical="center"/>
    </xf>
    <xf numFmtId="0" fontId="52" fillId="12" borderId="221" applyNumberFormat="0" applyProtection="0">
      <alignment horizontal="left" vertical="center" indent="1"/>
    </xf>
    <xf numFmtId="4" fontId="52" fillId="46" borderId="225" applyNumberFormat="0" applyProtection="0">
      <alignment horizontal="left" vertical="center" indent="1"/>
    </xf>
    <xf numFmtId="0" fontId="34" fillId="0" borderId="227" applyNumberFormat="0" applyFill="0" applyAlignment="0" applyProtection="0"/>
    <xf numFmtId="4" fontId="52" fillId="47" borderId="225" applyNumberFormat="0" applyProtection="0">
      <alignment horizontal="left" vertical="center" indent="1"/>
    </xf>
    <xf numFmtId="0" fontId="52" fillId="16" borderId="221" applyNumberFormat="0" applyProtection="0">
      <alignment horizontal="left" vertical="center" indent="1"/>
    </xf>
    <xf numFmtId="4" fontId="10" fillId="14" borderId="225" applyNumberFormat="0" applyProtection="0">
      <alignment horizontal="left" vertical="center" indent="1"/>
    </xf>
    <xf numFmtId="4" fontId="52" fillId="45" borderId="221" applyNumberFormat="0" applyProtection="0">
      <alignment horizontal="right" vertical="center"/>
    </xf>
    <xf numFmtId="4" fontId="86" fillId="99" borderId="229" applyNumberFormat="0" applyProtection="0">
      <alignment vertical="center"/>
    </xf>
    <xf numFmtId="4" fontId="52" fillId="44" borderId="221" applyNumberFormat="0" applyProtection="0">
      <alignment horizontal="right" vertical="center"/>
    </xf>
    <xf numFmtId="4" fontId="52" fillId="15" borderId="221" applyNumberFormat="0" applyProtection="0">
      <alignment horizontal="right" vertical="center"/>
    </xf>
    <xf numFmtId="4" fontId="52" fillId="43" borderId="221" applyNumberFormat="0" applyProtection="0">
      <alignment horizontal="right" vertical="center"/>
    </xf>
    <xf numFmtId="4" fontId="52" fillId="42" borderId="221" applyNumberFormat="0" applyProtection="0">
      <alignment horizontal="right" vertical="center"/>
    </xf>
    <xf numFmtId="4" fontId="52" fillId="96" borderId="221" applyNumberFormat="0" applyProtection="0">
      <alignment horizontal="left" vertical="center" indent="1"/>
    </xf>
    <xf numFmtId="4" fontId="52" fillId="41" borderId="221" applyNumberFormat="0" applyProtection="0">
      <alignment horizontal="right" vertical="center"/>
    </xf>
    <xf numFmtId="4" fontId="52" fillId="96" borderId="221" applyNumberFormat="0" applyProtection="0">
      <alignment horizontal="left" vertical="center" indent="1"/>
    </xf>
    <xf numFmtId="4" fontId="52" fillId="40" borderId="225" applyNumberFormat="0" applyProtection="0">
      <alignment horizontal="right" vertical="center"/>
    </xf>
    <xf numFmtId="4" fontId="52" fillId="97" borderId="221" applyNumberFormat="0" applyProtection="0">
      <alignment horizontal="right" vertical="center"/>
    </xf>
    <xf numFmtId="4" fontId="52" fillId="13" borderId="221" applyNumberFormat="0" applyProtection="0">
      <alignment horizontal="right" vertical="center"/>
    </xf>
    <xf numFmtId="4" fontId="52" fillId="95" borderId="221" applyNumberFormat="0" applyProtection="0">
      <alignment horizontal="left" vertical="center" indent="1"/>
    </xf>
    <xf numFmtId="4" fontId="52" fillId="39" borderId="221" applyNumberFormat="0" applyProtection="0">
      <alignment vertical="center"/>
    </xf>
    <xf numFmtId="0" fontId="52" fillId="8" borderId="224" applyNumberFormat="0" applyProtection="0">
      <alignment horizontal="left" vertical="top" indent="1"/>
    </xf>
    <xf numFmtId="0" fontId="125" fillId="16" borderId="220" applyNumberFormat="0" applyAlignment="0" applyProtection="0"/>
    <xf numFmtId="0" fontId="130" fillId="17" borderId="220"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0" applyNumberFormat="0" applyAlignment="0" applyProtection="0"/>
    <xf numFmtId="0" fontId="10" fillId="10" borderId="222" applyNumberFormat="0" applyFont="0" applyAlignment="0" applyProtection="0"/>
    <xf numFmtId="0" fontId="10" fillId="10" borderId="222" applyNumberFormat="0" applyFont="0" applyAlignment="0" applyProtection="0"/>
    <xf numFmtId="0" fontId="52" fillId="31" borderId="221" applyNumberFormat="0" applyFont="0" applyAlignment="0" applyProtection="0"/>
    <xf numFmtId="0" fontId="52" fillId="31" borderId="221" applyNumberFormat="0" applyFont="0" applyAlignment="0" applyProtection="0"/>
    <xf numFmtId="0" fontId="52" fillId="31" borderId="221" applyNumberFormat="0" applyFont="0" applyAlignment="0" applyProtection="0"/>
    <xf numFmtId="0" fontId="45" fillId="16" borderId="223" applyNumberFormat="0" applyAlignment="0" applyProtection="0"/>
    <xf numFmtId="4" fontId="46" fillId="39" borderId="224" applyNumberFormat="0" applyProtection="0">
      <alignment vertical="center"/>
    </xf>
    <xf numFmtId="4" fontId="47" fillId="39" borderId="224" applyNumberFormat="0" applyProtection="0">
      <alignment vertical="center"/>
    </xf>
    <xf numFmtId="4" fontId="46" fillId="39" borderId="224" applyNumberFormat="0" applyProtection="0">
      <alignment horizontal="left" vertical="center" indent="1"/>
    </xf>
    <xf numFmtId="0" fontId="46" fillId="39" borderId="224" applyNumberFormat="0" applyProtection="0">
      <alignment horizontal="left" vertical="top" indent="1"/>
    </xf>
    <xf numFmtId="4" fontId="23" fillId="13" borderId="224" applyNumberFormat="0" applyProtection="0">
      <alignment horizontal="right" vertical="center"/>
    </xf>
    <xf numFmtId="4" fontId="23" fillId="9" borderId="224" applyNumberFormat="0" applyProtection="0">
      <alignment horizontal="right" vertical="center"/>
    </xf>
    <xf numFmtId="4" fontId="23" fillId="40" borderId="224" applyNumberFormat="0" applyProtection="0">
      <alignment horizontal="right" vertical="center"/>
    </xf>
    <xf numFmtId="4" fontId="23" fillId="41" borderId="224" applyNumberFormat="0" applyProtection="0">
      <alignment horizontal="right" vertical="center"/>
    </xf>
    <xf numFmtId="4" fontId="23" fillId="42" borderId="224" applyNumberFormat="0" applyProtection="0">
      <alignment horizontal="right" vertical="center"/>
    </xf>
    <xf numFmtId="4" fontId="23" fillId="43" borderId="224" applyNumberFormat="0" applyProtection="0">
      <alignment horizontal="right" vertical="center"/>
    </xf>
    <xf numFmtId="4" fontId="23" fillId="15" borderId="224" applyNumberFormat="0" applyProtection="0">
      <alignment horizontal="right" vertical="center"/>
    </xf>
    <xf numFmtId="4" fontId="23" fillId="44" borderId="224" applyNumberFormat="0" applyProtection="0">
      <alignment horizontal="right" vertical="center"/>
    </xf>
    <xf numFmtId="4" fontId="23" fillId="45" borderId="224" applyNumberFormat="0" applyProtection="0">
      <alignment horizontal="right" vertical="center"/>
    </xf>
    <xf numFmtId="4" fontId="23" fillId="8" borderId="224" applyNumberFormat="0" applyProtection="0">
      <alignment horizontal="right" vertical="center"/>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11" borderId="229" applyNumberFormat="0">
      <protection locked="0"/>
    </xf>
    <xf numFmtId="0" fontId="10" fillId="11" borderId="229" applyNumberFormat="0">
      <protection locked="0"/>
    </xf>
    <xf numFmtId="0" fontId="10" fillId="11" borderId="229" applyNumberFormat="0">
      <protection locked="0"/>
    </xf>
    <xf numFmtId="4" fontId="23" fillId="10" borderId="224" applyNumberFormat="0" applyProtection="0">
      <alignment vertical="center"/>
    </xf>
    <xf numFmtId="4" fontId="50" fillId="10" borderId="224" applyNumberFormat="0" applyProtection="0">
      <alignment vertical="center"/>
    </xf>
    <xf numFmtId="0" fontId="23" fillId="10" borderId="224" applyNumberFormat="0" applyProtection="0">
      <alignment horizontal="left" vertical="top" indent="1"/>
    </xf>
    <xf numFmtId="4" fontId="23" fillId="47" borderId="224" applyNumberFormat="0" applyProtection="0">
      <alignment horizontal="right" vertical="center"/>
    </xf>
    <xf numFmtId="4" fontId="50" fillId="47" borderId="224" applyNumberFormat="0" applyProtection="0">
      <alignment horizontal="right" vertical="center"/>
    </xf>
    <xf numFmtId="4" fontId="23" fillId="8" borderId="224" applyNumberFormat="0" applyProtection="0">
      <alignment horizontal="left" vertical="center" indent="1"/>
    </xf>
    <xf numFmtId="0" fontId="23" fillId="8" borderId="224" applyNumberFormat="0" applyProtection="0">
      <alignment horizontal="left" vertical="top" indent="1"/>
    </xf>
    <xf numFmtId="4" fontId="53" fillId="47" borderId="224" applyNumberFormat="0" applyProtection="0">
      <alignment horizontal="right" vertical="center"/>
    </xf>
    <xf numFmtId="0" fontId="52" fillId="8" borderId="250" applyNumberFormat="0" applyProtection="0">
      <alignment horizontal="left" vertical="top" indent="1"/>
    </xf>
    <xf numFmtId="0" fontId="34" fillId="0" borderId="253" applyNumberFormat="0" applyFill="0" applyAlignment="0" applyProtection="0"/>
    <xf numFmtId="4" fontId="82" fillId="11" borderId="247" applyNumberFormat="0" applyProtection="0">
      <alignment horizontal="right" vertical="center"/>
    </xf>
    <xf numFmtId="4" fontId="81" fillId="48" borderId="251" applyNumberFormat="0" applyProtection="0">
      <alignment horizontal="left" vertical="center" indent="1"/>
    </xf>
    <xf numFmtId="0" fontId="79" fillId="8" borderId="250" applyNumberFormat="0" applyProtection="0">
      <alignment horizontal="left" vertical="top" indent="1"/>
    </xf>
    <xf numFmtId="4" fontId="52" fillId="96" borderId="247" applyNumberFormat="0" applyProtection="0">
      <alignment horizontal="left" vertical="center" indent="1"/>
    </xf>
    <xf numFmtId="4" fontId="86" fillId="100" borderId="247" applyNumberFormat="0" applyProtection="0">
      <alignment horizontal="right" vertical="center"/>
    </xf>
    <xf numFmtId="4" fontId="52" fillId="0" borderId="247" applyNumberFormat="0" applyProtection="0">
      <alignment horizontal="right" vertical="center"/>
    </xf>
    <xf numFmtId="0" fontId="79" fillId="10" borderId="250" applyNumberFormat="0" applyProtection="0">
      <alignment horizontal="left" vertical="top" indent="1"/>
    </xf>
    <xf numFmtId="4" fontId="79" fillId="16" borderId="250" applyNumberFormat="0" applyProtection="0">
      <alignment horizontal="left" vertical="center" indent="1"/>
    </xf>
    <xf numFmtId="4" fontId="79" fillId="10" borderId="250" applyNumberFormat="0" applyProtection="0">
      <alignment vertical="center"/>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86" fillId="95" borderId="247" applyNumberFormat="0" applyProtection="0">
      <alignment vertical="center"/>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4" fontId="79" fillId="16" borderId="250" applyNumberFormat="0" applyProtection="0">
      <alignment horizontal="left" vertical="center" indent="1"/>
    </xf>
    <xf numFmtId="4" fontId="10" fillId="14" borderId="251" applyNumberFormat="0" applyProtection="0">
      <alignment horizontal="left" vertical="center" indent="1"/>
    </xf>
    <xf numFmtId="4" fontId="52" fillId="0" borderId="247" applyNumberFormat="0" applyProtection="0">
      <alignment horizontal="right" vertical="center"/>
    </xf>
    <xf numFmtId="0" fontId="79" fillId="10" borderId="250" applyNumberFormat="0" applyProtection="0">
      <alignment horizontal="left" vertical="top" indent="1"/>
    </xf>
    <xf numFmtId="0" fontId="40" fillId="32" borderId="247" applyNumberFormat="0" applyAlignment="0" applyProtection="0"/>
    <xf numFmtId="0" fontId="52" fillId="14" borderId="250" applyNumberFormat="0" applyProtection="0">
      <alignment horizontal="left" vertical="top" indent="1"/>
    </xf>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47" applyNumberFormat="0" applyProtection="0">
      <alignment horizontal="left" vertical="center"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4" fontId="52" fillId="96" borderId="247" applyNumberFormat="0" applyProtection="0">
      <alignment horizontal="left" vertical="center" indent="1"/>
    </xf>
    <xf numFmtId="0" fontId="52" fillId="8" borderId="250" applyNumberFormat="0" applyProtection="0">
      <alignment horizontal="left" vertical="top" indent="1"/>
    </xf>
    <xf numFmtId="4" fontId="52" fillId="95" borderId="247" applyNumberFormat="0" applyProtection="0">
      <alignment horizontal="left" vertical="center" indent="1"/>
    </xf>
    <xf numFmtId="4" fontId="52" fillId="96" borderId="247" applyNumberFormat="0" applyProtection="0">
      <alignment horizontal="left" vertical="center" indent="1"/>
    </xf>
    <xf numFmtId="4" fontId="52" fillId="0" borderId="247" applyNumberFormat="0" applyProtection="0">
      <alignment horizontal="right" vertical="center"/>
    </xf>
    <xf numFmtId="4" fontId="81" fillId="48" borderId="251" applyNumberFormat="0" applyProtection="0">
      <alignment horizontal="left" vertical="center" indent="1"/>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52" fillId="31" borderId="247" applyNumberFormat="0" applyFont="0" applyAlignment="0" applyProtection="0"/>
    <xf numFmtId="4" fontId="52" fillId="43" borderId="247" applyNumberFormat="0" applyProtection="0">
      <alignment horizontal="righ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4" fontId="82" fillId="11"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4" fontId="86" fillId="100" borderId="247" applyNumberFormat="0" applyProtection="0">
      <alignment horizontal="right" vertical="center"/>
    </xf>
    <xf numFmtId="4" fontId="52" fillId="0" borderId="247" applyNumberFormat="0" applyProtection="0">
      <alignment horizontal="right" vertical="center"/>
    </xf>
    <xf numFmtId="4" fontId="79" fillId="16" borderId="250" applyNumberFormat="0" applyProtection="0">
      <alignment horizontal="left" vertical="center" indent="1"/>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79" fillId="8" borderId="250" applyNumberFormat="0" applyProtection="0">
      <alignment horizontal="left" vertical="top" indent="1"/>
    </xf>
    <xf numFmtId="4" fontId="52" fillId="47" borderId="251" applyNumberFormat="0" applyProtection="0">
      <alignment horizontal="left" vertical="center" indent="1"/>
    </xf>
    <xf numFmtId="4" fontId="52" fillId="39" borderId="247" applyNumberFormat="0" applyProtection="0">
      <alignmen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2" fillId="14" borderId="250" applyNumberFormat="0" applyProtection="0">
      <alignment horizontal="left" vertical="top" indent="1"/>
    </xf>
    <xf numFmtId="4" fontId="52" fillId="95" borderId="247" applyNumberFormat="0" applyProtection="0">
      <alignment horizontal="left" vertical="center" indent="1"/>
    </xf>
    <xf numFmtId="4" fontId="52" fillId="40" borderId="251" applyNumberFormat="0" applyProtection="0">
      <alignment horizontal="right" vertical="center"/>
    </xf>
    <xf numFmtId="0" fontId="52" fillId="12" borderId="250" applyNumberFormat="0" applyProtection="0">
      <alignment horizontal="left" vertical="top" indent="1"/>
    </xf>
    <xf numFmtId="0" fontId="34" fillId="0" borderId="253" applyNumberFormat="0" applyFill="0" applyAlignment="0" applyProtection="0"/>
    <xf numFmtId="0" fontId="52" fillId="31" borderId="247" applyNumberFormat="0" applyFont="0" applyAlignment="0" applyProtection="0"/>
    <xf numFmtId="0" fontId="80" fillId="39" borderId="250" applyNumberFormat="0" applyProtection="0">
      <alignment horizontal="left" vertical="top" indent="1"/>
    </xf>
    <xf numFmtId="0" fontId="52" fillId="98" borderId="247" applyNumberFormat="0" applyProtection="0">
      <alignment horizontal="left" vertical="center" indent="1"/>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47" applyNumberFormat="0" applyProtection="0">
      <alignment horizontal="left" vertical="center"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0" fontId="52" fillId="31" borderId="247" applyNumberFormat="0" applyFont="0" applyAlignment="0" applyProtection="0"/>
    <xf numFmtId="4" fontId="52" fillId="44" borderId="247" applyNumberFormat="0" applyProtection="0">
      <alignment horizontal="right" vertical="center"/>
    </xf>
    <xf numFmtId="4" fontId="52" fillId="47" borderId="251" applyNumberFormat="0" applyProtection="0">
      <alignment horizontal="left" vertical="center" indent="1"/>
    </xf>
    <xf numFmtId="4" fontId="52" fillId="41" borderId="247" applyNumberFormat="0" applyProtection="0">
      <alignment horizontal="right" vertical="center"/>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4" fontId="52" fillId="15"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4" fontId="79" fillId="10" borderId="250" applyNumberFormat="0" applyProtection="0">
      <alignment vertical="center"/>
    </xf>
    <xf numFmtId="4" fontId="52" fillId="95" borderId="247" applyNumberFormat="0" applyProtection="0">
      <alignment horizontal="left" vertical="center" indent="1"/>
    </xf>
    <xf numFmtId="0" fontId="52" fillId="14" borderId="250" applyNumberFormat="0" applyProtection="0">
      <alignment horizontal="left" vertical="top" indent="1"/>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45" fillId="92" borderId="249" applyNumberFormat="0" applyAlignment="0" applyProtection="0"/>
    <xf numFmtId="4" fontId="52" fillId="96" borderId="247" applyNumberFormat="0" applyProtection="0">
      <alignment horizontal="left" vertical="center" indent="1"/>
    </xf>
    <xf numFmtId="4" fontId="52" fillId="8" borderId="251" applyNumberFormat="0" applyProtection="0">
      <alignment horizontal="left" vertical="center" indent="1"/>
    </xf>
    <xf numFmtId="0" fontId="34" fillId="0" borderId="253" applyNumberFormat="0" applyFill="0" applyAlignment="0" applyProtection="0"/>
    <xf numFmtId="4" fontId="82" fillId="11" borderId="247" applyNumberFormat="0" applyProtection="0">
      <alignment horizontal="right" vertical="center"/>
    </xf>
    <xf numFmtId="0" fontId="79" fillId="8" borderId="250" applyNumberFormat="0" applyProtection="0">
      <alignment horizontal="left" vertical="top" indent="1"/>
    </xf>
    <xf numFmtId="4" fontId="52" fillId="96" borderId="247" applyNumberFormat="0" applyProtection="0">
      <alignment horizontal="left" vertical="center" indent="1"/>
    </xf>
    <xf numFmtId="4" fontId="86" fillId="100" borderId="247" applyNumberFormat="0" applyProtection="0">
      <alignment horizontal="right" vertical="center"/>
    </xf>
    <xf numFmtId="0" fontId="79" fillId="10" borderId="250" applyNumberFormat="0" applyProtection="0">
      <alignment horizontal="left" vertical="top" indent="1"/>
    </xf>
    <xf numFmtId="4" fontId="79" fillId="16" borderId="250" applyNumberFormat="0" applyProtection="0">
      <alignment horizontal="left" vertical="center" indent="1"/>
    </xf>
    <xf numFmtId="4" fontId="79" fillId="10" borderId="250" applyNumberFormat="0" applyProtection="0">
      <alignment vertical="center"/>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86" fillId="95" borderId="247" applyNumberFormat="0" applyProtection="0">
      <alignment vertical="center"/>
    </xf>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52" fillId="47" borderId="250" applyNumberFormat="0" applyProtection="0">
      <alignment horizontal="left" vertical="top" indent="1"/>
    </xf>
    <xf numFmtId="0" fontId="79" fillId="10" borderId="250" applyNumberFormat="0" applyProtection="0">
      <alignment horizontal="left" vertical="top" indent="1"/>
    </xf>
    <xf numFmtId="4" fontId="52" fillId="15" borderId="247" applyNumberFormat="0" applyProtection="0">
      <alignment horizontal="right" vertical="center"/>
    </xf>
    <xf numFmtId="4" fontId="86" fillId="95" borderId="247" applyNumberFormat="0" applyProtection="0">
      <alignment vertical="center"/>
    </xf>
    <xf numFmtId="4" fontId="86" fillId="100" borderId="247" applyNumberFormat="0" applyProtection="0">
      <alignment horizontal="right" vertical="center"/>
    </xf>
    <xf numFmtId="4" fontId="52" fillId="40" borderId="251" applyNumberFormat="0" applyProtection="0">
      <alignment horizontal="right" vertical="center"/>
    </xf>
    <xf numFmtId="4" fontId="52" fillId="8" borderId="247" applyNumberFormat="0" applyProtection="0">
      <alignment horizontal="right" vertical="center"/>
    </xf>
    <xf numFmtId="0" fontId="52" fillId="8" borderId="250" applyNumberFormat="0" applyProtection="0">
      <alignment horizontal="left" vertical="top" indent="1"/>
    </xf>
    <xf numFmtId="4" fontId="52" fillId="45" borderId="247" applyNumberFormat="0" applyProtection="0">
      <alignment horizontal="right" vertical="center"/>
    </xf>
    <xf numFmtId="4" fontId="79" fillId="16" borderId="250" applyNumberFormat="0" applyProtection="0">
      <alignment horizontal="left" vertical="center" indent="1"/>
    </xf>
    <xf numFmtId="4" fontId="82" fillId="11" borderId="247" applyNumberFormat="0" applyProtection="0">
      <alignment horizontal="right" vertical="center"/>
    </xf>
    <xf numFmtId="4" fontId="52" fillId="39" borderId="247" applyNumberFormat="0" applyProtection="0">
      <alignment vertical="center"/>
    </xf>
    <xf numFmtId="4" fontId="79" fillId="10" borderId="250" applyNumberFormat="0" applyProtection="0">
      <alignment vertical="center"/>
    </xf>
    <xf numFmtId="4" fontId="52" fillId="43" borderId="247" applyNumberFormat="0" applyProtection="0">
      <alignment horizontal="right" vertical="center"/>
    </xf>
    <xf numFmtId="4" fontId="52" fillId="46" borderId="251" applyNumberFormat="0" applyProtection="0">
      <alignment horizontal="left" vertical="center"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96" borderId="247" applyNumberFormat="0" applyProtection="0">
      <alignment horizontal="left" vertical="center" indent="1"/>
    </xf>
    <xf numFmtId="0" fontId="52" fillId="8" borderId="250" applyNumberFormat="0" applyProtection="0">
      <alignment horizontal="left" vertical="top" indent="1"/>
    </xf>
    <xf numFmtId="0" fontId="52" fillId="31" borderId="247" applyNumberFormat="0" applyFont="0" applyAlignment="0" applyProtection="0"/>
    <xf numFmtId="0" fontId="52" fillId="98" borderId="247" applyNumberFormat="0" applyProtection="0">
      <alignment horizontal="left" vertical="center" indent="1"/>
    </xf>
    <xf numFmtId="0" fontId="52" fillId="31" borderId="247" applyNumberFormat="0" applyFont="0" applyAlignment="0" applyProtection="0"/>
    <xf numFmtId="4" fontId="52" fillId="42" borderId="247" applyNumberFormat="0" applyProtection="0">
      <alignment horizontal="right" vertical="center"/>
    </xf>
    <xf numFmtId="0" fontId="52" fillId="98" borderId="247" applyNumberFormat="0" applyProtection="0">
      <alignment horizontal="left" vertical="center" indent="1"/>
    </xf>
    <xf numFmtId="4" fontId="52" fillId="15" borderId="247" applyNumberFormat="0" applyProtection="0">
      <alignment horizontal="right" vertical="center"/>
    </xf>
    <xf numFmtId="4" fontId="52" fillId="13" borderId="247" applyNumberFormat="0" applyProtection="0">
      <alignment horizontal="right" vertical="center"/>
    </xf>
    <xf numFmtId="0" fontId="52" fillId="8" borderId="250" applyNumberFormat="0" applyProtection="0">
      <alignment horizontal="left" vertical="top"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0" fontId="52" fillId="47" borderId="250" applyNumberFormat="0" applyProtection="0">
      <alignment horizontal="left" vertical="top" indent="1"/>
    </xf>
    <xf numFmtId="4" fontId="52" fillId="46" borderId="251" applyNumberFormat="0" applyProtection="0">
      <alignment horizontal="left" vertical="center" indent="1"/>
    </xf>
    <xf numFmtId="0" fontId="52" fillId="31" borderId="247" applyNumberFormat="0" applyFont="0" applyAlignment="0" applyProtection="0"/>
    <xf numFmtId="4" fontId="52" fillId="8" borderId="247" applyNumberFormat="0" applyProtection="0">
      <alignment horizontal="right" vertical="center"/>
    </xf>
    <xf numFmtId="4" fontId="52" fillId="45" borderId="247" applyNumberFormat="0" applyProtection="0">
      <alignment horizontal="right" vertical="center"/>
    </xf>
    <xf numFmtId="0" fontId="79" fillId="10" borderId="250" applyNumberFormat="0" applyProtection="0">
      <alignment horizontal="left" vertical="top" indent="1"/>
    </xf>
    <xf numFmtId="0" fontId="52" fillId="47" borderId="247" applyNumberFormat="0" applyProtection="0">
      <alignment horizontal="left" vertical="center" indent="1"/>
    </xf>
    <xf numFmtId="0" fontId="52" fillId="12" borderId="247" applyNumberFormat="0" applyProtection="0">
      <alignment horizontal="left" vertical="center" indent="1"/>
    </xf>
    <xf numFmtId="4" fontId="52" fillId="45" borderId="247" applyNumberFormat="0" applyProtection="0">
      <alignment horizontal="right" vertical="center"/>
    </xf>
    <xf numFmtId="0" fontId="52" fillId="12" borderId="247"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4" fontId="52" fillId="96" borderId="247" applyNumberFormat="0" applyProtection="0">
      <alignment horizontal="left" vertical="center" indent="1"/>
    </xf>
    <xf numFmtId="4" fontId="52" fillId="47" borderId="251" applyNumberFormat="0" applyProtection="0">
      <alignment horizontal="left" vertical="center"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8" borderId="247" applyNumberFormat="0" applyProtection="0">
      <alignment horizontal="right" vertical="center"/>
    </xf>
    <xf numFmtId="4" fontId="52" fillId="41" borderId="247" applyNumberFormat="0" applyProtection="0">
      <alignment horizontal="right" vertical="center"/>
    </xf>
    <xf numFmtId="4" fontId="52" fillId="97" borderId="247" applyNumberFormat="0" applyProtection="0">
      <alignment horizontal="right" vertical="center"/>
    </xf>
    <xf numFmtId="0" fontId="34" fillId="0" borderId="253" applyNumberFormat="0" applyFill="0" applyAlignment="0" applyProtection="0"/>
    <xf numFmtId="4" fontId="52" fillId="97" borderId="247" applyNumberFormat="0" applyProtection="0">
      <alignment horizontal="right" vertical="center"/>
    </xf>
    <xf numFmtId="4" fontId="52" fillId="45" borderId="247" applyNumberFormat="0" applyProtection="0">
      <alignment horizontal="right" vertical="center"/>
    </xf>
    <xf numFmtId="4" fontId="52" fillId="8" borderId="247" applyNumberFormat="0" applyProtection="0">
      <alignment horizontal="right" vertical="center"/>
    </xf>
    <xf numFmtId="4" fontId="52" fillId="96" borderId="247" applyNumberFormat="0" applyProtection="0">
      <alignment horizontal="left" vertical="center" indent="1"/>
    </xf>
    <xf numFmtId="0" fontId="52" fillId="14" borderId="250" applyNumberFormat="0" applyProtection="0">
      <alignment horizontal="left" vertical="top" indent="1"/>
    </xf>
    <xf numFmtId="4" fontId="10" fillId="14" borderId="251" applyNumberFormat="0" applyProtection="0">
      <alignment horizontal="left" vertical="center" indent="1"/>
    </xf>
    <xf numFmtId="0" fontId="45" fillId="92" borderId="249" applyNumberFormat="0" applyAlignment="0" applyProtection="0"/>
    <xf numFmtId="4" fontId="52" fillId="41" borderId="247" applyNumberFormat="0" applyProtection="0">
      <alignment horizontal="right" vertical="center"/>
    </xf>
    <xf numFmtId="4" fontId="79" fillId="16" borderId="250" applyNumberFormat="0" applyProtection="0">
      <alignment horizontal="left" vertical="center" indent="1"/>
    </xf>
    <xf numFmtId="4" fontId="52" fillId="44" borderId="247" applyNumberFormat="0" applyProtection="0">
      <alignment horizontal="right" vertical="center"/>
    </xf>
    <xf numFmtId="0" fontId="52" fillId="16" borderId="247" applyNumberFormat="0" applyProtection="0">
      <alignment horizontal="left" vertical="center" indent="1"/>
    </xf>
    <xf numFmtId="0" fontId="79" fillId="8" borderId="250" applyNumberFormat="0" applyProtection="0">
      <alignment horizontal="left" vertical="top" indent="1"/>
    </xf>
    <xf numFmtId="0" fontId="34" fillId="0" borderId="253" applyNumberFormat="0" applyFill="0" applyAlignment="0" applyProtection="0"/>
    <xf numFmtId="4" fontId="52" fillId="0" borderId="247" applyNumberFormat="0" applyProtection="0">
      <alignment horizontal="right" vertical="center"/>
    </xf>
    <xf numFmtId="0" fontId="79" fillId="10" borderId="250" applyNumberFormat="0" applyProtection="0">
      <alignment horizontal="left" vertical="top" indent="1"/>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52" fillId="31" borderId="247" applyNumberFormat="0" applyFont="0" applyAlignment="0" applyProtection="0"/>
    <xf numFmtId="4" fontId="52" fillId="95" borderId="247" applyNumberFormat="0" applyProtection="0">
      <alignment horizontal="left" vertical="center" indent="1"/>
    </xf>
    <xf numFmtId="0" fontId="52" fillId="49" borderId="255"/>
    <xf numFmtId="0" fontId="40" fillId="32" borderId="247" applyNumberFormat="0" applyAlignment="0" applyProtection="0"/>
    <xf numFmtId="0" fontId="52" fillId="8" borderId="250" applyNumberFormat="0" applyProtection="0">
      <alignment horizontal="left" vertical="top" indent="1"/>
    </xf>
    <xf numFmtId="4" fontId="52" fillId="96" borderId="247" applyNumberFormat="0" applyProtection="0">
      <alignment horizontal="left" vertical="center" indent="1"/>
    </xf>
    <xf numFmtId="4" fontId="52" fillId="39" borderId="247" applyNumberFormat="0" applyProtection="0">
      <alignment vertical="center"/>
    </xf>
    <xf numFmtId="0" fontId="52" fillId="47" borderId="247" applyNumberFormat="0" applyProtection="0">
      <alignment horizontal="left" vertical="center" indent="1"/>
    </xf>
    <xf numFmtId="4" fontId="52" fillId="96" borderId="247" applyNumberFormat="0" applyProtection="0">
      <alignment horizontal="left" vertical="center" indent="1"/>
    </xf>
    <xf numFmtId="4" fontId="52" fillId="39" borderId="247" applyNumberFormat="0" applyProtection="0">
      <alignmen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8" borderId="247" applyNumberFormat="0" applyProtection="0">
      <alignment horizontal="right" vertical="center"/>
    </xf>
    <xf numFmtId="4" fontId="52" fillId="0" borderId="247" applyNumberFormat="0" applyProtection="0">
      <alignment horizontal="right" vertical="center"/>
    </xf>
    <xf numFmtId="0" fontId="79" fillId="10" borderId="250" applyNumberFormat="0" applyProtection="0">
      <alignment horizontal="left" vertical="top" indent="1"/>
    </xf>
    <xf numFmtId="4" fontId="52" fillId="42" borderId="247" applyNumberFormat="0" applyProtection="0">
      <alignment horizontal="right" vertical="center"/>
    </xf>
    <xf numFmtId="0" fontId="52" fillId="49" borderId="255"/>
    <xf numFmtId="4" fontId="52" fillId="13" borderId="247" applyNumberFormat="0" applyProtection="0">
      <alignment horizontal="right" vertical="center"/>
    </xf>
    <xf numFmtId="4" fontId="52" fillId="47" borderId="251" applyNumberFormat="0" applyProtection="0">
      <alignment horizontal="left" vertical="center" indent="1"/>
    </xf>
    <xf numFmtId="4" fontId="10" fillId="14" borderId="251" applyNumberFormat="0" applyProtection="0">
      <alignment horizontal="left" vertical="center" indent="1"/>
    </xf>
    <xf numFmtId="4" fontId="52" fillId="40" borderId="251" applyNumberFormat="0" applyProtection="0">
      <alignment horizontal="right" vertical="center"/>
    </xf>
    <xf numFmtId="0" fontId="52" fillId="12" borderId="250" applyNumberFormat="0" applyProtection="0">
      <alignment horizontal="left" vertical="top" indent="1"/>
    </xf>
    <xf numFmtId="4" fontId="52" fillId="43" borderId="247" applyNumberFormat="0" applyProtection="0">
      <alignment horizontal="right" vertical="center"/>
    </xf>
    <xf numFmtId="0" fontId="52" fillId="47" borderId="247" applyNumberFormat="0" applyProtection="0">
      <alignment horizontal="left" vertical="center" indent="1"/>
    </xf>
    <xf numFmtId="0" fontId="52" fillId="12" borderId="250" applyNumberFormat="0" applyProtection="0">
      <alignment horizontal="left" vertical="top" indent="1"/>
    </xf>
    <xf numFmtId="4" fontId="52" fillId="46" borderId="251" applyNumberFormat="0" applyProtection="0">
      <alignment horizontal="left" vertical="center" indent="1"/>
    </xf>
    <xf numFmtId="4" fontId="52" fillId="8" borderId="251" applyNumberFormat="0" applyProtection="0">
      <alignment horizontal="left" vertical="center" indent="1"/>
    </xf>
    <xf numFmtId="0" fontId="52" fillId="16" borderId="247" applyNumberFormat="0" applyProtection="0">
      <alignment horizontal="left" vertical="center" indent="1"/>
    </xf>
    <xf numFmtId="4" fontId="52" fillId="42" borderId="247" applyNumberFormat="0" applyProtection="0">
      <alignment horizontal="right" vertical="center"/>
    </xf>
    <xf numFmtId="0" fontId="52" fillId="16" borderId="247" applyNumberFormat="0" applyProtection="0">
      <alignment horizontal="left" vertical="center" indent="1"/>
    </xf>
    <xf numFmtId="0" fontId="52" fillId="16" borderId="247" applyNumberFormat="0" applyProtection="0">
      <alignment horizontal="left" vertical="center" indent="1"/>
    </xf>
    <xf numFmtId="4" fontId="52" fillId="13" borderId="247" applyNumberFormat="0" applyProtection="0">
      <alignment horizontal="right" vertical="center"/>
    </xf>
    <xf numFmtId="4" fontId="52" fillId="8" borderId="251" applyNumberFormat="0" applyProtection="0">
      <alignment horizontal="left" vertical="center" indent="1"/>
    </xf>
    <xf numFmtId="0" fontId="52" fillId="49" borderId="255"/>
    <xf numFmtId="4" fontId="52" fillId="13" borderId="247" applyNumberFormat="0" applyProtection="0">
      <alignment horizontal="right" vertical="center"/>
    </xf>
    <xf numFmtId="4" fontId="52" fillId="42" borderId="247" applyNumberFormat="0" applyProtection="0">
      <alignment horizontal="right" vertical="center"/>
    </xf>
    <xf numFmtId="0" fontId="52" fillId="47" borderId="250" applyNumberFormat="0" applyProtection="0">
      <alignment horizontal="left" vertical="top" indent="1"/>
    </xf>
    <xf numFmtId="0" fontId="52" fillId="12" borderId="250" applyNumberFormat="0" applyProtection="0">
      <alignment horizontal="left" vertical="top" indent="1"/>
    </xf>
    <xf numFmtId="0" fontId="52" fillId="8" borderId="250" applyNumberFormat="0" applyProtection="0">
      <alignment horizontal="left" vertical="top" indent="1"/>
    </xf>
    <xf numFmtId="0" fontId="80" fillId="39" borderId="250" applyNumberFormat="0" applyProtection="0">
      <alignment horizontal="left" vertical="top" indent="1"/>
    </xf>
    <xf numFmtId="0" fontId="52" fillId="14" borderId="250" applyNumberFormat="0" applyProtection="0">
      <alignment horizontal="left" vertical="top" indent="1"/>
    </xf>
    <xf numFmtId="0" fontId="52" fillId="47" borderId="247" applyNumberFormat="0" applyProtection="0">
      <alignment horizontal="left" vertical="center" indent="1"/>
    </xf>
    <xf numFmtId="4" fontId="52" fillId="95" borderId="247" applyNumberFormat="0" applyProtection="0">
      <alignment horizontal="left" vertical="center" indent="1"/>
    </xf>
    <xf numFmtId="0" fontId="40" fillId="32" borderId="247" applyNumberFormat="0" applyAlignment="0" applyProtection="0"/>
    <xf numFmtId="0" fontId="52" fillId="98" borderId="247" applyNumberFormat="0" applyProtection="0">
      <alignment horizontal="left" vertical="center" indent="1"/>
    </xf>
    <xf numFmtId="4" fontId="52" fillId="0" borderId="247" applyNumberFormat="0" applyProtection="0">
      <alignment horizontal="right" vertical="center"/>
    </xf>
    <xf numFmtId="4" fontId="52" fillId="0"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31" borderId="247" applyNumberFormat="0" applyFont="0" applyAlignment="0" applyProtection="0"/>
    <xf numFmtId="0" fontId="80" fillId="39" borderId="250" applyNumberFormat="0" applyProtection="0">
      <alignment horizontal="left" vertical="top" indent="1"/>
    </xf>
    <xf numFmtId="0" fontId="84" fillId="92" borderId="247" applyNumberFormat="0" applyAlignment="0" applyProtection="0"/>
    <xf numFmtId="4" fontId="52" fillId="41" borderId="247" applyNumberFormat="0" applyProtection="0">
      <alignment horizontal="right" vertical="center"/>
    </xf>
    <xf numFmtId="0" fontId="49" fillId="14" borderId="252" applyBorder="0"/>
    <xf numFmtId="0" fontId="52" fillId="49" borderId="255"/>
    <xf numFmtId="0" fontId="52" fillId="16" borderId="247" applyNumberFormat="0" applyProtection="0">
      <alignment horizontal="left" vertical="center" indent="1"/>
    </xf>
    <xf numFmtId="0" fontId="52" fillId="47" borderId="250" applyNumberFormat="0" applyProtection="0">
      <alignment horizontal="left" vertical="top" indent="1"/>
    </xf>
    <xf numFmtId="0" fontId="52" fillId="47" borderId="250" applyNumberFormat="0" applyProtection="0">
      <alignment horizontal="left" vertical="top" indent="1"/>
    </xf>
    <xf numFmtId="0" fontId="52" fillId="12" borderId="250" applyNumberFormat="0" applyProtection="0">
      <alignment horizontal="left" vertical="top" indent="1"/>
    </xf>
    <xf numFmtId="0" fontId="52" fillId="8" borderId="250" applyNumberFormat="0" applyProtection="0">
      <alignment horizontal="left" vertical="top" indent="1"/>
    </xf>
    <xf numFmtId="0" fontId="52" fillId="31" borderId="247" applyNumberFormat="0" applyFont="0" applyAlignment="0" applyProtection="0"/>
    <xf numFmtId="0" fontId="52" fillId="14" borderId="250" applyNumberFormat="0" applyProtection="0">
      <alignment horizontal="left" vertical="top" indent="1"/>
    </xf>
    <xf numFmtId="4" fontId="52" fillId="39" borderId="247" applyNumberFormat="0" applyProtection="0">
      <alignment vertical="center"/>
    </xf>
    <xf numFmtId="4" fontId="52" fillId="8" borderId="247" applyNumberFormat="0" applyProtection="0">
      <alignment horizontal="right" vertical="center"/>
    </xf>
    <xf numFmtId="0" fontId="79" fillId="8" borderId="250" applyNumberFormat="0" applyProtection="0">
      <alignment horizontal="left" vertical="top" indent="1"/>
    </xf>
    <xf numFmtId="0" fontId="52" fillId="47" borderId="247" applyNumberFormat="0" applyProtection="0">
      <alignment horizontal="left" vertical="center" indent="1"/>
    </xf>
    <xf numFmtId="4" fontId="52" fillId="96" borderId="247" applyNumberFormat="0" applyProtection="0">
      <alignment horizontal="left" vertical="center" indent="1"/>
    </xf>
    <xf numFmtId="4" fontId="10" fillId="14" borderId="251" applyNumberFormat="0" applyProtection="0">
      <alignment horizontal="left" vertical="center" indent="1"/>
    </xf>
    <xf numFmtId="0" fontId="34" fillId="0" borderId="253" applyNumberFormat="0" applyFill="0" applyAlignment="0" applyProtection="0"/>
    <xf numFmtId="0" fontId="52" fillId="14" borderId="250" applyNumberFormat="0" applyProtection="0">
      <alignment horizontal="left" vertical="top" indent="1"/>
    </xf>
    <xf numFmtId="4" fontId="52" fillId="44" borderId="247" applyNumberFormat="0" applyProtection="0">
      <alignment horizontal="right" vertical="center"/>
    </xf>
    <xf numFmtId="0" fontId="52" fillId="31" borderId="247" applyNumberFormat="0" applyFont="0" applyAlignment="0" applyProtection="0"/>
    <xf numFmtId="4" fontId="52" fillId="96" borderId="247" applyNumberFormat="0" applyProtection="0">
      <alignment horizontal="left" vertical="center" indent="1"/>
    </xf>
    <xf numFmtId="4" fontId="81" fillId="48" borderId="251" applyNumberFormat="0" applyProtection="0">
      <alignment horizontal="left" vertical="center" indent="1"/>
    </xf>
    <xf numFmtId="4" fontId="86" fillId="100" borderId="247" applyNumberFormat="0" applyProtection="0">
      <alignment horizontal="right" vertical="center"/>
    </xf>
    <xf numFmtId="4" fontId="52" fillId="97" borderId="247" applyNumberFormat="0" applyProtection="0">
      <alignment horizontal="right" vertical="center"/>
    </xf>
    <xf numFmtId="4" fontId="52" fillId="97"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13" borderId="247" applyNumberFormat="0" applyProtection="0">
      <alignment horizontal="right" vertical="center"/>
    </xf>
    <xf numFmtId="4" fontId="52" fillId="41" borderId="247" applyNumberFormat="0" applyProtection="0">
      <alignment horizontal="right" vertical="center"/>
    </xf>
    <xf numFmtId="4" fontId="79" fillId="10" borderId="250" applyNumberFormat="0" applyProtection="0">
      <alignment vertical="center"/>
    </xf>
    <xf numFmtId="4" fontId="10" fillId="14" borderId="251" applyNumberFormat="0" applyProtection="0">
      <alignment horizontal="left" vertical="center" indent="1"/>
    </xf>
    <xf numFmtId="0" fontId="84" fillId="92" borderId="247" applyNumberFormat="0" applyAlignment="0" applyProtection="0"/>
    <xf numFmtId="0" fontId="52" fillId="98" borderId="247" applyNumberFormat="0" applyProtection="0">
      <alignment horizontal="left" vertical="center" indent="1"/>
    </xf>
    <xf numFmtId="0" fontId="52" fillId="12" borderId="247" applyNumberFormat="0" applyProtection="0">
      <alignment horizontal="left" vertical="center" indent="1"/>
    </xf>
    <xf numFmtId="4" fontId="52" fillId="42" borderId="247" applyNumberFormat="0" applyProtection="0">
      <alignment horizontal="right" vertical="center"/>
    </xf>
    <xf numFmtId="4" fontId="52" fillId="15" borderId="247" applyNumberFormat="0" applyProtection="0">
      <alignment horizontal="right" vertical="center"/>
    </xf>
    <xf numFmtId="0" fontId="49" fillId="14" borderId="252" applyBorder="0"/>
    <xf numFmtId="4" fontId="52" fillId="47" borderId="251"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0" fontId="79" fillId="8" borderId="250" applyNumberFormat="0" applyProtection="0">
      <alignment horizontal="left" vertical="top" indent="1"/>
    </xf>
    <xf numFmtId="4" fontId="52" fillId="44" borderId="247" applyNumberFormat="0" applyProtection="0">
      <alignment horizontal="right" vertical="center"/>
    </xf>
    <xf numFmtId="4" fontId="52" fillId="43" borderId="247" applyNumberFormat="0" applyProtection="0">
      <alignment horizontal="right" vertical="center"/>
    </xf>
    <xf numFmtId="0" fontId="52" fillId="31" borderId="247" applyNumberFormat="0" applyFont="0" applyAlignment="0" applyProtection="0"/>
    <xf numFmtId="0" fontId="34" fillId="0" borderId="253" applyNumberFormat="0" applyFill="0" applyAlignment="0" applyProtection="0"/>
    <xf numFmtId="0" fontId="52" fillId="8" borderId="250" applyNumberFormat="0" applyProtection="0">
      <alignment horizontal="left" vertical="top" indent="1"/>
    </xf>
    <xf numFmtId="0" fontId="52" fillId="12" borderId="250" applyNumberFormat="0" applyProtection="0">
      <alignment horizontal="left" vertical="top" indent="1"/>
    </xf>
    <xf numFmtId="0" fontId="80" fillId="39" borderId="250" applyNumberFormat="0" applyProtection="0">
      <alignment horizontal="left" vertical="top" indent="1"/>
    </xf>
    <xf numFmtId="4" fontId="79" fillId="16" borderId="250" applyNumberFormat="0" applyProtection="0">
      <alignment horizontal="left" vertical="center" indent="1"/>
    </xf>
    <xf numFmtId="4" fontId="86" fillId="99" borderId="255" applyNumberFormat="0" applyProtection="0">
      <alignment vertical="center"/>
    </xf>
    <xf numFmtId="0" fontId="49" fillId="14" borderId="252" applyBorder="0"/>
    <xf numFmtId="0" fontId="52" fillId="8" borderId="250" applyNumberFormat="0" applyProtection="0">
      <alignment horizontal="left" vertical="top" indent="1"/>
    </xf>
    <xf numFmtId="0" fontId="52" fillId="47" borderId="250" applyNumberFormat="0" applyProtection="0">
      <alignment horizontal="left" vertical="top" indent="1"/>
    </xf>
    <xf numFmtId="0" fontId="52" fillId="12" borderId="250" applyNumberFormat="0" applyProtection="0">
      <alignment horizontal="left" vertical="top" indent="1"/>
    </xf>
    <xf numFmtId="4" fontId="10" fillId="14" borderId="251" applyNumberFormat="0" applyProtection="0">
      <alignment horizontal="left" vertical="center" indent="1"/>
    </xf>
    <xf numFmtId="0" fontId="52" fillId="8" borderId="250" applyNumberFormat="0" applyProtection="0">
      <alignment horizontal="left" vertical="top" indent="1"/>
    </xf>
    <xf numFmtId="0" fontId="52" fillId="14" borderId="250" applyNumberFormat="0" applyProtection="0">
      <alignment horizontal="left" vertical="top" indent="1"/>
    </xf>
    <xf numFmtId="0" fontId="84" fillId="92" borderId="247" applyNumberFormat="0" applyAlignment="0" applyProtection="0"/>
    <xf numFmtId="4" fontId="52" fillId="44" borderId="247" applyNumberFormat="0" applyProtection="0">
      <alignment horizontal="right" vertical="center"/>
    </xf>
    <xf numFmtId="4" fontId="52" fillId="8" borderId="247" applyNumberFormat="0" applyProtection="0">
      <alignment horizontal="right" vertical="center"/>
    </xf>
    <xf numFmtId="4" fontId="52" fillId="40" borderId="251" applyNumberFormat="0" applyProtection="0">
      <alignment horizontal="right" vertical="center"/>
    </xf>
    <xf numFmtId="4" fontId="52" fillId="45" borderId="247" applyNumberFormat="0" applyProtection="0">
      <alignment horizontal="right" vertical="center"/>
    </xf>
    <xf numFmtId="0" fontId="52" fillId="12" borderId="250" applyNumberFormat="0" applyProtection="0">
      <alignment horizontal="left" vertical="top" indent="1"/>
    </xf>
    <xf numFmtId="4" fontId="52" fillId="40" borderId="251" applyNumberFormat="0" applyProtection="0">
      <alignment horizontal="right" vertical="center"/>
    </xf>
    <xf numFmtId="4" fontId="52" fillId="15" borderId="247" applyNumberFormat="0" applyProtection="0">
      <alignment horizontal="right" vertical="center"/>
    </xf>
    <xf numFmtId="0" fontId="52" fillId="14" borderId="250" applyNumberFormat="0" applyProtection="0">
      <alignment horizontal="left" vertical="top" indent="1"/>
    </xf>
    <xf numFmtId="4" fontId="52" fillId="43" borderId="247" applyNumberFormat="0" applyProtection="0">
      <alignment horizontal="right" vertical="center"/>
    </xf>
    <xf numFmtId="4" fontId="52" fillId="41" borderId="247" applyNumberFormat="0" applyProtection="0">
      <alignment horizontal="right" vertical="center"/>
    </xf>
    <xf numFmtId="4" fontId="52" fillId="46" borderId="251" applyNumberFormat="0" applyProtection="0">
      <alignment horizontal="left" vertical="center" indent="1"/>
    </xf>
    <xf numFmtId="0" fontId="79" fillId="10" borderId="250" applyNumberFormat="0" applyProtection="0">
      <alignment horizontal="left" vertical="top" indent="1"/>
    </xf>
    <xf numFmtId="4" fontId="52" fillId="46" borderId="251" applyNumberFormat="0" applyProtection="0">
      <alignment horizontal="left" vertical="center" indent="1"/>
    </xf>
    <xf numFmtId="0" fontId="52" fillId="16" borderId="247" applyNumberFormat="0" applyProtection="0">
      <alignment horizontal="left" vertical="center" indent="1"/>
    </xf>
    <xf numFmtId="0" fontId="52" fillId="47" borderId="250" applyNumberFormat="0" applyProtection="0">
      <alignment horizontal="left" vertical="top" indent="1"/>
    </xf>
    <xf numFmtId="4" fontId="10" fillId="14" borderId="251" applyNumberFormat="0" applyProtection="0">
      <alignment horizontal="left" vertical="center" indent="1"/>
    </xf>
    <xf numFmtId="4" fontId="52" fillId="15" borderId="247" applyNumberFormat="0" applyProtection="0">
      <alignment horizontal="right" vertical="center"/>
    </xf>
    <xf numFmtId="4" fontId="52" fillId="40" borderId="251" applyNumberFormat="0" applyProtection="0">
      <alignment horizontal="right" vertical="center"/>
    </xf>
    <xf numFmtId="0" fontId="52" fillId="31" borderId="247" applyNumberFormat="0" applyFont="0" applyAlignment="0" applyProtection="0"/>
    <xf numFmtId="4" fontId="52" fillId="39" borderId="247" applyNumberFormat="0" applyProtection="0">
      <alignment vertical="center"/>
    </xf>
    <xf numFmtId="4" fontId="52" fillId="95" borderId="247" applyNumberFormat="0" applyProtection="0">
      <alignment horizontal="left" vertical="center" indent="1"/>
    </xf>
    <xf numFmtId="0" fontId="52" fillId="12" borderId="247" applyNumberFormat="0" applyProtection="0">
      <alignment horizontal="left" vertical="center" indent="1"/>
    </xf>
    <xf numFmtId="4" fontId="52" fillId="0" borderId="247" applyNumberFormat="0" applyProtection="0">
      <alignment horizontal="right" vertical="center"/>
    </xf>
    <xf numFmtId="0" fontId="52" fillId="12" borderId="247" applyNumberFormat="0" applyProtection="0">
      <alignment horizontal="left" vertical="center" indent="1"/>
    </xf>
    <xf numFmtId="4" fontId="52" fillId="95" borderId="247" applyNumberFormat="0" applyProtection="0">
      <alignment horizontal="left" vertical="center" indent="1"/>
    </xf>
    <xf numFmtId="4" fontId="52" fillId="96" borderId="247" applyNumberFormat="0" applyProtection="0">
      <alignment horizontal="left" vertical="center" indent="1"/>
    </xf>
    <xf numFmtId="4" fontId="52" fillId="13" borderId="247" applyNumberFormat="0" applyProtection="0">
      <alignment horizontal="right" vertical="center"/>
    </xf>
    <xf numFmtId="0" fontId="52" fillId="47" borderId="250" applyNumberFormat="0" applyProtection="0">
      <alignment horizontal="left" vertical="top" indent="1"/>
    </xf>
    <xf numFmtId="4" fontId="52" fillId="8" borderId="247" applyNumberFormat="0" applyProtection="0">
      <alignment horizontal="right" vertical="center"/>
    </xf>
    <xf numFmtId="4" fontId="86" fillId="99" borderId="255" applyNumberFormat="0" applyProtection="0">
      <alignment vertical="center"/>
    </xf>
    <xf numFmtId="4" fontId="52" fillId="45" borderId="247" applyNumberFormat="0" applyProtection="0">
      <alignment horizontal="right" vertical="center"/>
    </xf>
    <xf numFmtId="0" fontId="52" fillId="47" borderId="247" applyNumberFormat="0" applyProtection="0">
      <alignment horizontal="left" vertical="center" indent="1"/>
    </xf>
    <xf numFmtId="4" fontId="52" fillId="13" borderId="247" applyNumberFormat="0" applyProtection="0">
      <alignment horizontal="right" vertical="center"/>
    </xf>
    <xf numFmtId="4" fontId="52" fillId="39" borderId="247" applyNumberFormat="0" applyProtection="0">
      <alignmen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44" borderId="247" applyNumberFormat="0" applyProtection="0">
      <alignment horizontal="right" vertical="center"/>
    </xf>
    <xf numFmtId="0" fontId="79" fillId="8" borderId="250" applyNumberFormat="0" applyProtection="0">
      <alignment horizontal="left" vertical="top" indent="1"/>
    </xf>
    <xf numFmtId="4" fontId="52" fillId="96" borderId="247" applyNumberFormat="0" applyProtection="0">
      <alignment horizontal="left" vertical="center" indent="1"/>
    </xf>
    <xf numFmtId="4" fontId="52" fillId="0" borderId="247" applyNumberFormat="0" applyProtection="0">
      <alignment horizontal="right" vertical="center"/>
    </xf>
    <xf numFmtId="0" fontId="79" fillId="10" borderId="250" applyNumberFormat="0" applyProtection="0">
      <alignment horizontal="left" vertical="top" indent="1"/>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0" fontId="80" fillId="39" borderId="250" applyNumberFormat="0" applyProtection="0">
      <alignment horizontal="left" vertical="top" indent="1"/>
    </xf>
    <xf numFmtId="4" fontId="52" fillId="95" borderId="247" applyNumberFormat="0" applyProtection="0">
      <alignment horizontal="left" vertical="center" indent="1"/>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10" fillId="31" borderId="248" applyNumberFormat="0" applyFont="0" applyAlignment="0" applyProtection="0"/>
    <xf numFmtId="182" fontId="10" fillId="31" borderId="248" applyNumberFormat="0" applyFont="0" applyAlignment="0" applyProtection="0"/>
    <xf numFmtId="0" fontId="10" fillId="10"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52" fillId="31" borderId="247" applyNumberFormat="0" applyFont="0" applyAlignment="0" applyProtection="0"/>
    <xf numFmtId="182" fontId="10" fillId="10" borderId="248" applyNumberFormat="0" applyFont="0" applyAlignment="0" applyProtection="0"/>
    <xf numFmtId="183" fontId="10" fillId="10" borderId="248" applyNumberFormat="0" applyFont="0" applyAlignment="0" applyProtection="0"/>
    <xf numFmtId="182" fontId="10" fillId="10" borderId="248" applyNumberFormat="0" applyFont="0" applyAlignment="0" applyProtection="0"/>
    <xf numFmtId="0"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52" fillId="31" borderId="247"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45" fillId="16" borderId="249" applyNumberFormat="0" applyAlignment="0" applyProtection="0"/>
    <xf numFmtId="182" fontId="45" fillId="34" borderId="249" applyNumberFormat="0" applyAlignment="0" applyProtection="0"/>
    <xf numFmtId="0" fontId="52" fillId="49" borderId="255"/>
    <xf numFmtId="182" fontId="45" fillId="34" borderId="249" applyNumberFormat="0" applyAlignment="0" applyProtection="0"/>
    <xf numFmtId="183" fontId="45" fillId="34" borderId="249" applyNumberFormat="0" applyAlignment="0" applyProtection="0"/>
    <xf numFmtId="0" fontId="45" fillId="34" borderId="249" applyNumberFormat="0" applyAlignment="0" applyProtection="0"/>
    <xf numFmtId="183" fontId="45" fillId="34" borderId="249" applyNumberFormat="0" applyAlignment="0" applyProtection="0"/>
    <xf numFmtId="182" fontId="45" fillId="34" borderId="249" applyNumberFormat="0" applyAlignment="0" applyProtection="0"/>
    <xf numFmtId="0" fontId="45" fillId="92" borderId="249" applyNumberFormat="0" applyAlignment="0" applyProtection="0"/>
    <xf numFmtId="0" fontId="52" fillId="47" borderId="250" applyNumberFormat="0" applyProtection="0">
      <alignment horizontal="left" vertical="top" indent="1"/>
    </xf>
    <xf numFmtId="183" fontId="45" fillId="16" borderId="249" applyNumberFormat="0" applyAlignment="0" applyProtection="0"/>
    <xf numFmtId="182" fontId="45" fillId="16" borderId="249" applyNumberFormat="0" applyAlignment="0" applyProtection="0"/>
    <xf numFmtId="0" fontId="52" fillId="47" borderId="247" applyNumberFormat="0" applyProtection="0">
      <alignment horizontal="left" vertical="center" indent="1"/>
    </xf>
    <xf numFmtId="0" fontId="52" fillId="12" borderId="250" applyNumberFormat="0" applyProtection="0">
      <alignment horizontal="left" vertical="top" indent="1"/>
    </xf>
    <xf numFmtId="0" fontId="45" fillId="34" borderId="249" applyNumberFormat="0" applyAlignment="0" applyProtection="0"/>
    <xf numFmtId="0" fontId="52" fillId="12" borderId="247" applyNumberFormat="0" applyProtection="0">
      <alignment horizontal="left" vertical="center" indent="1"/>
    </xf>
    <xf numFmtId="183" fontId="45" fillId="34" borderId="249" applyNumberFormat="0" applyAlignment="0" applyProtection="0"/>
    <xf numFmtId="182"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0" fontId="52" fillId="8" borderId="250" applyNumberFormat="0" applyProtection="0">
      <alignment horizontal="left" vertical="top" indent="1"/>
    </xf>
    <xf numFmtId="0" fontId="52" fillId="98" borderId="247" applyNumberFormat="0" applyProtection="0">
      <alignment horizontal="left" vertical="center" indent="1"/>
    </xf>
    <xf numFmtId="182" fontId="45" fillId="34" borderId="249" applyNumberFormat="0" applyAlignment="0" applyProtection="0"/>
    <xf numFmtId="183" fontId="45" fillId="34" borderId="249" applyNumberFormat="0" applyAlignment="0" applyProtection="0"/>
    <xf numFmtId="0" fontId="52" fillId="14" borderId="250" applyNumberFormat="0" applyProtection="0">
      <alignment horizontal="left" vertical="top" indent="1"/>
    </xf>
    <xf numFmtId="0" fontId="52" fillId="16" borderId="247" applyNumberFormat="0" applyProtection="0">
      <alignment horizontal="left" vertical="center" indent="1"/>
    </xf>
    <xf numFmtId="0" fontId="45" fillId="34" borderId="249" applyNumberFormat="0" applyAlignment="0" applyProtection="0"/>
    <xf numFmtId="183"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0" fontId="45" fillId="34" borderId="249" applyNumberFormat="0" applyAlignment="0" applyProtection="0"/>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13" borderId="247" applyNumberFormat="0" applyProtection="0">
      <alignment horizontal="right" vertical="center"/>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52" fillId="49" borderId="255"/>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10" fillId="14" borderId="251" applyNumberFormat="0" applyProtection="0">
      <alignment horizontal="left" vertical="center" indent="1"/>
    </xf>
    <xf numFmtId="0" fontId="52" fillId="31" borderId="247" applyNumberFormat="0" applyFont="0" applyAlignment="0" applyProtection="0"/>
    <xf numFmtId="4" fontId="52" fillId="95" borderId="247" applyNumberFormat="0" applyProtection="0">
      <alignment horizontal="left" vertical="center" indent="1"/>
    </xf>
    <xf numFmtId="0" fontId="52" fillId="49" borderId="255"/>
    <xf numFmtId="4" fontId="52" fillId="39" borderId="247" applyNumberFormat="0" applyProtection="0">
      <alignment vertical="center"/>
    </xf>
    <xf numFmtId="4" fontId="46" fillId="39" borderId="250" applyNumberFormat="0" applyProtection="0">
      <alignment vertical="center"/>
    </xf>
    <xf numFmtId="4" fontId="52" fillId="39" borderId="247" applyNumberFormat="0" applyProtection="0">
      <alignment vertical="center"/>
    </xf>
    <xf numFmtId="4" fontId="47" fillId="39" borderId="250" applyNumberFormat="0" applyProtection="0">
      <alignment vertical="center"/>
    </xf>
    <xf numFmtId="4" fontId="47" fillId="39" borderId="250" applyNumberFormat="0" applyProtection="0">
      <alignment vertical="center"/>
    </xf>
    <xf numFmtId="4" fontId="86" fillId="95" borderId="247" applyNumberFormat="0" applyProtection="0">
      <alignment vertical="center"/>
    </xf>
    <xf numFmtId="4" fontId="86" fillId="95" borderId="247" applyNumberFormat="0" applyProtection="0">
      <alignment vertical="center"/>
    </xf>
    <xf numFmtId="4" fontId="46" fillId="39" borderId="250" applyNumberFormat="0" applyProtection="0">
      <alignment horizontal="left" vertical="center" indent="1"/>
    </xf>
    <xf numFmtId="4" fontId="52" fillId="95" borderId="247" applyNumberFormat="0" applyProtection="0">
      <alignment horizontal="left" vertical="center" indent="1"/>
    </xf>
    <xf numFmtId="4" fontId="46" fillId="39" borderId="250" applyNumberFormat="0" applyProtection="0">
      <alignment horizontal="left" vertical="center" indent="1"/>
    </xf>
    <xf numFmtId="4" fontId="52" fillId="95" borderId="247" applyNumberFormat="0" applyProtection="0">
      <alignment horizontal="left" vertical="center" indent="1"/>
    </xf>
    <xf numFmtId="0" fontId="46" fillId="39" borderId="250" applyNumberFormat="0" applyProtection="0">
      <alignment horizontal="left" vertical="top" indent="1"/>
    </xf>
    <xf numFmtId="0" fontId="46" fillId="39" borderId="250" applyNumberFormat="0" applyProtection="0">
      <alignment horizontal="left" vertical="top" indent="1"/>
    </xf>
    <xf numFmtId="183" fontId="46" fillId="39" borderId="250" applyNumberFormat="0" applyProtection="0">
      <alignment horizontal="left" vertical="top" indent="1"/>
    </xf>
    <xf numFmtId="0" fontId="80" fillId="39" borderId="250" applyNumberFormat="0" applyProtection="0">
      <alignment horizontal="left" vertical="top" indent="1"/>
    </xf>
    <xf numFmtId="183" fontId="46" fillId="39" borderId="250" applyNumberFormat="0" applyProtection="0">
      <alignment horizontal="left" vertical="top" indent="1"/>
    </xf>
    <xf numFmtId="182" fontId="46" fillId="39" borderId="250" applyNumberFormat="0" applyProtection="0">
      <alignment horizontal="left" vertical="top" indent="1"/>
    </xf>
    <xf numFmtId="182" fontId="46" fillId="39" borderId="250" applyNumberFormat="0" applyProtection="0">
      <alignment horizontal="left" vertical="top" indent="1"/>
    </xf>
    <xf numFmtId="182" fontId="46" fillId="39" borderId="250" applyNumberFormat="0" applyProtection="0">
      <alignment horizontal="left" vertical="top" indent="1"/>
    </xf>
    <xf numFmtId="183" fontId="46" fillId="39" borderId="250" applyNumberFormat="0" applyProtection="0">
      <alignment horizontal="left" vertical="top" indent="1"/>
    </xf>
    <xf numFmtId="182" fontId="46" fillId="39" borderId="250" applyNumberFormat="0" applyProtection="0">
      <alignment horizontal="left" vertical="top" indent="1"/>
    </xf>
    <xf numFmtId="4" fontId="52" fillId="96" borderId="247" applyNumberFormat="0" applyProtection="0">
      <alignment horizontal="left" vertical="center" indent="1"/>
    </xf>
    <xf numFmtId="4" fontId="52" fillId="96" borderId="247" applyNumberFormat="0" applyProtection="0">
      <alignment horizontal="left" vertical="center" indent="1"/>
    </xf>
    <xf numFmtId="4" fontId="23" fillId="13" borderId="250" applyNumberFormat="0" applyProtection="0">
      <alignment horizontal="right" vertical="center"/>
    </xf>
    <xf numFmtId="4" fontId="23" fillId="13" borderId="250" applyNumberFormat="0" applyProtection="0">
      <alignment horizontal="right" vertical="center"/>
    </xf>
    <xf numFmtId="4" fontId="52" fillId="13" borderId="247" applyNumberFormat="0" applyProtection="0">
      <alignment horizontal="right" vertical="center"/>
    </xf>
    <xf numFmtId="4" fontId="23" fillId="13" borderId="250" applyNumberFormat="0" applyProtection="0">
      <alignment horizontal="right" vertical="center"/>
    </xf>
    <xf numFmtId="4" fontId="23" fillId="13" borderId="250" applyNumberFormat="0" applyProtection="0">
      <alignment horizontal="right" vertical="center"/>
    </xf>
    <xf numFmtId="4" fontId="52" fillId="13" borderId="247" applyNumberFormat="0" applyProtection="0">
      <alignment horizontal="right" vertical="center"/>
    </xf>
    <xf numFmtId="4" fontId="23" fillId="9" borderId="250" applyNumberFormat="0" applyProtection="0">
      <alignment horizontal="right" vertical="center"/>
    </xf>
    <xf numFmtId="4" fontId="23" fillId="9" borderId="250" applyNumberFormat="0" applyProtection="0">
      <alignment horizontal="right" vertical="center"/>
    </xf>
    <xf numFmtId="4" fontId="52" fillId="97" borderId="247" applyNumberFormat="0" applyProtection="0">
      <alignment horizontal="right" vertical="center"/>
    </xf>
    <xf numFmtId="4" fontId="23" fillId="9" borderId="250" applyNumberFormat="0" applyProtection="0">
      <alignment horizontal="right" vertical="center"/>
    </xf>
    <xf numFmtId="4" fontId="23" fillId="9" borderId="250" applyNumberFormat="0" applyProtection="0">
      <alignment horizontal="right" vertical="center"/>
    </xf>
    <xf numFmtId="4" fontId="52" fillId="97" borderId="247" applyNumberFormat="0" applyProtection="0">
      <alignment horizontal="right" vertical="center"/>
    </xf>
    <xf numFmtId="4" fontId="23" fillId="40" borderId="250" applyNumberFormat="0" applyProtection="0">
      <alignment horizontal="right" vertical="center"/>
    </xf>
    <xf numFmtId="4" fontId="23" fillId="40" borderId="250" applyNumberFormat="0" applyProtection="0">
      <alignment horizontal="right" vertical="center"/>
    </xf>
    <xf numFmtId="4" fontId="52" fillId="40" borderId="251" applyNumberFormat="0" applyProtection="0">
      <alignment horizontal="right" vertical="center"/>
    </xf>
    <xf numFmtId="4" fontId="23" fillId="40" borderId="250" applyNumberFormat="0" applyProtection="0">
      <alignment horizontal="right" vertical="center"/>
    </xf>
    <xf numFmtId="4" fontId="23" fillId="40" borderId="250" applyNumberFormat="0" applyProtection="0">
      <alignment horizontal="right" vertical="center"/>
    </xf>
    <xf numFmtId="4" fontId="52" fillId="40" borderId="251" applyNumberFormat="0" applyProtection="0">
      <alignment horizontal="right" vertical="center"/>
    </xf>
    <xf numFmtId="4" fontId="23" fillId="41" borderId="250" applyNumberFormat="0" applyProtection="0">
      <alignment horizontal="right" vertical="center"/>
    </xf>
    <xf numFmtId="4" fontId="52" fillId="41" borderId="247" applyNumberFormat="0" applyProtection="0">
      <alignment horizontal="right" vertical="center"/>
    </xf>
    <xf numFmtId="4" fontId="23" fillId="41" borderId="250" applyNumberFormat="0" applyProtection="0">
      <alignment horizontal="right" vertical="center"/>
    </xf>
    <xf numFmtId="4" fontId="23" fillId="41" borderId="250" applyNumberFormat="0" applyProtection="0">
      <alignment horizontal="right" vertical="center"/>
    </xf>
    <xf numFmtId="4" fontId="52" fillId="41" borderId="247" applyNumberFormat="0" applyProtection="0">
      <alignment horizontal="right" vertical="center"/>
    </xf>
    <xf numFmtId="4" fontId="23" fillId="42" borderId="250" applyNumberFormat="0" applyProtection="0">
      <alignment horizontal="right" vertical="center"/>
    </xf>
    <xf numFmtId="4" fontId="23" fillId="42" borderId="250" applyNumberFormat="0" applyProtection="0">
      <alignment horizontal="right" vertical="center"/>
    </xf>
    <xf numFmtId="4" fontId="52" fillId="42" borderId="247" applyNumberFormat="0" applyProtection="0">
      <alignment horizontal="right" vertical="center"/>
    </xf>
    <xf numFmtId="4" fontId="23" fillId="42" borderId="250" applyNumberFormat="0" applyProtection="0">
      <alignment horizontal="right" vertical="center"/>
    </xf>
    <xf numFmtId="4" fontId="23" fillId="42" borderId="250" applyNumberFormat="0" applyProtection="0">
      <alignment horizontal="right" vertical="center"/>
    </xf>
    <xf numFmtId="4" fontId="52" fillId="42" borderId="247" applyNumberFormat="0" applyProtection="0">
      <alignment horizontal="right" vertical="center"/>
    </xf>
    <xf numFmtId="4" fontId="23" fillId="43" borderId="250" applyNumberFormat="0" applyProtection="0">
      <alignment horizontal="right" vertical="center"/>
    </xf>
    <xf numFmtId="4" fontId="23" fillId="43" borderId="250" applyNumberFormat="0" applyProtection="0">
      <alignment horizontal="right" vertical="center"/>
    </xf>
    <xf numFmtId="4" fontId="52" fillId="43" borderId="247" applyNumberFormat="0" applyProtection="0">
      <alignment horizontal="right" vertical="center"/>
    </xf>
    <xf numFmtId="4" fontId="23" fillId="43" borderId="250" applyNumberFormat="0" applyProtection="0">
      <alignment horizontal="right" vertical="center"/>
    </xf>
    <xf numFmtId="4" fontId="23" fillId="43" borderId="250" applyNumberFormat="0" applyProtection="0">
      <alignment horizontal="right" vertical="center"/>
    </xf>
    <xf numFmtId="4" fontId="52" fillId="43" borderId="247" applyNumberFormat="0" applyProtection="0">
      <alignment horizontal="right" vertical="center"/>
    </xf>
    <xf numFmtId="4" fontId="23" fillId="15" borderId="250" applyNumberFormat="0" applyProtection="0">
      <alignment horizontal="right" vertical="center"/>
    </xf>
    <xf numFmtId="4" fontId="23" fillId="15" borderId="250" applyNumberFormat="0" applyProtection="0">
      <alignment horizontal="right" vertical="center"/>
    </xf>
    <xf numFmtId="4" fontId="52" fillId="15" borderId="247" applyNumberFormat="0" applyProtection="0">
      <alignment horizontal="right" vertical="center"/>
    </xf>
    <xf numFmtId="4" fontId="23" fillId="15" borderId="250" applyNumberFormat="0" applyProtection="0">
      <alignment horizontal="right" vertical="center"/>
    </xf>
    <xf numFmtId="4" fontId="23" fillId="13" borderId="250" applyNumberFormat="0" applyProtection="0">
      <alignment horizontal="right" vertical="center"/>
    </xf>
    <xf numFmtId="0" fontId="125" fillId="16" borderId="246" applyNumberFormat="0" applyAlignment="0" applyProtection="0"/>
    <xf numFmtId="4" fontId="86" fillId="95" borderId="247" applyNumberFormat="0" applyProtection="0">
      <alignment vertical="center"/>
    </xf>
    <xf numFmtId="4" fontId="23" fillId="41" borderId="250" applyNumberFormat="0" applyProtection="0">
      <alignment horizontal="right" vertical="center"/>
    </xf>
    <xf numFmtId="4" fontId="46" fillId="39" borderId="250" applyNumberFormat="0" applyProtection="0">
      <alignment vertical="center"/>
    </xf>
    <xf numFmtId="182" fontId="10" fillId="10" borderId="237" applyNumberFormat="0" applyFont="0" applyAlignment="0" applyProtection="0"/>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52" fillId="47" borderId="236"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52"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0" fontId="49" fillId="14" borderId="241" applyBorder="0"/>
    <xf numFmtId="182" fontId="49" fillId="14" borderId="241" applyBorder="0"/>
    <xf numFmtId="183" fontId="49" fillId="14" borderId="241" applyBorder="0"/>
    <xf numFmtId="183" fontId="49" fillId="14" borderId="241" applyBorder="0"/>
    <xf numFmtId="182" fontId="49" fillId="14" borderId="241" applyBorder="0"/>
    <xf numFmtId="4" fontId="23" fillId="10" borderId="239" applyNumberFormat="0" applyProtection="0">
      <alignment vertical="center"/>
    </xf>
    <xf numFmtId="4" fontId="23" fillId="10" borderId="239" applyNumberFormat="0" applyProtection="0">
      <alignment vertical="center"/>
    </xf>
    <xf numFmtId="4" fontId="79" fillId="10" borderId="239" applyNumberFormat="0" applyProtection="0">
      <alignment vertical="center"/>
    </xf>
    <xf numFmtId="4" fontId="79" fillId="10" borderId="239" applyNumberFormat="0" applyProtection="0">
      <alignment vertical="center"/>
    </xf>
    <xf numFmtId="4" fontId="50" fillId="10" borderId="239" applyNumberFormat="0" applyProtection="0">
      <alignment vertical="center"/>
    </xf>
    <xf numFmtId="4" fontId="50" fillId="10" borderId="239" applyNumberFormat="0" applyProtection="0">
      <alignment vertical="center"/>
    </xf>
    <xf numFmtId="4" fontId="23" fillId="10" borderId="239" applyNumberFormat="0" applyProtection="0">
      <alignment horizontal="left" vertical="center" indent="1"/>
    </xf>
    <xf numFmtId="4" fontId="23" fillId="10" borderId="239" applyNumberFormat="0" applyProtection="0">
      <alignment horizontal="left" vertical="center" indent="1"/>
    </xf>
    <xf numFmtId="4" fontId="79" fillId="16" borderId="239" applyNumberFormat="0" applyProtection="0">
      <alignment horizontal="left" vertical="center" indent="1"/>
    </xf>
    <xf numFmtId="4" fontId="23" fillId="10" borderId="239" applyNumberFormat="0" applyProtection="0">
      <alignment horizontal="left" vertical="center" indent="1"/>
    </xf>
    <xf numFmtId="4" fontId="23" fillId="10" borderId="239" applyNumberFormat="0" applyProtection="0">
      <alignment horizontal="left" vertical="center" indent="1"/>
    </xf>
    <xf numFmtId="4" fontId="79" fillId="16" borderId="239" applyNumberFormat="0" applyProtection="0">
      <alignment horizontal="left" vertical="center" indent="1"/>
    </xf>
    <xf numFmtId="0" fontId="23" fillId="10" borderId="239" applyNumberFormat="0" applyProtection="0">
      <alignment horizontal="left" vertical="top" indent="1"/>
    </xf>
    <xf numFmtId="0"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0" fontId="79"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4" fontId="23" fillId="47" borderId="239" applyNumberFormat="0" applyProtection="0">
      <alignment horizontal="right" vertical="center"/>
    </xf>
    <xf numFmtId="4" fontId="23" fillId="47" borderId="239" applyNumberFormat="0" applyProtection="0">
      <alignment horizontal="right" vertical="center"/>
    </xf>
    <xf numFmtId="4" fontId="52" fillId="0" borderId="236" applyNumberFormat="0" applyProtection="0">
      <alignment horizontal="right" vertical="center"/>
    </xf>
    <xf numFmtId="4" fontId="23" fillId="47" borderId="239" applyNumberFormat="0" applyProtection="0">
      <alignment horizontal="right" vertical="center"/>
    </xf>
    <xf numFmtId="4" fontId="23" fillId="47" borderId="239" applyNumberFormat="0" applyProtection="0">
      <alignment horizontal="right" vertical="center"/>
    </xf>
    <xf numFmtId="4" fontId="52" fillId="0" borderId="236" applyNumberFormat="0" applyProtection="0">
      <alignment horizontal="right" vertical="center"/>
    </xf>
    <xf numFmtId="4" fontId="52" fillId="0" borderId="236" applyNumberFormat="0" applyProtection="0">
      <alignment horizontal="right" vertical="center"/>
    </xf>
    <xf numFmtId="4" fontId="50" fillId="47" borderId="239" applyNumberFormat="0" applyProtection="0">
      <alignment horizontal="right" vertical="center"/>
    </xf>
    <xf numFmtId="4" fontId="50" fillId="47" borderId="239" applyNumberFormat="0" applyProtection="0">
      <alignment horizontal="right" vertical="center"/>
    </xf>
    <xf numFmtId="4" fontId="86" fillId="100" borderId="236" applyNumberFormat="0" applyProtection="0">
      <alignment horizontal="right" vertical="center"/>
    </xf>
    <xf numFmtId="4" fontId="86" fillId="100" borderId="236" applyNumberFormat="0" applyProtection="0">
      <alignment horizontal="right" vertical="center"/>
    </xf>
    <xf numFmtId="4" fontId="23" fillId="8" borderId="239" applyNumberFormat="0" applyProtection="0">
      <alignment horizontal="left" vertical="center" indent="1"/>
    </xf>
    <xf numFmtId="4" fontId="23" fillId="8" borderId="239" applyNumberFormat="0" applyProtection="0">
      <alignment horizontal="left" vertical="center" indent="1"/>
    </xf>
    <xf numFmtId="4" fontId="52" fillId="96" borderId="236" applyNumberFormat="0" applyProtection="0">
      <alignment horizontal="left" vertical="center" indent="1"/>
    </xf>
    <xf numFmtId="4" fontId="23" fillId="8" borderId="239" applyNumberFormat="0" applyProtection="0">
      <alignment horizontal="left" vertical="center" indent="1"/>
    </xf>
    <xf numFmtId="4" fontId="23" fillId="8" borderId="239" applyNumberFormat="0" applyProtection="0">
      <alignment horizontal="left" vertical="center" indent="1"/>
    </xf>
    <xf numFmtId="4" fontId="52" fillId="96" borderId="236" applyNumberFormat="0" applyProtection="0">
      <alignment horizontal="left" vertical="center" indent="1"/>
    </xf>
    <xf numFmtId="4" fontId="52" fillId="96" borderId="236" applyNumberFormat="0" applyProtection="0">
      <alignment horizontal="left" vertical="center" indent="1"/>
    </xf>
    <xf numFmtId="0" fontId="23" fillId="8" borderId="239" applyNumberFormat="0" applyProtection="0">
      <alignment horizontal="left" vertical="top" indent="1"/>
    </xf>
    <xf numFmtId="0"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0" fontId="79"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4" fontId="81" fillId="48" borderId="240" applyNumberFormat="0" applyProtection="0">
      <alignment horizontal="left" vertical="center" indent="1"/>
    </xf>
    <xf numFmtId="4" fontId="81" fillId="48" borderId="240" applyNumberFormat="0" applyProtection="0">
      <alignment horizontal="left" vertical="center" indent="1"/>
    </xf>
    <xf numFmtId="4" fontId="53" fillId="47" borderId="239" applyNumberFormat="0" applyProtection="0">
      <alignment horizontal="right" vertical="center"/>
    </xf>
    <xf numFmtId="4" fontId="53" fillId="47" borderId="239" applyNumberFormat="0" applyProtection="0">
      <alignment horizontal="right" vertical="center"/>
    </xf>
    <xf numFmtId="4" fontId="82" fillId="11" borderId="236" applyNumberFormat="0" applyProtection="0">
      <alignment horizontal="right" vertical="center"/>
    </xf>
    <xf numFmtId="4" fontId="82" fillId="11" borderId="236" applyNumberFormat="0" applyProtection="0">
      <alignment horizontal="right" vertical="center"/>
    </xf>
    <xf numFmtId="0" fontId="34" fillId="0" borderId="242" applyNumberFormat="0" applyFill="0" applyAlignment="0" applyProtection="0"/>
    <xf numFmtId="0" fontId="34" fillId="0" borderId="243" applyNumberFormat="0" applyFill="0" applyAlignment="0" applyProtection="0"/>
    <xf numFmtId="182" fontId="34" fillId="0" borderId="242" applyNumberFormat="0" applyFill="0" applyAlignment="0" applyProtection="0"/>
    <xf numFmtId="182" fontId="34" fillId="0" borderId="242" applyNumberFormat="0" applyFill="0" applyAlignment="0" applyProtection="0"/>
    <xf numFmtId="183" fontId="34" fillId="0" borderId="242"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3" applyNumberFormat="0" applyFill="0" applyAlignment="0" applyProtection="0"/>
    <xf numFmtId="183" fontId="34" fillId="0" borderId="243"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2" applyNumberFormat="0" applyFill="0" applyAlignment="0" applyProtection="0"/>
    <xf numFmtId="183" fontId="34" fillId="0" borderId="242" applyNumberFormat="0" applyFill="0" applyAlignment="0" applyProtection="0"/>
    <xf numFmtId="0" fontId="34" fillId="0" borderId="242"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0" fontId="34" fillId="0" borderId="242" applyNumberFormat="0" applyFill="0" applyAlignment="0" applyProtection="0"/>
    <xf numFmtId="0" fontId="45" fillId="92" borderId="249" applyNumberFormat="0" applyAlignment="0" applyProtection="0"/>
    <xf numFmtId="0" fontId="52" fillId="49" borderId="255"/>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42" borderId="247" applyNumberFormat="0" applyProtection="0">
      <alignment horizontal="right" vertical="center"/>
    </xf>
    <xf numFmtId="4" fontId="79" fillId="10" borderId="250" applyNumberFormat="0" applyProtection="0">
      <alignmen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4" fontId="23" fillId="15" borderId="250" applyNumberFormat="0" applyProtection="0">
      <alignment horizontal="right" vertical="center"/>
    </xf>
    <xf numFmtId="182" fontId="46" fillId="39" borderId="250" applyNumberFormat="0" applyProtection="0">
      <alignment horizontal="left" vertical="top" indent="1"/>
    </xf>
    <xf numFmtId="4" fontId="52" fillId="96" borderId="247" applyNumberFormat="0" applyProtection="0">
      <alignment horizontal="left" vertical="center" indent="1"/>
    </xf>
    <xf numFmtId="0" fontId="45" fillId="34" borderId="249" applyNumberFormat="0" applyAlignment="0" applyProtection="0"/>
    <xf numFmtId="182" fontId="10" fillId="31" borderId="248" applyNumberFormat="0" applyFont="0" applyAlignment="0" applyProtection="0"/>
    <xf numFmtId="4" fontId="52" fillId="39" borderId="247" applyNumberFormat="0" applyProtection="0">
      <alignment vertical="center"/>
    </xf>
    <xf numFmtId="4" fontId="52" fillId="46" borderId="251" applyNumberFormat="0" applyProtection="0">
      <alignment horizontal="left" vertical="center" indent="1"/>
    </xf>
    <xf numFmtId="0" fontId="52" fillId="49" borderId="255"/>
    <xf numFmtId="4" fontId="79" fillId="10" borderId="250" applyNumberFormat="0" applyProtection="0">
      <alignment vertical="center"/>
    </xf>
    <xf numFmtId="0" fontId="49" fillId="14" borderId="252" applyBorder="0"/>
    <xf numFmtId="0" fontId="49" fillId="14" borderId="252" applyBorder="0"/>
    <xf numFmtId="179" fontId="10" fillId="0" borderId="256">
      <protection locked="0"/>
    </xf>
    <xf numFmtId="179" fontId="10" fillId="0" borderId="256">
      <protection locked="0"/>
    </xf>
    <xf numFmtId="0" fontId="10" fillId="10" borderId="246" applyNumberFormat="0" applyFont="0" applyAlignment="0" applyProtection="0"/>
    <xf numFmtId="0" fontId="118" fillId="0" borderId="219">
      <alignment horizontal="left" vertical="center"/>
    </xf>
    <xf numFmtId="0" fontId="177" fillId="132" borderId="255" applyNumberFormat="0" applyProtection="0">
      <alignment horizontal="left" vertical="center" indent="2"/>
    </xf>
    <xf numFmtId="0" fontId="45" fillId="92" borderId="249" applyNumberFormat="0" applyAlignment="0" applyProtection="0"/>
    <xf numFmtId="4" fontId="52" fillId="13" borderId="247" applyNumberFormat="0" applyProtection="0">
      <alignment horizontal="right" vertical="center"/>
    </xf>
    <xf numFmtId="4" fontId="52" fillId="44" borderId="247" applyNumberFormat="0" applyProtection="0">
      <alignment horizontal="right" vertical="center"/>
    </xf>
    <xf numFmtId="0" fontId="40" fillId="32" borderId="247" applyNumberFormat="0" applyAlignment="0" applyProtection="0"/>
    <xf numFmtId="0" fontId="79" fillId="10" borderId="250" applyNumberFormat="0" applyProtection="0">
      <alignment horizontal="left" vertical="top" indent="1"/>
    </xf>
    <xf numFmtId="4" fontId="52" fillId="15" borderId="247" applyNumberFormat="0" applyProtection="0">
      <alignment horizontal="right" vertical="center"/>
    </xf>
    <xf numFmtId="4" fontId="23" fillId="44" borderId="250" applyNumberFormat="0" applyProtection="0">
      <alignment horizontal="right" vertical="center"/>
    </xf>
    <xf numFmtId="4" fontId="23" fillId="44" borderId="250" applyNumberFormat="0" applyProtection="0">
      <alignment horizontal="right" vertical="center"/>
    </xf>
    <xf numFmtId="4" fontId="52" fillId="44" borderId="247" applyNumberFormat="0" applyProtection="0">
      <alignment horizontal="right" vertical="center"/>
    </xf>
    <xf numFmtId="4" fontId="23" fillId="44" borderId="250" applyNumberFormat="0" applyProtection="0">
      <alignment horizontal="right" vertical="center"/>
    </xf>
    <xf numFmtId="4" fontId="23" fillId="44" borderId="250" applyNumberFormat="0" applyProtection="0">
      <alignment horizontal="right" vertical="center"/>
    </xf>
    <xf numFmtId="4" fontId="52" fillId="44" borderId="247" applyNumberFormat="0" applyProtection="0">
      <alignment horizontal="right" vertical="center"/>
    </xf>
    <xf numFmtId="4" fontId="23" fillId="45" borderId="250" applyNumberFormat="0" applyProtection="0">
      <alignment horizontal="right" vertical="center"/>
    </xf>
    <xf numFmtId="4" fontId="23" fillId="45" borderId="250" applyNumberFormat="0" applyProtection="0">
      <alignment horizontal="right" vertical="center"/>
    </xf>
    <xf numFmtId="4" fontId="52" fillId="45" borderId="247" applyNumberFormat="0" applyProtection="0">
      <alignment horizontal="right" vertical="center"/>
    </xf>
    <xf numFmtId="4" fontId="23" fillId="45" borderId="250" applyNumberFormat="0" applyProtection="0">
      <alignment horizontal="right" vertical="center"/>
    </xf>
    <xf numFmtId="4" fontId="23" fillId="45" borderId="250" applyNumberFormat="0" applyProtection="0">
      <alignment horizontal="right" vertical="center"/>
    </xf>
    <xf numFmtId="4" fontId="52" fillId="45" borderId="247" applyNumberFormat="0" applyProtection="0">
      <alignment horizontal="right" vertical="center"/>
    </xf>
    <xf numFmtId="4" fontId="52" fillId="46" borderId="251" applyNumberFormat="0" applyProtection="0">
      <alignment horizontal="left" vertical="center" indent="1"/>
    </xf>
    <xf numFmtId="4" fontId="52" fillId="46"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23" fillId="8" borderId="250" applyNumberFormat="0" applyProtection="0">
      <alignment horizontal="right" vertical="center"/>
    </xf>
    <xf numFmtId="4" fontId="23" fillId="8" borderId="250" applyNumberFormat="0" applyProtection="0">
      <alignment horizontal="right" vertical="center"/>
    </xf>
    <xf numFmtId="4" fontId="52" fillId="8" borderId="247" applyNumberFormat="0" applyProtection="0">
      <alignment horizontal="right" vertical="center"/>
    </xf>
    <xf numFmtId="4" fontId="23" fillId="8" borderId="250" applyNumberFormat="0" applyProtection="0">
      <alignment horizontal="right" vertical="center"/>
    </xf>
    <xf numFmtId="4" fontId="23" fillId="8" borderId="250" applyNumberFormat="0" applyProtection="0">
      <alignment horizontal="right" vertical="center"/>
    </xf>
    <xf numFmtId="4" fontId="52" fillId="8" borderId="247" applyNumberFormat="0" applyProtection="0">
      <alignment horizontal="right" vertical="center"/>
    </xf>
    <xf numFmtId="4" fontId="52" fillId="47" borderId="251" applyNumberFormat="0" applyProtection="0">
      <alignment horizontal="left" vertical="center" indent="1"/>
    </xf>
    <xf numFmtId="4" fontId="52" fillId="47" borderId="251" applyNumberFormat="0" applyProtection="0">
      <alignment horizontal="left" vertical="center" indent="1"/>
    </xf>
    <xf numFmtId="4" fontId="52" fillId="8" borderId="251" applyNumberFormat="0" applyProtection="0">
      <alignment horizontal="left" vertical="center" indent="1"/>
    </xf>
    <xf numFmtId="4" fontId="52" fillId="8" borderId="251"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52" fillId="16" borderId="247"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52" fillId="16" borderId="247"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52"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52" fillId="98" borderId="247"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52" fillId="98" borderId="247"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52"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52" fillId="12" borderId="247"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52" fillId="12" borderId="247"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52"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52" fillId="47" borderId="247"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52" fillId="47" borderId="247"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52"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0" fontId="49" fillId="14" borderId="252" applyBorder="0"/>
    <xf numFmtId="182" fontId="49" fillId="14" borderId="252" applyBorder="0"/>
    <xf numFmtId="183" fontId="49" fillId="14" borderId="252" applyBorder="0"/>
    <xf numFmtId="183" fontId="49" fillId="14" borderId="252" applyBorder="0"/>
    <xf numFmtId="182" fontId="49" fillId="14" borderId="252" applyBorder="0"/>
    <xf numFmtId="4" fontId="23" fillId="10" borderId="250" applyNumberFormat="0" applyProtection="0">
      <alignment vertical="center"/>
    </xf>
    <xf numFmtId="4" fontId="23" fillId="10" borderId="250" applyNumberFormat="0" applyProtection="0">
      <alignment vertical="center"/>
    </xf>
    <xf numFmtId="4" fontId="79" fillId="10" borderId="250" applyNumberFormat="0" applyProtection="0">
      <alignment vertical="center"/>
    </xf>
    <xf numFmtId="4" fontId="79" fillId="10" borderId="250" applyNumberFormat="0" applyProtection="0">
      <alignment vertical="center"/>
    </xf>
    <xf numFmtId="4" fontId="50" fillId="10" borderId="250" applyNumberFormat="0" applyProtection="0">
      <alignment vertical="center"/>
    </xf>
    <xf numFmtId="4" fontId="50" fillId="10" borderId="250" applyNumberFormat="0" applyProtection="0">
      <alignment vertical="center"/>
    </xf>
    <xf numFmtId="4" fontId="86" fillId="99" borderId="244" applyNumberFormat="0" applyProtection="0">
      <alignment vertical="center"/>
    </xf>
    <xf numFmtId="4" fontId="86" fillId="99" borderId="244" applyNumberFormat="0" applyProtection="0">
      <alignment vertical="center"/>
    </xf>
    <xf numFmtId="4" fontId="23" fillId="10" borderId="250" applyNumberFormat="0" applyProtection="0">
      <alignment horizontal="left" vertical="center" indent="1"/>
    </xf>
    <xf numFmtId="4" fontId="23" fillId="10" borderId="250" applyNumberFormat="0" applyProtection="0">
      <alignment horizontal="left" vertical="center" indent="1"/>
    </xf>
    <xf numFmtId="4" fontId="79" fillId="16" borderId="250" applyNumberFormat="0" applyProtection="0">
      <alignment horizontal="left" vertical="center" indent="1"/>
    </xf>
    <xf numFmtId="4" fontId="23" fillId="10" borderId="250" applyNumberFormat="0" applyProtection="0">
      <alignment horizontal="left" vertical="center" indent="1"/>
    </xf>
    <xf numFmtId="4" fontId="23" fillId="10" borderId="250" applyNumberFormat="0" applyProtection="0">
      <alignment horizontal="left" vertical="center" indent="1"/>
    </xf>
    <xf numFmtId="4" fontId="79" fillId="16" borderId="250" applyNumberFormat="0" applyProtection="0">
      <alignment horizontal="left" vertical="center" indent="1"/>
    </xf>
    <xf numFmtId="0" fontId="23" fillId="10" borderId="250" applyNumberFormat="0" applyProtection="0">
      <alignment horizontal="left" vertical="top" indent="1"/>
    </xf>
    <xf numFmtId="0"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0" fontId="79"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4" fontId="23" fillId="47" borderId="250" applyNumberFormat="0" applyProtection="0">
      <alignment horizontal="right" vertical="center"/>
    </xf>
    <xf numFmtId="4" fontId="23" fillId="47" borderId="250" applyNumberFormat="0" applyProtection="0">
      <alignment horizontal="right" vertical="center"/>
    </xf>
    <xf numFmtId="4" fontId="52" fillId="0" borderId="247" applyNumberFormat="0" applyProtection="0">
      <alignment horizontal="right" vertical="center"/>
    </xf>
    <xf numFmtId="4" fontId="23" fillId="47" borderId="250" applyNumberFormat="0" applyProtection="0">
      <alignment horizontal="right" vertical="center"/>
    </xf>
    <xf numFmtId="4" fontId="23" fillId="47" borderId="250" applyNumberFormat="0" applyProtection="0">
      <alignment horizontal="right" vertical="center"/>
    </xf>
    <xf numFmtId="4" fontId="52" fillId="0" borderId="247" applyNumberFormat="0" applyProtection="0">
      <alignment horizontal="right" vertical="center"/>
    </xf>
    <xf numFmtId="4" fontId="52" fillId="0" borderId="247" applyNumberFormat="0" applyProtection="0">
      <alignment horizontal="right" vertical="center"/>
    </xf>
    <xf numFmtId="4" fontId="50" fillId="47" borderId="250" applyNumberFormat="0" applyProtection="0">
      <alignment horizontal="right" vertical="center"/>
    </xf>
    <xf numFmtId="4" fontId="50" fillId="47" borderId="250" applyNumberFormat="0" applyProtection="0">
      <alignment horizontal="right" vertical="center"/>
    </xf>
    <xf numFmtId="4" fontId="86" fillId="100" borderId="247" applyNumberFormat="0" applyProtection="0">
      <alignment horizontal="right" vertical="center"/>
    </xf>
    <xf numFmtId="4" fontId="86" fillId="100" borderId="247" applyNumberFormat="0" applyProtection="0">
      <alignment horizontal="right" vertical="center"/>
    </xf>
    <xf numFmtId="4" fontId="23" fillId="8" borderId="250" applyNumberFormat="0" applyProtection="0">
      <alignment horizontal="left" vertical="center" indent="1"/>
    </xf>
    <xf numFmtId="4" fontId="23" fillId="8" borderId="250" applyNumberFormat="0" applyProtection="0">
      <alignment horizontal="left" vertical="center" indent="1"/>
    </xf>
    <xf numFmtId="4" fontId="52" fillId="96" borderId="247" applyNumberFormat="0" applyProtection="0">
      <alignment horizontal="left" vertical="center" indent="1"/>
    </xf>
    <xf numFmtId="4" fontId="23" fillId="8" borderId="250" applyNumberFormat="0" applyProtection="0">
      <alignment horizontal="left" vertical="center" indent="1"/>
    </xf>
    <xf numFmtId="4" fontId="23" fillId="8" borderId="250" applyNumberFormat="0" applyProtection="0">
      <alignment horizontal="left" vertical="center" indent="1"/>
    </xf>
    <xf numFmtId="4" fontId="52" fillId="96" borderId="247" applyNumberFormat="0" applyProtection="0">
      <alignment horizontal="left" vertical="center" indent="1"/>
    </xf>
    <xf numFmtId="4" fontId="52" fillId="96" borderId="247" applyNumberFormat="0" applyProtection="0">
      <alignment horizontal="left" vertical="center" indent="1"/>
    </xf>
    <xf numFmtId="0" fontId="23" fillId="8" borderId="250" applyNumberFormat="0" applyProtection="0">
      <alignment horizontal="left" vertical="top" indent="1"/>
    </xf>
    <xf numFmtId="0"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0" fontId="79"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4" fontId="81" fillId="48" borderId="251" applyNumberFormat="0" applyProtection="0">
      <alignment horizontal="left" vertical="center" indent="1"/>
    </xf>
    <xf numFmtId="4" fontId="81" fillId="48" borderId="251" applyNumberFormat="0" applyProtection="0">
      <alignment horizontal="left" vertical="center" indent="1"/>
    </xf>
    <xf numFmtId="0" fontId="52" fillId="49" borderId="244"/>
    <xf numFmtId="0" fontId="52" fillId="49" borderId="244"/>
    <xf numFmtId="183" fontId="52" fillId="49" borderId="244"/>
    <xf numFmtId="182" fontId="52" fillId="49" borderId="244"/>
    <xf numFmtId="183" fontId="52" fillId="49" borderId="244"/>
    <xf numFmtId="182" fontId="52" fillId="49" borderId="244"/>
    <xf numFmtId="4" fontId="53" fillId="47" borderId="250" applyNumberFormat="0" applyProtection="0">
      <alignment horizontal="right" vertical="center"/>
    </xf>
    <xf numFmtId="4" fontId="53" fillId="47" borderId="250" applyNumberFormat="0" applyProtection="0">
      <alignment horizontal="right" vertical="center"/>
    </xf>
    <xf numFmtId="4" fontId="82" fillId="11" borderId="247" applyNumberFormat="0" applyProtection="0">
      <alignment horizontal="right" vertical="center"/>
    </xf>
    <xf numFmtId="4" fontId="82" fillId="11" borderId="247" applyNumberFormat="0" applyProtection="0">
      <alignment horizontal="right" vertical="center"/>
    </xf>
    <xf numFmtId="0" fontId="34" fillId="0" borderId="253" applyNumberFormat="0" applyFill="0" applyAlignment="0" applyProtection="0"/>
    <xf numFmtId="0" fontId="34" fillId="0" borderId="254" applyNumberFormat="0" applyFill="0" applyAlignment="0" applyProtection="0"/>
    <xf numFmtId="182" fontId="34" fillId="0" borderId="253" applyNumberFormat="0" applyFill="0" applyAlignment="0" applyProtection="0"/>
    <xf numFmtId="182" fontId="34" fillId="0" borderId="253" applyNumberFormat="0" applyFill="0" applyAlignment="0" applyProtection="0"/>
    <xf numFmtId="183" fontId="34" fillId="0" borderId="253"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4" applyNumberFormat="0" applyFill="0" applyAlignment="0" applyProtection="0"/>
    <xf numFmtId="183" fontId="34" fillId="0" borderId="254"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3" applyNumberFormat="0" applyFill="0" applyAlignment="0" applyProtection="0"/>
    <xf numFmtId="183" fontId="34" fillId="0" borderId="253" applyNumberFormat="0" applyFill="0" applyAlignment="0" applyProtection="0"/>
    <xf numFmtId="0" fontId="34" fillId="0" borderId="253"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0" fontId="34" fillId="0" borderId="253" applyNumberFormat="0" applyFill="0" applyAlignment="0" applyProtection="0"/>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2" fillId="12" borderId="250" applyNumberFormat="0" applyProtection="0">
      <alignment horizontal="left" vertical="top" indent="1"/>
    </xf>
    <xf numFmtId="4" fontId="52" fillId="15" borderId="247" applyNumberFormat="0" applyProtection="0">
      <alignment horizontal="right" vertical="center"/>
    </xf>
    <xf numFmtId="0" fontId="80" fillId="39" borderId="250" applyNumberFormat="0" applyProtection="0">
      <alignment horizontal="left" vertical="top" indent="1"/>
    </xf>
    <xf numFmtId="0" fontId="52" fillId="12" borderId="247" applyNumberFormat="0" applyProtection="0">
      <alignment horizontal="left" vertical="center" indent="1"/>
    </xf>
    <xf numFmtId="4" fontId="10" fillId="14" borderId="251" applyNumberFormat="0" applyProtection="0">
      <alignment horizontal="left" vertical="center" indent="1"/>
    </xf>
    <xf numFmtId="4" fontId="81" fillId="48" borderId="251" applyNumberFormat="0" applyProtection="0">
      <alignment horizontal="left" vertical="center" indent="1"/>
    </xf>
    <xf numFmtId="4" fontId="52" fillId="47" borderId="251" applyNumberFormat="0" applyProtection="0">
      <alignment horizontal="left" vertical="center" indent="1"/>
    </xf>
    <xf numFmtId="0" fontId="45" fillId="92" borderId="249" applyNumberFormat="0" applyAlignment="0" applyProtection="0"/>
    <xf numFmtId="0" fontId="52" fillId="47" borderId="250" applyNumberFormat="0" applyProtection="0">
      <alignment horizontal="left" vertical="top" indent="1"/>
    </xf>
    <xf numFmtId="0" fontId="52" fillId="12" borderId="247" applyNumberFormat="0" applyProtection="0">
      <alignment horizontal="left" vertical="center" indent="1"/>
    </xf>
    <xf numFmtId="0" fontId="79" fillId="8" borderId="250" applyNumberFormat="0" applyProtection="0">
      <alignment horizontal="left" vertical="top" indent="1"/>
    </xf>
    <xf numFmtId="0" fontId="52" fillId="14" borderId="250" applyNumberFormat="0" applyProtection="0">
      <alignment horizontal="left" vertical="top" indent="1"/>
    </xf>
    <xf numFmtId="4" fontId="10" fillId="14" borderId="251" applyNumberFormat="0" applyProtection="0">
      <alignment horizontal="left" vertical="center" indent="1"/>
    </xf>
    <xf numFmtId="0" fontId="52" fillId="8" borderId="250" applyNumberFormat="0" applyProtection="0">
      <alignment horizontal="left" vertical="top" indent="1"/>
    </xf>
    <xf numFmtId="4" fontId="82" fillId="11" borderId="247" applyNumberFormat="0" applyProtection="0">
      <alignment horizontal="right" vertical="center"/>
    </xf>
    <xf numFmtId="0" fontId="52" fillId="98" borderId="247" applyNumberFormat="0" applyProtection="0">
      <alignment horizontal="left" vertical="center" indent="1"/>
    </xf>
    <xf numFmtId="4" fontId="52" fillId="8" borderId="247" applyNumberFormat="0" applyProtection="0">
      <alignment horizontal="right" vertical="center"/>
    </xf>
    <xf numFmtId="4" fontId="81" fillId="48" borderId="251" applyNumberFormat="0" applyProtection="0">
      <alignment horizontal="left" vertical="center" indent="1"/>
    </xf>
    <xf numFmtId="4" fontId="52" fillId="39" borderId="247" applyNumberFormat="0" applyProtection="0">
      <alignment vertical="center"/>
    </xf>
    <xf numFmtId="4" fontId="52" fillId="15" borderId="247" applyNumberFormat="0" applyProtection="0">
      <alignment horizontal="right" vertical="center"/>
    </xf>
    <xf numFmtId="4" fontId="52" fillId="42" borderId="247" applyNumberFormat="0" applyProtection="0">
      <alignment horizontal="right" vertical="center"/>
    </xf>
    <xf numFmtId="4" fontId="52" fillId="13" borderId="247" applyNumberFormat="0" applyProtection="0">
      <alignment horizontal="right" vertical="center"/>
    </xf>
    <xf numFmtId="4" fontId="52" fillId="45" borderId="247" applyNumberFormat="0" applyProtection="0">
      <alignment horizontal="right" vertical="center"/>
    </xf>
    <xf numFmtId="4" fontId="52" fillId="45" borderId="247" applyNumberFormat="0" applyProtection="0">
      <alignment horizontal="right" vertical="center"/>
    </xf>
    <xf numFmtId="0" fontId="52" fillId="12" borderId="247" applyNumberFormat="0" applyProtection="0">
      <alignment horizontal="left" vertical="center" indent="1"/>
    </xf>
    <xf numFmtId="4" fontId="52" fillId="46" borderId="251" applyNumberFormat="0" applyProtection="0">
      <alignment horizontal="left" vertical="center" indent="1"/>
    </xf>
    <xf numFmtId="0" fontId="34" fillId="0" borderId="253" applyNumberFormat="0" applyFill="0" applyAlignment="0" applyProtection="0"/>
    <xf numFmtId="4" fontId="52" fillId="47" borderId="251" applyNumberFormat="0" applyProtection="0">
      <alignment horizontal="left" vertical="center" indent="1"/>
    </xf>
    <xf numFmtId="0" fontId="52" fillId="16" borderId="247" applyNumberFormat="0" applyProtection="0">
      <alignment horizontal="left" vertical="center" indent="1"/>
    </xf>
    <xf numFmtId="4" fontId="10" fillId="14" borderId="251" applyNumberFormat="0" applyProtection="0">
      <alignment horizontal="left" vertical="center" indent="1"/>
    </xf>
    <xf numFmtId="4" fontId="52" fillId="45" borderId="247" applyNumberFormat="0" applyProtection="0">
      <alignment horizontal="right" vertical="center"/>
    </xf>
    <xf numFmtId="4" fontId="86" fillId="99" borderId="255" applyNumberFormat="0" applyProtection="0">
      <alignmen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96" borderId="247" applyNumberFormat="0" applyProtection="0">
      <alignment horizontal="left" vertical="center" indent="1"/>
    </xf>
    <xf numFmtId="4" fontId="52" fillId="41" borderId="247" applyNumberFormat="0" applyProtection="0">
      <alignment horizontal="right" vertical="center"/>
    </xf>
    <xf numFmtId="4" fontId="52" fillId="96" borderId="247" applyNumberFormat="0" applyProtection="0">
      <alignment horizontal="left" vertical="center" indent="1"/>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5" borderId="247" applyNumberFormat="0" applyProtection="0">
      <alignment horizontal="left" vertical="center" indent="1"/>
    </xf>
    <xf numFmtId="4" fontId="52" fillId="39" borderId="247" applyNumberFormat="0" applyProtection="0">
      <alignment vertical="center"/>
    </xf>
    <xf numFmtId="0" fontId="52" fillId="8" borderId="250" applyNumberFormat="0" applyProtection="0">
      <alignment horizontal="left" vertical="top" indent="1"/>
    </xf>
    <xf numFmtId="0" fontId="125" fillId="16" borderId="246" applyNumberFormat="0" applyAlignment="0" applyProtection="0"/>
    <xf numFmtId="0" fontId="130" fillId="17" borderId="246"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6" applyNumberFormat="0" applyAlignment="0" applyProtection="0"/>
    <xf numFmtId="0" fontId="10" fillId="10" borderId="248" applyNumberFormat="0" applyFont="0" applyAlignment="0" applyProtection="0"/>
    <xf numFmtId="0" fontId="10" fillId="10" borderId="248" applyNumberFormat="0" applyFont="0" applyAlignment="0" applyProtection="0"/>
    <xf numFmtId="0" fontId="52" fillId="31" borderId="247" applyNumberFormat="0" applyFont="0" applyAlignment="0" applyProtection="0"/>
    <xf numFmtId="0" fontId="52" fillId="31" borderId="247" applyNumberFormat="0" applyFont="0" applyAlignment="0" applyProtection="0"/>
    <xf numFmtId="0" fontId="52" fillId="31" borderId="247" applyNumberFormat="0" applyFont="0" applyAlignment="0" applyProtection="0"/>
    <xf numFmtId="0" fontId="45" fillId="16" borderId="249" applyNumberFormat="0" applyAlignment="0" applyProtection="0"/>
    <xf numFmtId="4" fontId="46" fillId="39" borderId="250" applyNumberFormat="0" applyProtection="0">
      <alignment vertical="center"/>
    </xf>
    <xf numFmtId="4" fontId="47" fillId="39" borderId="250" applyNumberFormat="0" applyProtection="0">
      <alignment vertical="center"/>
    </xf>
    <xf numFmtId="4" fontId="46" fillId="39" borderId="250" applyNumberFormat="0" applyProtection="0">
      <alignment horizontal="left" vertical="center" indent="1"/>
    </xf>
    <xf numFmtId="0" fontId="46" fillId="39" borderId="250" applyNumberFormat="0" applyProtection="0">
      <alignment horizontal="left" vertical="top" indent="1"/>
    </xf>
    <xf numFmtId="4" fontId="23" fillId="13" borderId="250" applyNumberFormat="0" applyProtection="0">
      <alignment horizontal="right" vertical="center"/>
    </xf>
    <xf numFmtId="4" fontId="23" fillId="9" borderId="250" applyNumberFormat="0" applyProtection="0">
      <alignment horizontal="right" vertical="center"/>
    </xf>
    <xf numFmtId="4" fontId="23" fillId="40" borderId="250" applyNumberFormat="0" applyProtection="0">
      <alignment horizontal="right" vertical="center"/>
    </xf>
    <xf numFmtId="4" fontId="23" fillId="41" borderId="250" applyNumberFormat="0" applyProtection="0">
      <alignment horizontal="right" vertical="center"/>
    </xf>
    <xf numFmtId="4" fontId="23" fillId="42" borderId="250" applyNumberFormat="0" applyProtection="0">
      <alignment horizontal="right" vertical="center"/>
    </xf>
    <xf numFmtId="4" fontId="23" fillId="43" borderId="250" applyNumberFormat="0" applyProtection="0">
      <alignment horizontal="right" vertical="center"/>
    </xf>
    <xf numFmtId="4" fontId="23" fillId="15" borderId="250" applyNumberFormat="0" applyProtection="0">
      <alignment horizontal="right" vertical="center"/>
    </xf>
    <xf numFmtId="4" fontId="23" fillId="44" borderId="250" applyNumberFormat="0" applyProtection="0">
      <alignment horizontal="right" vertical="center"/>
    </xf>
    <xf numFmtId="4" fontId="23" fillId="45" borderId="250" applyNumberFormat="0" applyProtection="0">
      <alignment horizontal="right" vertical="center"/>
    </xf>
    <xf numFmtId="4" fontId="23" fillId="8" borderId="250" applyNumberFormat="0" applyProtection="0">
      <alignment horizontal="right" vertical="center"/>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11" borderId="255" applyNumberFormat="0">
      <protection locked="0"/>
    </xf>
    <xf numFmtId="0" fontId="10" fillId="11" borderId="255" applyNumberFormat="0">
      <protection locked="0"/>
    </xf>
    <xf numFmtId="0" fontId="10" fillId="11" borderId="255" applyNumberFormat="0">
      <protection locked="0"/>
    </xf>
    <xf numFmtId="4" fontId="23" fillId="10" borderId="250" applyNumberFormat="0" applyProtection="0">
      <alignment vertical="center"/>
    </xf>
    <xf numFmtId="4" fontId="50" fillId="10" borderId="250" applyNumberFormat="0" applyProtection="0">
      <alignment vertical="center"/>
    </xf>
    <xf numFmtId="0" fontId="23" fillId="10" borderId="250" applyNumberFormat="0" applyProtection="0">
      <alignment horizontal="left" vertical="top" indent="1"/>
    </xf>
    <xf numFmtId="4" fontId="23" fillId="47" borderId="250" applyNumberFormat="0" applyProtection="0">
      <alignment horizontal="right" vertical="center"/>
    </xf>
    <xf numFmtId="4" fontId="50" fillId="47" borderId="250" applyNumberFormat="0" applyProtection="0">
      <alignment horizontal="right" vertical="center"/>
    </xf>
    <xf numFmtId="4" fontId="23" fillId="8" borderId="250" applyNumberFormat="0" applyProtection="0">
      <alignment horizontal="left" vertical="center" indent="1"/>
    </xf>
    <xf numFmtId="0" fontId="23" fillId="8" borderId="250" applyNumberFormat="0" applyProtection="0">
      <alignment horizontal="left" vertical="top" indent="1"/>
    </xf>
    <xf numFmtId="4" fontId="53" fillId="47" borderId="250" applyNumberFormat="0" applyProtection="0">
      <alignment horizontal="right" vertical="center"/>
    </xf>
    <xf numFmtId="0" fontId="10" fillId="31" borderId="313" applyNumberFormat="0" applyFont="0" applyAlignment="0" applyProtection="0"/>
    <xf numFmtId="183" fontId="10" fillId="31" borderId="313" applyNumberFormat="0" applyFont="0" applyAlignment="0" applyProtection="0"/>
    <xf numFmtId="182" fontId="10" fillId="31" borderId="313" applyNumberFormat="0" applyFont="0" applyAlignment="0" applyProtection="0"/>
    <xf numFmtId="4" fontId="52" fillId="13" borderId="312" applyNumberFormat="0" applyProtection="0">
      <alignment horizontal="right" vertical="center"/>
    </xf>
    <xf numFmtId="4" fontId="52" fillId="8" borderId="312" applyNumberFormat="0" applyProtection="0">
      <alignment horizontal="right" vertical="center"/>
    </xf>
    <xf numFmtId="0" fontId="52" fillId="16" borderId="312" applyNumberFormat="0" applyProtection="0">
      <alignment horizontal="left" vertical="center" indent="1"/>
    </xf>
    <xf numFmtId="0" fontId="52" fillId="98" borderId="312" applyNumberFormat="0" applyProtection="0">
      <alignment horizontal="left" vertical="center" indent="1"/>
    </xf>
    <xf numFmtId="4" fontId="52" fillId="0" borderId="312" applyNumberFormat="0" applyProtection="0">
      <alignment horizontal="right" vertical="center"/>
    </xf>
    <xf numFmtId="0" fontId="52" fillId="47" borderId="315" applyNumberFormat="0" applyProtection="0">
      <alignment horizontal="left" vertical="top" indent="1"/>
    </xf>
    <xf numFmtId="4" fontId="52" fillId="40" borderId="316" applyNumberFormat="0" applyProtection="0">
      <alignment horizontal="right" vertical="center"/>
    </xf>
    <xf numFmtId="4" fontId="86" fillId="99" borderId="320" applyNumberFormat="0" applyProtection="0">
      <alignment vertical="center"/>
    </xf>
    <xf numFmtId="0" fontId="52" fillId="12" borderId="315" applyNumberFormat="0" applyProtection="0">
      <alignment horizontal="left" vertical="top" indent="1"/>
    </xf>
    <xf numFmtId="0" fontId="34" fillId="0" borderId="318" applyNumberFormat="0" applyFill="0" applyAlignment="0" applyProtection="0"/>
    <xf numFmtId="4" fontId="52" fillId="47" borderId="316" applyNumberFormat="0" applyProtection="0">
      <alignment horizontal="left" vertical="center" indent="1"/>
    </xf>
    <xf numFmtId="4" fontId="52" fillId="39" borderId="312" applyNumberFormat="0" applyProtection="0">
      <alignment vertical="center"/>
    </xf>
    <xf numFmtId="0" fontId="52" fillId="31" borderId="312" applyNumberFormat="0" applyFont="0" applyAlignment="0" applyProtection="0"/>
    <xf numFmtId="0" fontId="52" fillId="47" borderId="312" applyNumberFormat="0" applyProtection="0">
      <alignment horizontal="left" vertical="center" indent="1"/>
    </xf>
    <xf numFmtId="0" fontId="52" fillId="8" borderId="315" applyNumberFormat="0" applyProtection="0">
      <alignment horizontal="left" vertical="top" indent="1"/>
    </xf>
    <xf numFmtId="0" fontId="52" fillId="47" borderId="315" applyNumberFormat="0" applyProtection="0">
      <alignment horizontal="left" vertical="top" indent="1"/>
    </xf>
    <xf numFmtId="4" fontId="52" fillId="42" borderId="312" applyNumberFormat="0" applyProtection="0">
      <alignment horizontal="right" vertical="center"/>
    </xf>
    <xf numFmtId="4" fontId="52" fillId="95" borderId="312" applyNumberFormat="0" applyProtection="0">
      <alignment horizontal="left" vertical="center" indent="1"/>
    </xf>
    <xf numFmtId="4" fontId="52" fillId="41" borderId="312" applyNumberFormat="0" applyProtection="0">
      <alignment horizontal="right" vertical="center"/>
    </xf>
    <xf numFmtId="4" fontId="52" fillId="8" borderId="316" applyNumberFormat="0" applyProtection="0">
      <alignment horizontal="left" vertical="center" indent="1"/>
    </xf>
    <xf numFmtId="0" fontId="52" fillId="98" borderId="312" applyNumberFormat="0" applyProtection="0">
      <alignment horizontal="left" vertical="center" indent="1"/>
    </xf>
    <xf numFmtId="0" fontId="52" fillId="12" borderId="315" applyNumberFormat="0" applyProtection="0">
      <alignment horizontal="left" vertical="top" indent="1"/>
    </xf>
    <xf numFmtId="4" fontId="79" fillId="16" borderId="315" applyNumberFormat="0" applyProtection="0">
      <alignment horizontal="left" vertical="center" indent="1"/>
    </xf>
    <xf numFmtId="4" fontId="52" fillId="46" borderId="316" applyNumberFormat="0" applyProtection="0">
      <alignment horizontal="left" vertical="center" indent="1"/>
    </xf>
    <xf numFmtId="0" fontId="52" fillId="31" borderId="312" applyNumberFormat="0" applyFont="0" applyAlignment="0" applyProtection="0"/>
    <xf numFmtId="4" fontId="52" fillId="45" borderId="312" applyNumberFormat="0" applyProtection="0">
      <alignment horizontal="right" vertical="center"/>
    </xf>
    <xf numFmtId="4" fontId="52" fillId="40" borderId="316" applyNumberFormat="0" applyProtection="0">
      <alignment horizontal="right" vertical="center"/>
    </xf>
    <xf numFmtId="4" fontId="86" fillId="95" borderId="312" applyNumberFormat="0" applyProtection="0">
      <alignment vertical="center"/>
    </xf>
    <xf numFmtId="4" fontId="52" fillId="95" borderId="312" applyNumberFormat="0" applyProtection="0">
      <alignment horizontal="left" vertical="center" indent="1"/>
    </xf>
    <xf numFmtId="4" fontId="52" fillId="96" borderId="312" applyNumberFormat="0" applyProtection="0">
      <alignment horizontal="left" vertical="center" indent="1"/>
    </xf>
    <xf numFmtId="4" fontId="52" fillId="42" borderId="312" applyNumberFormat="0" applyProtection="0">
      <alignment horizontal="right" vertical="center"/>
    </xf>
    <xf numFmtId="4" fontId="52" fillId="47" borderId="316" applyNumberFormat="0" applyProtection="0">
      <alignment horizontal="left" vertical="center" indent="1"/>
    </xf>
    <xf numFmtId="0" fontId="52" fillId="16" borderId="312" applyNumberFormat="0" applyProtection="0">
      <alignment horizontal="left" vertical="center" indent="1"/>
    </xf>
    <xf numFmtId="0" fontId="52" fillId="98" borderId="312" applyNumberFormat="0" applyProtection="0">
      <alignment horizontal="left" vertical="center" indent="1"/>
    </xf>
    <xf numFmtId="0" fontId="52" fillId="49" borderId="320"/>
    <xf numFmtId="4" fontId="52" fillId="41" borderId="312" applyNumberFormat="0" applyProtection="0">
      <alignment horizontal="right" vertical="center"/>
    </xf>
    <xf numFmtId="0" fontId="52" fillId="31" borderId="312" applyNumberFormat="0" applyFont="0" applyAlignment="0" applyProtection="0"/>
    <xf numFmtId="4" fontId="52" fillId="43" borderId="312" applyNumberFormat="0" applyProtection="0">
      <alignment horizontal="right" vertical="center"/>
    </xf>
    <xf numFmtId="0" fontId="52" fillId="98" borderId="312" applyNumberFormat="0" applyProtection="0">
      <alignment horizontal="left" vertical="center" indent="1"/>
    </xf>
    <xf numFmtId="4" fontId="52" fillId="96" borderId="312" applyNumberFormat="0" applyProtection="0">
      <alignment horizontal="left" vertical="center" indent="1"/>
    </xf>
    <xf numFmtId="0" fontId="52" fillId="47" borderId="315" applyNumberFormat="0" applyProtection="0">
      <alignment horizontal="left" vertical="top" indent="1"/>
    </xf>
    <xf numFmtId="0" fontId="52" fillId="31" borderId="312" applyNumberFormat="0" applyFont="0" applyAlignment="0" applyProtection="0"/>
    <xf numFmtId="4" fontId="52" fillId="95" borderId="312" applyNumberFormat="0" applyProtection="0">
      <alignment horizontal="left" vertical="center" indent="1"/>
    </xf>
    <xf numFmtId="4" fontId="52" fillId="13" borderId="312" applyNumberFormat="0" applyProtection="0">
      <alignment horizontal="right" vertical="center"/>
    </xf>
    <xf numFmtId="4" fontId="52" fillId="45" borderId="312" applyNumberFormat="0" applyProtection="0">
      <alignment horizontal="right" vertical="center"/>
    </xf>
    <xf numFmtId="4" fontId="52" fillId="13" borderId="312" applyNumberFormat="0" applyProtection="0">
      <alignment horizontal="right" vertical="center"/>
    </xf>
    <xf numFmtId="0" fontId="40" fillId="32" borderId="312" applyNumberFormat="0" applyAlignment="0" applyProtection="0"/>
    <xf numFmtId="4" fontId="10" fillId="14" borderId="316" applyNumberFormat="0" applyProtection="0">
      <alignment horizontal="left" vertical="center" indent="1"/>
    </xf>
    <xf numFmtId="0" fontId="84" fillId="92" borderId="312" applyNumberFormat="0" applyAlignment="0" applyProtection="0"/>
    <xf numFmtId="0" fontId="80" fillId="39" borderId="315" applyNumberFormat="0" applyProtection="0">
      <alignment horizontal="left" vertical="top" indent="1"/>
    </xf>
    <xf numFmtId="4" fontId="52" fillId="0" borderId="312" applyNumberFormat="0" applyProtection="0">
      <alignment horizontal="right" vertical="center"/>
    </xf>
    <xf numFmtId="4" fontId="52" fillId="46" borderId="316" applyNumberFormat="0" applyProtection="0">
      <alignment horizontal="left" vertical="center" indent="1"/>
    </xf>
    <xf numFmtId="0" fontId="52" fillId="47" borderId="312" applyNumberFormat="0" applyProtection="0">
      <alignment horizontal="left" vertical="center" indent="1"/>
    </xf>
    <xf numFmtId="4" fontId="52" fillId="96" borderId="312" applyNumberFormat="0" applyProtection="0">
      <alignment horizontal="left" vertical="center" indent="1"/>
    </xf>
    <xf numFmtId="0" fontId="130" fillId="17" borderId="311" applyNumberFormat="0" applyAlignment="0" applyProtection="0"/>
    <xf numFmtId="0" fontId="130" fillId="17" borderId="311" applyNumberFormat="0" applyAlignment="0" applyProtection="0"/>
    <xf numFmtId="0" fontId="130" fillId="17" borderId="311" applyNumberFormat="0" applyAlignment="0" applyProtection="0"/>
    <xf numFmtId="182" fontId="130" fillId="17" borderId="311" applyNumberFormat="0" applyAlignment="0" applyProtection="0"/>
    <xf numFmtId="182" fontId="40" fillId="32" borderId="311" applyNumberFormat="0" applyAlignment="0" applyProtection="0"/>
    <xf numFmtId="183" fontId="130" fillId="17" borderId="311" applyNumberFormat="0" applyAlignment="0" applyProtection="0"/>
    <xf numFmtId="182" fontId="40" fillId="32" borderId="311" applyNumberFormat="0" applyAlignment="0" applyProtection="0"/>
    <xf numFmtId="0" fontId="40" fillId="32" borderId="311" applyNumberFormat="0" applyAlignment="0" applyProtection="0"/>
    <xf numFmtId="183" fontId="130" fillId="17" borderId="311" applyNumberFormat="0" applyAlignment="0" applyProtection="0"/>
    <xf numFmtId="182" fontId="130" fillId="17" borderId="311" applyNumberFormat="0" applyAlignment="0" applyProtection="0"/>
    <xf numFmtId="183" fontId="130" fillId="17" borderId="311" applyNumberFormat="0" applyAlignment="0" applyProtection="0"/>
    <xf numFmtId="10" fontId="52" fillId="99" borderId="320" applyNumberFormat="0" applyBorder="0" applyAlignment="0" applyProtection="0"/>
    <xf numFmtId="0" fontId="31" fillId="34" borderId="300" applyNumberFormat="0" applyAlignment="0" applyProtection="0"/>
    <xf numFmtId="182" fontId="31" fillId="34" borderId="300" applyNumberFormat="0" applyAlignment="0" applyProtection="0"/>
    <xf numFmtId="0" fontId="10" fillId="10" borderId="311" applyNumberFormat="0" applyFont="0" applyAlignment="0" applyProtection="0"/>
    <xf numFmtId="182" fontId="130" fillId="17" borderId="300" applyNumberFormat="0" applyAlignment="0" applyProtection="0"/>
    <xf numFmtId="183" fontId="130" fillId="17" borderId="300" applyNumberFormat="0" applyAlignment="0" applyProtection="0"/>
    <xf numFmtId="182" fontId="130" fillId="17" borderId="300" applyNumberFormat="0" applyAlignment="0" applyProtection="0"/>
    <xf numFmtId="182" fontId="130" fillId="17" borderId="300" applyNumberFormat="0" applyAlignment="0" applyProtection="0"/>
    <xf numFmtId="182" fontId="40" fillId="32" borderId="300" applyNumberFormat="0" applyAlignment="0" applyProtection="0"/>
    <xf numFmtId="182" fontId="40" fillId="32" borderId="300" applyNumberFormat="0" applyAlignment="0" applyProtection="0"/>
    <xf numFmtId="182" fontId="130" fillId="17" borderId="30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130" fillId="17" borderId="300" applyNumberFormat="0" applyAlignment="0" applyProtection="0"/>
    <xf numFmtId="0" fontId="10" fillId="111" borderId="315" applyNumberFormat="0" applyProtection="0">
      <alignment horizontal="left" vertical="top" indent="1"/>
    </xf>
    <xf numFmtId="0" fontId="168" fillId="0" borderId="320" applyNumberFormat="0" applyProtection="0">
      <alignment horizontal="left" vertical="center" indent="2"/>
    </xf>
    <xf numFmtId="0" fontId="10" fillId="133" borderId="315" applyNumberFormat="0" applyProtection="0">
      <alignment horizontal="left" vertical="top" indent="1"/>
    </xf>
    <xf numFmtId="0" fontId="10" fillId="11" borderId="320" applyNumberFormat="0">
      <protection locked="0"/>
    </xf>
    <xf numFmtId="211" fontId="191" fillId="0" borderId="297">
      <alignment horizontal="center"/>
    </xf>
    <xf numFmtId="1" fontId="139" fillId="101" borderId="320" applyNumberFormat="0" applyAlignment="0">
      <alignment horizontal="left"/>
    </xf>
    <xf numFmtId="0"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4" fontId="52" fillId="45" borderId="301" applyNumberFormat="0" applyProtection="0">
      <alignment horizontal="right" vertical="center"/>
    </xf>
    <xf numFmtId="4" fontId="23" fillId="8" borderId="304" applyNumberFormat="0" applyProtection="0">
      <alignment horizontal="right" vertical="center"/>
    </xf>
    <xf numFmtId="183"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top" indent="1"/>
    </xf>
    <xf numFmtId="0" fontId="10" fillId="14" borderId="304" applyNumberFormat="0" applyProtection="0">
      <alignment horizontal="left" vertical="top" indent="1"/>
    </xf>
    <xf numFmtId="0"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10" fillId="8" borderId="304" applyNumberFormat="0" applyProtection="0">
      <alignment horizontal="left" vertical="top" indent="1"/>
    </xf>
    <xf numFmtId="183" fontId="10" fillId="8" borderId="304" applyNumberFormat="0" applyProtection="0">
      <alignment horizontal="left" vertical="top" indent="1"/>
    </xf>
    <xf numFmtId="183" fontId="10" fillId="8" borderId="304" applyNumberFormat="0" applyProtection="0">
      <alignment horizontal="left" vertical="top"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0" fontId="52" fillId="12" borderId="301"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4" fontId="46" fillId="39" borderId="263" applyNumberFormat="0" applyProtection="0">
      <alignment vertical="center"/>
    </xf>
    <xf numFmtId="4" fontId="47" fillId="39" borderId="263" applyNumberFormat="0" applyProtection="0">
      <alignment vertical="center"/>
    </xf>
    <xf numFmtId="4" fontId="46" fillId="39" borderId="263" applyNumberFormat="0" applyProtection="0">
      <alignment horizontal="left" vertical="center" indent="1"/>
    </xf>
    <xf numFmtId="0" fontId="46" fillId="39" borderId="263" applyNumberFormat="0" applyProtection="0">
      <alignment horizontal="left" vertical="top" indent="1"/>
    </xf>
    <xf numFmtId="4" fontId="23" fillId="13" borderId="263" applyNumberFormat="0" applyProtection="0">
      <alignment horizontal="right" vertical="center"/>
    </xf>
    <xf numFmtId="4" fontId="23" fillId="13" borderId="263" applyNumberFormat="0" applyProtection="0">
      <alignment horizontal="right" vertical="center"/>
    </xf>
    <xf numFmtId="4" fontId="23" fillId="9"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23" fillId="8" borderId="263" applyNumberFormat="0" applyProtection="0">
      <alignment horizontal="right" vertical="center"/>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49" fillId="14" borderId="264" applyBorder="0"/>
    <xf numFmtId="4" fontId="23" fillId="10" borderId="263" applyNumberFormat="0" applyProtection="0">
      <alignment vertical="center"/>
    </xf>
    <xf numFmtId="4" fontId="23" fillId="10" borderId="263" applyNumberFormat="0" applyProtection="0">
      <alignment vertical="center"/>
    </xf>
    <xf numFmtId="4" fontId="50" fillId="10" borderId="263" applyNumberFormat="0" applyProtection="0">
      <alignment vertical="center"/>
    </xf>
    <xf numFmtId="4" fontId="23" fillId="10" borderId="263" applyNumberFormat="0" applyProtection="0">
      <alignment horizontal="left" vertical="center" indent="1"/>
    </xf>
    <xf numFmtId="4" fontId="23" fillId="10" borderId="263" applyNumberFormat="0" applyProtection="0">
      <alignment horizontal="left" vertical="center" indent="1"/>
    </xf>
    <xf numFmtId="0" fontId="23" fillId="10" borderId="263" applyNumberFormat="0" applyProtection="0">
      <alignment horizontal="left" vertical="top" indent="1"/>
    </xf>
    <xf numFmtId="0" fontId="23" fillId="10" borderId="263" applyNumberFormat="0" applyProtection="0">
      <alignment horizontal="left" vertical="top" indent="1"/>
    </xf>
    <xf numFmtId="4" fontId="23" fillId="47" borderId="263" applyNumberFormat="0" applyProtection="0">
      <alignment horizontal="right" vertical="center"/>
    </xf>
    <xf numFmtId="4" fontId="23" fillId="47" borderId="263" applyNumberFormat="0" applyProtection="0">
      <alignment horizontal="right" vertical="center"/>
    </xf>
    <xf numFmtId="4" fontId="50" fillId="47" borderId="263" applyNumberFormat="0" applyProtection="0">
      <alignment horizontal="right" vertical="center"/>
    </xf>
    <xf numFmtId="4" fontId="23" fillId="8" borderId="263" applyNumberFormat="0" applyProtection="0">
      <alignment horizontal="left" vertical="center" indent="1"/>
    </xf>
    <xf numFmtId="4" fontId="23" fillId="8" borderId="263" applyNumberFormat="0" applyProtection="0">
      <alignment horizontal="left" vertical="center" indent="1"/>
    </xf>
    <xf numFmtId="0" fontId="23" fillId="8" borderId="263" applyNumberFormat="0" applyProtection="0">
      <alignment horizontal="left" vertical="top" indent="1"/>
    </xf>
    <xf numFmtId="0" fontId="23" fillId="8" borderId="263" applyNumberFormat="0" applyProtection="0">
      <alignment horizontal="left" vertical="top" indent="1"/>
    </xf>
    <xf numFmtId="4" fontId="53" fillId="47" borderId="263" applyNumberFormat="0" applyProtection="0">
      <alignment horizontal="right" vertical="center"/>
    </xf>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182" fontId="31" fillId="34" borderId="300" applyNumberFormat="0" applyAlignment="0" applyProtection="0"/>
    <xf numFmtId="4" fontId="174" fillId="126" borderId="320" applyNumberFormat="0" applyProtection="0">
      <alignment horizontal="left" vertical="center" indent="1"/>
    </xf>
    <xf numFmtId="182" fontId="31" fillId="34" borderId="311" applyNumberFormat="0" applyAlignment="0" applyProtection="0"/>
    <xf numFmtId="182" fontId="40" fillId="32" borderId="300" applyNumberFormat="0" applyAlignment="0" applyProtection="0"/>
    <xf numFmtId="0" fontId="84" fillId="92" borderId="266" applyNumberFormat="0" applyAlignment="0" applyProtection="0"/>
    <xf numFmtId="4" fontId="52" fillId="47" borderId="305" applyNumberFormat="0" applyProtection="0">
      <alignment horizontal="left" vertical="center" indent="1"/>
    </xf>
    <xf numFmtId="183" fontId="10" fillId="8" borderId="304" applyNumberFormat="0" applyProtection="0">
      <alignment horizontal="left" vertical="center" indent="1"/>
    </xf>
    <xf numFmtId="0" fontId="10" fillId="12" borderId="304" applyNumberFormat="0" applyProtection="0">
      <alignment horizontal="left" vertical="top" indent="1"/>
    </xf>
    <xf numFmtId="4" fontId="52" fillId="13" borderId="312" applyNumberFormat="0" applyProtection="0">
      <alignment horizontal="right" vertical="center"/>
    </xf>
    <xf numFmtId="0" fontId="40" fillId="32" borderId="266" applyNumberFormat="0" applyAlignment="0" applyProtection="0"/>
    <xf numFmtId="0" fontId="52" fillId="31" borderId="266" applyNumberFormat="0" applyFont="0" applyAlignment="0" applyProtection="0"/>
    <xf numFmtId="0" fontId="45" fillId="92" borderId="262" applyNumberFormat="0" applyAlignment="0" applyProtection="0"/>
    <xf numFmtId="4" fontId="52" fillId="39" borderId="266" applyNumberFormat="0" applyProtection="0">
      <alignment vertical="center"/>
    </xf>
    <xf numFmtId="4" fontId="86" fillId="95" borderId="266" applyNumberFormat="0" applyProtection="0">
      <alignment vertical="center"/>
    </xf>
    <xf numFmtId="4" fontId="52" fillId="95" borderId="266" applyNumberFormat="0" applyProtection="0">
      <alignment horizontal="left" vertical="center" indent="1"/>
    </xf>
    <xf numFmtId="0" fontId="80" fillId="39" borderId="263" applyNumberFormat="0" applyProtection="0">
      <alignment horizontal="left" vertical="top" indent="1"/>
    </xf>
    <xf numFmtId="4" fontId="52" fillId="96" borderId="266" applyNumberFormat="0" applyProtection="0">
      <alignment horizontal="left" vertical="center" indent="1"/>
    </xf>
    <xf numFmtId="4" fontId="52" fillId="13" borderId="266" applyNumberFormat="0" applyProtection="0">
      <alignment horizontal="right" vertical="center"/>
    </xf>
    <xf numFmtId="4" fontId="52" fillId="97" borderId="266" applyNumberFormat="0" applyProtection="0">
      <alignment horizontal="right" vertical="center"/>
    </xf>
    <xf numFmtId="4" fontId="52" fillId="40" borderId="267" applyNumberFormat="0" applyProtection="0">
      <alignment horizontal="right" vertical="center"/>
    </xf>
    <xf numFmtId="4" fontId="52" fillId="41" borderId="266" applyNumberFormat="0" applyProtection="0">
      <alignment horizontal="right" vertical="center"/>
    </xf>
    <xf numFmtId="4" fontId="52" fillId="42" borderId="266" applyNumberFormat="0" applyProtection="0">
      <alignment horizontal="right" vertical="center"/>
    </xf>
    <xf numFmtId="4" fontId="52" fillId="43" borderId="266" applyNumberFormat="0" applyProtection="0">
      <alignment horizontal="right" vertical="center"/>
    </xf>
    <xf numFmtId="4" fontId="52" fillId="15" borderId="266" applyNumberFormat="0" applyProtection="0">
      <alignment horizontal="right" vertical="center"/>
    </xf>
    <xf numFmtId="4" fontId="52" fillId="44" borderId="266" applyNumberFormat="0" applyProtection="0">
      <alignment horizontal="right" vertical="center"/>
    </xf>
    <xf numFmtId="4" fontId="52" fillId="45" borderId="266" applyNumberFormat="0" applyProtection="0">
      <alignment horizontal="right" vertical="center"/>
    </xf>
    <xf numFmtId="4" fontId="52" fillId="46" borderId="267" applyNumberFormat="0" applyProtection="0">
      <alignment horizontal="left" vertical="center" indent="1"/>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2" fillId="8" borderId="266" applyNumberFormat="0" applyProtection="0">
      <alignment horizontal="right" vertical="center"/>
    </xf>
    <xf numFmtId="4" fontId="52" fillId="47" borderId="267" applyNumberFormat="0" applyProtection="0">
      <alignment horizontal="left" vertical="center" indent="1"/>
    </xf>
    <xf numFmtId="4" fontId="52" fillId="8" borderId="267" applyNumberFormat="0" applyProtection="0">
      <alignment horizontal="left" vertical="center" indent="1"/>
    </xf>
    <xf numFmtId="0" fontId="52" fillId="16" borderId="266" applyNumberFormat="0" applyProtection="0">
      <alignment horizontal="left" vertical="center" indent="1"/>
    </xf>
    <xf numFmtId="0" fontId="52" fillId="14" borderId="263" applyNumberFormat="0" applyProtection="0">
      <alignment horizontal="left" vertical="top" indent="1"/>
    </xf>
    <xf numFmtId="0" fontId="52" fillId="98" borderId="266" applyNumberFormat="0" applyProtection="0">
      <alignment horizontal="left" vertical="center" indent="1"/>
    </xf>
    <xf numFmtId="0" fontId="52" fillId="8" borderId="263" applyNumberFormat="0" applyProtection="0">
      <alignment horizontal="left" vertical="top" indent="1"/>
    </xf>
    <xf numFmtId="0" fontId="52" fillId="12" borderId="266" applyNumberFormat="0" applyProtection="0">
      <alignment horizontal="left" vertical="center" indent="1"/>
    </xf>
    <xf numFmtId="0" fontId="52" fillId="12" borderId="263" applyNumberFormat="0" applyProtection="0">
      <alignment horizontal="left" vertical="top" indent="1"/>
    </xf>
    <xf numFmtId="0" fontId="52" fillId="47" borderId="266" applyNumberFormat="0" applyProtection="0">
      <alignment horizontal="left" vertical="center" indent="1"/>
    </xf>
    <xf numFmtId="0" fontId="52" fillId="47" borderId="263" applyNumberFormat="0" applyProtection="0">
      <alignment horizontal="left" vertical="top" indent="1"/>
    </xf>
    <xf numFmtId="4" fontId="79" fillId="10" borderId="263" applyNumberFormat="0" applyProtection="0">
      <alignment vertical="center"/>
    </xf>
    <xf numFmtId="4" fontId="79" fillId="16" borderId="263" applyNumberFormat="0" applyProtection="0">
      <alignment horizontal="left" vertical="center" indent="1"/>
    </xf>
    <xf numFmtId="0" fontId="79" fillId="10" borderId="263" applyNumberFormat="0" applyProtection="0">
      <alignment horizontal="left" vertical="top" indent="1"/>
    </xf>
    <xf numFmtId="4" fontId="52" fillId="0" borderId="266" applyNumberFormat="0" applyProtection="0">
      <alignment horizontal="right" vertical="center"/>
    </xf>
    <xf numFmtId="4" fontId="86" fillId="100" borderId="266" applyNumberFormat="0" applyProtection="0">
      <alignment horizontal="right" vertical="center"/>
    </xf>
    <xf numFmtId="4" fontId="52" fillId="96" borderId="266" applyNumberFormat="0" applyProtection="0">
      <alignment horizontal="left" vertical="center" indent="1"/>
    </xf>
    <xf numFmtId="0" fontId="79" fillId="8" borderId="263" applyNumberFormat="0" applyProtection="0">
      <alignment horizontal="left" vertical="top" indent="1"/>
    </xf>
    <xf numFmtId="4" fontId="81" fillId="48" borderId="267" applyNumberFormat="0" applyProtection="0">
      <alignment horizontal="left" vertical="center" indent="1"/>
    </xf>
    <xf numFmtId="4" fontId="82" fillId="11" borderId="266" applyNumberFormat="0" applyProtection="0">
      <alignment horizontal="right" vertical="center"/>
    </xf>
    <xf numFmtId="183" fontId="45" fillId="34" borderId="314" applyNumberFormat="0" applyAlignment="0" applyProtection="0"/>
    <xf numFmtId="0" fontId="34" fillId="0" borderId="318" applyNumberFormat="0" applyFill="0" applyAlignment="0" applyProtection="0"/>
    <xf numFmtId="0" fontId="52" fillId="12" borderId="315" applyNumberFormat="0" applyProtection="0">
      <alignment horizontal="left" vertical="top" indent="1"/>
    </xf>
    <xf numFmtId="4" fontId="10" fillId="14" borderId="316" applyNumberFormat="0" applyProtection="0">
      <alignment horizontal="left" vertical="center" indent="1"/>
    </xf>
    <xf numFmtId="4" fontId="52" fillId="44" borderId="312" applyNumberFormat="0" applyProtection="0">
      <alignment horizontal="right" vertical="center"/>
    </xf>
    <xf numFmtId="4" fontId="52" fillId="96" borderId="312" applyNumberFormat="0" applyProtection="0">
      <alignment horizontal="left" vertical="center" indent="1"/>
    </xf>
    <xf numFmtId="4" fontId="10" fillId="14" borderId="316" applyNumberFormat="0" applyProtection="0">
      <alignment horizontal="left" vertical="center" indent="1"/>
    </xf>
    <xf numFmtId="4" fontId="52" fillId="97" borderId="312" applyNumberFormat="0" applyProtection="0">
      <alignment horizontal="right" vertical="center"/>
    </xf>
    <xf numFmtId="4" fontId="52" fillId="97" borderId="312" applyNumberFormat="0" applyProtection="0">
      <alignment horizontal="right" vertical="center"/>
    </xf>
    <xf numFmtId="0" fontId="10" fillId="10" borderId="311" applyNumberFormat="0" applyFont="0" applyAlignment="0" applyProtection="0"/>
    <xf numFmtId="0" fontId="34" fillId="0" borderId="318" applyNumberFormat="0" applyFill="0" applyAlignment="0" applyProtection="0"/>
    <xf numFmtId="4" fontId="52" fillId="44" borderId="312" applyNumberFormat="0" applyProtection="0">
      <alignment horizontal="right" vertical="center"/>
    </xf>
    <xf numFmtId="0" fontId="45" fillId="92" borderId="314" applyNumberFormat="0" applyAlignment="0" applyProtection="0"/>
    <xf numFmtId="4" fontId="10" fillId="14" borderId="316" applyNumberFormat="0" applyProtection="0">
      <alignment horizontal="left" vertical="center" indent="1"/>
    </xf>
    <xf numFmtId="4" fontId="52" fillId="42" borderId="312" applyNumberFormat="0" applyProtection="0">
      <alignment horizontal="right" vertical="center"/>
    </xf>
    <xf numFmtId="0" fontId="52" fillId="47" borderId="315" applyNumberFormat="0" applyProtection="0">
      <alignment horizontal="left" vertical="top" indent="1"/>
    </xf>
    <xf numFmtId="4" fontId="52" fillId="41" borderId="312" applyNumberFormat="0" applyProtection="0">
      <alignment horizontal="right" vertical="center"/>
    </xf>
    <xf numFmtId="0" fontId="52" fillId="14" borderId="315" applyNumberFormat="0" applyProtection="0">
      <alignment horizontal="left" vertical="top" indent="1"/>
    </xf>
    <xf numFmtId="4" fontId="52" fillId="46" borderId="316" applyNumberFormat="0" applyProtection="0">
      <alignment horizontal="left" vertical="center" indent="1"/>
    </xf>
    <xf numFmtId="4" fontId="52" fillId="13" borderId="312" applyNumberFormat="0" applyProtection="0">
      <alignment horizontal="right" vertical="center"/>
    </xf>
    <xf numFmtId="4" fontId="52" fillId="42" borderId="312" applyNumberFormat="0" applyProtection="0">
      <alignment horizontal="right" vertical="center"/>
    </xf>
    <xf numFmtId="182" fontId="10" fillId="31" borderId="313" applyNumberFormat="0" applyFont="0" applyAlignment="0" applyProtection="0"/>
    <xf numFmtId="183" fontId="10" fillId="31" borderId="313" applyNumberFormat="0" applyFont="0" applyAlignment="0" applyProtection="0"/>
    <xf numFmtId="182" fontId="10" fillId="31" borderId="313" applyNumberFormat="0" applyFont="0" applyAlignment="0" applyProtection="0"/>
    <xf numFmtId="4" fontId="86" fillId="95" borderId="312" applyNumberFormat="0" applyProtection="0">
      <alignment vertical="center"/>
    </xf>
    <xf numFmtId="4" fontId="52" fillId="42" borderId="312" applyNumberFormat="0" applyProtection="0">
      <alignment horizontal="right" vertical="center"/>
    </xf>
    <xf numFmtId="0" fontId="52" fillId="47" borderId="315" applyNumberFormat="0" applyProtection="0">
      <alignment horizontal="left" vertical="top" indent="1"/>
    </xf>
    <xf numFmtId="4" fontId="52" fillId="13" borderId="312" applyNumberFormat="0" applyProtection="0">
      <alignment horizontal="right" vertical="center"/>
    </xf>
    <xf numFmtId="4" fontId="52" fillId="40" borderId="316" applyNumberFormat="0" applyProtection="0">
      <alignment horizontal="right" vertical="center"/>
    </xf>
    <xf numFmtId="4" fontId="52" fillId="43" borderId="312" applyNumberFormat="0" applyProtection="0">
      <alignment horizontal="right" vertical="center"/>
    </xf>
    <xf numFmtId="182" fontId="130" fillId="17" borderId="311" applyNumberFormat="0" applyAlignment="0" applyProtection="0"/>
    <xf numFmtId="4" fontId="52" fillId="44" borderId="312" applyNumberFormat="0" applyProtection="0">
      <alignment horizontal="right" vertical="center"/>
    </xf>
    <xf numFmtId="0" fontId="52" fillId="12" borderId="312" applyNumberFormat="0" applyProtection="0">
      <alignment horizontal="left" vertical="center" indent="1"/>
    </xf>
    <xf numFmtId="183" fontId="130" fillId="17" borderId="311" applyNumberFormat="0" applyAlignment="0" applyProtection="0"/>
    <xf numFmtId="0" fontId="52" fillId="12" borderId="312" applyNumberFormat="0" applyProtection="0">
      <alignment horizontal="left" vertical="center" indent="1"/>
    </xf>
    <xf numFmtId="0" fontId="10" fillId="31" borderId="313" applyNumberFormat="0" applyFont="0" applyAlignment="0" applyProtection="0"/>
    <xf numFmtId="0" fontId="31" fillId="34" borderId="311" applyNumberFormat="0" applyAlignment="0" applyProtection="0"/>
    <xf numFmtId="0" fontId="79" fillId="10" borderId="315" applyNumberFormat="0" applyProtection="0">
      <alignment horizontal="left" vertical="top" indent="1"/>
    </xf>
    <xf numFmtId="0" fontId="130" fillId="17" borderId="311" applyNumberFormat="0" applyAlignment="0" applyProtection="0"/>
    <xf numFmtId="0" fontId="45" fillId="34" borderId="314" applyNumberFormat="0" applyAlignment="0" applyProtection="0"/>
    <xf numFmtId="0" fontId="10" fillId="14" borderId="304" applyNumberFormat="0" applyProtection="0">
      <alignment horizontal="left" vertical="top" indent="1"/>
    </xf>
    <xf numFmtId="4" fontId="23" fillId="99" borderId="315" applyNumberFormat="0" applyProtection="0">
      <alignment vertical="center"/>
    </xf>
    <xf numFmtId="182" fontId="130" fillId="17" borderId="300" applyNumberFormat="0" applyAlignment="0" applyProtection="0"/>
    <xf numFmtId="0" fontId="40" fillId="32" borderId="312" applyNumberFormat="0" applyAlignment="0" applyProtection="0"/>
    <xf numFmtId="4" fontId="52" fillId="8" borderId="316" applyNumberFormat="0" applyProtection="0">
      <alignment horizontal="left" vertical="center" indent="1"/>
    </xf>
    <xf numFmtId="4" fontId="86" fillId="100" borderId="312" applyNumberFormat="0" applyProtection="0">
      <alignment horizontal="right" vertical="center"/>
    </xf>
    <xf numFmtId="0" fontId="52" fillId="98" borderId="312" applyNumberFormat="0" applyProtection="0">
      <alignment horizontal="left" vertical="center" indent="1"/>
    </xf>
    <xf numFmtId="4" fontId="52" fillId="95" borderId="312" applyNumberFormat="0" applyProtection="0">
      <alignment horizontal="left" vertical="center" indent="1"/>
    </xf>
    <xf numFmtId="0" fontId="40" fillId="32" borderId="300" applyNumberFormat="0" applyAlignment="0" applyProtection="0"/>
    <xf numFmtId="0" fontId="10" fillId="8" borderId="304" applyNumberFormat="0" applyProtection="0">
      <alignment horizontal="left" vertical="top" indent="1"/>
    </xf>
    <xf numFmtId="4" fontId="52" fillId="43" borderId="312" applyNumberFormat="0" applyProtection="0">
      <alignment horizontal="right" vertical="center"/>
    </xf>
    <xf numFmtId="0" fontId="52" fillId="98" borderId="312" applyNumberFormat="0" applyProtection="0">
      <alignment horizontal="left" vertical="center" indent="1"/>
    </xf>
    <xf numFmtId="4" fontId="52" fillId="43" borderId="312" applyNumberFormat="0" applyProtection="0">
      <alignment horizontal="right" vertical="center"/>
    </xf>
    <xf numFmtId="0" fontId="52" fillId="12" borderId="312" applyNumberFormat="0" applyProtection="0">
      <alignment horizontal="left" vertical="center" indent="1"/>
    </xf>
    <xf numFmtId="0" fontId="52" fillId="47" borderId="301" applyNumberFormat="0" applyProtection="0">
      <alignment horizontal="left" vertical="center" indent="1"/>
    </xf>
    <xf numFmtId="182" fontId="10" fillId="12" borderId="304" applyNumberFormat="0" applyProtection="0">
      <alignment horizontal="left" vertical="center" indent="1"/>
    </xf>
    <xf numFmtId="4" fontId="82" fillId="11" borderId="312" applyNumberFormat="0" applyProtection="0">
      <alignment horizontal="right" vertical="center"/>
    </xf>
    <xf numFmtId="183" fontId="130" fillId="17" borderId="311" applyNumberFormat="0" applyAlignment="0" applyProtection="0"/>
    <xf numFmtId="182" fontId="130" fillId="17" borderId="311" applyNumberFormat="0" applyAlignment="0" applyProtection="0"/>
    <xf numFmtId="0" fontId="31" fillId="34" borderId="311" applyNumberFormat="0" applyAlignment="0" applyProtection="0"/>
    <xf numFmtId="0" fontId="31" fillId="34" borderId="300" applyNumberFormat="0" applyAlignment="0" applyProtection="0"/>
    <xf numFmtId="183" fontId="130" fillId="17" borderId="300" applyNumberFormat="0" applyAlignment="0" applyProtection="0"/>
    <xf numFmtId="183" fontId="130" fillId="17" borderId="300" applyNumberFormat="0" applyAlignment="0" applyProtection="0"/>
    <xf numFmtId="4" fontId="23" fillId="45" borderId="304" applyNumberFormat="0" applyProtection="0">
      <alignment horizontal="right" vertical="center"/>
    </xf>
    <xf numFmtId="4" fontId="52" fillId="8" borderId="301" applyNumberFormat="0" applyProtection="0">
      <alignment horizontal="right" vertical="center"/>
    </xf>
    <xf numFmtId="183" fontId="10" fillId="14"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4" fontId="46" fillId="39" borderId="263" applyNumberFormat="0" applyProtection="0">
      <alignment vertical="center"/>
    </xf>
    <xf numFmtId="4" fontId="47" fillId="39" borderId="263" applyNumberFormat="0" applyProtection="0">
      <alignment vertical="center"/>
    </xf>
    <xf numFmtId="4" fontId="46" fillId="39" borderId="263" applyNumberFormat="0" applyProtection="0">
      <alignment horizontal="left" vertical="center" indent="1"/>
    </xf>
    <xf numFmtId="0" fontId="46" fillId="39" borderId="263" applyNumberFormat="0" applyProtection="0">
      <alignment horizontal="left" vertical="top" indent="1"/>
    </xf>
    <xf numFmtId="4" fontId="23" fillId="13"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50" fillId="10" borderId="263" applyNumberFormat="0" applyProtection="0">
      <alignment vertical="center"/>
    </xf>
    <xf numFmtId="4" fontId="23" fillId="10" borderId="263" applyNumberFormat="0" applyProtection="0">
      <alignment horizontal="left" vertical="center" indent="1"/>
    </xf>
    <xf numFmtId="4" fontId="23" fillId="47" borderId="263" applyNumberFormat="0" applyProtection="0">
      <alignment horizontal="right" vertical="center"/>
    </xf>
    <xf numFmtId="4" fontId="50" fillId="47" borderId="263" applyNumberFormat="0" applyProtection="0">
      <alignment horizontal="right" vertical="center"/>
    </xf>
    <xf numFmtId="4" fontId="23" fillId="8" borderId="263" applyNumberFormat="0" applyProtection="0">
      <alignment horizontal="left" vertical="center" indent="1"/>
    </xf>
    <xf numFmtId="4" fontId="53" fillId="47" borderId="263" applyNumberFormat="0" applyProtection="0">
      <alignment horizontal="right" vertical="center"/>
    </xf>
    <xf numFmtId="0" fontId="52" fillId="16" borderId="312" applyNumberFormat="0" applyProtection="0">
      <alignment horizontal="left" vertical="center" indent="1"/>
    </xf>
    <xf numFmtId="0" fontId="46" fillId="39" borderId="315" applyNumberFormat="0" applyProtection="0">
      <alignment horizontal="left" vertical="top" indent="1"/>
    </xf>
    <xf numFmtId="0" fontId="10" fillId="10" borderId="311" applyNumberFormat="0" applyFont="0" applyAlignment="0" applyProtection="0"/>
    <xf numFmtId="4" fontId="52" fillId="96" borderId="266" applyNumberFormat="0" applyProtection="0">
      <alignment horizontal="left" vertical="center" indent="1"/>
    </xf>
    <xf numFmtId="4" fontId="52" fillId="96" borderId="266" applyNumberFormat="0" applyProtection="0">
      <alignment horizontal="left" vertical="center" indent="1"/>
    </xf>
    <xf numFmtId="0" fontId="52" fillId="16" borderId="266" applyNumberFormat="0" applyProtection="0">
      <alignment horizontal="left" vertical="center" indent="1"/>
    </xf>
    <xf numFmtId="4" fontId="52" fillId="0" borderId="266" applyNumberFormat="0" applyProtection="0">
      <alignment horizontal="right" vertical="center"/>
    </xf>
    <xf numFmtId="0" fontId="52" fillId="98" borderId="266" applyNumberFormat="0" applyProtection="0">
      <alignment horizontal="left" vertical="center" indent="1"/>
    </xf>
    <xf numFmtId="0" fontId="52" fillId="12" borderId="266" applyNumberFormat="0" applyProtection="0">
      <alignment horizontal="left" vertical="center" indent="1"/>
    </xf>
    <xf numFmtId="0" fontId="52" fillId="47" borderId="266" applyNumberFormat="0" applyProtection="0">
      <alignment horizontal="left" vertical="center" indent="1"/>
    </xf>
    <xf numFmtId="4" fontId="79" fillId="16" borderId="263" applyNumberFormat="0" applyProtection="0">
      <alignment horizontal="left" vertical="center" indent="1"/>
    </xf>
    <xf numFmtId="4" fontId="52" fillId="39" borderId="266" applyNumberFormat="0" applyProtection="0">
      <alignment vertical="center"/>
    </xf>
    <xf numFmtId="4" fontId="52" fillId="95" borderId="266" applyNumberFormat="0" applyProtection="0">
      <alignment horizontal="left" vertical="center" indent="1"/>
    </xf>
    <xf numFmtId="4" fontId="52" fillId="13" borderId="266" applyNumberFormat="0" applyProtection="0">
      <alignment horizontal="right" vertical="center"/>
    </xf>
    <xf numFmtId="4" fontId="52" fillId="97" borderId="266" applyNumberFormat="0" applyProtection="0">
      <alignment horizontal="right" vertical="center"/>
    </xf>
    <xf numFmtId="4" fontId="52" fillId="40" borderId="267" applyNumberFormat="0" applyProtection="0">
      <alignment horizontal="right" vertical="center"/>
    </xf>
    <xf numFmtId="4" fontId="52" fillId="41" borderId="266" applyNumberFormat="0" applyProtection="0">
      <alignment horizontal="right" vertical="center"/>
    </xf>
    <xf numFmtId="4" fontId="52" fillId="42" borderId="266" applyNumberFormat="0" applyProtection="0">
      <alignment horizontal="right" vertical="center"/>
    </xf>
    <xf numFmtId="4" fontId="52" fillId="43" borderId="266" applyNumberFormat="0" applyProtection="0">
      <alignment horizontal="right" vertical="center"/>
    </xf>
    <xf numFmtId="4" fontId="52" fillId="15" borderId="266" applyNumberFormat="0" applyProtection="0">
      <alignment horizontal="right" vertical="center"/>
    </xf>
    <xf numFmtId="4" fontId="52" fillId="44" borderId="266" applyNumberFormat="0" applyProtection="0">
      <alignment horizontal="right" vertical="center"/>
    </xf>
    <xf numFmtId="4" fontId="52" fillId="45" borderId="266" applyNumberFormat="0" applyProtection="0">
      <alignment horizontal="right" vertical="center"/>
    </xf>
    <xf numFmtId="4" fontId="52" fillId="46" borderId="267" applyNumberFormat="0" applyProtection="0">
      <alignment horizontal="left" vertical="center" indent="1"/>
    </xf>
    <xf numFmtId="4" fontId="52" fillId="8" borderId="266" applyNumberFormat="0" applyProtection="0">
      <alignment horizontal="right" vertical="center"/>
    </xf>
    <xf numFmtId="182" fontId="45" fillId="34" borderId="314" applyNumberFormat="0" applyAlignment="0" applyProtection="0"/>
    <xf numFmtId="0" fontId="10" fillId="31" borderId="313" applyNumberFormat="0" applyFont="0" applyAlignment="0" applyProtection="0"/>
    <xf numFmtId="0" fontId="52" fillId="31" borderId="312" applyNumberFormat="0" applyFont="0" applyAlignment="0" applyProtection="0"/>
    <xf numFmtId="182" fontId="10" fillId="10" borderId="313" applyNumberFormat="0" applyFont="0" applyAlignment="0" applyProtection="0"/>
    <xf numFmtId="4" fontId="52" fillId="97" borderId="312" applyNumberFormat="0" applyProtection="0">
      <alignment horizontal="right" vertical="center"/>
    </xf>
    <xf numFmtId="0" fontId="52" fillId="16" borderId="312" applyNumberFormat="0" applyProtection="0">
      <alignment horizontal="left" vertical="center" indent="1"/>
    </xf>
    <xf numFmtId="4" fontId="52" fillId="8" borderId="312" applyNumberFormat="0" applyProtection="0">
      <alignment horizontal="right" vertical="center"/>
    </xf>
    <xf numFmtId="4" fontId="52" fillId="42" borderId="312" applyNumberFormat="0" applyProtection="0">
      <alignment horizontal="right" vertical="center"/>
    </xf>
    <xf numFmtId="0" fontId="52" fillId="14" borderId="315" applyNumberFormat="0" applyProtection="0">
      <alignment horizontal="left" vertical="top" indent="1"/>
    </xf>
    <xf numFmtId="4" fontId="52" fillId="0" borderId="312" applyNumberFormat="0" applyProtection="0">
      <alignment horizontal="right" vertical="center"/>
    </xf>
    <xf numFmtId="4" fontId="52" fillId="46" borderId="316" applyNumberFormat="0" applyProtection="0">
      <alignment horizontal="left" vertical="center" indent="1"/>
    </xf>
    <xf numFmtId="0" fontId="52" fillId="31" borderId="312" applyNumberFormat="0" applyFont="0" applyAlignment="0" applyProtection="0"/>
    <xf numFmtId="4" fontId="52" fillId="42" borderId="312" applyNumberFormat="0" applyProtection="0">
      <alignment horizontal="right" vertical="center"/>
    </xf>
    <xf numFmtId="4" fontId="10" fillId="14" borderId="316" applyNumberFormat="0" applyProtection="0">
      <alignment horizontal="left" vertical="center" indent="1"/>
    </xf>
    <xf numFmtId="0" fontId="52" fillId="47" borderId="315" applyNumberFormat="0" applyProtection="0">
      <alignment horizontal="left" vertical="top" indent="1"/>
    </xf>
    <xf numFmtId="0" fontId="52" fillId="8" borderId="315" applyNumberFormat="0" applyProtection="0">
      <alignment horizontal="left" vertical="top" indent="1"/>
    </xf>
    <xf numFmtId="4" fontId="52" fillId="40" borderId="316" applyNumberFormat="0" applyProtection="0">
      <alignment horizontal="right" vertical="center"/>
    </xf>
    <xf numFmtId="0" fontId="79" fillId="8" borderId="315" applyNumberFormat="0" applyProtection="0">
      <alignment horizontal="left" vertical="top" indent="1"/>
    </xf>
    <xf numFmtId="4" fontId="52" fillId="43" borderId="312" applyNumberFormat="0" applyProtection="0">
      <alignment horizontal="right" vertical="center"/>
    </xf>
    <xf numFmtId="4" fontId="52" fillId="43" borderId="312" applyNumberFormat="0" applyProtection="0">
      <alignment horizontal="right" vertical="center"/>
    </xf>
    <xf numFmtId="4" fontId="52" fillId="0" borderId="312" applyNumberFormat="0" applyProtection="0">
      <alignment horizontal="right" vertical="center"/>
    </xf>
    <xf numFmtId="4" fontId="52" fillId="13" borderId="312" applyNumberFormat="0" applyProtection="0">
      <alignment horizontal="right" vertical="center"/>
    </xf>
    <xf numFmtId="0" fontId="49" fillId="14" borderId="317" applyBorder="0"/>
    <xf numFmtId="4" fontId="10" fillId="14" borderId="316" applyNumberFormat="0" applyProtection="0">
      <alignment horizontal="left" vertical="center" indent="1"/>
    </xf>
    <xf numFmtId="4" fontId="52" fillId="97" borderId="312" applyNumberFormat="0" applyProtection="0">
      <alignment horizontal="right" vertical="center"/>
    </xf>
    <xf numFmtId="4" fontId="52" fillId="47" borderId="316" applyNumberFormat="0" applyProtection="0">
      <alignment horizontal="left" vertical="center" indent="1"/>
    </xf>
    <xf numFmtId="4" fontId="52" fillId="40" borderId="316" applyNumberFormat="0" applyProtection="0">
      <alignment horizontal="right" vertical="center"/>
    </xf>
    <xf numFmtId="4" fontId="86" fillId="100" borderId="312" applyNumberFormat="0" applyProtection="0">
      <alignment horizontal="right" vertical="center"/>
    </xf>
    <xf numFmtId="0" fontId="52" fillId="47" borderId="315" applyNumberFormat="0" applyProtection="0">
      <alignment horizontal="left" vertical="top" indent="1"/>
    </xf>
    <xf numFmtId="0" fontId="52" fillId="12" borderId="315" applyNumberFormat="0" applyProtection="0">
      <alignment horizontal="left" vertical="top" indent="1"/>
    </xf>
    <xf numFmtId="0" fontId="40" fillId="32" borderId="311" applyNumberFormat="0" applyAlignment="0" applyProtection="0"/>
    <xf numFmtId="182" fontId="130" fillId="17" borderId="311" applyNumberFormat="0" applyAlignment="0" applyProtection="0"/>
    <xf numFmtId="182" fontId="31" fillId="34" borderId="311" applyNumberFormat="0" applyAlignment="0" applyProtection="0"/>
    <xf numFmtId="10" fontId="52" fillId="99" borderId="320" applyNumberFormat="0" applyBorder="0" applyAlignment="0" applyProtection="0"/>
    <xf numFmtId="182" fontId="130" fillId="17" borderId="300" applyNumberFormat="0" applyAlignment="0" applyProtection="0"/>
    <xf numFmtId="0" fontId="31" fillId="34" borderId="260" applyNumberFormat="0" applyAlignment="0" applyProtection="0"/>
    <xf numFmtId="182" fontId="130" fillId="17" borderId="300" applyNumberFormat="0" applyAlignment="0" applyProtection="0"/>
    <xf numFmtId="0" fontId="10" fillId="14" borderId="304" applyNumberFormat="0" applyProtection="0">
      <alignment horizontal="left" vertical="center" indent="1"/>
    </xf>
    <xf numFmtId="183" fontId="10" fillId="8" borderId="304" applyNumberFormat="0" applyProtection="0">
      <alignment horizontal="left" vertical="center" indent="1"/>
    </xf>
    <xf numFmtId="182" fontId="10" fillId="12" borderId="304" applyNumberFormat="0" applyProtection="0">
      <alignment horizontal="left" vertical="top" indent="1"/>
    </xf>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31" borderId="261" applyNumberFormat="0" applyFon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4" fontId="52" fillId="39" borderId="312" applyNumberFormat="0" applyProtection="0">
      <alignment vertical="center"/>
    </xf>
    <xf numFmtId="0" fontId="52" fillId="47" borderId="312" applyNumberFormat="0" applyProtection="0">
      <alignment horizontal="left" vertical="center" indent="1"/>
    </xf>
    <xf numFmtId="182" fontId="10" fillId="31" borderId="313" applyNumberFormat="0" applyFont="0" applyAlignment="0" applyProtection="0"/>
    <xf numFmtId="4" fontId="52" fillId="8" borderId="312" applyNumberFormat="0" applyProtection="0">
      <alignment horizontal="right" vertical="center"/>
    </xf>
    <xf numFmtId="4" fontId="52" fillId="97" borderId="312" applyNumberFormat="0" applyProtection="0">
      <alignment horizontal="right" vertical="center"/>
    </xf>
    <xf numFmtId="4" fontId="52" fillId="42" borderId="312" applyNumberFormat="0" applyProtection="0">
      <alignment horizontal="right" vertical="center"/>
    </xf>
    <xf numFmtId="4" fontId="52" fillId="8" borderId="316" applyNumberFormat="0" applyProtection="0">
      <alignment horizontal="left" vertical="center" indent="1"/>
    </xf>
    <xf numFmtId="0" fontId="52" fillId="16" borderId="312" applyNumberFormat="0" applyProtection="0">
      <alignment horizontal="left" vertical="center" indent="1"/>
    </xf>
    <xf numFmtId="0" fontId="52" fillId="14" borderId="315" applyNumberFormat="0" applyProtection="0">
      <alignment horizontal="left" vertical="top" indent="1"/>
    </xf>
    <xf numFmtId="4" fontId="52" fillId="46" borderId="316" applyNumberFormat="0" applyProtection="0">
      <alignment horizontal="left" vertical="center" indent="1"/>
    </xf>
    <xf numFmtId="183" fontId="130" fillId="17" borderId="311" applyNumberFormat="0" applyAlignment="0" applyProtection="0"/>
    <xf numFmtId="10" fontId="52" fillId="99" borderId="309" applyNumberFormat="0" applyBorder="0" applyAlignment="0" applyProtection="0"/>
    <xf numFmtId="183" fontId="40" fillId="32" borderId="300" applyNumberFormat="0" applyAlignment="0" applyProtection="0"/>
    <xf numFmtId="0" fontId="10" fillId="131" borderId="315" applyNumberFormat="0" applyProtection="0">
      <alignment horizontal="left" vertical="top" indent="1"/>
    </xf>
    <xf numFmtId="0" fontId="52" fillId="16" borderId="301" applyNumberFormat="0" applyProtection="0">
      <alignment horizontal="left" vertical="center" indent="1"/>
    </xf>
    <xf numFmtId="0" fontId="10" fillId="8" borderId="304" applyNumberFormat="0" applyProtection="0">
      <alignment horizontal="left" vertical="center" indent="1"/>
    </xf>
    <xf numFmtId="183" fontId="10" fillId="8" borderId="304" applyNumberFormat="0" applyProtection="0">
      <alignment horizontal="left" vertical="top" indent="1"/>
    </xf>
    <xf numFmtId="182" fontId="10" fillId="12" borderId="304" applyNumberFormat="0" applyProtection="0">
      <alignment horizontal="left" vertical="top" indent="1"/>
    </xf>
    <xf numFmtId="182" fontId="118" fillId="0" borderId="284">
      <alignment horizontal="left" vertical="center"/>
    </xf>
    <xf numFmtId="4" fontId="23" fillId="9" borderId="315" applyNumberFormat="0" applyProtection="0">
      <alignment horizontal="right" vertical="center"/>
    </xf>
    <xf numFmtId="4" fontId="23" fillId="42" borderId="315" applyNumberFormat="0" applyProtection="0">
      <alignment horizontal="right" vertical="center"/>
    </xf>
    <xf numFmtId="183" fontId="118" fillId="0" borderId="284">
      <alignment horizontal="left" vertical="center"/>
    </xf>
    <xf numFmtId="4" fontId="23" fillId="44" borderId="315" applyNumberFormat="0" applyProtection="0">
      <alignment horizontal="right" vertical="center"/>
    </xf>
    <xf numFmtId="0" fontId="46" fillId="39" borderId="315" applyNumberFormat="0" applyProtection="0">
      <alignment horizontal="left" vertical="top" indent="1"/>
    </xf>
    <xf numFmtId="182" fontId="118" fillId="0" borderId="310">
      <alignment horizontal="left" vertical="center"/>
    </xf>
    <xf numFmtId="183" fontId="118" fillId="0" borderId="310">
      <alignment horizontal="left" vertical="center"/>
    </xf>
    <xf numFmtId="182" fontId="118" fillId="0" borderId="310">
      <alignment horizontal="left" vertical="center"/>
    </xf>
    <xf numFmtId="182" fontId="118" fillId="0" borderId="284">
      <alignment horizontal="left" vertical="center"/>
    </xf>
    <xf numFmtId="0" fontId="10" fillId="14" borderId="315" applyNumberFormat="0" applyProtection="0">
      <alignment horizontal="left" vertical="center" indent="1"/>
    </xf>
    <xf numFmtId="183" fontId="118" fillId="0" borderId="284">
      <alignment horizontal="left" vertical="center"/>
    </xf>
    <xf numFmtId="0" fontId="10" fillId="12" borderId="315" applyNumberFormat="0" applyProtection="0">
      <alignment horizontal="left" vertical="top" indent="1"/>
    </xf>
    <xf numFmtId="4" fontId="50" fillId="10" borderId="315" applyNumberFormat="0" applyProtection="0">
      <alignment vertical="center"/>
    </xf>
    <xf numFmtId="0" fontId="23" fillId="8" borderId="315" applyNumberFormat="0" applyProtection="0">
      <alignment horizontal="left" vertical="top" indent="1"/>
    </xf>
    <xf numFmtId="0" fontId="45" fillId="34" borderId="303" applyNumberFormat="0" applyAlignment="0" applyProtection="0"/>
    <xf numFmtId="4" fontId="23" fillId="134" borderId="314" applyNumberFormat="0" applyProtection="0">
      <alignment horizontal="right" vertical="center"/>
    </xf>
    <xf numFmtId="0" fontId="10" fillId="8" borderId="315" applyNumberFormat="0" applyProtection="0">
      <alignment horizontal="left" vertical="top" indent="1"/>
    </xf>
    <xf numFmtId="0" fontId="10" fillId="0" borderId="299" applyNumberFormat="0" applyFont="0" applyFill="0" applyAlignment="0" applyProtection="0"/>
    <xf numFmtId="0" fontId="151" fillId="0" borderId="320" applyNumberFormat="0" applyFill="0" applyProtection="0">
      <alignment wrapText="1"/>
    </xf>
    <xf numFmtId="4" fontId="23" fillId="47" borderId="315" applyNumberFormat="0" applyProtection="0">
      <alignment horizontal="right" vertical="center"/>
    </xf>
    <xf numFmtId="0" fontId="10" fillId="11" borderId="320" applyNumberFormat="0">
      <protection locked="0"/>
    </xf>
    <xf numFmtId="0" fontId="10" fillId="0" borderId="297" applyNumberFormat="0" applyFont="0" applyFill="0" applyAlignment="0" applyProtection="0"/>
    <xf numFmtId="0" fontId="45" fillId="124" borderId="314" applyNumberFormat="0" applyAlignment="0" applyProtection="0"/>
    <xf numFmtId="0" fontId="45" fillId="124" borderId="314" applyNumberFormat="0" applyAlignment="0" applyProtection="0"/>
    <xf numFmtId="0" fontId="45" fillId="16" borderId="314" applyNumberFormat="0" applyAlignment="0" applyProtection="0"/>
    <xf numFmtId="0" fontId="45" fillId="124" borderId="314" applyNumberFormat="0" applyAlignment="0" applyProtection="0"/>
    <xf numFmtId="0" fontId="10" fillId="10" borderId="311" applyNumberFormat="0" applyFont="0" applyAlignment="0" applyProtection="0"/>
    <xf numFmtId="0" fontId="118" fillId="0" borderId="284">
      <alignment horizontal="left" vertical="center"/>
    </xf>
    <xf numFmtId="0" fontId="10" fillId="0" borderId="298" applyNumberFormat="0" applyFont="0" applyFill="0" applyAlignment="0" applyProtection="0"/>
    <xf numFmtId="0" fontId="10" fillId="14" borderId="315" applyNumberFormat="0" applyProtection="0">
      <alignment horizontal="left" vertical="top" indent="1"/>
    </xf>
    <xf numFmtId="0" fontId="10" fillId="47" borderId="315" applyNumberFormat="0" applyProtection="0">
      <alignment horizontal="left" vertical="center" indent="1"/>
    </xf>
    <xf numFmtId="4" fontId="23" fillId="10" borderId="315" applyNumberFormat="0" applyProtection="0">
      <alignment horizontal="left" vertical="center" indent="1"/>
    </xf>
    <xf numFmtId="183" fontId="125" fillId="16" borderId="300" applyNumberFormat="0" applyAlignment="0" applyProtection="0"/>
    <xf numFmtId="183" fontId="31" fillId="34" borderId="300" applyNumberFormat="0" applyAlignment="0" applyProtection="0"/>
    <xf numFmtId="182" fontId="31" fillId="34" borderId="300" applyNumberFormat="0" applyAlignment="0" applyProtection="0"/>
    <xf numFmtId="4" fontId="23" fillId="95" borderId="314" applyNumberFormat="0" applyProtection="0">
      <alignment vertical="center"/>
    </xf>
    <xf numFmtId="183" fontId="130" fillId="17" borderId="300" applyNumberFormat="0" applyAlignment="0" applyProtection="0"/>
    <xf numFmtId="4" fontId="47" fillId="95" borderId="315" applyNumberFormat="0" applyProtection="0">
      <alignment vertical="center"/>
    </xf>
    <xf numFmtId="182" fontId="31" fillId="34" borderId="300" applyNumberFormat="0" applyAlignment="0" applyProtection="0"/>
    <xf numFmtId="183" fontId="31" fillId="34" borderId="300" applyNumberFormat="0" applyAlignment="0" applyProtection="0"/>
    <xf numFmtId="183" fontId="31" fillId="34" borderId="300" applyNumberFormat="0" applyAlignment="0" applyProtection="0"/>
    <xf numFmtId="0" fontId="31" fillId="34" borderId="300" applyNumberFormat="0" applyAlignment="0" applyProtection="0"/>
    <xf numFmtId="182" fontId="31" fillId="34" borderId="300" applyNumberFormat="0" applyAlignment="0" applyProtection="0"/>
    <xf numFmtId="182" fontId="31" fillId="34" borderId="300" applyNumberFormat="0" applyAlignment="0" applyProtection="0"/>
    <xf numFmtId="182" fontId="125" fillId="16" borderId="300" applyNumberFormat="0" applyAlignment="0" applyProtection="0"/>
    <xf numFmtId="4" fontId="47" fillId="95" borderId="315" applyNumberFormat="0" applyProtection="0">
      <alignment vertical="center"/>
    </xf>
    <xf numFmtId="4" fontId="177" fillId="129" borderId="320" applyNumberFormat="0" applyProtection="0">
      <alignment horizontal="left" vertical="center"/>
    </xf>
    <xf numFmtId="4" fontId="23" fillId="9" borderId="315" applyNumberFormat="0" applyProtection="0">
      <alignment horizontal="right" vertical="center"/>
    </xf>
    <xf numFmtId="4" fontId="23" fillId="41" borderId="315" applyNumberFormat="0" applyProtection="0">
      <alignment horizontal="right" vertical="center"/>
    </xf>
    <xf numFmtId="4" fontId="23" fillId="42" borderId="315" applyNumberFormat="0" applyProtection="0">
      <alignment horizontal="right" vertical="center"/>
    </xf>
    <xf numFmtId="10" fontId="52" fillId="99" borderId="283" applyNumberFormat="0" applyBorder="0" applyAlignment="0" applyProtection="0"/>
    <xf numFmtId="10" fontId="52" fillId="99" borderId="283" applyNumberFormat="0" applyBorder="0" applyAlignment="0" applyProtection="0"/>
    <xf numFmtId="182" fontId="130" fillId="17" borderId="300" applyNumberFormat="0" applyAlignment="0" applyProtection="0"/>
    <xf numFmtId="182" fontId="125" fillId="16" borderId="311" applyNumberFormat="0" applyAlignment="0" applyProtection="0"/>
    <xf numFmtId="0" fontId="84" fillId="92" borderId="312" applyNumberFormat="0" applyAlignment="0" applyProtection="0"/>
    <xf numFmtId="183" fontId="125" fillId="16" borderId="311" applyNumberFormat="0" applyAlignment="0" applyProtection="0"/>
    <xf numFmtId="182" fontId="31" fillId="34" borderId="311" applyNumberFormat="0" applyAlignment="0" applyProtection="0"/>
    <xf numFmtId="0" fontId="125" fillId="16" borderId="311" applyNumberFormat="0" applyAlignment="0" applyProtection="0"/>
    <xf numFmtId="182" fontId="31" fillId="34" borderId="311" applyNumberFormat="0" applyAlignment="0" applyProtection="0"/>
    <xf numFmtId="0" fontId="31" fillId="34" borderId="311" applyNumberFormat="0" applyAlignment="0" applyProtection="0"/>
    <xf numFmtId="183" fontId="31" fillId="34" borderId="311" applyNumberFormat="0" applyAlignment="0" applyProtection="0"/>
    <xf numFmtId="183" fontId="31" fillId="34" borderId="300" applyNumberFormat="0" applyAlignment="0" applyProtection="0"/>
    <xf numFmtId="4" fontId="23" fillId="8" borderId="304" applyNumberFormat="0" applyProtection="0">
      <alignment horizontal="right" vertical="center"/>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3" fontId="46" fillId="39" borderId="315" applyNumberFormat="0" applyProtection="0">
      <alignment horizontal="left" vertical="top" indent="1"/>
    </xf>
    <xf numFmtId="4" fontId="52" fillId="95" borderId="312" applyNumberFormat="0" applyProtection="0">
      <alignment horizontal="left" vertical="center" indent="1"/>
    </xf>
    <xf numFmtId="4" fontId="47" fillId="39" borderId="315" applyNumberFormat="0" applyProtection="0">
      <alignment vertical="center"/>
    </xf>
    <xf numFmtId="4" fontId="52" fillId="39" borderId="312" applyNumberFormat="0" applyProtection="0">
      <alignment vertical="center"/>
    </xf>
    <xf numFmtId="0" fontId="52" fillId="98" borderId="312" applyNumberFormat="0" applyProtection="0">
      <alignment horizontal="left" vertical="center" indent="1"/>
    </xf>
    <xf numFmtId="0" fontId="52" fillId="47" borderId="312" applyNumberFormat="0" applyProtection="0">
      <alignment horizontal="left" vertical="center" indent="1"/>
    </xf>
    <xf numFmtId="0" fontId="52" fillId="49" borderId="320"/>
    <xf numFmtId="4" fontId="52" fillId="43" borderId="312" applyNumberFormat="0" applyProtection="0">
      <alignment horizontal="right" vertical="center"/>
    </xf>
    <xf numFmtId="4" fontId="52" fillId="39" borderId="312" applyNumberFormat="0" applyProtection="0">
      <alignment vertical="center"/>
    </xf>
    <xf numFmtId="4" fontId="52" fillId="40" borderId="316" applyNumberFormat="0" applyProtection="0">
      <alignment horizontal="right" vertical="center"/>
    </xf>
    <xf numFmtId="183" fontId="45" fillId="34" borderId="314" applyNumberFormat="0" applyAlignment="0" applyProtection="0"/>
    <xf numFmtId="182" fontId="45" fillId="34" borderId="314" applyNumberFormat="0" applyAlignment="0" applyProtection="0"/>
    <xf numFmtId="0" fontId="45" fillId="34" borderId="314" applyNumberFormat="0" applyAlignment="0" applyProtection="0"/>
    <xf numFmtId="183" fontId="45" fillId="16" borderId="314" applyNumberFormat="0" applyAlignment="0" applyProtection="0"/>
    <xf numFmtId="182"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3" fontId="10" fillId="31" borderId="313" applyNumberFormat="0" applyFont="0" applyAlignment="0" applyProtection="0"/>
    <xf numFmtId="0" fontId="10" fillId="10" borderId="313" applyNumberFormat="0" applyFont="0" applyAlignment="0" applyProtection="0"/>
    <xf numFmtId="0" fontId="80" fillId="39" borderId="315" applyNumberFormat="0" applyProtection="0">
      <alignment horizontal="left" vertical="top" indent="1"/>
    </xf>
    <xf numFmtId="0" fontId="84" fillId="92" borderId="312" applyNumberFormat="0" applyAlignment="0" applyProtection="0"/>
    <xf numFmtId="0" fontId="40" fillId="32" borderId="312" applyNumberFormat="0" applyAlignment="0" applyProtection="0"/>
    <xf numFmtId="4" fontId="52" fillId="46" borderId="316" applyNumberFormat="0" applyProtection="0">
      <alignment horizontal="left" vertical="center" indent="1"/>
    </xf>
    <xf numFmtId="4" fontId="52" fillId="41" borderId="312" applyNumberFormat="0" applyProtection="0">
      <alignment horizontal="right" vertical="center"/>
    </xf>
    <xf numFmtId="4" fontId="52" fillId="15" borderId="312" applyNumberFormat="0" applyProtection="0">
      <alignment horizontal="right" vertical="center"/>
    </xf>
    <xf numFmtId="0" fontId="79" fillId="8" borderId="315" applyNumberFormat="0" applyProtection="0">
      <alignment horizontal="left" vertical="top" indent="1"/>
    </xf>
    <xf numFmtId="4" fontId="52" fillId="13" borderId="312" applyNumberFormat="0" applyProtection="0">
      <alignment horizontal="right" vertical="center"/>
    </xf>
    <xf numFmtId="4" fontId="52" fillId="45" borderId="312" applyNumberFormat="0" applyProtection="0">
      <alignment horizontal="right" vertical="center"/>
    </xf>
    <xf numFmtId="4" fontId="52" fillId="13" borderId="312" applyNumberFormat="0" applyProtection="0">
      <alignment horizontal="right" vertical="center"/>
    </xf>
    <xf numFmtId="4" fontId="52" fillId="45" borderId="312" applyNumberFormat="0" applyProtection="0">
      <alignment horizontal="right" vertical="center"/>
    </xf>
    <xf numFmtId="4" fontId="52" fillId="43" borderId="312" applyNumberFormat="0" applyProtection="0">
      <alignment horizontal="right" vertical="center"/>
    </xf>
    <xf numFmtId="0" fontId="52" fillId="14" borderId="315" applyNumberFormat="0" applyProtection="0">
      <alignment horizontal="left" vertical="top" indent="1"/>
    </xf>
    <xf numFmtId="0" fontId="52" fillId="8" borderId="315" applyNumberFormat="0" applyProtection="0">
      <alignment horizontal="left" vertical="top" indent="1"/>
    </xf>
    <xf numFmtId="0" fontId="84" fillId="92" borderId="312" applyNumberFormat="0" applyAlignment="0" applyProtection="0"/>
    <xf numFmtId="4" fontId="10" fillId="14" borderId="316" applyNumberFormat="0" applyProtection="0">
      <alignment horizontal="left" vertical="center" indent="1"/>
    </xf>
    <xf numFmtId="4" fontId="52" fillId="15" borderId="312" applyNumberFormat="0" applyProtection="0">
      <alignment horizontal="right" vertical="center"/>
    </xf>
    <xf numFmtId="4" fontId="10" fillId="14" borderId="316" applyNumberFormat="0" applyProtection="0">
      <alignment horizontal="left" vertical="center" indent="1"/>
    </xf>
    <xf numFmtId="4" fontId="52" fillId="43" borderId="312" applyNumberFormat="0" applyProtection="0">
      <alignment horizontal="right" vertical="center"/>
    </xf>
    <xf numFmtId="4" fontId="86" fillId="100" borderId="312" applyNumberFormat="0" applyProtection="0">
      <alignment horizontal="right" vertical="center"/>
    </xf>
    <xf numFmtId="0" fontId="80" fillId="39" borderId="315" applyNumberFormat="0" applyProtection="0">
      <alignment horizontal="left" vertical="top" indent="1"/>
    </xf>
    <xf numFmtId="0" fontId="52" fillId="8" borderId="315" applyNumberFormat="0" applyProtection="0">
      <alignment horizontal="left" vertical="top" indent="1"/>
    </xf>
    <xf numFmtId="0" fontId="52" fillId="16" borderId="312" applyNumberFormat="0" applyProtection="0">
      <alignment horizontal="left" vertical="center" indent="1"/>
    </xf>
    <xf numFmtId="0" fontId="52" fillId="49" borderId="320"/>
    <xf numFmtId="0" fontId="40" fillId="32" borderId="312" applyNumberFormat="0" applyAlignment="0" applyProtection="0"/>
    <xf numFmtId="4" fontId="52" fillId="41" borderId="312" applyNumberFormat="0" applyProtection="0">
      <alignment horizontal="right" vertical="center"/>
    </xf>
    <xf numFmtId="4" fontId="52" fillId="8" borderId="316" applyNumberFormat="0" applyProtection="0">
      <alignment horizontal="left" vertical="center" indent="1"/>
    </xf>
    <xf numFmtId="0" fontId="52" fillId="12" borderId="315" applyNumberFormat="0" applyProtection="0">
      <alignment horizontal="left" vertical="top" indent="1"/>
    </xf>
    <xf numFmtId="4" fontId="52" fillId="13" borderId="312" applyNumberFormat="0" applyProtection="0">
      <alignment horizontal="right" vertical="center"/>
    </xf>
    <xf numFmtId="4" fontId="52" fillId="0" borderId="312" applyNumberFormat="0" applyProtection="0">
      <alignment horizontal="right" vertical="center"/>
    </xf>
    <xf numFmtId="4" fontId="52" fillId="40" borderId="316" applyNumberFormat="0" applyProtection="0">
      <alignment horizontal="right" vertical="center"/>
    </xf>
    <xf numFmtId="0" fontId="40" fillId="32" borderId="312" applyNumberFormat="0" applyAlignment="0" applyProtection="0"/>
    <xf numFmtId="4" fontId="52" fillId="95" borderId="312" applyNumberFormat="0" applyProtection="0">
      <alignment horizontal="left" vertical="center" indent="1"/>
    </xf>
    <xf numFmtId="0" fontId="80" fillId="39" borderId="315" applyNumberFormat="0" applyProtection="0">
      <alignment horizontal="left" vertical="top" indent="1"/>
    </xf>
    <xf numFmtId="4" fontId="52" fillId="8" borderId="312" applyNumberFormat="0" applyProtection="0">
      <alignment horizontal="right" vertical="center"/>
    </xf>
    <xf numFmtId="4" fontId="52" fillId="15" borderId="312" applyNumberFormat="0" applyProtection="0">
      <alignment horizontal="right" vertical="center"/>
    </xf>
    <xf numFmtId="4" fontId="52" fillId="46" borderId="316" applyNumberFormat="0" applyProtection="0">
      <alignment horizontal="left" vertical="center" indent="1"/>
    </xf>
    <xf numFmtId="0" fontId="45" fillId="92" borderId="314" applyNumberFormat="0" applyAlignment="0" applyProtection="0"/>
    <xf numFmtId="4" fontId="52" fillId="45" borderId="312" applyNumberFormat="0" applyProtection="0">
      <alignment horizontal="right" vertical="center"/>
    </xf>
    <xf numFmtId="4" fontId="52" fillId="41" borderId="312" applyNumberFormat="0" applyProtection="0">
      <alignment horizontal="right" vertical="center"/>
    </xf>
    <xf numFmtId="4" fontId="52" fillId="47" borderId="316" applyNumberFormat="0" applyProtection="0">
      <alignment horizontal="left" vertical="center" indent="1"/>
    </xf>
    <xf numFmtId="0" fontId="52" fillId="98" borderId="312" applyNumberFormat="0" applyProtection="0">
      <alignment horizontal="left" vertical="center" indent="1"/>
    </xf>
    <xf numFmtId="4" fontId="52" fillId="44" borderId="312" applyNumberFormat="0" applyProtection="0">
      <alignment horizontal="right" vertical="center"/>
    </xf>
    <xf numFmtId="4" fontId="52" fillId="13" borderId="312" applyNumberFormat="0" applyProtection="0">
      <alignment horizontal="right" vertical="center"/>
    </xf>
    <xf numFmtId="4" fontId="52" fillId="15" borderId="312" applyNumberFormat="0" applyProtection="0">
      <alignment horizontal="right" vertical="center"/>
    </xf>
    <xf numFmtId="4" fontId="82" fillId="11" borderId="312" applyNumberFormat="0" applyProtection="0">
      <alignment horizontal="right" vertical="center"/>
    </xf>
    <xf numFmtId="4" fontId="52" fillId="8" borderId="316" applyNumberFormat="0" applyProtection="0">
      <alignment horizontal="left" vertical="center" indent="1"/>
    </xf>
    <xf numFmtId="4" fontId="52" fillId="43" borderId="312" applyNumberFormat="0" applyProtection="0">
      <alignment horizontal="right" vertical="center"/>
    </xf>
    <xf numFmtId="4" fontId="52" fillId="97" borderId="312" applyNumberFormat="0" applyProtection="0">
      <alignment horizontal="right" vertical="center"/>
    </xf>
    <xf numFmtId="4" fontId="52" fillId="46" borderId="316" applyNumberFormat="0" applyProtection="0">
      <alignment horizontal="left" vertical="center" indent="1"/>
    </xf>
    <xf numFmtId="4" fontId="52" fillId="47" borderId="316" applyNumberFormat="0" applyProtection="0">
      <alignment horizontal="left" vertical="center" indent="1"/>
    </xf>
    <xf numFmtId="0" fontId="52" fillId="98" borderId="312" applyNumberFormat="0" applyProtection="0">
      <alignment horizontal="left" vertical="center" indent="1"/>
    </xf>
    <xf numFmtId="4" fontId="52" fillId="41" borderId="312" applyNumberFormat="0" applyProtection="0">
      <alignment horizontal="right" vertical="center"/>
    </xf>
    <xf numFmtId="0" fontId="34" fillId="0" borderId="318" applyNumberFormat="0" applyFill="0" applyAlignment="0" applyProtection="0"/>
    <xf numFmtId="0" fontId="52" fillId="31" borderId="312" applyNumberFormat="0" applyFont="0" applyAlignment="0" applyProtection="0"/>
    <xf numFmtId="4" fontId="52" fillId="39" borderId="312" applyNumberFormat="0" applyProtection="0">
      <alignment vertical="center"/>
    </xf>
    <xf numFmtId="4" fontId="52" fillId="15" borderId="312" applyNumberFormat="0" applyProtection="0">
      <alignment horizontal="right" vertical="center"/>
    </xf>
    <xf numFmtId="4" fontId="10" fillId="14" borderId="316" applyNumberFormat="0" applyProtection="0">
      <alignment horizontal="left" vertical="center" indent="1"/>
    </xf>
    <xf numFmtId="4" fontId="79" fillId="10" borderId="315" applyNumberFormat="0" applyProtection="0">
      <alignment vertical="center"/>
    </xf>
    <xf numFmtId="4" fontId="52" fillId="45" borderId="312" applyNumberFormat="0" applyProtection="0">
      <alignment horizontal="right" vertical="center"/>
    </xf>
    <xf numFmtId="4" fontId="52" fillId="47" borderId="316" applyNumberFormat="0" applyProtection="0">
      <alignment horizontal="left" vertical="center" indent="1"/>
    </xf>
    <xf numFmtId="4" fontId="52" fillId="8" borderId="316" applyNumberFormat="0" applyProtection="0">
      <alignment horizontal="left" vertical="center" indent="1"/>
    </xf>
    <xf numFmtId="4" fontId="52" fillId="96" borderId="312" applyNumberFormat="0" applyProtection="0">
      <alignment horizontal="left" vertical="center" indent="1"/>
    </xf>
    <xf numFmtId="0" fontId="52" fillId="12" borderId="312" applyNumberFormat="0" applyProtection="0">
      <alignment horizontal="left" vertical="center" indent="1"/>
    </xf>
    <xf numFmtId="0" fontId="52" fillId="47" borderId="315" applyNumberFormat="0" applyProtection="0">
      <alignment horizontal="left" vertical="top" indent="1"/>
    </xf>
    <xf numFmtId="0" fontId="52" fillId="47" borderId="312" applyNumberFormat="0" applyProtection="0">
      <alignment horizontal="left" vertical="center" indent="1"/>
    </xf>
    <xf numFmtId="0" fontId="80" fillId="39" borderId="315" applyNumberFormat="0" applyProtection="0">
      <alignment horizontal="left" vertical="top" indent="1"/>
    </xf>
    <xf numFmtId="4" fontId="52" fillId="40" borderId="316" applyNumberFormat="0" applyProtection="0">
      <alignment horizontal="right" vertical="center"/>
    </xf>
    <xf numFmtId="4" fontId="10" fillId="14" borderId="316" applyNumberFormat="0" applyProtection="0">
      <alignment horizontal="left" vertical="center" indent="1"/>
    </xf>
    <xf numFmtId="0" fontId="52" fillId="47" borderId="312" applyNumberFormat="0" applyProtection="0">
      <alignment horizontal="left" vertical="center" indent="1"/>
    </xf>
    <xf numFmtId="4" fontId="52" fillId="40" borderId="316" applyNumberFormat="0" applyProtection="0">
      <alignment horizontal="right" vertical="center"/>
    </xf>
    <xf numFmtId="0" fontId="52" fillId="14" borderId="315" applyNumberFormat="0" applyProtection="0">
      <alignment horizontal="left" vertical="top" indent="1"/>
    </xf>
    <xf numFmtId="0" fontId="52" fillId="98" borderId="312" applyNumberFormat="0" applyProtection="0">
      <alignment horizontal="left" vertical="center" indent="1"/>
    </xf>
    <xf numFmtId="4" fontId="52" fillId="96" borderId="312" applyNumberFormat="0" applyProtection="0">
      <alignment horizontal="left" vertical="center" indent="1"/>
    </xf>
    <xf numFmtId="4" fontId="52" fillId="0" borderId="312" applyNumberFormat="0" applyProtection="0">
      <alignment horizontal="right" vertical="center"/>
    </xf>
    <xf numFmtId="0" fontId="52" fillId="47" borderId="315" applyNumberFormat="0" applyProtection="0">
      <alignment horizontal="left" vertical="top" indent="1"/>
    </xf>
    <xf numFmtId="4" fontId="10" fillId="14" borderId="316" applyNumberFormat="0" applyProtection="0">
      <alignment horizontal="left" vertical="center" indent="1"/>
    </xf>
    <xf numFmtId="0" fontId="52" fillId="16" borderId="312" applyNumberFormat="0" applyProtection="0">
      <alignment horizontal="left" vertical="center" indent="1"/>
    </xf>
    <xf numFmtId="0" fontId="52" fillId="12" borderId="312" applyNumberFormat="0" applyProtection="0">
      <alignment horizontal="left" vertical="center" indent="1"/>
    </xf>
    <xf numFmtId="0" fontId="52" fillId="47" borderId="315" applyNumberFormat="0" applyProtection="0">
      <alignment horizontal="left" vertical="top" indent="1"/>
    </xf>
    <xf numFmtId="4" fontId="52" fillId="41" borderId="312" applyNumberFormat="0" applyProtection="0">
      <alignment horizontal="right" vertical="center"/>
    </xf>
    <xf numFmtId="4" fontId="52" fillId="44" borderId="312" applyNumberFormat="0" applyProtection="0">
      <alignment horizontal="right" vertical="center"/>
    </xf>
    <xf numFmtId="4" fontId="52" fillId="45" borderId="312" applyNumberFormat="0" applyProtection="0">
      <alignment horizontal="right" vertical="center"/>
    </xf>
    <xf numFmtId="4" fontId="52" fillId="96" borderId="312" applyNumberFormat="0" applyProtection="0">
      <alignment horizontal="left" vertical="center" indent="1"/>
    </xf>
    <xf numFmtId="0" fontId="52" fillId="16" borderId="312" applyNumberFormat="0" applyProtection="0">
      <alignment horizontal="left" vertical="center" indent="1"/>
    </xf>
    <xf numFmtId="0" fontId="52" fillId="47" borderId="312" applyNumberFormat="0" applyProtection="0">
      <alignment horizontal="left" vertical="center" indent="1"/>
    </xf>
    <xf numFmtId="4" fontId="52" fillId="97" borderId="312" applyNumberFormat="0" applyProtection="0">
      <alignment horizontal="right" vertical="center"/>
    </xf>
    <xf numFmtId="4" fontId="52" fillId="44" borderId="312" applyNumberFormat="0" applyProtection="0">
      <alignment horizontal="right" vertical="center"/>
    </xf>
    <xf numFmtId="0" fontId="52" fillId="14" borderId="315" applyNumberFormat="0" applyProtection="0">
      <alignment horizontal="left" vertical="top" indent="1"/>
    </xf>
    <xf numFmtId="0" fontId="45" fillId="92" borderId="314" applyNumberFormat="0" applyAlignment="0" applyProtection="0"/>
    <xf numFmtId="0" fontId="79" fillId="8" borderId="315" applyNumberFormat="0" applyProtection="0">
      <alignment horizontal="left" vertical="top" indent="1"/>
    </xf>
    <xf numFmtId="0" fontId="52" fillId="8" borderId="315" applyNumberFormat="0" applyProtection="0">
      <alignment horizontal="left" vertical="top" indent="1"/>
    </xf>
    <xf numFmtId="4" fontId="79" fillId="10" borderId="315" applyNumberFormat="0" applyProtection="0">
      <alignment vertical="center"/>
    </xf>
    <xf numFmtId="4" fontId="79" fillId="16" borderId="315" applyNumberFormat="0" applyProtection="0">
      <alignment horizontal="left" vertical="center" indent="1"/>
    </xf>
    <xf numFmtId="0" fontId="52" fillId="12" borderId="315" applyNumberFormat="0" applyProtection="0">
      <alignment horizontal="left" vertical="top" indent="1"/>
    </xf>
    <xf numFmtId="4" fontId="52" fillId="41" borderId="312" applyNumberFormat="0" applyProtection="0">
      <alignment horizontal="right" vertical="center"/>
    </xf>
    <xf numFmtId="182" fontId="130" fillId="17" borderId="311" applyNumberFormat="0" applyAlignment="0" applyProtection="0"/>
    <xf numFmtId="183" fontId="130" fillId="17" borderId="311" applyNumberFormat="0" applyAlignment="0" applyProtection="0"/>
    <xf numFmtId="0" fontId="130" fillId="17" borderId="311" applyNumberFormat="0" applyAlignment="0" applyProtection="0"/>
    <xf numFmtId="0" fontId="40" fillId="32" borderId="311" applyNumberFormat="0" applyAlignment="0" applyProtection="0"/>
    <xf numFmtId="0"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183" fontId="130" fillId="17" borderId="311" applyNumberFormat="0" applyAlignment="0" applyProtection="0"/>
    <xf numFmtId="183" fontId="40" fillId="32" borderId="311" applyNumberFormat="0" applyAlignment="0" applyProtection="0"/>
    <xf numFmtId="183"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182" fontId="130" fillId="17" borderId="311" applyNumberFormat="0" applyAlignment="0" applyProtection="0"/>
    <xf numFmtId="183" fontId="130" fillId="17" borderId="311" applyNumberFormat="0" applyAlignment="0" applyProtection="0"/>
    <xf numFmtId="183" fontId="118" fillId="0" borderId="310">
      <alignment horizontal="left" vertical="center"/>
    </xf>
    <xf numFmtId="183" fontId="118" fillId="0" borderId="310">
      <alignment horizontal="left" vertical="center"/>
    </xf>
    <xf numFmtId="183" fontId="118" fillId="0" borderId="310">
      <alignment horizontal="left" vertical="center"/>
    </xf>
    <xf numFmtId="182" fontId="118" fillId="0" borderId="310">
      <alignment horizontal="left" vertical="center"/>
    </xf>
    <xf numFmtId="182" fontId="31" fillId="34" borderId="311" applyNumberFormat="0" applyAlignment="0" applyProtection="0"/>
    <xf numFmtId="182" fontId="31" fillId="34" borderId="311" applyNumberFormat="0" applyAlignment="0" applyProtection="0"/>
    <xf numFmtId="0" fontId="31" fillId="34" borderId="311" applyNumberFormat="0" applyAlignment="0" applyProtection="0"/>
    <xf numFmtId="0" fontId="10" fillId="10" borderId="313" applyNumberFormat="0" applyFont="0" applyAlignment="0" applyProtection="0"/>
    <xf numFmtId="4" fontId="46" fillId="39" borderId="315" applyNumberFormat="0" applyProtection="0">
      <alignment horizontal="left" vertical="center" indent="1"/>
    </xf>
    <xf numFmtId="4" fontId="23" fillId="13" borderId="315" applyNumberFormat="0" applyProtection="0">
      <alignment horizontal="right" vertical="center"/>
    </xf>
    <xf numFmtId="4" fontId="23" fillId="41" borderId="315" applyNumberFormat="0" applyProtection="0">
      <alignment horizontal="right" vertical="center"/>
    </xf>
    <xf numFmtId="4" fontId="23" fillId="15" borderId="315" applyNumberFormat="0" applyProtection="0">
      <alignment horizontal="right" vertical="center"/>
    </xf>
    <xf numFmtId="0" fontId="10" fillId="12" borderId="315" applyNumberFormat="0" applyProtection="0">
      <alignment horizontal="left" vertical="center" indent="1"/>
    </xf>
    <xf numFmtId="4" fontId="23" fillId="10" borderId="315" applyNumberFormat="0" applyProtection="0">
      <alignment vertical="center"/>
    </xf>
    <xf numFmtId="4" fontId="23" fillId="8" borderId="315" applyNumberFormat="0" applyProtection="0">
      <alignment horizontal="left" vertical="center" indent="1"/>
    </xf>
    <xf numFmtId="0" fontId="10" fillId="0" borderId="299" applyNumberFormat="0" applyFont="0" applyFill="0" applyAlignment="0" applyProtection="0"/>
    <xf numFmtId="0" fontId="34" fillId="0" borderId="319" applyNumberFormat="0" applyFill="0" applyAlignment="0" applyProtection="0"/>
    <xf numFmtId="0" fontId="31" fillId="34" borderId="300" applyNumberFormat="0" applyAlignment="0" applyProtection="0"/>
    <xf numFmtId="0" fontId="130" fillId="17" borderId="311" applyNumberFormat="0" applyAlignment="0" applyProtection="0"/>
    <xf numFmtId="0" fontId="130" fillId="17" borderId="311" applyNumberFormat="0" applyAlignment="0" applyProtection="0"/>
    <xf numFmtId="0" fontId="130" fillId="17" borderId="311" applyNumberFormat="0" applyAlignment="0" applyProtection="0"/>
    <xf numFmtId="182" fontId="118" fillId="0" borderId="284">
      <alignment horizontal="left" vertical="center"/>
    </xf>
    <xf numFmtId="183" fontId="118" fillId="0" borderId="284">
      <alignment horizontal="left" vertical="center"/>
    </xf>
    <xf numFmtId="183" fontId="118"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6" fillId="95" borderId="315" applyNumberFormat="0" applyProtection="0">
      <alignment horizontal="left" vertical="top" indent="1"/>
    </xf>
    <xf numFmtId="182" fontId="130" fillId="17" borderId="300" applyNumberFormat="0" applyAlignment="0" applyProtection="0"/>
    <xf numFmtId="183" fontId="130" fillId="17" borderId="300" applyNumberFormat="0" applyAlignment="0" applyProtection="0"/>
    <xf numFmtId="0" fontId="40" fillId="32" borderId="300" applyNumberFormat="0" applyAlignment="0" applyProtection="0"/>
    <xf numFmtId="182" fontId="40" fillId="32" borderId="300" applyNumberFormat="0" applyAlignment="0" applyProtection="0"/>
    <xf numFmtId="182" fontId="130" fillId="17" borderId="300" applyNumberFormat="0" applyAlignment="0" applyProtection="0"/>
    <xf numFmtId="182" fontId="130" fillId="17" borderId="300" applyNumberFormat="0" applyAlignment="0" applyProtection="0"/>
    <xf numFmtId="4" fontId="178" fillId="16" borderId="315" applyNumberFormat="0" applyProtection="0">
      <alignment horizontal="center" vertical="center"/>
    </xf>
    <xf numFmtId="182" fontId="130" fillId="17" borderId="300" applyNumberFormat="0" applyAlignment="0" applyProtection="0"/>
    <xf numFmtId="182" fontId="31" fillId="34" borderId="260" applyNumberFormat="0" applyAlignment="0" applyProtection="0"/>
    <xf numFmtId="0" fontId="130" fillId="17" borderId="300" applyNumberFormat="0" applyAlignment="0" applyProtection="0"/>
    <xf numFmtId="182" fontId="31" fillId="34" borderId="260" applyNumberFormat="0" applyAlignment="0" applyProtection="0"/>
    <xf numFmtId="183" fontId="130" fillId="17" borderId="300" applyNumberFormat="0" applyAlignment="0" applyProtection="0"/>
    <xf numFmtId="183" fontId="40" fillId="32" borderId="300" applyNumberFormat="0" applyAlignment="0" applyProtection="0"/>
    <xf numFmtId="182" fontId="31" fillId="34" borderId="260" applyNumberFormat="0" applyAlignment="0" applyProtection="0"/>
    <xf numFmtId="182" fontId="31" fillId="34" borderId="260" applyNumberFormat="0" applyAlignment="0" applyProtection="0"/>
    <xf numFmtId="0" fontId="40" fillId="32" borderId="300" applyNumberFormat="0" applyAlignment="0" applyProtection="0"/>
    <xf numFmtId="0" fontId="177" fillId="132" borderId="320" applyNumberFormat="0" applyProtection="0">
      <alignment horizontal="left" vertical="center" indent="2"/>
    </xf>
    <xf numFmtId="183" fontId="130" fillId="17" borderId="300" applyNumberFormat="0" applyAlignment="0" applyProtection="0"/>
    <xf numFmtId="0" fontId="10" fillId="131" borderId="315" applyNumberFormat="0" applyProtection="0">
      <alignment horizontal="left" vertical="top" indent="1"/>
    </xf>
    <xf numFmtId="0" fontId="10" fillId="10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0" fontId="10" fillId="31" borderId="302" applyNumberFormat="0" applyFont="0" applyAlignment="0" applyProtection="0"/>
    <xf numFmtId="0" fontId="10" fillId="31" borderId="302" applyNumberFormat="0" applyFont="0" applyAlignment="0" applyProtection="0"/>
    <xf numFmtId="4" fontId="52" fillId="95" borderId="301" applyNumberFormat="0" applyProtection="0">
      <alignment horizontal="left" vertical="center" indent="1"/>
    </xf>
    <xf numFmtId="182" fontId="46" fillId="39" borderId="304" applyNumberFormat="0" applyProtection="0">
      <alignment horizontal="left" vertical="top" indent="1"/>
    </xf>
    <xf numFmtId="182" fontId="46" fillId="39" borderId="304" applyNumberFormat="0" applyProtection="0">
      <alignment horizontal="left" vertical="top" indent="1"/>
    </xf>
    <xf numFmtId="183" fontId="46" fillId="39" borderId="304" applyNumberFormat="0" applyProtection="0">
      <alignment horizontal="left" vertical="top" indent="1"/>
    </xf>
    <xf numFmtId="4" fontId="52" fillId="96" borderId="301" applyNumberFormat="0" applyProtection="0">
      <alignment horizontal="left" vertical="center" indent="1"/>
    </xf>
    <xf numFmtId="4" fontId="23" fillId="9" borderId="304" applyNumberFormat="0" applyProtection="0">
      <alignment horizontal="right" vertical="center"/>
    </xf>
    <xf numFmtId="4" fontId="52" fillId="45" borderId="301" applyNumberFormat="0" applyProtection="0">
      <alignment horizontal="right" vertical="center"/>
    </xf>
    <xf numFmtId="4" fontId="23" fillId="8" borderId="304" applyNumberFormat="0" applyProtection="0">
      <alignment horizontal="right" vertical="center"/>
    </xf>
    <xf numFmtId="182"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0" fontId="10" fillId="14" borderId="304" applyNumberFormat="0" applyProtection="0">
      <alignment horizontal="left" vertical="top" indent="1"/>
    </xf>
    <xf numFmtId="183" fontId="10" fillId="14" borderId="304" applyNumberFormat="0" applyProtection="0">
      <alignment horizontal="left" vertical="top" indent="1"/>
    </xf>
    <xf numFmtId="0" fontId="10" fillId="8" borderId="304" applyNumberFormat="0" applyProtection="0">
      <alignment horizontal="left" vertical="center" indent="1"/>
    </xf>
    <xf numFmtId="0" fontId="52" fillId="98" borderId="301" applyNumberFormat="0" applyProtection="0">
      <alignment horizontal="left" vertical="center"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52" fillId="8" borderId="304" applyNumberFormat="0" applyProtection="0">
      <alignment horizontal="left" vertical="top" indent="1"/>
    </xf>
    <xf numFmtId="182" fontId="10" fillId="8" borderId="304" applyNumberFormat="0" applyProtection="0">
      <alignment horizontal="left" vertical="top"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47" borderId="304" applyNumberFormat="0" applyProtection="0">
      <alignment horizontal="left" vertical="center" indent="1"/>
    </xf>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45" fillId="34" borderId="262" applyNumberFormat="0" applyAlignment="0" applyProtection="0"/>
    <xf numFmtId="182" fontId="45" fillId="34" borderId="262" applyNumberFormat="0" applyAlignment="0" applyProtection="0"/>
    <xf numFmtId="182" fontId="45" fillId="34" borderId="262" applyNumberForma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182" fontId="34" fillId="0" borderId="265" applyNumberFormat="0" applyFill="0" applyAlignment="0" applyProtection="0"/>
    <xf numFmtId="182" fontId="34" fillId="0" borderId="265" applyNumberFormat="0" applyFill="0" applyAlignment="0" applyProtection="0"/>
    <xf numFmtId="182" fontId="34" fillId="0" borderId="265" applyNumberFormat="0" applyFill="0" applyAlignment="0" applyProtection="0"/>
    <xf numFmtId="4" fontId="52" fillId="40" borderId="305" applyNumberFormat="0" applyProtection="0">
      <alignment horizontal="right" vertical="center"/>
    </xf>
    <xf numFmtId="0" fontId="130" fillId="17" borderId="300" applyNumberFormat="0" applyAlignment="0" applyProtection="0"/>
    <xf numFmtId="183" fontId="45" fillId="34" borderId="303" applyNumberFormat="0" applyAlignment="0" applyProtection="0"/>
    <xf numFmtId="4" fontId="52" fillId="42" borderId="301" applyNumberFormat="0" applyProtection="0">
      <alignment horizontal="right" vertical="center"/>
    </xf>
    <xf numFmtId="4" fontId="23" fillId="44" borderId="304" applyNumberFormat="0" applyProtection="0">
      <alignment horizontal="right" vertical="center"/>
    </xf>
    <xf numFmtId="183" fontId="10" fillId="14"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3" fontId="10" fillId="8" borderId="304" applyNumberFormat="0" applyProtection="0">
      <alignment horizontal="left" vertical="top" indent="1"/>
    </xf>
    <xf numFmtId="182" fontId="118" fillId="0" borderId="258">
      <alignment horizontal="left" vertical="center"/>
    </xf>
    <xf numFmtId="0" fontId="10" fillId="31" borderId="313" applyNumberFormat="0" applyFont="0" applyAlignment="0" applyProtection="0"/>
    <xf numFmtId="4" fontId="52" fillId="95" borderId="312" applyNumberFormat="0" applyProtection="0">
      <alignment horizontal="left" vertical="center"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52" fillId="43" borderId="312" applyNumberFormat="0" applyProtection="0">
      <alignment horizontal="right" vertical="center"/>
    </xf>
    <xf numFmtId="0" fontId="52" fillId="12" borderId="312" applyNumberFormat="0" applyProtection="0">
      <alignment horizontal="left" vertical="center" indent="1"/>
    </xf>
    <xf numFmtId="4" fontId="52" fillId="47" borderId="316" applyNumberFormat="0" applyProtection="0">
      <alignment horizontal="left" vertical="center" indent="1"/>
    </xf>
    <xf numFmtId="4" fontId="52" fillId="0" borderId="312" applyNumberFormat="0" applyProtection="0">
      <alignment horizontal="right" vertical="center"/>
    </xf>
    <xf numFmtId="0" fontId="52" fillId="8" borderId="315" applyNumberFormat="0" applyProtection="0">
      <alignment horizontal="left" vertical="top" indent="1"/>
    </xf>
    <xf numFmtId="182" fontId="130" fillId="17" borderId="311" applyNumberFormat="0" applyAlignment="0" applyProtection="0"/>
    <xf numFmtId="4" fontId="23" fillId="44" borderId="315" applyNumberFormat="0" applyProtection="0">
      <alignment horizontal="right" vertical="center"/>
    </xf>
    <xf numFmtId="182" fontId="125" fillId="16" borderId="260" applyNumberFormat="0" applyAlignment="0" applyProtection="0"/>
    <xf numFmtId="0" fontId="10" fillId="131" borderId="315" applyNumberFormat="0" applyProtection="0">
      <alignment horizontal="left" vertical="top" indent="1"/>
    </xf>
    <xf numFmtId="182" fontId="10" fillId="14" borderId="304" applyNumberFormat="0" applyProtection="0">
      <alignment horizontal="left" vertical="center" indent="1"/>
    </xf>
    <xf numFmtId="182" fontId="10" fillId="8" borderId="304" applyNumberFormat="0" applyProtection="0">
      <alignment horizontal="left" vertical="center" indent="1"/>
    </xf>
    <xf numFmtId="182" fontId="10" fillId="12" borderId="304" applyNumberFormat="0" applyProtection="0">
      <alignment horizontal="left" vertical="center" indent="1"/>
    </xf>
    <xf numFmtId="0" fontId="10" fillId="12" borderId="304" applyNumberFormat="0" applyProtection="0">
      <alignment horizontal="left" vertical="top" indent="1"/>
    </xf>
    <xf numFmtId="182" fontId="130" fillId="17" borderId="260" applyNumberFormat="0" applyAlignment="0" applyProtection="0"/>
    <xf numFmtId="182" fontId="10" fillId="10" borderId="261" applyNumberFormat="0" applyFont="0" applyAlignment="0" applyProtection="0"/>
    <xf numFmtId="182" fontId="45" fillId="16" borderId="262" applyNumberFormat="0" applyAlignment="0" applyProtection="0"/>
    <xf numFmtId="182" fontId="34" fillId="0" borderId="268" applyNumberFormat="0" applyFill="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45" fillId="34" borderId="303" applyNumberFormat="0" applyAlignment="0" applyProtection="0"/>
    <xf numFmtId="4" fontId="23" fillId="43" borderId="304" applyNumberFormat="0" applyProtection="0">
      <alignment horizontal="right" vertical="center"/>
    </xf>
    <xf numFmtId="4" fontId="23" fillId="43" borderId="304" applyNumberFormat="0" applyProtection="0">
      <alignment horizontal="right" vertical="center"/>
    </xf>
    <xf numFmtId="4" fontId="23" fillId="44" borderId="304" applyNumberFormat="0" applyProtection="0">
      <alignment horizontal="right" vertical="center"/>
    </xf>
    <xf numFmtId="182" fontId="10" fillId="14"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18" fillId="0" borderId="258">
      <alignment horizontal="left" vertical="center"/>
    </xf>
    <xf numFmtId="4" fontId="23" fillId="41" borderId="304" applyNumberFormat="0" applyProtection="0">
      <alignment horizontal="right" vertical="center"/>
    </xf>
    <xf numFmtId="0" fontId="45" fillId="34" borderId="303" applyNumberFormat="0" applyAlignment="0" applyProtection="0"/>
    <xf numFmtId="0" fontId="10" fillId="8" borderId="304" applyNumberFormat="0" applyProtection="0">
      <alignment horizontal="left" vertical="top" indent="1"/>
    </xf>
    <xf numFmtId="0" fontId="10" fillId="8"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18" fillId="0" borderId="258">
      <alignment horizontal="left" vertical="center"/>
    </xf>
    <xf numFmtId="182" fontId="118" fillId="0" borderId="258">
      <alignment horizontal="left" vertical="center"/>
    </xf>
    <xf numFmtId="182" fontId="118" fillId="0" borderId="258">
      <alignment horizontal="left" vertical="center"/>
    </xf>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49" fillId="14" borderId="264" applyBorder="0"/>
    <xf numFmtId="182" fontId="49" fillId="14" borderId="264" applyBorder="0"/>
    <xf numFmtId="182" fontId="23" fillId="10"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23" fillId="8" borderId="263" applyNumberFormat="0" applyProtection="0">
      <alignment horizontal="left" vertical="top" indent="1"/>
    </xf>
    <xf numFmtId="183" fontId="45" fillId="16" borderId="303" applyNumberFormat="0" applyAlignment="0" applyProtection="0"/>
    <xf numFmtId="0" fontId="46" fillId="39" borderId="315" applyNumberFormat="0" applyProtection="0">
      <alignment horizontal="left" vertical="top" indent="1"/>
    </xf>
    <xf numFmtId="183" fontId="45" fillId="34" borderId="314" applyNumberFormat="0" applyAlignment="0" applyProtection="0"/>
    <xf numFmtId="0" fontId="52" fillId="98" borderId="312" applyNumberFormat="0" applyProtection="0">
      <alignment horizontal="left" vertical="center" indent="1"/>
    </xf>
    <xf numFmtId="183" fontId="10" fillId="10" borderId="313" applyNumberFormat="0" applyFont="0" applyAlignment="0" applyProtection="0"/>
    <xf numFmtId="0" fontId="52" fillId="12" borderId="312" applyNumberFormat="0" applyProtection="0">
      <alignment horizontal="left" vertical="center" indent="1"/>
    </xf>
    <xf numFmtId="0" fontId="52" fillId="14" borderId="315" applyNumberFormat="0" applyProtection="0">
      <alignment horizontal="left" vertical="top" indent="1"/>
    </xf>
    <xf numFmtId="0" fontId="52" fillId="12" borderId="312" applyNumberFormat="0" applyProtection="0">
      <alignment horizontal="left" vertical="center" indent="1"/>
    </xf>
    <xf numFmtId="4" fontId="52" fillId="96" borderId="312" applyNumberFormat="0" applyProtection="0">
      <alignment horizontal="left" vertical="center" indent="1"/>
    </xf>
    <xf numFmtId="0" fontId="52" fillId="12" borderId="315" applyNumberFormat="0" applyProtection="0">
      <alignment horizontal="left" vertical="top" indent="1"/>
    </xf>
    <xf numFmtId="4" fontId="52" fillId="45" borderId="312" applyNumberFormat="0" applyProtection="0">
      <alignment horizontal="right" vertical="center"/>
    </xf>
    <xf numFmtId="0" fontId="52" fillId="14" borderId="315" applyNumberFormat="0" applyProtection="0">
      <alignment horizontal="left" vertical="top" indent="1"/>
    </xf>
    <xf numFmtId="0" fontId="52" fillId="47" borderId="315" applyNumberFormat="0" applyProtection="0">
      <alignment horizontal="left" vertical="top" indent="1"/>
    </xf>
    <xf numFmtId="4" fontId="52" fillId="41" borderId="312" applyNumberFormat="0" applyProtection="0">
      <alignment horizontal="right" vertical="center"/>
    </xf>
    <xf numFmtId="4" fontId="52" fillId="95" borderId="312" applyNumberFormat="0" applyProtection="0">
      <alignment horizontal="left" vertical="center" indent="1"/>
    </xf>
    <xf numFmtId="0" fontId="40" fillId="32" borderId="312" applyNumberFormat="0" applyAlignment="0" applyProtection="0"/>
    <xf numFmtId="4" fontId="52" fillId="96" borderId="312" applyNumberFormat="0" applyProtection="0">
      <alignment horizontal="left" vertical="center" indent="1"/>
    </xf>
    <xf numFmtId="4" fontId="52" fillId="8" borderId="312" applyNumberFormat="0" applyProtection="0">
      <alignment horizontal="right" vertical="center"/>
    </xf>
    <xf numFmtId="0" fontId="52" fillId="47" borderId="312" applyNumberFormat="0" applyProtection="0">
      <alignment horizontal="left" vertical="center" indent="1"/>
    </xf>
    <xf numFmtId="4" fontId="52" fillId="41" borderId="312" applyNumberFormat="0" applyProtection="0">
      <alignment horizontal="right" vertical="center"/>
    </xf>
    <xf numFmtId="0" fontId="52" fillId="47" borderId="315" applyNumberFormat="0" applyProtection="0">
      <alignment horizontal="left" vertical="top" indent="1"/>
    </xf>
    <xf numFmtId="183" fontId="130" fillId="17" borderId="311" applyNumberFormat="0" applyAlignment="0" applyProtection="0"/>
    <xf numFmtId="183"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0" fontId="31" fillId="34" borderId="311" applyNumberFormat="0" applyAlignment="0" applyProtection="0"/>
    <xf numFmtId="182" fontId="31" fillId="34" borderId="300" applyNumberFormat="0" applyAlignment="0" applyProtection="0"/>
    <xf numFmtId="0" fontId="40" fillId="32" borderId="300" applyNumberFormat="0" applyAlignment="0" applyProtection="0"/>
    <xf numFmtId="182" fontId="130" fillId="17" borderId="300" applyNumberFormat="0" applyAlignment="0" applyProtection="0"/>
    <xf numFmtId="182" fontId="31" fillId="34" borderId="260" applyNumberFormat="0" applyAlignment="0" applyProtection="0"/>
    <xf numFmtId="0" fontId="10" fillId="131" borderId="315" applyNumberFormat="0" applyProtection="0">
      <alignment horizontal="left" vertical="top" indent="1"/>
    </xf>
    <xf numFmtId="183" fontId="130" fillId="17" borderId="300" applyNumberFormat="0" applyAlignment="0" applyProtection="0"/>
    <xf numFmtId="4" fontId="46" fillId="39" borderId="304" applyNumberFormat="0" applyProtection="0">
      <alignment vertical="center"/>
    </xf>
    <xf numFmtId="0" fontId="46" fillId="39" borderId="304" applyNumberFormat="0" applyProtection="0">
      <alignment horizontal="left" vertical="top" indent="1"/>
    </xf>
    <xf numFmtId="4" fontId="23" fillId="13" borderId="304" applyNumberFormat="0" applyProtection="0">
      <alignment horizontal="right" vertical="center"/>
    </xf>
    <xf numFmtId="4" fontId="23" fillId="9" borderId="304" applyNumberFormat="0" applyProtection="0">
      <alignment horizontal="right" vertical="center"/>
    </xf>
    <xf numFmtId="4" fontId="52" fillId="46" borderId="305" applyNumberFormat="0" applyProtection="0">
      <alignment horizontal="left" vertical="center" indent="1"/>
    </xf>
    <xf numFmtId="0" fontId="52" fillId="16" borderId="301"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8" borderId="304" applyNumberFormat="0" applyProtection="0">
      <alignment horizontal="left" vertical="center" indent="1"/>
    </xf>
    <xf numFmtId="183" fontId="10" fillId="8" borderId="304" applyNumberFormat="0" applyProtection="0">
      <alignment horizontal="left" vertical="center" indent="1"/>
    </xf>
    <xf numFmtId="0" fontId="52" fillId="12" borderId="301" applyNumberFormat="0" applyProtection="0">
      <alignment horizontal="left" vertical="center" indent="1"/>
    </xf>
    <xf numFmtId="183" fontId="10" fillId="8"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center"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4" fontId="52" fillId="0" borderId="266" applyNumberFormat="0" applyProtection="0">
      <alignment horizontal="right" vertical="center"/>
    </xf>
    <xf numFmtId="4" fontId="52" fillId="96" borderId="266" applyNumberFormat="0" applyProtection="0">
      <alignment horizontal="left" vertical="center" indent="1"/>
    </xf>
    <xf numFmtId="182" fontId="23" fillId="8" borderId="263" applyNumberFormat="0" applyProtection="0">
      <alignment horizontal="left" vertical="top" indent="1"/>
    </xf>
    <xf numFmtId="182" fontId="34" fillId="0" borderId="265" applyNumberFormat="0" applyFill="0" applyAlignment="0" applyProtection="0"/>
    <xf numFmtId="4" fontId="46" fillId="39" borderId="304" applyNumberFormat="0" applyProtection="0">
      <alignment vertical="center"/>
    </xf>
    <xf numFmtId="0" fontId="10" fillId="31" borderId="302" applyNumberFormat="0" applyFont="0" applyAlignment="0" applyProtection="0"/>
    <xf numFmtId="4" fontId="23" fillId="40" borderId="304" applyNumberFormat="0" applyProtection="0">
      <alignment horizontal="right" vertical="center"/>
    </xf>
    <xf numFmtId="4" fontId="23" fillId="41" borderId="304" applyNumberFormat="0" applyProtection="0">
      <alignment horizontal="right" vertical="center"/>
    </xf>
    <xf numFmtId="0" fontId="10" fillId="31" borderId="302" applyNumberFormat="0" applyFont="0" applyAlignment="0" applyProtection="0"/>
    <xf numFmtId="183" fontId="45" fillId="34" borderId="303" applyNumberFormat="0" applyAlignment="0" applyProtection="0"/>
    <xf numFmtId="4" fontId="181" fillId="0" borderId="320" applyNumberFormat="0" applyProtection="0">
      <alignment horizontal="right" vertical="center" wrapText="1"/>
    </xf>
    <xf numFmtId="4" fontId="52" fillId="39" borderId="301" applyNumberFormat="0" applyProtection="0">
      <alignment vertical="center"/>
    </xf>
    <xf numFmtId="4" fontId="52" fillId="45" borderId="312" applyNumberFormat="0" applyProtection="0">
      <alignment horizontal="right" vertical="center"/>
    </xf>
    <xf numFmtId="182" fontId="10" fillId="31" borderId="313" applyNumberFormat="0" applyFont="0" applyAlignment="0" applyProtection="0"/>
    <xf numFmtId="4" fontId="52" fillId="47" borderId="316" applyNumberFormat="0" applyProtection="0">
      <alignment horizontal="left" vertical="center" indent="1"/>
    </xf>
    <xf numFmtId="4" fontId="79" fillId="16" borderId="315" applyNumberFormat="0" applyProtection="0">
      <alignment horizontal="left" vertical="center" indent="1"/>
    </xf>
    <xf numFmtId="0" fontId="52" fillId="14" borderId="315" applyNumberFormat="0" applyProtection="0">
      <alignment horizontal="left" vertical="top" indent="1"/>
    </xf>
    <xf numFmtId="0" fontId="52" fillId="16" borderId="312" applyNumberFormat="0" applyProtection="0">
      <alignment horizontal="left" vertical="center" indent="1"/>
    </xf>
    <xf numFmtId="0" fontId="52" fillId="8" borderId="315" applyNumberFormat="0" applyProtection="0">
      <alignment horizontal="left" vertical="top" indent="1"/>
    </xf>
    <xf numFmtId="4" fontId="52" fillId="8" borderId="316" applyNumberFormat="0" applyProtection="0">
      <alignment horizontal="left" vertical="center" indent="1"/>
    </xf>
    <xf numFmtId="4" fontId="52" fillId="47" borderId="316" applyNumberFormat="0" applyProtection="0">
      <alignment horizontal="left" vertical="center" indent="1"/>
    </xf>
    <xf numFmtId="0" fontId="52" fillId="31" borderId="312" applyNumberFormat="0" applyFont="0" applyAlignment="0" applyProtection="0"/>
    <xf numFmtId="0" fontId="79" fillId="10" borderId="315" applyNumberFormat="0" applyProtection="0">
      <alignment horizontal="left" vertical="top" indent="1"/>
    </xf>
    <xf numFmtId="183" fontId="40" fillId="32" borderId="311" applyNumberFormat="0" applyAlignment="0" applyProtection="0"/>
    <xf numFmtId="183" fontId="130" fillId="17" borderId="311" applyNumberFormat="0" applyAlignment="0" applyProtection="0"/>
    <xf numFmtId="183" fontId="130" fillId="17" borderId="300" applyNumberFormat="0" applyAlignment="0" applyProtection="0"/>
    <xf numFmtId="182" fontId="31" fillId="34" borderId="260" applyNumberFormat="0" applyAlignment="0" applyProtection="0"/>
    <xf numFmtId="0" fontId="10" fillId="133" borderId="315" applyNumberFormat="0" applyProtection="0">
      <alignment horizontal="left" vertical="top" indent="1"/>
    </xf>
    <xf numFmtId="4" fontId="10" fillId="14" borderId="305" applyNumberFormat="0" applyProtection="0">
      <alignment horizontal="left" vertical="center" indent="1"/>
    </xf>
    <xf numFmtId="4" fontId="52" fillId="8" borderId="305" applyNumberFormat="0" applyProtection="0">
      <alignment horizontal="left" vertical="center" indent="1"/>
    </xf>
    <xf numFmtId="0" fontId="10" fillId="14" borderId="304" applyNumberFormat="0" applyProtection="0">
      <alignment horizontal="left" vertical="top" indent="1"/>
    </xf>
    <xf numFmtId="182" fontId="10" fillId="8" borderId="304" applyNumberFormat="0" applyProtection="0">
      <alignment horizontal="left" vertical="center" indent="1"/>
    </xf>
    <xf numFmtId="183" fontId="10" fillId="12" borderId="304" applyNumberFormat="0" applyProtection="0">
      <alignment horizontal="left" vertical="center"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40" fillId="32" borderId="260" applyNumberFormat="0" applyAlignment="0" applyProtection="0"/>
    <xf numFmtId="0" fontId="31" fillId="34" borderId="300" applyNumberForma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183" fontId="10" fillId="12" borderId="304" applyNumberFormat="0" applyProtection="0">
      <alignment horizontal="left" vertical="center" indent="1"/>
    </xf>
    <xf numFmtId="0" fontId="10" fillId="12" borderId="304" applyNumberFormat="0" applyProtection="0">
      <alignment horizontal="left" vertical="top" indent="1"/>
    </xf>
    <xf numFmtId="0" fontId="10" fillId="8" borderId="304" applyNumberFormat="0" applyProtection="0">
      <alignment horizontal="left" vertical="center" indent="1"/>
    </xf>
    <xf numFmtId="0" fontId="40" fillId="32" borderId="301" applyNumberFormat="0" applyAlignment="0" applyProtection="0"/>
    <xf numFmtId="183" fontId="130" fillId="17" borderId="300" applyNumberFormat="0" applyAlignment="0" applyProtection="0"/>
    <xf numFmtId="0" fontId="10" fillId="111" borderId="315" applyNumberFormat="0" applyProtection="0">
      <alignment horizontal="left" vertical="top" indent="1"/>
    </xf>
    <xf numFmtId="182" fontId="10" fillId="14" borderId="304" applyNumberFormat="0" applyProtection="0">
      <alignment horizontal="left" vertical="center" indent="1"/>
    </xf>
    <xf numFmtId="0" fontId="52" fillId="47" borderId="312" applyNumberFormat="0" applyProtection="0">
      <alignment horizontal="left" vertical="center" indent="1"/>
    </xf>
    <xf numFmtId="183" fontId="45" fillId="34" borderId="314" applyNumberFormat="0" applyAlignment="0" applyProtection="0"/>
    <xf numFmtId="182" fontId="130" fillId="17" borderId="311" applyNumberFormat="0" applyAlignment="0" applyProtection="0"/>
    <xf numFmtId="4" fontId="52" fillId="13" borderId="312" applyNumberFormat="0" applyProtection="0">
      <alignment horizontal="right" vertical="center"/>
    </xf>
    <xf numFmtId="4" fontId="52" fillId="39" borderId="312" applyNumberFormat="0" applyProtection="0">
      <alignment vertical="center"/>
    </xf>
    <xf numFmtId="0" fontId="45" fillId="92" borderId="314" applyNumberFormat="0" applyAlignment="0" applyProtection="0"/>
    <xf numFmtId="4" fontId="10" fillId="14" borderId="316" applyNumberFormat="0" applyProtection="0">
      <alignment horizontal="left" vertical="center" indent="1"/>
    </xf>
    <xf numFmtId="4" fontId="52" fillId="96" borderId="312" applyNumberFormat="0" applyProtection="0">
      <alignment horizontal="left" vertical="center" indent="1"/>
    </xf>
    <xf numFmtId="4" fontId="52" fillId="39" borderId="312" applyNumberFormat="0" applyProtection="0">
      <alignment vertical="center"/>
    </xf>
    <xf numFmtId="0" fontId="52" fillId="47" borderId="315" applyNumberFormat="0" applyProtection="0">
      <alignment horizontal="left" vertical="top" indent="1"/>
    </xf>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0" fontId="125" fillId="16" borderId="300" applyNumberFormat="0" applyAlignment="0" applyProtection="0"/>
    <xf numFmtId="4" fontId="174" fillId="126" borderId="320" applyNumberFormat="0" applyProtection="0">
      <alignment horizontal="right" vertical="center" wrapTex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0" fontId="139" fillId="101" borderId="320" applyNumberFormat="0" applyAlignment="0"/>
    <xf numFmtId="183" fontId="10" fillId="10" borderId="302" applyNumberFormat="0" applyFont="0" applyAlignment="0" applyProtection="0"/>
    <xf numFmtId="182" fontId="10" fillId="31" borderId="302" applyNumberFormat="0" applyFont="0" applyAlignment="0" applyProtection="0"/>
    <xf numFmtId="4" fontId="86" fillId="95" borderId="301" applyNumberFormat="0" applyProtection="0">
      <alignment vertical="center"/>
    </xf>
    <xf numFmtId="182" fontId="46" fillId="39" borderId="304" applyNumberFormat="0" applyProtection="0">
      <alignment horizontal="left" vertical="top" indent="1"/>
    </xf>
    <xf numFmtId="4" fontId="52" fillId="96" borderId="301" applyNumberFormat="0" applyProtection="0">
      <alignment horizontal="left" vertical="center" indent="1"/>
    </xf>
    <xf numFmtId="182" fontId="46" fillId="39" borderId="304" applyNumberFormat="0" applyProtection="0">
      <alignment horizontal="left" vertical="top" indent="1"/>
    </xf>
    <xf numFmtId="182" fontId="46" fillId="39" borderId="304" applyNumberFormat="0" applyProtection="0">
      <alignment horizontal="left" vertical="top" indent="1"/>
    </xf>
    <xf numFmtId="4" fontId="52" fillId="13" borderId="301" applyNumberFormat="0" applyProtection="0">
      <alignment horizontal="right" vertical="center"/>
    </xf>
    <xf numFmtId="4" fontId="23" fillId="40" borderId="304" applyNumberFormat="0" applyProtection="0">
      <alignment horizontal="right" vertical="center"/>
    </xf>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4" fontId="23" fillId="15" borderId="304" applyNumberFormat="0" applyProtection="0">
      <alignment horizontal="right" vertical="center"/>
    </xf>
    <xf numFmtId="4" fontId="23" fillId="44" borderId="304" applyNumberFormat="0" applyProtection="0">
      <alignment horizontal="right" vertical="center"/>
    </xf>
    <xf numFmtId="183" fontId="10" fillId="14" borderId="304" applyNumberFormat="0" applyProtection="0">
      <alignment horizontal="left" vertical="top" indent="1"/>
    </xf>
    <xf numFmtId="182" fontId="10" fillId="10" borderId="261" applyNumberFormat="0" applyFont="0" applyAlignment="0" applyProtection="0"/>
    <xf numFmtId="182" fontId="45" fillId="34" borderId="303" applyNumberFormat="0" applyAlignment="0" applyProtection="0"/>
    <xf numFmtId="4" fontId="52" fillId="43" borderId="301" applyNumberFormat="0" applyProtection="0">
      <alignment horizontal="right" vertical="center"/>
    </xf>
    <xf numFmtId="4" fontId="23" fillId="43" borderId="304" applyNumberFormat="0" applyProtection="0">
      <alignment horizontal="right" vertical="center"/>
    </xf>
    <xf numFmtId="182" fontId="10" fillId="14" borderId="304" applyNumberFormat="0" applyProtection="0">
      <alignment horizontal="left" vertical="top" indent="1"/>
    </xf>
    <xf numFmtId="4" fontId="52" fillId="97" borderId="301" applyNumberFormat="0" applyProtection="0">
      <alignment horizontal="right" vertical="center"/>
    </xf>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45" fillId="34" borderId="314" applyNumberFormat="0" applyAlignment="0" applyProtection="0"/>
    <xf numFmtId="4" fontId="52" fillId="15" borderId="312" applyNumberFormat="0" applyProtection="0">
      <alignment horizontal="right" vertical="center"/>
    </xf>
    <xf numFmtId="0" fontId="79" fillId="8" borderId="315" applyNumberFormat="0" applyProtection="0">
      <alignment horizontal="left" vertical="top" indent="1"/>
    </xf>
    <xf numFmtId="0" fontId="40" fillId="32" borderId="312" applyNumberFormat="0" applyAlignment="0" applyProtection="0"/>
    <xf numFmtId="4" fontId="52" fillId="8" borderId="312" applyNumberFormat="0" applyProtection="0">
      <alignment horizontal="right" vertical="center"/>
    </xf>
    <xf numFmtId="0" fontId="79" fillId="10" borderId="315" applyNumberFormat="0" applyProtection="0">
      <alignment horizontal="left" vertical="top" indent="1"/>
    </xf>
    <xf numFmtId="4" fontId="52" fillId="41" borderId="312" applyNumberFormat="0" applyProtection="0">
      <alignment horizontal="right" vertical="center"/>
    </xf>
    <xf numFmtId="0" fontId="80" fillId="39" borderId="315" applyNumberFormat="0" applyProtection="0">
      <alignment horizontal="left" vertical="top" indent="1"/>
    </xf>
    <xf numFmtId="4" fontId="52" fillId="95" borderId="312" applyNumberFormat="0" applyProtection="0">
      <alignment horizontal="left" vertical="center" indent="1"/>
    </xf>
    <xf numFmtId="4" fontId="79" fillId="16" borderId="315" applyNumberFormat="0" applyProtection="0">
      <alignment horizontal="left" vertical="center" indent="1"/>
    </xf>
    <xf numFmtId="183" fontId="130" fillId="17" borderId="311" applyNumberFormat="0" applyAlignment="0" applyProtection="0"/>
    <xf numFmtId="4" fontId="46" fillId="0" borderId="320" applyNumberFormat="0" applyProtection="0">
      <alignment horizontal="left" vertical="center" indent="1"/>
    </xf>
    <xf numFmtId="182" fontId="31" fillId="34" borderId="260" applyNumberFormat="0" applyAlignment="0" applyProtection="0"/>
    <xf numFmtId="0" fontId="10" fillId="111" borderId="315" applyNumberFormat="0" applyProtection="0">
      <alignment horizontal="left" vertical="top" indent="1"/>
    </xf>
    <xf numFmtId="182" fontId="10" fillId="14" borderId="304" applyNumberFormat="0" applyProtection="0">
      <alignment horizontal="left" vertical="center" indent="1"/>
    </xf>
    <xf numFmtId="183" fontId="10" fillId="8"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top"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34" fillId="0" borderId="265" applyNumberFormat="0" applyFill="0" applyAlignment="0" applyProtection="0"/>
    <xf numFmtId="0" fontId="52" fillId="31" borderId="312" applyNumberFormat="0" applyFont="0" applyAlignment="0" applyProtection="0"/>
    <xf numFmtId="0" fontId="45" fillId="16" borderId="314" applyNumberFormat="0" applyAlignment="0" applyProtection="0"/>
    <xf numFmtId="4" fontId="10" fillId="14" borderId="316" applyNumberFormat="0" applyProtection="0">
      <alignment horizontal="left" vertical="center" indent="1"/>
    </xf>
    <xf numFmtId="4" fontId="52" fillId="8" borderId="312" applyNumberFormat="0" applyProtection="0">
      <alignment horizontal="right" vertical="center"/>
    </xf>
    <xf numFmtId="0" fontId="52" fillId="49" borderId="320"/>
    <xf numFmtId="0" fontId="52" fillId="31" borderId="312" applyNumberFormat="0" applyFont="0" applyAlignment="0" applyProtection="0"/>
    <xf numFmtId="4" fontId="86" fillId="100" borderId="312" applyNumberFormat="0" applyProtection="0">
      <alignment horizontal="right" vertical="center"/>
    </xf>
    <xf numFmtId="4" fontId="52" fillId="42" borderId="312" applyNumberFormat="0" applyProtection="0">
      <alignment horizontal="right" vertical="center"/>
    </xf>
    <xf numFmtId="4" fontId="52" fillId="96" borderId="312" applyNumberFormat="0" applyProtection="0">
      <alignment horizontal="left" vertical="center" indent="1"/>
    </xf>
    <xf numFmtId="0" fontId="79" fillId="10" borderId="315" applyNumberFormat="0" applyProtection="0">
      <alignment horizontal="left" vertical="top" indent="1"/>
    </xf>
    <xf numFmtId="182" fontId="130" fillId="17" borderId="311" applyNumberFormat="0" applyAlignment="0" applyProtection="0"/>
    <xf numFmtId="182" fontId="130" fillId="17" borderId="311" applyNumberFormat="0" applyAlignment="0" applyProtection="0"/>
    <xf numFmtId="183" fontId="31" fillId="34" borderId="311" applyNumberFormat="0" applyAlignment="0" applyProtection="0"/>
    <xf numFmtId="4" fontId="23" fillId="0" borderId="320" applyNumberFormat="0" applyProtection="0">
      <alignment horizontal="left" vertical="center" indent="1"/>
    </xf>
    <xf numFmtId="182" fontId="31" fillId="34" borderId="260" applyNumberFormat="0" applyAlignment="0" applyProtection="0"/>
    <xf numFmtId="0" fontId="10" fillId="111" borderId="315" applyNumberFormat="0" applyProtection="0">
      <alignment horizontal="left" vertical="top" indent="1"/>
    </xf>
    <xf numFmtId="4" fontId="10" fillId="14" borderId="305" applyNumberFormat="0" applyProtection="0">
      <alignment horizontal="left" vertical="center" indent="1"/>
    </xf>
    <xf numFmtId="0" fontId="10" fillId="14" borderId="304" applyNumberFormat="0" applyProtection="0">
      <alignment horizontal="left" vertical="top" indent="1"/>
    </xf>
    <xf numFmtId="182" fontId="10" fillId="8"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top"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0" fontId="80" fillId="39" borderId="315" applyNumberFormat="0" applyProtection="0">
      <alignment horizontal="left" vertical="top" indent="1"/>
    </xf>
    <xf numFmtId="4" fontId="46" fillId="39" borderId="315" applyNumberFormat="0" applyProtection="0">
      <alignment horizontal="left" vertical="center" indent="1"/>
    </xf>
    <xf numFmtId="4" fontId="52" fillId="95" borderId="312" applyNumberFormat="0" applyProtection="0">
      <alignment horizontal="left" vertical="center" indent="1"/>
    </xf>
    <xf numFmtId="4" fontId="86" fillId="95" borderId="312" applyNumberFormat="0" applyProtection="0">
      <alignment vertical="center"/>
    </xf>
    <xf numFmtId="4" fontId="46" fillId="39" borderId="315" applyNumberFormat="0" applyProtection="0">
      <alignment vertical="center"/>
    </xf>
    <xf numFmtId="4" fontId="52" fillId="95" borderId="312" applyNumberFormat="0" applyProtection="0">
      <alignment horizontal="left" vertical="center" indent="1"/>
    </xf>
    <xf numFmtId="0" fontId="52" fillId="14" borderId="315" applyNumberFormat="0" applyProtection="0">
      <alignment horizontal="left" vertical="top" indent="1"/>
    </xf>
    <xf numFmtId="0" fontId="52" fillId="12" borderId="315" applyNumberFormat="0" applyProtection="0">
      <alignment horizontal="left" vertical="top" indent="1"/>
    </xf>
    <xf numFmtId="4" fontId="52" fillId="41" borderId="312" applyNumberFormat="0" applyProtection="0">
      <alignment horizontal="right" vertical="center"/>
    </xf>
    <xf numFmtId="0" fontId="52" fillId="31" borderId="312" applyNumberFormat="0" applyFont="0" applyAlignment="0" applyProtection="0"/>
    <xf numFmtId="4" fontId="52" fillId="13" borderId="312" applyNumberFormat="0" applyProtection="0">
      <alignment horizontal="right" vertical="center"/>
    </xf>
    <xf numFmtId="0" fontId="52" fillId="14" borderId="315" applyNumberFormat="0" applyProtection="0">
      <alignment horizontal="left" vertical="top" indent="1"/>
    </xf>
    <xf numFmtId="0" fontId="45" fillId="34" borderId="314" applyNumberFormat="0" applyAlignment="0" applyProtection="0"/>
    <xf numFmtId="0" fontId="52" fillId="8" borderId="315" applyNumberFormat="0" applyProtection="0">
      <alignment horizontal="left" vertical="top" indent="1"/>
    </xf>
    <xf numFmtId="0" fontId="52" fillId="12" borderId="312" applyNumberFormat="0" applyProtection="0">
      <alignment horizontal="left" vertical="center" indent="1"/>
    </xf>
    <xf numFmtId="182" fontId="45" fillId="16" borderId="314" applyNumberFormat="0" applyAlignment="0" applyProtection="0"/>
    <xf numFmtId="0" fontId="45" fillId="92" borderId="314" applyNumberFormat="0" applyAlignment="0" applyProtection="0"/>
    <xf numFmtId="0" fontId="45" fillId="34" borderId="314" applyNumberFormat="0" applyAlignment="0" applyProtection="0"/>
    <xf numFmtId="182" fontId="45" fillId="34" borderId="314" applyNumberFormat="0" applyAlignment="0" applyProtection="0"/>
    <xf numFmtId="182"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3" fontId="10" fillId="31" borderId="313" applyNumberFormat="0" applyFont="0" applyAlignment="0" applyProtection="0"/>
    <xf numFmtId="0" fontId="52" fillId="31" borderId="312" applyNumberFormat="0" applyFont="0" applyAlignment="0" applyProtection="0"/>
    <xf numFmtId="182" fontId="10" fillId="10"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4" fontId="52" fillId="95" borderId="312" applyNumberFormat="0" applyProtection="0">
      <alignment horizontal="left" vertical="center" indent="1"/>
    </xf>
    <xf numFmtId="0" fontId="52" fillId="31" borderId="312" applyNumberFormat="0" applyFont="0" applyAlignment="0" applyProtection="0"/>
    <xf numFmtId="4" fontId="52" fillId="44" borderId="312" applyNumberFormat="0" applyProtection="0">
      <alignment horizontal="right" vertical="center"/>
    </xf>
    <xf numFmtId="4" fontId="52" fillId="40" borderId="316" applyNumberFormat="0" applyProtection="0">
      <alignment horizontal="right" vertical="center"/>
    </xf>
    <xf numFmtId="4" fontId="52" fillId="43" borderId="312" applyNumberFormat="0" applyProtection="0">
      <alignment horizontal="right" vertical="center"/>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52" fillId="44" borderId="312" applyNumberFormat="0" applyProtection="0">
      <alignment horizontal="right" vertical="center"/>
    </xf>
    <xf numFmtId="0" fontId="52" fillId="47" borderId="312" applyNumberFormat="0" applyProtection="0">
      <alignment horizontal="left" vertical="center" indent="1"/>
    </xf>
    <xf numFmtId="0" fontId="52" fillId="47" borderId="315" applyNumberFormat="0" applyProtection="0">
      <alignment horizontal="left" vertical="top" indent="1"/>
    </xf>
    <xf numFmtId="0" fontId="52" fillId="12" borderId="312" applyNumberFormat="0" applyProtection="0">
      <alignment horizontal="left" vertical="center" indent="1"/>
    </xf>
    <xf numFmtId="4" fontId="52" fillId="95" borderId="312" applyNumberFormat="0" applyProtection="0">
      <alignment horizontal="left" vertical="center" indent="1"/>
    </xf>
    <xf numFmtId="0" fontId="52" fillId="31" borderId="312" applyNumberFormat="0" applyFont="0" applyAlignment="0" applyProtection="0"/>
    <xf numFmtId="0" fontId="52" fillId="12" borderId="315" applyNumberFormat="0" applyProtection="0">
      <alignment horizontal="left" vertical="top" indent="1"/>
    </xf>
    <xf numFmtId="4" fontId="52" fillId="46" borderId="316" applyNumberFormat="0" applyProtection="0">
      <alignment horizontal="left" vertical="center" indent="1"/>
    </xf>
    <xf numFmtId="4" fontId="52" fillId="41" borderId="312" applyNumberFormat="0" applyProtection="0">
      <alignment horizontal="right" vertical="center"/>
    </xf>
    <xf numFmtId="4" fontId="52" fillId="15" borderId="312" applyNumberFormat="0" applyProtection="0">
      <alignment horizontal="right" vertical="center"/>
    </xf>
    <xf numFmtId="0" fontId="52" fillId="12" borderId="315" applyNumberFormat="0" applyProtection="0">
      <alignment horizontal="left" vertical="top" indent="1"/>
    </xf>
    <xf numFmtId="4" fontId="52" fillId="44" borderId="312" applyNumberFormat="0" applyProtection="0">
      <alignment horizontal="right" vertical="center"/>
    </xf>
    <xf numFmtId="0" fontId="52" fillId="8" borderId="315" applyNumberFormat="0" applyProtection="0">
      <alignment horizontal="left" vertical="top" indent="1"/>
    </xf>
    <xf numFmtId="0" fontId="49" fillId="14" borderId="317" applyBorder="0"/>
    <xf numFmtId="0" fontId="84" fillId="92" borderId="312" applyNumberFormat="0" applyAlignment="0" applyProtection="0"/>
    <xf numFmtId="0" fontId="52" fillId="98" borderId="312" applyNumberFormat="0" applyProtection="0">
      <alignment horizontal="left" vertical="center" indent="1"/>
    </xf>
    <xf numFmtId="4" fontId="52" fillId="13" borderId="312" applyNumberFormat="0" applyProtection="0">
      <alignment horizontal="right" vertical="center"/>
    </xf>
    <xf numFmtId="4" fontId="52" fillId="97" borderId="312" applyNumberFormat="0" applyProtection="0">
      <alignment horizontal="right" vertical="center"/>
    </xf>
    <xf numFmtId="0" fontId="52" fillId="31" borderId="312" applyNumberFormat="0" applyFont="0" applyAlignment="0" applyProtection="0"/>
    <xf numFmtId="0" fontId="34" fillId="0" borderId="318" applyNumberFormat="0" applyFill="0" applyAlignment="0" applyProtection="0"/>
    <xf numFmtId="4" fontId="52" fillId="96" borderId="312" applyNumberFormat="0" applyProtection="0">
      <alignment horizontal="left" vertical="center" indent="1"/>
    </xf>
    <xf numFmtId="0" fontId="84" fillId="92" borderId="312" applyNumberFormat="0" applyAlignment="0" applyProtection="0"/>
    <xf numFmtId="0" fontId="52" fillId="31" borderId="312" applyNumberFormat="0" applyFont="0" applyAlignment="0" applyProtection="0"/>
    <xf numFmtId="0" fontId="52" fillId="47" borderId="315" applyNumberFormat="0" applyProtection="0">
      <alignment horizontal="left" vertical="top" indent="1"/>
    </xf>
    <xf numFmtId="0" fontId="49" fillId="14" borderId="317" applyBorder="0"/>
    <xf numFmtId="4" fontId="52" fillId="0" borderId="312" applyNumberFormat="0" applyProtection="0">
      <alignment horizontal="right" vertical="center"/>
    </xf>
    <xf numFmtId="4" fontId="52" fillId="96" borderId="312" applyNumberFormat="0" applyProtection="0">
      <alignment horizontal="left" vertical="center" indent="1"/>
    </xf>
    <xf numFmtId="4" fontId="52" fillId="0" borderId="312" applyNumberFormat="0" applyProtection="0">
      <alignment horizontal="right" vertical="center"/>
    </xf>
    <xf numFmtId="0" fontId="52" fillId="16" borderId="312" applyNumberFormat="0" applyProtection="0">
      <alignment horizontal="left" vertical="center" indent="1"/>
    </xf>
    <xf numFmtId="4" fontId="52" fillId="43" borderId="312" applyNumberFormat="0" applyProtection="0">
      <alignment horizontal="right" vertical="center"/>
    </xf>
    <xf numFmtId="0" fontId="52" fillId="47" borderId="312" applyNumberFormat="0" applyProtection="0">
      <alignment horizontal="left" vertical="center" indent="1"/>
    </xf>
    <xf numFmtId="4" fontId="52" fillId="47" borderId="316" applyNumberFormat="0" applyProtection="0">
      <alignment horizontal="left" vertical="center" indent="1"/>
    </xf>
    <xf numFmtId="0" fontId="79" fillId="10" borderId="315" applyNumberFormat="0" applyProtection="0">
      <alignment horizontal="left" vertical="top" indent="1"/>
    </xf>
    <xf numFmtId="4" fontId="52" fillId="97" borderId="312" applyNumberFormat="0" applyProtection="0">
      <alignment horizontal="right" vertical="center"/>
    </xf>
    <xf numFmtId="0" fontId="52" fillId="47" borderId="312" applyNumberFormat="0" applyProtection="0">
      <alignment horizontal="left" vertical="center" indent="1"/>
    </xf>
    <xf numFmtId="4" fontId="52" fillId="96" borderId="312" applyNumberFormat="0" applyProtection="0">
      <alignment horizontal="left" vertical="center" indent="1"/>
    </xf>
    <xf numFmtId="4" fontId="52" fillId="97" borderId="312" applyNumberFormat="0" applyProtection="0">
      <alignment horizontal="right" vertical="center"/>
    </xf>
    <xf numFmtId="0" fontId="84" fillId="92" borderId="312" applyNumberFormat="0" applyAlignment="0" applyProtection="0"/>
    <xf numFmtId="4" fontId="52" fillId="39" borderId="312" applyNumberFormat="0" applyProtection="0">
      <alignment vertical="center"/>
    </xf>
    <xf numFmtId="4" fontId="52" fillId="96" borderId="312" applyNumberFormat="0" applyProtection="0">
      <alignment horizontal="left" vertical="center" indent="1"/>
    </xf>
    <xf numFmtId="4" fontId="10" fillId="14" borderId="316" applyNumberFormat="0" applyProtection="0">
      <alignment horizontal="left" vertical="center" indent="1"/>
    </xf>
    <xf numFmtId="4" fontId="52" fillId="43" borderId="312" applyNumberFormat="0" applyProtection="0">
      <alignment horizontal="right" vertical="center"/>
    </xf>
    <xf numFmtId="4" fontId="52" fillId="45" borderId="312" applyNumberFormat="0" applyProtection="0">
      <alignment horizontal="right" vertical="center"/>
    </xf>
    <xf numFmtId="4" fontId="52" fillId="41" borderId="312" applyNumberFormat="0" applyProtection="0">
      <alignment horizontal="right" vertical="center"/>
    </xf>
    <xf numFmtId="4" fontId="52" fillId="8" borderId="312" applyNumberFormat="0" applyProtection="0">
      <alignment horizontal="right" vertical="center"/>
    </xf>
    <xf numFmtId="4" fontId="52" fillId="96" borderId="312" applyNumberFormat="0" applyProtection="0">
      <alignment horizontal="left" vertical="center" indent="1"/>
    </xf>
    <xf numFmtId="4" fontId="52" fillId="97" borderId="312" applyNumberFormat="0" applyProtection="0">
      <alignment horizontal="right" vertical="center"/>
    </xf>
    <xf numFmtId="4" fontId="52" fillId="97" borderId="312" applyNumberFormat="0" applyProtection="0">
      <alignment horizontal="right" vertical="center"/>
    </xf>
    <xf numFmtId="4" fontId="52" fillId="44" borderId="312" applyNumberFormat="0" applyProtection="0">
      <alignment horizontal="right" vertical="center"/>
    </xf>
    <xf numFmtId="0" fontId="52" fillId="12" borderId="312" applyNumberFormat="0" applyProtection="0">
      <alignment horizontal="left" vertical="center" indent="1"/>
    </xf>
    <xf numFmtId="0" fontId="79" fillId="10" borderId="315" applyNumberFormat="0" applyProtection="0">
      <alignment horizontal="left" vertical="top" indent="1"/>
    </xf>
    <xf numFmtId="0" fontId="52" fillId="31" borderId="312" applyNumberFormat="0" applyFont="0" applyAlignment="0" applyProtection="0"/>
    <xf numFmtId="4" fontId="52" fillId="43" borderId="312" applyNumberFormat="0" applyProtection="0">
      <alignment horizontal="right" vertical="center"/>
    </xf>
    <xf numFmtId="0" fontId="52" fillId="8" borderId="315" applyNumberFormat="0" applyProtection="0">
      <alignment horizontal="left" vertical="top" indent="1"/>
    </xf>
    <xf numFmtId="0" fontId="52" fillId="98" borderId="312" applyNumberFormat="0" applyProtection="0">
      <alignment horizontal="left" vertical="center" indent="1"/>
    </xf>
    <xf numFmtId="4" fontId="79" fillId="10" borderId="315" applyNumberFormat="0" applyProtection="0">
      <alignment vertical="center"/>
    </xf>
    <xf numFmtId="4" fontId="52" fillId="96" borderId="312" applyNumberFormat="0" applyProtection="0">
      <alignment horizontal="left" vertical="center" indent="1"/>
    </xf>
    <xf numFmtId="4" fontId="52" fillId="46" borderId="316" applyNumberFormat="0" applyProtection="0">
      <alignment horizontal="left" vertical="center" indent="1"/>
    </xf>
    <xf numFmtId="4" fontId="52" fillId="96" borderId="312" applyNumberFormat="0" applyProtection="0">
      <alignment horizontal="left" vertical="center" indent="1"/>
    </xf>
    <xf numFmtId="4" fontId="52" fillId="44" borderId="312" applyNumberFormat="0" applyProtection="0">
      <alignment horizontal="right" vertical="center"/>
    </xf>
    <xf numFmtId="4" fontId="52" fillId="43" borderId="312" applyNumberFormat="0" applyProtection="0">
      <alignment horizontal="right" vertical="center"/>
    </xf>
    <xf numFmtId="4" fontId="52" fillId="8" borderId="312" applyNumberFormat="0" applyProtection="0">
      <alignment horizontal="right" vertical="center"/>
    </xf>
    <xf numFmtId="0" fontId="52" fillId="14" borderId="315" applyNumberFormat="0" applyProtection="0">
      <alignment horizontal="left" vertical="top" indent="1"/>
    </xf>
    <xf numFmtId="0" fontId="52" fillId="12" borderId="315" applyNumberFormat="0" applyProtection="0">
      <alignment horizontal="left" vertical="top" indent="1"/>
    </xf>
    <xf numFmtId="0" fontId="49" fillId="14" borderId="317" applyBorder="0"/>
    <xf numFmtId="4" fontId="79" fillId="10" borderId="315" applyNumberFormat="0" applyProtection="0">
      <alignment vertical="center"/>
    </xf>
    <xf numFmtId="4" fontId="52" fillId="97" borderId="312" applyNumberFormat="0" applyProtection="0">
      <alignment horizontal="right" vertical="center"/>
    </xf>
    <xf numFmtId="4" fontId="82" fillId="11" borderId="312" applyNumberFormat="0" applyProtection="0">
      <alignment horizontal="right" vertical="center"/>
    </xf>
    <xf numFmtId="0" fontId="45" fillId="92" borderId="314" applyNumberFormat="0" applyAlignment="0" applyProtection="0"/>
    <xf numFmtId="4" fontId="52" fillId="95" borderId="312" applyNumberFormat="0" applyProtection="0">
      <alignment horizontal="left" vertical="center" indent="1"/>
    </xf>
    <xf numFmtId="4" fontId="52" fillId="45" borderId="312" applyNumberFormat="0" applyProtection="0">
      <alignment horizontal="right" vertical="center"/>
    </xf>
    <xf numFmtId="0" fontId="52" fillId="14" borderId="315" applyNumberFormat="0" applyProtection="0">
      <alignment horizontal="left" vertical="top" indent="1"/>
    </xf>
    <xf numFmtId="4" fontId="52" fillId="95" borderId="312" applyNumberFormat="0" applyProtection="0">
      <alignment horizontal="left" vertical="center" indent="1"/>
    </xf>
    <xf numFmtId="0" fontId="52" fillId="31" borderId="312" applyNumberFormat="0" applyFont="0" applyAlignment="0" applyProtection="0"/>
    <xf numFmtId="4" fontId="52" fillId="96" borderId="312" applyNumberFormat="0" applyProtection="0">
      <alignment horizontal="left" vertical="center" indent="1"/>
    </xf>
    <xf numFmtId="4" fontId="52" fillId="97" borderId="312" applyNumberFormat="0" applyProtection="0">
      <alignment horizontal="right" vertical="center"/>
    </xf>
    <xf numFmtId="0" fontId="52" fillId="98" borderId="312" applyNumberFormat="0" applyProtection="0">
      <alignment horizontal="left" vertical="center" indent="1"/>
    </xf>
    <xf numFmtId="4" fontId="52" fillId="15" borderId="312" applyNumberFormat="0" applyProtection="0">
      <alignment horizontal="right" vertical="center"/>
    </xf>
    <xf numFmtId="4" fontId="52" fillId="8" borderId="312" applyNumberFormat="0" applyProtection="0">
      <alignment horizontal="right" vertical="center"/>
    </xf>
    <xf numFmtId="0" fontId="52" fillId="16" borderId="312" applyNumberFormat="0" applyProtection="0">
      <alignment horizontal="left" vertical="center" indent="1"/>
    </xf>
    <xf numFmtId="4" fontId="52" fillId="15" borderId="312" applyNumberFormat="0" applyProtection="0">
      <alignment horizontal="right" vertical="center"/>
    </xf>
    <xf numFmtId="0" fontId="52" fillId="8" borderId="315" applyNumberFormat="0" applyProtection="0">
      <alignment horizontal="left" vertical="top" indent="1"/>
    </xf>
    <xf numFmtId="0" fontId="52" fillId="47" borderId="312" applyNumberFormat="0" applyProtection="0">
      <alignment horizontal="left" vertical="center" indent="1"/>
    </xf>
    <xf numFmtId="0" fontId="52" fillId="12" borderId="312" applyNumberFormat="0" applyProtection="0">
      <alignment horizontal="left" vertical="center" indent="1"/>
    </xf>
    <xf numFmtId="0" fontId="52" fillId="98" borderId="312" applyNumberFormat="0" applyProtection="0">
      <alignment horizontal="left" vertical="center" indent="1"/>
    </xf>
    <xf numFmtId="0" fontId="52" fillId="49" borderId="320"/>
    <xf numFmtId="0" fontId="52" fillId="12" borderId="315" applyNumberFormat="0" applyProtection="0">
      <alignment horizontal="left" vertical="top" indent="1"/>
    </xf>
    <xf numFmtId="4" fontId="10" fillId="14" borderId="316" applyNumberFormat="0" applyProtection="0">
      <alignment horizontal="left" vertical="center" indent="1"/>
    </xf>
    <xf numFmtId="0" fontId="79" fillId="8" borderId="315" applyNumberFormat="0" applyProtection="0">
      <alignment horizontal="left" vertical="top" indent="1"/>
    </xf>
    <xf numFmtId="0" fontId="52" fillId="31" borderId="312" applyNumberFormat="0" applyFont="0" applyAlignment="0" applyProtection="0"/>
    <xf numFmtId="4" fontId="52" fillId="39" borderId="312" applyNumberFormat="0" applyProtection="0">
      <alignment vertical="center"/>
    </xf>
    <xf numFmtId="0" fontId="52" fillId="12" borderId="315" applyNumberFormat="0" applyProtection="0">
      <alignment horizontal="left" vertical="top" indent="1"/>
    </xf>
    <xf numFmtId="4" fontId="52" fillId="97" borderId="312" applyNumberFormat="0" applyProtection="0">
      <alignment horizontal="right" vertical="center"/>
    </xf>
    <xf numFmtId="0" fontId="52" fillId="16" borderId="312" applyNumberFormat="0" applyProtection="0">
      <alignment horizontal="left" vertical="center" indent="1"/>
    </xf>
    <xf numFmtId="0" fontId="52" fillId="8" borderId="315" applyNumberFormat="0" applyProtection="0">
      <alignment horizontal="left" vertical="top" indent="1"/>
    </xf>
    <xf numFmtId="4" fontId="82" fillId="11" borderId="312" applyNumberFormat="0" applyProtection="0">
      <alignment horizontal="right" vertical="center"/>
    </xf>
    <xf numFmtId="4" fontId="79" fillId="16" borderId="315" applyNumberFormat="0" applyProtection="0">
      <alignment horizontal="left" vertical="center" indent="1"/>
    </xf>
    <xf numFmtId="0" fontId="52" fillId="47" borderId="312" applyNumberFormat="0" applyProtection="0">
      <alignment horizontal="left" vertical="center" indent="1"/>
    </xf>
    <xf numFmtId="4" fontId="52" fillId="46" borderId="316" applyNumberFormat="0" applyProtection="0">
      <alignment horizontal="left" vertical="center" indent="1"/>
    </xf>
    <xf numFmtId="4" fontId="52" fillId="8" borderId="316" applyNumberFormat="0" applyProtection="0">
      <alignment horizontal="left" vertical="center" indent="1"/>
    </xf>
    <xf numFmtId="4" fontId="52" fillId="47" borderId="316" applyNumberFormat="0" applyProtection="0">
      <alignment horizontal="left" vertical="center" indent="1"/>
    </xf>
    <xf numFmtId="0" fontId="52" fillId="8" borderId="315" applyNumberFormat="0" applyProtection="0">
      <alignment horizontal="left" vertical="top" indent="1"/>
    </xf>
    <xf numFmtId="0" fontId="52" fillId="47" borderId="312" applyNumberFormat="0" applyProtection="0">
      <alignment horizontal="left" vertical="center" indent="1"/>
    </xf>
    <xf numFmtId="4" fontId="52" fillId="96" borderId="312" applyNumberFormat="0" applyProtection="0">
      <alignment horizontal="left" vertical="center" indent="1"/>
    </xf>
    <xf numFmtId="0" fontId="52" fillId="8" borderId="315" applyNumberFormat="0" applyProtection="0">
      <alignment horizontal="left" vertical="top" indent="1"/>
    </xf>
    <xf numFmtId="0" fontId="52" fillId="31" borderId="312" applyNumberFormat="0" applyFont="0" applyAlignment="0" applyProtection="0"/>
    <xf numFmtId="4" fontId="52" fillId="40" borderId="316" applyNumberFormat="0" applyProtection="0">
      <alignment horizontal="right" vertical="center"/>
    </xf>
    <xf numFmtId="4" fontId="52" fillId="15" borderId="312" applyNumberFormat="0" applyProtection="0">
      <alignment horizontal="right" vertical="center"/>
    </xf>
    <xf numFmtId="4" fontId="52" fillId="46" borderId="316" applyNumberFormat="0" applyProtection="0">
      <alignment horizontal="left" vertical="center" indent="1"/>
    </xf>
    <xf numFmtId="4" fontId="52" fillId="8" borderId="316" applyNumberFormat="0" applyProtection="0">
      <alignment horizontal="left" vertical="center" indent="1"/>
    </xf>
    <xf numFmtId="0" fontId="52" fillId="12" borderId="312" applyNumberFormat="0" applyProtection="0">
      <alignment horizontal="left" vertical="center" indent="1"/>
    </xf>
    <xf numFmtId="4" fontId="52" fillId="96" borderId="312" applyNumberFormat="0" applyProtection="0">
      <alignment horizontal="left" vertical="center" indent="1"/>
    </xf>
    <xf numFmtId="4" fontId="52" fillId="42" borderId="312" applyNumberFormat="0" applyProtection="0">
      <alignment horizontal="right" vertical="center"/>
    </xf>
    <xf numFmtId="4" fontId="52" fillId="15" borderId="312" applyNumberFormat="0" applyProtection="0">
      <alignment horizontal="right" vertical="center"/>
    </xf>
    <xf numFmtId="0" fontId="52" fillId="16" borderId="312" applyNumberFormat="0" applyProtection="0">
      <alignment horizontal="left" vertical="center" indent="1"/>
    </xf>
    <xf numFmtId="0" fontId="52" fillId="12" borderId="312" applyNumberFormat="0" applyProtection="0">
      <alignment horizontal="left" vertical="center" indent="1"/>
    </xf>
    <xf numFmtId="0" fontId="49" fillId="14" borderId="317" applyBorder="0"/>
    <xf numFmtId="0" fontId="80" fillId="39" borderId="315" applyNumberFormat="0" applyProtection="0">
      <alignment horizontal="left" vertical="top" indent="1"/>
    </xf>
    <xf numFmtId="4" fontId="52" fillId="96" borderId="312" applyNumberFormat="0" applyProtection="0">
      <alignment horizontal="left" vertical="center" indent="1"/>
    </xf>
    <xf numFmtId="0" fontId="34" fillId="0" borderId="318" applyNumberFormat="0" applyFill="0" applyAlignment="0" applyProtection="0"/>
    <xf numFmtId="0" fontId="52" fillId="12" borderId="315" applyNumberFormat="0" applyProtection="0">
      <alignment horizontal="left" vertical="top" indent="1"/>
    </xf>
    <xf numFmtId="0" fontId="34" fillId="0" borderId="318" applyNumberFormat="0" applyFill="0" applyAlignment="0" applyProtection="0"/>
    <xf numFmtId="4" fontId="86" fillId="95" borderId="312" applyNumberFormat="0" applyProtection="0">
      <alignment vertical="center"/>
    </xf>
    <xf numFmtId="0" fontId="52" fillId="14" borderId="315" applyNumberFormat="0" applyProtection="0">
      <alignment horizontal="left" vertical="top" indent="1"/>
    </xf>
    <xf numFmtId="182" fontId="130" fillId="17" borderId="311" applyNumberFormat="0" applyAlignment="0" applyProtection="0"/>
    <xf numFmtId="0" fontId="130" fillId="17" borderId="311" applyNumberFormat="0" applyAlignment="0" applyProtection="0"/>
    <xf numFmtId="0" fontId="40" fillId="32" borderId="311" applyNumberFormat="0" applyAlignment="0" applyProtection="0"/>
    <xf numFmtId="0" fontId="40" fillId="32" borderId="311" applyNumberFormat="0" applyAlignment="0" applyProtection="0"/>
    <xf numFmtId="183" fontId="130" fillId="17" borderId="311" applyNumberFormat="0" applyAlignment="0" applyProtection="0"/>
    <xf numFmtId="183" fontId="130" fillId="17" borderId="311" applyNumberFormat="0" applyAlignment="0" applyProtection="0"/>
    <xf numFmtId="182" fontId="40" fillId="32" borderId="311" applyNumberFormat="0" applyAlignment="0" applyProtection="0"/>
    <xf numFmtId="182" fontId="40" fillId="32" borderId="311" applyNumberFormat="0" applyAlignment="0" applyProtection="0"/>
    <xf numFmtId="182" fontId="130" fillId="17" borderId="311" applyNumberFormat="0" applyAlignment="0" applyProtection="0"/>
    <xf numFmtId="182" fontId="130" fillId="17" borderId="311" applyNumberFormat="0" applyAlignment="0" applyProtection="0"/>
    <xf numFmtId="182" fontId="40" fillId="32" borderId="311" applyNumberFormat="0" applyAlignment="0" applyProtection="0"/>
    <xf numFmtId="0" fontId="40" fillId="32" borderId="311" applyNumberFormat="0" applyAlignment="0" applyProtection="0"/>
    <xf numFmtId="0" fontId="40" fillId="32" borderId="312" applyNumberFormat="0" applyAlignment="0" applyProtection="0"/>
    <xf numFmtId="0" fontId="40" fillId="32" borderId="311" applyNumberFormat="0" applyAlignment="0" applyProtection="0"/>
    <xf numFmtId="0" fontId="125" fillId="16" borderId="311" applyNumberFormat="0" applyAlignment="0" applyProtection="0"/>
    <xf numFmtId="182" fontId="130" fillId="17" borderId="311" applyNumberFormat="0" applyAlignment="0" applyProtection="0"/>
    <xf numFmtId="183" fontId="130" fillId="17" borderId="311" applyNumberFormat="0" applyAlignment="0" applyProtection="0"/>
    <xf numFmtId="182" fontId="130" fillId="17" borderId="311" applyNumberFormat="0" applyAlignment="0" applyProtection="0"/>
    <xf numFmtId="0" fontId="130" fillId="17" borderId="311" applyNumberFormat="0" applyAlignment="0" applyProtection="0"/>
    <xf numFmtId="10" fontId="52" fillId="99" borderId="309" applyNumberFormat="0" applyBorder="0" applyAlignment="0" applyProtection="0"/>
    <xf numFmtId="0" fontId="118" fillId="0" borderId="310">
      <alignment horizontal="left" vertical="center"/>
    </xf>
    <xf numFmtId="182" fontId="118" fillId="0" borderId="310">
      <alignment horizontal="left" vertical="center"/>
    </xf>
    <xf numFmtId="183" fontId="118" fillId="0" borderId="310">
      <alignment horizontal="left" vertical="center"/>
    </xf>
    <xf numFmtId="182" fontId="118" fillId="0" borderId="310">
      <alignment horizontal="left" vertical="center"/>
    </xf>
    <xf numFmtId="182" fontId="31" fillId="34" borderId="311" applyNumberFormat="0" applyAlignment="0" applyProtection="0"/>
    <xf numFmtId="0" fontId="31" fillId="34" borderId="311" applyNumberFormat="0" applyAlignment="0" applyProtection="0"/>
    <xf numFmtId="183" fontId="31" fillId="34" borderId="311" applyNumberFormat="0" applyAlignment="0" applyProtection="0"/>
    <xf numFmtId="182" fontId="31" fillId="34" borderId="311" applyNumberFormat="0" applyAlignment="0" applyProtection="0"/>
    <xf numFmtId="183" fontId="31" fillId="34" borderId="311" applyNumberFormat="0" applyAlignment="0" applyProtection="0"/>
    <xf numFmtId="4" fontId="46" fillId="39" borderId="315" applyNumberFormat="0" applyProtection="0">
      <alignment vertical="center"/>
    </xf>
    <xf numFmtId="4" fontId="23" fillId="40" borderId="315" applyNumberFormat="0" applyProtection="0">
      <alignment horizontal="right" vertical="center"/>
    </xf>
    <xf numFmtId="4" fontId="23" fillId="43" borderId="315" applyNumberFormat="0" applyProtection="0">
      <alignment horizontal="right" vertical="center"/>
    </xf>
    <xf numFmtId="4" fontId="23" fillId="45" borderId="315" applyNumberFormat="0" applyProtection="0">
      <alignment horizontal="right" vertical="center"/>
    </xf>
    <xf numFmtId="4" fontId="23" fillId="8" borderId="315" applyNumberFormat="0" applyProtection="0">
      <alignment horizontal="right" vertical="center"/>
    </xf>
    <xf numFmtId="0" fontId="10" fillId="8" borderId="315" applyNumberFormat="0" applyProtection="0">
      <alignment horizontal="left" vertical="center" indent="1"/>
    </xf>
    <xf numFmtId="0" fontId="10" fillId="47" borderId="315" applyNumberFormat="0" applyProtection="0">
      <alignment horizontal="left" vertical="top" indent="1"/>
    </xf>
    <xf numFmtId="0" fontId="23" fillId="10" borderId="315" applyNumberFormat="0" applyProtection="0">
      <alignment horizontal="left" vertical="top" indent="1"/>
    </xf>
    <xf numFmtId="0" fontId="151" fillId="0" borderId="320" applyNumberFormat="0" applyFill="0" applyProtection="0">
      <alignment wrapText="1"/>
    </xf>
    <xf numFmtId="0" fontId="10" fillId="0" borderId="298" applyNumberFormat="0" applyFont="0" applyFill="0" applyAlignment="0" applyProtection="0"/>
    <xf numFmtId="0" fontId="10" fillId="0" borderId="297" applyNumberFormat="0" applyFont="0" applyFill="0" applyAlignment="0" applyProtection="0"/>
    <xf numFmtId="0" fontId="40" fillId="32" borderId="311" applyNumberFormat="0" applyAlignment="0" applyProtection="0"/>
    <xf numFmtId="0" fontId="84" fillId="92" borderId="301" applyNumberFormat="0" applyAlignment="0" applyProtection="0"/>
    <xf numFmtId="0" fontId="31" fillId="34" borderId="300" applyNumberFormat="0" applyAlignment="0" applyProtection="0"/>
    <xf numFmtId="183" fontId="31" fillId="34" borderId="300" applyNumberFormat="0" applyAlignment="0" applyProtection="0"/>
    <xf numFmtId="182" fontId="31" fillId="34" borderId="300" applyNumberFormat="0" applyAlignment="0" applyProtection="0"/>
    <xf numFmtId="0" fontId="130" fillId="17" borderId="311" applyNumberFormat="0" applyAlignment="0" applyProtection="0"/>
    <xf numFmtId="0" fontId="130" fillId="17" borderId="311" applyNumberFormat="0" applyAlignment="0" applyProtection="0"/>
    <xf numFmtId="182" fontId="118" fillId="0" borderId="284">
      <alignment horizontal="left" vertical="center"/>
    </xf>
    <xf numFmtId="182" fontId="118" fillId="0" borderId="284">
      <alignment horizontal="left" vertical="center"/>
    </xf>
    <xf numFmtId="183" fontId="118"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6" fillId="95" borderId="315" applyNumberFormat="0" applyProtection="0">
      <alignment horizontal="left" vertical="top" indent="1"/>
    </xf>
    <xf numFmtId="183" fontId="130" fillId="17" borderId="300" applyNumberFormat="0" applyAlignment="0" applyProtection="0"/>
    <xf numFmtId="182" fontId="130" fillId="17" borderId="300" applyNumberFormat="0" applyAlignment="0" applyProtection="0"/>
    <xf numFmtId="183" fontId="130" fillId="17" borderId="300" applyNumberFormat="0" applyAlignment="0" applyProtection="0"/>
    <xf numFmtId="183" fontId="130" fillId="17" borderId="300" applyNumberFormat="0" applyAlignment="0" applyProtection="0"/>
    <xf numFmtId="4" fontId="23" fillId="43" borderId="315" applyNumberFormat="0" applyProtection="0">
      <alignment horizontal="right" vertical="center"/>
    </xf>
    <xf numFmtId="4" fontId="23" fillId="15" borderId="315" applyNumberFormat="0" applyProtection="0">
      <alignment horizontal="right" vertical="center"/>
    </xf>
    <xf numFmtId="183" fontId="40" fillId="32" borderId="300" applyNumberFormat="0" applyAlignment="0" applyProtection="0"/>
    <xf numFmtId="4" fontId="23" fillId="45" borderId="315" applyNumberFormat="0" applyProtection="0">
      <alignment horizontal="right" vertical="center"/>
    </xf>
    <xf numFmtId="182" fontId="40" fillId="32" borderId="300" applyNumberFormat="0" applyAlignment="0" applyProtection="0"/>
    <xf numFmtId="183" fontId="40" fillId="32" borderId="300" applyNumberFormat="0" applyAlignment="0" applyProtection="0"/>
    <xf numFmtId="183" fontId="130" fillId="17" borderId="300" applyNumberFormat="0" applyAlignment="0" applyProtection="0"/>
    <xf numFmtId="0" fontId="125" fillId="16" borderId="260" applyNumberFormat="0" applyAlignment="0" applyProtection="0"/>
    <xf numFmtId="183" fontId="31" fillId="34" borderId="260" applyNumberFormat="0" applyAlignment="0" applyProtection="0"/>
    <xf numFmtId="183" fontId="31" fillId="34" borderId="260" applyNumberFormat="0" applyAlignment="0" applyProtection="0"/>
    <xf numFmtId="183" fontId="125" fillId="16" borderId="260" applyNumberFormat="0" applyAlignment="0" applyProtection="0"/>
    <xf numFmtId="0" fontId="40" fillId="32" borderId="300" applyNumberFormat="0" applyAlignment="0" applyProtection="0"/>
    <xf numFmtId="183" fontId="31" fillId="34" borderId="260" applyNumberFormat="0" applyAlignment="0" applyProtection="0"/>
    <xf numFmtId="0" fontId="40" fillId="32" borderId="300" applyNumberFormat="0" applyAlignment="0" applyProtection="0"/>
    <xf numFmtId="0" fontId="130" fillId="17" borderId="300" applyNumberFormat="0" applyAlignment="0" applyProtection="0"/>
    <xf numFmtId="183" fontId="31" fillId="34" borderId="260" applyNumberFormat="0" applyAlignment="0" applyProtection="0"/>
    <xf numFmtId="183" fontId="31" fillId="34" borderId="260" applyNumberFormat="0" applyAlignment="0" applyProtection="0"/>
    <xf numFmtId="182" fontId="130" fillId="17" borderId="300" applyNumberFormat="0" applyAlignment="0" applyProtection="0"/>
    <xf numFmtId="182" fontId="130" fillId="17" borderId="300" applyNumberFormat="0" applyAlignment="0" applyProtection="0"/>
    <xf numFmtId="0" fontId="130" fillId="17" borderId="300" applyNumberFormat="0" applyAlignment="0" applyProtection="0"/>
    <xf numFmtId="182" fontId="130" fillId="17" borderId="300" applyNumberFormat="0" applyAlignment="0" applyProtection="0"/>
    <xf numFmtId="0" fontId="10" fillId="131" borderId="315" applyNumberFormat="0" applyProtection="0">
      <alignment horizontal="left" vertical="top" indent="1"/>
    </xf>
    <xf numFmtId="0" fontId="10" fillId="13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4" fontId="23" fillId="15" borderId="304" applyNumberFormat="0" applyProtection="0">
      <alignment horizontal="right" vertical="center"/>
    </xf>
    <xf numFmtId="4" fontId="52" fillId="43" borderId="301" applyNumberFormat="0" applyProtection="0">
      <alignment horizontal="right" vertical="center"/>
    </xf>
    <xf numFmtId="4" fontId="23" fillId="15" borderId="304" applyNumberFormat="0" applyProtection="0">
      <alignment horizontal="right" vertical="center"/>
    </xf>
    <xf numFmtId="4" fontId="52" fillId="15" borderId="301" applyNumberFormat="0" applyProtection="0">
      <alignment horizontal="right" vertical="center"/>
    </xf>
    <xf numFmtId="4" fontId="10" fillId="14" borderId="305" applyNumberFormat="0" applyProtection="0">
      <alignment horizontal="left" vertical="center" indent="1"/>
    </xf>
    <xf numFmtId="4" fontId="23" fillId="45" borderId="304" applyNumberFormat="0" applyProtection="0">
      <alignment horizontal="right" vertical="center"/>
    </xf>
    <xf numFmtId="4" fontId="52" fillId="46" borderId="305" applyNumberFormat="0" applyProtection="0">
      <alignment horizontal="left" vertical="center" indent="1"/>
    </xf>
    <xf numFmtId="0" fontId="10" fillId="14" borderId="304" applyNumberFormat="0" applyProtection="0">
      <alignment horizontal="left" vertical="center" indent="1"/>
    </xf>
    <xf numFmtId="4" fontId="23" fillId="8" borderId="304" applyNumberFormat="0" applyProtection="0">
      <alignment horizontal="right" vertical="center"/>
    </xf>
    <xf numFmtId="4" fontId="52" fillId="47" borderId="305" applyNumberFormat="0" applyProtection="0">
      <alignment horizontal="left" vertical="center" indent="1"/>
    </xf>
    <xf numFmtId="183"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52" fillId="98" borderId="301"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2" fontId="10" fillId="8" borderId="304" applyNumberFormat="0" applyProtection="0">
      <alignment horizontal="left" vertical="top" indent="1"/>
    </xf>
    <xf numFmtId="0" fontId="10" fillId="8"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0"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top" indent="1"/>
    </xf>
    <xf numFmtId="0" fontId="10" fillId="12" borderId="304" applyNumberFormat="0" applyProtection="0">
      <alignment horizontal="left" vertical="top" indent="1"/>
    </xf>
    <xf numFmtId="0" fontId="10" fillId="12" borderId="304" applyNumberFormat="0" applyProtection="0">
      <alignment horizontal="left" vertical="top" indent="1"/>
    </xf>
    <xf numFmtId="182" fontId="10" fillId="12" borderId="304" applyNumberFormat="0" applyProtection="0">
      <alignment horizontal="left" vertical="top" indent="1"/>
    </xf>
    <xf numFmtId="0" fontId="10" fillId="12" borderId="304" applyNumberFormat="0" applyProtection="0">
      <alignment horizontal="left" vertical="top" indent="1"/>
    </xf>
    <xf numFmtId="183" fontId="10" fillId="12" borderId="304" applyNumberFormat="0" applyProtection="0">
      <alignment horizontal="left" vertical="top" indent="1"/>
    </xf>
    <xf numFmtId="0" fontId="10" fillId="12" borderId="304" applyNumberFormat="0" applyProtection="0">
      <alignment horizontal="left" vertical="top" indent="1"/>
    </xf>
    <xf numFmtId="183" fontId="10" fillId="12" borderId="304" applyNumberFormat="0" applyProtection="0">
      <alignment horizontal="left" vertical="top" indent="1"/>
    </xf>
    <xf numFmtId="183" fontId="10" fillId="12" borderId="304" applyNumberFormat="0" applyProtection="0">
      <alignment horizontal="left" vertical="top" indent="1"/>
    </xf>
    <xf numFmtId="0" fontId="52" fillId="12" borderId="304" applyNumberFormat="0" applyProtection="0">
      <alignment horizontal="left" vertical="top" indent="1"/>
    </xf>
    <xf numFmtId="183" fontId="10" fillId="12" borderId="304" applyNumberFormat="0" applyProtection="0">
      <alignment horizontal="left" vertical="top" indent="1"/>
    </xf>
    <xf numFmtId="0" fontId="10" fillId="47" borderId="304" applyNumberFormat="0" applyProtection="0">
      <alignment horizontal="left" vertical="center" indent="1"/>
    </xf>
    <xf numFmtId="0"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40" fillId="32" borderId="260" applyNumberFormat="0" applyAlignment="0" applyProtection="0"/>
    <xf numFmtId="183" fontId="40" fillId="32" borderId="260" applyNumberFormat="0" applyAlignment="0" applyProtection="0"/>
    <xf numFmtId="183" fontId="130" fillId="17" borderId="260" applyNumberFormat="0" applyAlignment="0" applyProtection="0"/>
    <xf numFmtId="183" fontId="40" fillId="32"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40" fillId="32"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183" fontId="40" fillId="32"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0" fillId="10"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10"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0" fontId="45" fillId="16"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5" fillId="16"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6" fillId="39" borderId="263" applyNumberFormat="0" applyProtection="0">
      <alignment horizontal="left" vertical="top" indent="1"/>
    </xf>
    <xf numFmtId="183" fontId="46" fillId="39" borderId="263" applyNumberFormat="0" applyProtection="0">
      <alignment horizontal="left" vertical="top" indent="1"/>
    </xf>
    <xf numFmtId="183" fontId="46" fillId="39" borderId="263" applyNumberFormat="0" applyProtection="0">
      <alignment horizontal="left" vertical="top"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49" fillId="14" borderId="264" applyBorder="0"/>
    <xf numFmtId="183" fontId="49" fillId="14" borderId="264" applyBorder="0"/>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0" fontId="34" fillId="0" borderId="268"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183" fontId="34" fillId="0" borderId="268"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0" fontId="40" fillId="32" borderId="260" applyNumberFormat="0" applyAlignment="0" applyProtection="0"/>
    <xf numFmtId="4" fontId="181" fillId="0" borderId="320" applyNumberFormat="0" applyProtection="0">
      <alignment horizontal="left" vertical="center" indent="1"/>
    </xf>
    <xf numFmtId="4" fontId="52" fillId="42" borderId="312" applyNumberFormat="0" applyProtection="0">
      <alignment horizontal="right" vertical="center"/>
    </xf>
    <xf numFmtId="182" fontId="45" fillId="34" borderId="314" applyNumberFormat="0" applyAlignment="0" applyProtection="0"/>
    <xf numFmtId="183" fontId="10" fillId="31" borderId="313" applyNumberFormat="0" applyFont="0" applyAlignment="0" applyProtection="0"/>
    <xf numFmtId="183" fontId="10" fillId="31" borderId="313" applyNumberFormat="0" applyFont="0" applyAlignment="0" applyProtection="0"/>
    <xf numFmtId="0" fontId="45" fillId="92" borderId="314" applyNumberFormat="0" applyAlignment="0" applyProtection="0"/>
    <xf numFmtId="4" fontId="52" fillId="45" borderId="312" applyNumberFormat="0" applyProtection="0">
      <alignment horizontal="right" vertical="center"/>
    </xf>
    <xf numFmtId="4" fontId="52" fillId="0" borderId="312" applyNumberFormat="0" applyProtection="0">
      <alignment horizontal="right" vertical="center"/>
    </xf>
    <xf numFmtId="4" fontId="52" fillId="40" borderId="316" applyNumberFormat="0" applyProtection="0">
      <alignment horizontal="right" vertical="center"/>
    </xf>
    <xf numFmtId="0" fontId="52" fillId="47" borderId="315" applyNumberFormat="0" applyProtection="0">
      <alignment horizontal="left" vertical="top" indent="1"/>
    </xf>
    <xf numFmtId="4" fontId="52" fillId="44" borderId="312" applyNumberFormat="0" applyProtection="0">
      <alignment horizontal="right" vertical="center"/>
    </xf>
    <xf numFmtId="4" fontId="52" fillId="41" borderId="312" applyNumberFormat="0" applyProtection="0">
      <alignment horizontal="right" vertical="center"/>
    </xf>
    <xf numFmtId="0" fontId="52" fillId="98" borderId="312" applyNumberFormat="0" applyProtection="0">
      <alignment horizontal="left" vertical="center" indent="1"/>
    </xf>
    <xf numFmtId="4" fontId="52" fillId="39" borderId="312" applyNumberFormat="0" applyProtection="0">
      <alignment vertical="center"/>
    </xf>
    <xf numFmtId="4" fontId="52" fillId="13" borderId="312" applyNumberFormat="0" applyProtection="0">
      <alignment horizontal="right" vertical="center"/>
    </xf>
    <xf numFmtId="4" fontId="10" fillId="14" borderId="316" applyNumberFormat="0" applyProtection="0">
      <alignment horizontal="left" vertical="center" indent="1"/>
    </xf>
    <xf numFmtId="0" fontId="52" fillId="12" borderId="312" applyNumberFormat="0" applyProtection="0">
      <alignment horizontal="left" vertical="center" indent="1"/>
    </xf>
    <xf numFmtId="4" fontId="52" fillId="42" borderId="312" applyNumberFormat="0" applyProtection="0">
      <alignment horizontal="right" vertical="center"/>
    </xf>
    <xf numFmtId="4" fontId="52" fillId="39" borderId="312" applyNumberFormat="0" applyProtection="0">
      <alignment vertical="center"/>
    </xf>
    <xf numFmtId="0" fontId="52" fillId="47" borderId="312" applyNumberFormat="0" applyProtection="0">
      <alignment horizontal="left" vertical="center" indent="1"/>
    </xf>
    <xf numFmtId="4" fontId="52" fillId="96" borderId="312" applyNumberFormat="0" applyProtection="0">
      <alignment horizontal="left" vertical="center" indent="1"/>
    </xf>
    <xf numFmtId="4" fontId="52" fillId="8" borderId="312" applyNumberFormat="0" applyProtection="0">
      <alignment horizontal="right" vertical="center"/>
    </xf>
    <xf numFmtId="4" fontId="52" fillId="39" borderId="312" applyNumberFormat="0" applyProtection="0">
      <alignment vertical="center"/>
    </xf>
    <xf numFmtId="0" fontId="52" fillId="14" borderId="315" applyNumberFormat="0" applyProtection="0">
      <alignment horizontal="left" vertical="top" indent="1"/>
    </xf>
    <xf numFmtId="4" fontId="52" fillId="0" borderId="312" applyNumberFormat="0" applyProtection="0">
      <alignment horizontal="right" vertical="center"/>
    </xf>
    <xf numFmtId="0" fontId="84" fillId="92" borderId="312" applyNumberFormat="0" applyAlignment="0" applyProtection="0"/>
    <xf numFmtId="0" fontId="52" fillId="12" borderId="312" applyNumberFormat="0" applyProtection="0">
      <alignment horizontal="left" vertical="center" indent="1"/>
    </xf>
    <xf numFmtId="4" fontId="52" fillId="0" borderId="312" applyNumberFormat="0" applyProtection="0">
      <alignment horizontal="right" vertical="center"/>
    </xf>
    <xf numFmtId="4" fontId="52" fillId="95" borderId="312" applyNumberFormat="0" applyProtection="0">
      <alignment horizontal="left" vertical="center" indent="1"/>
    </xf>
    <xf numFmtId="4" fontId="52" fillId="8" borderId="312" applyNumberFormat="0" applyProtection="0">
      <alignment horizontal="right" vertical="center"/>
    </xf>
    <xf numFmtId="4" fontId="52" fillId="0" borderId="312" applyNumberFormat="0" applyProtection="0">
      <alignment horizontal="right" vertical="center"/>
    </xf>
    <xf numFmtId="0" fontId="52" fillId="12" borderId="315" applyNumberFormat="0" applyProtection="0">
      <alignment horizontal="left" vertical="top" indent="1"/>
    </xf>
    <xf numFmtId="0" fontId="52" fillId="14" borderId="315" applyNumberFormat="0" applyProtection="0">
      <alignment horizontal="left" vertical="top" indent="1"/>
    </xf>
    <xf numFmtId="0" fontId="79" fillId="8" borderId="315" applyNumberFormat="0" applyProtection="0">
      <alignment horizontal="left" vertical="top" indent="1"/>
    </xf>
    <xf numFmtId="0" fontId="130" fillId="17" borderId="311" applyNumberFormat="0" applyAlignment="0" applyProtection="0"/>
    <xf numFmtId="182" fontId="40" fillId="32" borderId="311" applyNumberFormat="0" applyAlignment="0" applyProtection="0"/>
    <xf numFmtId="0" fontId="130" fillId="17" borderId="311" applyNumberFormat="0" applyAlignment="0" applyProtection="0"/>
    <xf numFmtId="182" fontId="40" fillId="32" borderId="300" applyNumberFormat="0" applyAlignment="0" applyProtection="0"/>
    <xf numFmtId="182" fontId="130" fillId="17" borderId="300" applyNumberFormat="0" applyAlignment="0" applyProtection="0"/>
    <xf numFmtId="0" fontId="168" fillId="0" borderId="320" applyNumberFormat="0" applyProtection="0">
      <alignment horizontal="left" vertical="center" indent="2"/>
    </xf>
    <xf numFmtId="182" fontId="10" fillId="14" borderId="304" applyNumberFormat="0" applyProtection="0">
      <alignment horizontal="left" vertical="center" indent="1"/>
    </xf>
    <xf numFmtId="0" fontId="10" fillId="8"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top" indent="1"/>
    </xf>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4" fontId="23" fillId="13"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23" fillId="10" borderId="263" applyNumberFormat="0" applyProtection="0">
      <alignment horizontal="left" vertical="center" indent="1"/>
    </xf>
    <xf numFmtId="4" fontId="23" fillId="47" borderId="263" applyNumberFormat="0" applyProtection="0">
      <alignment horizontal="right" vertical="center"/>
    </xf>
    <xf numFmtId="4" fontId="23" fillId="8" borderId="263" applyNumberFormat="0" applyProtection="0">
      <alignment horizontal="left" vertical="center" indent="1"/>
    </xf>
    <xf numFmtId="0" fontId="34" fillId="0" borderId="265" applyNumberFormat="0" applyFill="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4" fontId="86" fillId="95" borderId="266" applyNumberFormat="0" applyProtection="0">
      <alignment vertical="center"/>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2" fillId="47" borderId="267" applyNumberFormat="0" applyProtection="0">
      <alignment horizontal="left" vertical="center" indent="1"/>
    </xf>
    <xf numFmtId="4" fontId="52" fillId="8" borderId="267" applyNumberFormat="0" applyProtection="0">
      <alignment horizontal="left" vertical="center" indent="1"/>
    </xf>
    <xf numFmtId="4" fontId="79" fillId="10" borderId="263" applyNumberFormat="0" applyProtection="0">
      <alignment vertical="center"/>
    </xf>
    <xf numFmtId="4" fontId="86" fillId="100" borderId="266" applyNumberFormat="0" applyProtection="0">
      <alignment horizontal="right" vertical="center"/>
    </xf>
    <xf numFmtId="4" fontId="81" fillId="48" borderId="267" applyNumberFormat="0" applyProtection="0">
      <alignment horizontal="left" vertical="center" indent="1"/>
    </xf>
    <xf numFmtId="4" fontId="82" fillId="11" borderId="266" applyNumberFormat="0" applyProtection="0">
      <alignment horizontal="right" vertical="center"/>
    </xf>
    <xf numFmtId="183" fontId="10" fillId="12" borderId="304" applyNumberFormat="0" applyProtection="0">
      <alignment horizontal="left" vertical="center" indent="1"/>
    </xf>
    <xf numFmtId="182" fontId="10" fillId="47" borderId="304" applyNumberFormat="0" applyProtection="0">
      <alignment horizontal="left" vertical="center" indent="1"/>
    </xf>
    <xf numFmtId="182" fontId="10" fillId="8" borderId="304" applyNumberFormat="0" applyProtection="0">
      <alignment horizontal="left" vertical="top" indent="1"/>
    </xf>
    <xf numFmtId="0" fontId="40" fillId="32" borderId="300" applyNumberFormat="0" applyAlignment="0" applyProtection="0"/>
    <xf numFmtId="0" fontId="40" fillId="32" borderId="300" applyNumberFormat="0" applyAlignment="0" applyProtection="0"/>
    <xf numFmtId="4" fontId="23" fillId="99" borderId="315" applyNumberFormat="0" applyProtection="0">
      <alignment vertical="center"/>
    </xf>
    <xf numFmtId="0" fontId="10" fillId="14" borderId="304" applyNumberFormat="0" applyProtection="0">
      <alignment horizontal="left" vertical="top" indent="1"/>
    </xf>
    <xf numFmtId="0" fontId="45" fillId="34" borderId="314" applyNumberFormat="0" applyAlignment="0" applyProtection="0"/>
    <xf numFmtId="0" fontId="84" fillId="92" borderId="312" applyNumberFormat="0" applyAlignment="0" applyProtection="0"/>
    <xf numFmtId="183" fontId="10" fillId="31" borderId="313" applyNumberFormat="0" applyFont="0" applyAlignment="0" applyProtection="0"/>
    <xf numFmtId="0" fontId="52" fillId="47" borderId="312" applyNumberFormat="0" applyProtection="0">
      <alignment horizontal="left" vertical="center" indent="1"/>
    </xf>
    <xf numFmtId="182" fontId="130" fillId="17" borderId="311" applyNumberFormat="0" applyAlignment="0" applyProtection="0"/>
    <xf numFmtId="0" fontId="52" fillId="47" borderId="312" applyNumberFormat="0" applyProtection="0">
      <alignment horizontal="left" vertical="center" indent="1"/>
    </xf>
    <xf numFmtId="4" fontId="52" fillId="8" borderId="312" applyNumberFormat="0" applyProtection="0">
      <alignment horizontal="right" vertical="center"/>
    </xf>
    <xf numFmtId="183" fontId="130" fillId="17" borderId="311" applyNumberFormat="0" applyAlignment="0" applyProtection="0"/>
    <xf numFmtId="4" fontId="52" fillId="42" borderId="312" applyNumberFormat="0" applyProtection="0">
      <alignment horizontal="right" vertical="center"/>
    </xf>
    <xf numFmtId="4" fontId="52" fillId="8" borderId="316" applyNumberFormat="0" applyProtection="0">
      <alignment horizontal="left" vertical="center" indent="1"/>
    </xf>
    <xf numFmtId="0" fontId="45" fillId="92" borderId="314" applyNumberFormat="0" applyAlignment="0" applyProtection="0"/>
    <xf numFmtId="4" fontId="52" fillId="0" borderId="312" applyNumberFormat="0" applyProtection="0">
      <alignment horizontal="right" vertical="center"/>
    </xf>
    <xf numFmtId="182" fontId="10" fillId="8" borderId="304" applyNumberFormat="0" applyProtection="0">
      <alignment horizontal="left" vertical="top" indent="1"/>
    </xf>
    <xf numFmtId="182" fontId="10" fillId="12" borderId="304" applyNumberFormat="0" applyProtection="0">
      <alignment horizontal="left" vertical="center" indent="1"/>
    </xf>
    <xf numFmtId="183" fontId="10" fillId="47" borderId="304" applyNumberFormat="0" applyProtection="0">
      <alignment horizontal="left" vertical="center" indent="1"/>
    </xf>
    <xf numFmtId="182" fontId="10" fillId="14" borderId="304" applyNumberFormat="0" applyProtection="0">
      <alignment horizontal="left" vertical="top" indent="1"/>
    </xf>
    <xf numFmtId="183" fontId="130" fillId="17" borderId="300" applyNumberFormat="0" applyAlignment="0" applyProtection="0"/>
    <xf numFmtId="183" fontId="40" fillId="32" borderId="300" applyNumberFormat="0" applyAlignment="0" applyProtection="0"/>
    <xf numFmtId="183" fontId="130" fillId="17" borderId="300" applyNumberFormat="0" applyAlignment="0" applyProtection="0"/>
    <xf numFmtId="182" fontId="10" fillId="14" borderId="304" applyNumberFormat="0" applyProtection="0">
      <alignment horizontal="left" vertical="center" indent="1"/>
    </xf>
    <xf numFmtId="182" fontId="46" fillId="39" borderId="315" applyNumberFormat="0" applyProtection="0">
      <alignment horizontal="left" vertical="top" indent="1"/>
    </xf>
    <xf numFmtId="0" fontId="52" fillId="16" borderId="312" applyNumberFormat="0" applyProtection="0">
      <alignment horizontal="left" vertical="center" indent="1"/>
    </xf>
    <xf numFmtId="0" fontId="84" fillId="92" borderId="312" applyNumberFormat="0" applyAlignment="0" applyProtection="0"/>
    <xf numFmtId="183" fontId="45" fillId="34" borderId="314" applyNumberFormat="0" applyAlignment="0" applyProtection="0"/>
    <xf numFmtId="0" fontId="52" fillId="31" borderId="312" applyNumberFormat="0" applyFont="0" applyAlignment="0" applyProtection="0"/>
    <xf numFmtId="0" fontId="10" fillId="31" borderId="313" applyNumberFormat="0" applyFont="0" applyAlignment="0" applyProtection="0"/>
    <xf numFmtId="4" fontId="52" fillId="0" borderId="312" applyNumberFormat="0" applyProtection="0">
      <alignment horizontal="right" vertical="center"/>
    </xf>
    <xf numFmtId="183" fontId="40" fillId="32" borderId="311" applyNumberFormat="0" applyAlignment="0" applyProtection="0"/>
    <xf numFmtId="0" fontId="49" fillId="14" borderId="317" applyBorder="0"/>
    <xf numFmtId="4" fontId="52" fillId="8" borderId="316" applyNumberFormat="0" applyProtection="0">
      <alignment horizontal="left" vertical="center" indent="1"/>
    </xf>
    <xf numFmtId="182" fontId="130" fillId="17" borderId="311" applyNumberFormat="0" applyAlignment="0" applyProtection="0"/>
    <xf numFmtId="0" fontId="52" fillId="16" borderId="312" applyNumberFormat="0" applyProtection="0">
      <alignment horizontal="left" vertical="center" indent="1"/>
    </xf>
    <xf numFmtId="4" fontId="52" fillId="15" borderId="312" applyNumberFormat="0" applyProtection="0">
      <alignment horizontal="right" vertical="center"/>
    </xf>
    <xf numFmtId="0" fontId="52" fillId="16" borderId="312" applyNumberFormat="0" applyProtection="0">
      <alignment horizontal="left" vertical="center" indent="1"/>
    </xf>
    <xf numFmtId="4" fontId="86" fillId="95" borderId="312" applyNumberFormat="0" applyProtection="0">
      <alignment vertical="center"/>
    </xf>
    <xf numFmtId="4" fontId="52" fillId="13" borderId="286" applyNumberFormat="0" applyProtection="0">
      <alignment horizontal="right" vertical="center"/>
    </xf>
    <xf numFmtId="183" fontId="10" fillId="31" borderId="302" applyNumberFormat="0" applyFont="0" applyAlignment="0" applyProtection="0"/>
    <xf numFmtId="0" fontId="45" fillId="34" borderId="303" applyNumberFormat="0" applyAlignment="0" applyProtection="0"/>
    <xf numFmtId="182"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52" fillId="47" borderId="275"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52" fillId="49" borderId="320"/>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52"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45" fillId="34" borderId="314" applyNumberFormat="0" applyAlignment="0" applyProtection="0"/>
    <xf numFmtId="182" fontId="45" fillId="34" borderId="314" applyNumberFormat="0" applyAlignment="0" applyProtection="0"/>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52" fillId="47" borderId="315" applyNumberFormat="0" applyProtection="0">
      <alignment horizontal="left" vertical="top" indent="1"/>
    </xf>
    <xf numFmtId="0" fontId="52" fillId="12" borderId="275"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0" fontId="52" fillId="49" borderId="320"/>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52" fillId="12" borderId="275"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31" borderId="313" applyNumberFormat="0" applyFont="0" applyAlignment="0" applyProtection="0"/>
    <xf numFmtId="182" fontId="10" fillId="31" borderId="313" applyNumberFormat="0" applyFont="0" applyAlignment="0" applyProtection="0"/>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52"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31" borderId="313" applyNumberFormat="0" applyFont="0" applyAlignment="0" applyProtection="0"/>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52" fillId="98" borderId="275"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52" fillId="12" borderId="315" applyNumberFormat="0" applyProtection="0">
      <alignment horizontal="left" vertical="top" indent="1"/>
    </xf>
    <xf numFmtId="0" fontId="52" fillId="47" borderId="315" applyNumberFormat="0" applyProtection="0">
      <alignment horizontal="left" vertical="top"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4" fontId="52" fillId="96" borderId="312"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4" fontId="52" fillId="40" borderId="316" applyNumberFormat="0" applyProtection="0">
      <alignment horizontal="right" vertical="center"/>
    </xf>
    <xf numFmtId="0" fontId="52" fillId="98" borderId="275"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52"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4" fontId="52" fillId="44" borderId="312" applyNumberFormat="0" applyProtection="0">
      <alignment horizontal="right" vertical="center"/>
    </xf>
    <xf numFmtId="0" fontId="79" fillId="8" borderId="315"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4" fontId="81" fillId="48" borderId="316" applyNumberFormat="0" applyProtection="0">
      <alignment horizontal="left" vertical="center"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0" fontId="52" fillId="47" borderId="312"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52" fillId="16" borderId="275"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0" fontId="52" fillId="49" borderId="320"/>
    <xf numFmtId="4" fontId="52" fillId="13" borderId="312" applyNumberFormat="0" applyProtection="0">
      <alignment horizontal="right" vertical="center"/>
    </xf>
    <xf numFmtId="182" fontId="10" fillId="14" borderId="278" applyNumberFormat="0" applyProtection="0">
      <alignment horizontal="left" vertical="center" indent="1"/>
    </xf>
    <xf numFmtId="0" fontId="52" fillId="16" borderId="275"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4" fontId="52" fillId="8" borderId="312" applyNumberFormat="0" applyProtection="0">
      <alignment horizontal="right" vertical="center"/>
    </xf>
    <xf numFmtId="4" fontId="52" fillId="8" borderId="279" applyNumberFormat="0" applyProtection="0">
      <alignment horizontal="left" vertical="center" indent="1"/>
    </xf>
    <xf numFmtId="4" fontId="52" fillId="8" borderId="279" applyNumberFormat="0" applyProtection="0">
      <alignment horizontal="left" vertical="center" indent="1"/>
    </xf>
    <xf numFmtId="0" fontId="52" fillId="8" borderId="315" applyNumberFormat="0" applyProtection="0">
      <alignment horizontal="left" vertical="top" indent="1"/>
    </xf>
    <xf numFmtId="4" fontId="52" fillId="47" borderId="279" applyNumberFormat="0" applyProtection="0">
      <alignment horizontal="left" vertical="center" indent="1"/>
    </xf>
    <xf numFmtId="4" fontId="52" fillId="47" borderId="279" applyNumberFormat="0" applyProtection="0">
      <alignment horizontal="left" vertical="center" indent="1"/>
    </xf>
    <xf numFmtId="4" fontId="52" fillId="8" borderId="275" applyNumberFormat="0" applyProtection="0">
      <alignment horizontal="right" vertical="center"/>
    </xf>
    <xf numFmtId="4" fontId="23" fillId="8" borderId="278" applyNumberFormat="0" applyProtection="0">
      <alignment horizontal="right" vertical="center"/>
    </xf>
    <xf numFmtId="4" fontId="23" fillId="8" borderId="278" applyNumberFormat="0" applyProtection="0">
      <alignment horizontal="right" vertical="center"/>
    </xf>
    <xf numFmtId="4" fontId="52" fillId="8" borderId="275" applyNumberFormat="0" applyProtection="0">
      <alignment horizontal="right" vertical="center"/>
    </xf>
    <xf numFmtId="4" fontId="23" fillId="8" borderId="278" applyNumberFormat="0" applyProtection="0">
      <alignment horizontal="right" vertical="center"/>
    </xf>
    <xf numFmtId="4" fontId="23" fillId="8" borderId="278" applyNumberFormat="0" applyProtection="0">
      <alignment horizontal="right" vertical="center"/>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52" fillId="46" borderId="279" applyNumberFormat="0" applyProtection="0">
      <alignment horizontal="left" vertical="center" indent="1"/>
    </xf>
    <xf numFmtId="4" fontId="52" fillId="46" borderId="279" applyNumberFormat="0" applyProtection="0">
      <alignment horizontal="left" vertical="center" indent="1"/>
    </xf>
    <xf numFmtId="0" fontId="79" fillId="10" borderId="315" applyNumberFormat="0" applyProtection="0">
      <alignment horizontal="left" vertical="top" indent="1"/>
    </xf>
    <xf numFmtId="0" fontId="34" fillId="0" borderId="318" applyNumberFormat="0" applyFill="0" applyAlignment="0" applyProtection="0"/>
    <xf numFmtId="4" fontId="52" fillId="45" borderId="275" applyNumberFormat="0" applyProtection="0">
      <alignment horizontal="right" vertical="center"/>
    </xf>
    <xf numFmtId="4" fontId="23" fillId="45" borderId="278" applyNumberFormat="0" applyProtection="0">
      <alignment horizontal="right" vertical="center"/>
    </xf>
    <xf numFmtId="4" fontId="23" fillId="45" borderId="278" applyNumberFormat="0" applyProtection="0">
      <alignment horizontal="right" vertical="center"/>
    </xf>
    <xf numFmtId="4" fontId="52" fillId="45" borderId="275" applyNumberFormat="0" applyProtection="0">
      <alignment horizontal="right" vertical="center"/>
    </xf>
    <xf numFmtId="4" fontId="23" fillId="45" borderId="278" applyNumberFormat="0" applyProtection="0">
      <alignment horizontal="right" vertical="center"/>
    </xf>
    <xf numFmtId="4" fontId="23" fillId="45" borderId="278" applyNumberFormat="0" applyProtection="0">
      <alignment horizontal="right" vertical="center"/>
    </xf>
    <xf numFmtId="4" fontId="52" fillId="44" borderId="275" applyNumberFormat="0" applyProtection="0">
      <alignment horizontal="right" vertical="center"/>
    </xf>
    <xf numFmtId="4" fontId="23" fillId="44" borderId="278" applyNumberFormat="0" applyProtection="0">
      <alignment horizontal="right" vertical="center"/>
    </xf>
    <xf numFmtId="4" fontId="23" fillId="44" borderId="278" applyNumberFormat="0" applyProtection="0">
      <alignment horizontal="right" vertical="center"/>
    </xf>
    <xf numFmtId="4" fontId="52" fillId="44" borderId="275" applyNumberFormat="0" applyProtection="0">
      <alignment horizontal="right" vertical="center"/>
    </xf>
    <xf numFmtId="4" fontId="52" fillId="96" borderId="312" applyNumberFormat="0" applyProtection="0">
      <alignment horizontal="left" vertical="center" indent="1"/>
    </xf>
    <xf numFmtId="4" fontId="23" fillId="44" borderId="278" applyNumberFormat="0" applyProtection="0">
      <alignment horizontal="right" vertical="center"/>
    </xf>
    <xf numFmtId="4" fontId="23" fillId="44" borderId="278" applyNumberFormat="0" applyProtection="0">
      <alignment horizontal="right" vertical="center"/>
    </xf>
    <xf numFmtId="4" fontId="52" fillId="15" borderId="275" applyNumberFormat="0" applyProtection="0">
      <alignment horizontal="right" vertical="center"/>
    </xf>
    <xf numFmtId="4" fontId="23" fillId="15" borderId="278" applyNumberFormat="0" applyProtection="0">
      <alignment horizontal="right" vertical="center"/>
    </xf>
    <xf numFmtId="4" fontId="23" fillId="15" borderId="278" applyNumberFormat="0" applyProtection="0">
      <alignment horizontal="right" vertical="center"/>
    </xf>
    <xf numFmtId="4" fontId="52" fillId="15" borderId="275" applyNumberFormat="0" applyProtection="0">
      <alignment horizontal="right" vertical="center"/>
    </xf>
    <xf numFmtId="4" fontId="23" fillId="15" borderId="278" applyNumberFormat="0" applyProtection="0">
      <alignment horizontal="right" vertical="center"/>
    </xf>
    <xf numFmtId="4" fontId="52" fillId="45" borderId="312" applyNumberFormat="0" applyProtection="0">
      <alignment horizontal="right" vertical="center"/>
    </xf>
    <xf numFmtId="4" fontId="23" fillId="15" borderId="278" applyNumberFormat="0" applyProtection="0">
      <alignment horizontal="right" vertical="center"/>
    </xf>
    <xf numFmtId="4" fontId="52" fillId="43" borderId="275" applyNumberFormat="0" applyProtection="0">
      <alignment horizontal="right" vertical="center"/>
    </xf>
    <xf numFmtId="4" fontId="23" fillId="43" borderId="278" applyNumberFormat="0" applyProtection="0">
      <alignment horizontal="right" vertical="center"/>
    </xf>
    <xf numFmtId="4" fontId="23" fillId="43" borderId="278" applyNumberFormat="0" applyProtection="0">
      <alignment horizontal="right" vertical="center"/>
    </xf>
    <xf numFmtId="4" fontId="52" fillId="43" borderId="275" applyNumberFormat="0" applyProtection="0">
      <alignment horizontal="right" vertical="center"/>
    </xf>
    <xf numFmtId="4" fontId="23" fillId="43" borderId="278" applyNumberFormat="0" applyProtection="0">
      <alignment horizontal="right" vertical="center"/>
    </xf>
    <xf numFmtId="4" fontId="23" fillId="43" borderId="278" applyNumberFormat="0" applyProtection="0">
      <alignment horizontal="right" vertical="center"/>
    </xf>
    <xf numFmtId="4" fontId="52" fillId="42" borderId="275" applyNumberFormat="0" applyProtection="0">
      <alignment horizontal="right" vertical="center"/>
    </xf>
    <xf numFmtId="4" fontId="23" fillId="42" borderId="278" applyNumberFormat="0" applyProtection="0">
      <alignment horizontal="right" vertical="center"/>
    </xf>
    <xf numFmtId="4" fontId="23" fillId="42" borderId="278" applyNumberFormat="0" applyProtection="0">
      <alignment horizontal="right" vertical="center"/>
    </xf>
    <xf numFmtId="4" fontId="52" fillId="42" borderId="275" applyNumberFormat="0" applyProtection="0">
      <alignment horizontal="right" vertical="center"/>
    </xf>
    <xf numFmtId="4" fontId="23" fillId="42" borderId="278" applyNumberFormat="0" applyProtection="0">
      <alignment horizontal="right" vertical="center"/>
    </xf>
    <xf numFmtId="4" fontId="23" fillId="42" borderId="278" applyNumberFormat="0" applyProtection="0">
      <alignment horizontal="right" vertical="center"/>
    </xf>
    <xf numFmtId="4" fontId="52" fillId="41" borderId="275" applyNumberFormat="0" applyProtection="0">
      <alignment horizontal="right" vertical="center"/>
    </xf>
    <xf numFmtId="4" fontId="23" fillId="41" borderId="278" applyNumberFormat="0" applyProtection="0">
      <alignment horizontal="right" vertical="center"/>
    </xf>
    <xf numFmtId="4" fontId="23" fillId="41" borderId="278" applyNumberFormat="0" applyProtection="0">
      <alignment horizontal="right" vertical="center"/>
    </xf>
    <xf numFmtId="4" fontId="52" fillId="41" borderId="275" applyNumberFormat="0" applyProtection="0">
      <alignment horizontal="right" vertical="center"/>
    </xf>
    <xf numFmtId="4" fontId="23" fillId="41" borderId="278" applyNumberFormat="0" applyProtection="0">
      <alignment horizontal="right" vertical="center"/>
    </xf>
    <xf numFmtId="4" fontId="23" fillId="41" borderId="278" applyNumberFormat="0" applyProtection="0">
      <alignment horizontal="right" vertical="center"/>
    </xf>
    <xf numFmtId="4" fontId="52" fillId="40" borderId="279" applyNumberFormat="0" applyProtection="0">
      <alignment horizontal="right" vertical="center"/>
    </xf>
    <xf numFmtId="4" fontId="23" fillId="40" borderId="278" applyNumberFormat="0" applyProtection="0">
      <alignment horizontal="right" vertical="center"/>
    </xf>
    <xf numFmtId="4" fontId="23" fillId="40" borderId="278" applyNumberFormat="0" applyProtection="0">
      <alignment horizontal="right" vertical="center"/>
    </xf>
    <xf numFmtId="4" fontId="52" fillId="40" borderId="279" applyNumberFormat="0" applyProtection="0">
      <alignment horizontal="right" vertical="center"/>
    </xf>
    <xf numFmtId="4" fontId="23" fillId="40" borderId="278" applyNumberFormat="0" applyProtection="0">
      <alignment horizontal="right" vertical="center"/>
    </xf>
    <xf numFmtId="4" fontId="23" fillId="40" borderId="278" applyNumberFormat="0" applyProtection="0">
      <alignment horizontal="right" vertical="center"/>
    </xf>
    <xf numFmtId="4" fontId="52" fillId="97" borderId="275" applyNumberFormat="0" applyProtection="0">
      <alignment horizontal="right" vertical="center"/>
    </xf>
    <xf numFmtId="4" fontId="23" fillId="9" borderId="278" applyNumberFormat="0" applyProtection="0">
      <alignment horizontal="right" vertical="center"/>
    </xf>
    <xf numFmtId="4" fontId="23" fillId="9" borderId="278" applyNumberFormat="0" applyProtection="0">
      <alignment horizontal="right" vertical="center"/>
    </xf>
    <xf numFmtId="4" fontId="52" fillId="97" borderId="275" applyNumberFormat="0" applyProtection="0">
      <alignment horizontal="right" vertical="center"/>
    </xf>
    <xf numFmtId="0" fontId="52" fillId="47" borderId="315" applyNumberFormat="0" applyProtection="0">
      <alignment horizontal="left" vertical="top" indent="1"/>
    </xf>
    <xf numFmtId="0" fontId="40" fillId="32" borderId="312" applyNumberFormat="0" applyAlignment="0" applyProtection="0"/>
    <xf numFmtId="4" fontId="23" fillId="9" borderId="278" applyNumberFormat="0" applyProtection="0">
      <alignment horizontal="right" vertical="center"/>
    </xf>
    <xf numFmtId="4" fontId="23" fillId="9" borderId="278" applyNumberFormat="0" applyProtection="0">
      <alignment horizontal="right" vertical="center"/>
    </xf>
    <xf numFmtId="4" fontId="52" fillId="13" borderId="275" applyNumberFormat="0" applyProtection="0">
      <alignment horizontal="right" vertical="center"/>
    </xf>
    <xf numFmtId="4" fontId="23" fillId="13" borderId="278" applyNumberFormat="0" applyProtection="0">
      <alignment horizontal="right" vertical="center"/>
    </xf>
    <xf numFmtId="4" fontId="23" fillId="13" borderId="278" applyNumberFormat="0" applyProtection="0">
      <alignment horizontal="right" vertical="center"/>
    </xf>
    <xf numFmtId="4" fontId="52" fillId="13" borderId="275" applyNumberFormat="0" applyProtection="0">
      <alignment horizontal="right" vertical="center"/>
    </xf>
    <xf numFmtId="4" fontId="23" fillId="13" borderId="278" applyNumberFormat="0" applyProtection="0">
      <alignment horizontal="right" vertical="center"/>
    </xf>
    <xf numFmtId="4" fontId="23" fillId="13" borderId="278" applyNumberFormat="0" applyProtection="0">
      <alignment horizontal="right" vertical="center"/>
    </xf>
    <xf numFmtId="4" fontId="52" fillId="96" borderId="275" applyNumberFormat="0" applyProtection="0">
      <alignment horizontal="left" vertical="center" indent="1"/>
    </xf>
    <xf numFmtId="4" fontId="52" fillId="96" borderId="275" applyNumberFormat="0" applyProtection="0">
      <alignment horizontal="left" vertical="center" indent="1"/>
    </xf>
    <xf numFmtId="0" fontId="52" fillId="8" borderId="315"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182" fontId="46" fillId="39" borderId="278" applyNumberFormat="0" applyProtection="0">
      <alignment horizontal="left" vertical="top" indent="1"/>
    </xf>
    <xf numFmtId="182" fontId="46" fillId="39" borderId="278"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4" fontId="79" fillId="16" borderId="315" applyNumberFormat="0" applyProtection="0">
      <alignment horizontal="left" vertical="center" indent="1"/>
    </xf>
    <xf numFmtId="0" fontId="80" fillId="39" borderId="278"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0" fontId="46" fillId="39" borderId="278" applyNumberFormat="0" applyProtection="0">
      <alignment horizontal="left" vertical="top" indent="1"/>
    </xf>
    <xf numFmtId="0" fontId="46" fillId="39" borderId="278" applyNumberFormat="0" applyProtection="0">
      <alignment horizontal="left" vertical="top" indent="1"/>
    </xf>
    <xf numFmtId="4" fontId="52" fillId="95" borderId="275" applyNumberFormat="0" applyProtection="0">
      <alignment horizontal="left" vertical="center" indent="1"/>
    </xf>
    <xf numFmtId="4" fontId="46" fillId="39" borderId="278" applyNumberFormat="0" applyProtection="0">
      <alignment horizontal="left" vertical="center" indent="1"/>
    </xf>
    <xf numFmtId="4" fontId="52" fillId="95" borderId="275" applyNumberFormat="0" applyProtection="0">
      <alignment horizontal="left" vertical="center" indent="1"/>
    </xf>
    <xf numFmtId="4" fontId="46" fillId="39" borderId="278" applyNumberFormat="0" applyProtection="0">
      <alignment horizontal="left" vertical="center" indent="1"/>
    </xf>
    <xf numFmtId="4" fontId="86" fillId="95" borderId="275" applyNumberFormat="0" applyProtection="0">
      <alignment vertical="center"/>
    </xf>
    <xf numFmtId="4" fontId="86" fillId="95" borderId="275" applyNumberFormat="0" applyProtection="0">
      <alignment vertical="center"/>
    </xf>
    <xf numFmtId="4" fontId="47" fillId="39" borderId="278" applyNumberFormat="0" applyProtection="0">
      <alignment vertical="center"/>
    </xf>
    <xf numFmtId="4" fontId="47" fillId="39" borderId="278" applyNumberFormat="0" applyProtection="0">
      <alignment vertical="center"/>
    </xf>
    <xf numFmtId="4" fontId="52" fillId="39" borderId="275" applyNumberFormat="0" applyProtection="0">
      <alignment vertical="center"/>
    </xf>
    <xf numFmtId="4" fontId="46" fillId="39" borderId="278" applyNumberFormat="0" applyProtection="0">
      <alignment vertical="center"/>
    </xf>
    <xf numFmtId="4" fontId="52" fillId="39" borderId="275" applyNumberFormat="0" applyProtection="0">
      <alignment vertical="center"/>
    </xf>
    <xf numFmtId="4" fontId="46" fillId="39" borderId="278" applyNumberFormat="0" applyProtection="0">
      <alignment vertical="center"/>
    </xf>
    <xf numFmtId="0" fontId="52" fillId="12" borderId="315" applyNumberFormat="0" applyProtection="0">
      <alignment horizontal="left" vertical="top" indent="1"/>
    </xf>
    <xf numFmtId="0" fontId="52" fillId="47" borderId="315" applyNumberFormat="0" applyProtection="0">
      <alignment horizontal="left" vertical="top" indent="1"/>
    </xf>
    <xf numFmtId="4" fontId="52" fillId="40" borderId="316" applyNumberFormat="0" applyProtection="0">
      <alignment horizontal="right" vertical="center"/>
    </xf>
    <xf numFmtId="4" fontId="52" fillId="45" borderId="312" applyNumberFormat="0" applyProtection="0">
      <alignment horizontal="right" vertical="center"/>
    </xf>
    <xf numFmtId="4" fontId="52" fillId="47" borderId="316" applyNumberFormat="0" applyProtection="0">
      <alignment horizontal="left" vertical="center" indent="1"/>
    </xf>
    <xf numFmtId="4" fontId="52" fillId="39" borderId="312" applyNumberFormat="0" applyProtection="0">
      <alignment vertical="center"/>
    </xf>
    <xf numFmtId="4" fontId="52" fillId="95" borderId="312" applyNumberFormat="0" applyProtection="0">
      <alignment horizontal="left" vertical="center" indent="1"/>
    </xf>
    <xf numFmtId="0" fontId="45" fillId="34" borderId="277" applyNumberFormat="0" applyAlignment="0" applyProtection="0"/>
    <xf numFmtId="0" fontId="45" fillId="34" borderId="277" applyNumberFormat="0" applyAlignment="0" applyProtection="0"/>
    <xf numFmtId="182" fontId="45" fillId="34" borderId="277" applyNumberFormat="0" applyAlignment="0" applyProtection="0"/>
    <xf numFmtId="4" fontId="52" fillId="41" borderId="312" applyNumberFormat="0" applyProtection="0">
      <alignment horizontal="right" vertical="center"/>
    </xf>
    <xf numFmtId="4" fontId="52" fillId="43" borderId="312" applyNumberFormat="0" applyProtection="0">
      <alignment horizontal="right" vertical="center"/>
    </xf>
    <xf numFmtId="0" fontId="45" fillId="34"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183" fontId="45" fillId="34" borderId="277" applyNumberFormat="0" applyAlignment="0" applyProtection="0"/>
    <xf numFmtId="182" fontId="45" fillId="34" borderId="277" applyNumberFormat="0" applyAlignment="0" applyProtection="0"/>
    <xf numFmtId="0" fontId="45" fillId="34" borderId="277" applyNumberFormat="0" applyAlignment="0" applyProtection="0"/>
    <xf numFmtId="4" fontId="81" fillId="48" borderId="316" applyNumberFormat="0" applyProtection="0">
      <alignment horizontal="left" vertical="center" indent="1"/>
    </xf>
    <xf numFmtId="182" fontId="45" fillId="34"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4" fontId="52" fillId="39" borderId="312" applyNumberFormat="0" applyProtection="0">
      <alignment vertical="center"/>
    </xf>
    <xf numFmtId="182" fontId="45" fillId="16" borderId="277" applyNumberFormat="0" applyAlignment="0" applyProtection="0"/>
    <xf numFmtId="183" fontId="45" fillId="16" borderId="277" applyNumberFormat="0" applyAlignment="0" applyProtection="0"/>
    <xf numFmtId="0" fontId="45" fillId="92"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183" fontId="45" fillId="34" borderId="277" applyNumberFormat="0" applyAlignment="0" applyProtection="0"/>
    <xf numFmtId="182" fontId="45" fillId="34" borderId="277" applyNumberFormat="0" applyAlignment="0" applyProtection="0"/>
    <xf numFmtId="182" fontId="45" fillId="34" borderId="277" applyNumberFormat="0" applyAlignment="0" applyProtection="0"/>
    <xf numFmtId="0" fontId="45" fillId="16" borderId="277" applyNumberFormat="0" applyAlignment="0" applyProtection="0"/>
    <xf numFmtId="0" fontId="45" fillId="34" borderId="277" applyNumberForma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276" applyNumberFormat="0" applyFont="0" applyAlignment="0" applyProtection="0"/>
    <xf numFmtId="0" fontId="52" fillId="31" borderId="312" applyNumberFormat="0" applyFont="0" applyAlignment="0" applyProtection="0"/>
    <xf numFmtId="4" fontId="52" fillId="39" borderId="312" applyNumberFormat="0" applyProtection="0">
      <alignment vertical="center"/>
    </xf>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52" fillId="98" borderId="312" applyNumberFormat="0" applyProtection="0">
      <alignment horizontal="left" vertical="center" indent="1"/>
    </xf>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4" fontId="79" fillId="10" borderId="315" applyNumberFormat="0" applyProtection="0">
      <alignment vertical="center"/>
    </xf>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0" fontId="10" fillId="31" borderId="276" applyNumberFormat="0" applyFont="0" applyAlignment="0" applyProtection="0"/>
    <xf numFmtId="182" fontId="10" fillId="10" borderId="276" applyNumberFormat="0" applyFont="0" applyAlignment="0" applyProtection="0"/>
    <xf numFmtId="183" fontId="10" fillId="10" borderId="276" applyNumberFormat="0" applyFont="0" applyAlignment="0" applyProtection="0"/>
    <xf numFmtId="0" fontId="79" fillId="8" borderId="315" applyNumberFormat="0" applyProtection="0">
      <alignment horizontal="left" vertical="top" indent="1"/>
    </xf>
    <xf numFmtId="0" fontId="52" fillId="31" borderId="275"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0" fontId="10" fillId="10"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302" applyNumberFormat="0" applyFont="0" applyAlignment="0" applyProtection="0"/>
    <xf numFmtId="0" fontId="45" fillId="34" borderId="303" applyNumberFormat="0" applyAlignment="0" applyProtection="0"/>
    <xf numFmtId="0" fontId="139" fillId="101" borderId="294" applyNumberFormat="0" applyAlignment="0"/>
    <xf numFmtId="0" fontId="139" fillId="101" borderId="294" applyNumberFormat="0" applyAlignment="0"/>
    <xf numFmtId="1" fontId="139" fillId="101" borderId="294" applyNumberFormat="0" applyAlignment="0">
      <alignment horizontal="left"/>
    </xf>
    <xf numFmtId="1" fontId="139" fillId="101" borderId="294" applyNumberFormat="0" applyAlignment="0">
      <alignment horizontal="left"/>
    </xf>
    <xf numFmtId="1" fontId="139" fillId="138" borderId="294" applyNumberFormat="0" applyAlignment="0">
      <alignment horizontal="center"/>
    </xf>
    <xf numFmtId="1" fontId="139" fillId="138" borderId="294" applyNumberFormat="0" applyAlignment="0">
      <alignment horizontal="center"/>
    </xf>
    <xf numFmtId="0" fontId="10" fillId="0" borderId="296" applyNumberFormat="0" applyAlignment="0">
      <alignment horizontal="center"/>
    </xf>
    <xf numFmtId="0" fontId="10" fillId="0" borderId="296" applyNumberFormat="0" applyAlignment="0">
      <alignment horizontal="center"/>
    </xf>
    <xf numFmtId="179" fontId="10" fillId="0" borderId="295">
      <protection locked="0"/>
    </xf>
    <xf numFmtId="179" fontId="10" fillId="0" borderId="295">
      <protection locked="0"/>
    </xf>
    <xf numFmtId="179" fontId="10" fillId="0" borderId="295">
      <protection locked="0"/>
    </xf>
    <xf numFmtId="0" fontId="34" fillId="0" borderId="293" applyNumberFormat="0" applyFill="0" applyAlignment="0" applyProtection="0"/>
    <xf numFmtId="211" fontId="191" fillId="0" borderId="272">
      <alignment horizontal="center"/>
    </xf>
    <xf numFmtId="211" fontId="191" fillId="0" borderId="272">
      <alignment horizontal="center"/>
    </xf>
    <xf numFmtId="4" fontId="53" fillId="0" borderId="289" applyNumberFormat="0" applyProtection="0">
      <alignment horizontal="right" vertical="center"/>
    </xf>
    <xf numFmtId="4" fontId="53" fillId="0" borderId="289" applyNumberFormat="0" applyProtection="0">
      <alignment horizontal="right" vertical="center"/>
    </xf>
    <xf numFmtId="0" fontId="177" fillId="136" borderId="294" applyNumberFormat="0" applyProtection="0">
      <alignment horizontal="center" vertical="top" wrapText="1"/>
    </xf>
    <xf numFmtId="0" fontId="177" fillId="136" borderId="294" applyNumberFormat="0" applyProtection="0">
      <alignment horizontal="center" vertical="top" wrapText="1"/>
    </xf>
    <xf numFmtId="4" fontId="181" fillId="0" borderId="294" applyNumberFormat="0" applyProtection="0">
      <alignment horizontal="left" vertical="center" indent="1"/>
    </xf>
    <xf numFmtId="4" fontId="181" fillId="0" borderId="294" applyNumberFormat="0" applyProtection="0">
      <alignment horizontal="left" vertical="center" indent="1"/>
    </xf>
    <xf numFmtId="4" fontId="50" fillId="47" borderId="289" applyNumberFormat="0" applyProtection="0">
      <alignment horizontal="right" vertical="center"/>
    </xf>
    <xf numFmtId="4" fontId="181" fillId="0" borderId="294" applyNumberFormat="0" applyProtection="0">
      <alignment horizontal="right" vertical="center" wrapText="1"/>
    </xf>
    <xf numFmtId="4" fontId="23" fillId="134" borderId="288" applyNumberFormat="0" applyProtection="0">
      <alignment horizontal="right" vertical="center"/>
    </xf>
    <xf numFmtId="0" fontId="23" fillId="99" borderId="289" applyNumberFormat="0" applyProtection="0">
      <alignment horizontal="left" vertical="top" indent="1"/>
    </xf>
    <xf numFmtId="0" fontId="23" fillId="99" borderId="289" applyNumberFormat="0" applyProtection="0">
      <alignment horizontal="left" vertical="top" indent="1"/>
    </xf>
    <xf numFmtId="4" fontId="50" fillId="99" borderId="289" applyNumberFormat="0" applyProtection="0">
      <alignment vertical="center"/>
    </xf>
    <xf numFmtId="4" fontId="50" fillId="99" borderId="289" applyNumberFormat="0" applyProtection="0">
      <alignment vertical="center"/>
    </xf>
    <xf numFmtId="4" fontId="23" fillId="99" borderId="289" applyNumberFormat="0" applyProtection="0">
      <alignment vertical="center"/>
    </xf>
    <xf numFmtId="4" fontId="23" fillId="99" borderId="289" applyNumberFormat="0" applyProtection="0">
      <alignment vertical="center"/>
    </xf>
    <xf numFmtId="0" fontId="10" fillId="11" borderId="294" applyNumberFormat="0">
      <protection locked="0"/>
    </xf>
    <xf numFmtId="0" fontId="10" fillId="11" borderId="294" applyNumberFormat="0">
      <protection locked="0"/>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68" fillId="0" borderId="294" applyNumberFormat="0" applyProtection="0">
      <alignment horizontal="left" vertical="center" indent="2"/>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68" fillId="0" borderId="294" applyNumberFormat="0" applyProtection="0">
      <alignment horizontal="left" vertical="center" indent="2"/>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68" fillId="0" borderId="294" applyNumberFormat="0" applyProtection="0">
      <alignment horizontal="left" vertical="center" indent="2"/>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177" fillId="132" borderId="294" applyNumberFormat="0" applyProtection="0">
      <alignment horizontal="left" vertical="center" indent="2"/>
    </xf>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40" fillId="32" borderId="274" applyNumberFormat="0" applyAlignment="0" applyProtection="0"/>
    <xf numFmtId="0" fontId="130" fillId="17" borderId="274" applyNumberFormat="0" applyAlignment="0" applyProtection="0"/>
    <xf numFmtId="183"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0" fontId="40" fillId="32" borderId="274" applyNumberFormat="0" applyAlignment="0" applyProtection="0"/>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40" fillId="32" borderId="274" applyNumberFormat="0" applyAlignment="0" applyProtection="0"/>
    <xf numFmtId="182" fontId="40" fillId="32" borderId="274" applyNumberFormat="0" applyAlignment="0" applyProtection="0"/>
    <xf numFmtId="0" fontId="40" fillId="32" borderId="274" applyNumberFormat="0" applyAlignment="0" applyProtection="0"/>
    <xf numFmtId="0"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2" fontId="40" fillId="32" borderId="274" applyNumberFormat="0" applyAlignment="0" applyProtection="0"/>
    <xf numFmtId="182" fontId="40" fillId="32" borderId="274" applyNumberFormat="0" applyAlignment="0" applyProtection="0"/>
    <xf numFmtId="183" fontId="40" fillId="32" borderId="274" applyNumberFormat="0" applyAlignment="0" applyProtection="0"/>
    <xf numFmtId="4" fontId="178" fillId="16" borderId="289" applyNumberFormat="0" applyProtection="0">
      <alignment horizontal="center" vertical="center"/>
    </xf>
    <xf numFmtId="0" fontId="40" fillId="32" borderId="274" applyNumberFormat="0" applyAlignment="0" applyProtection="0"/>
    <xf numFmtId="4" fontId="178" fillId="16" borderId="289" applyNumberFormat="0" applyProtection="0">
      <alignment horizontal="center" vertical="center"/>
    </xf>
    <xf numFmtId="182" fontId="130" fillId="17" borderId="274" applyNumberFormat="0" applyAlignment="0" applyProtection="0"/>
    <xf numFmtId="183" fontId="130" fillId="17" borderId="274" applyNumberFormat="0" applyAlignment="0" applyProtection="0"/>
    <xf numFmtId="4" fontId="23" fillId="0" borderId="294" applyNumberFormat="0" applyProtection="0">
      <alignment horizontal="left" vertical="center" indent="1"/>
    </xf>
    <xf numFmtId="4" fontId="46" fillId="0" borderId="294" applyNumberFormat="0" applyProtection="0">
      <alignment horizontal="left" vertical="center" indent="1"/>
    </xf>
    <xf numFmtId="4" fontId="23" fillId="45" borderId="289" applyNumberFormat="0" applyProtection="0">
      <alignment horizontal="right" vertical="center"/>
    </xf>
    <xf numFmtId="0" fontId="40" fillId="32" borderId="275" applyNumberFormat="0" applyAlignment="0" applyProtection="0"/>
    <xf numFmtId="182" fontId="40" fillId="32" borderId="274" applyNumberFormat="0" applyAlignment="0" applyProtection="0"/>
    <xf numFmtId="183" fontId="40" fillId="32" borderId="274" applyNumberFormat="0" applyAlignment="0" applyProtection="0"/>
    <xf numFmtId="0" fontId="40" fillId="32" borderId="274" applyNumberFormat="0" applyAlignment="0" applyProtection="0"/>
    <xf numFmtId="4" fontId="23" fillId="44" borderId="289" applyNumberFormat="0" applyProtection="0">
      <alignment horizontal="right" vertical="center"/>
    </xf>
    <xf numFmtId="4" fontId="23" fillId="15" borderId="289" applyNumberFormat="0" applyProtection="0">
      <alignment horizontal="right" vertical="center"/>
    </xf>
    <xf numFmtId="183" fontId="40" fillId="32" borderId="274" applyNumberFormat="0" applyAlignment="0" applyProtection="0"/>
    <xf numFmtId="182" fontId="40" fillId="32" borderId="274" applyNumberFormat="0" applyAlignment="0" applyProtection="0"/>
    <xf numFmtId="4" fontId="23" fillId="43" borderId="289" applyNumberFormat="0" applyProtection="0">
      <alignment horizontal="right" vertical="center"/>
    </xf>
    <xf numFmtId="182" fontId="40" fillId="32" borderId="274" applyNumberFormat="0" applyAlignment="0" applyProtection="0"/>
    <xf numFmtId="0" fontId="130" fillId="17" borderId="274" applyNumberFormat="0" applyAlignment="0" applyProtection="0"/>
    <xf numFmtId="0"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0" fontId="52" fillId="99" borderId="269" applyNumberFormat="0" applyBorder="0" applyAlignment="0" applyProtection="0"/>
    <xf numFmtId="10" fontId="52" fillId="99" borderId="269" applyNumberFormat="0" applyBorder="0" applyAlignment="0" applyProtection="0"/>
    <xf numFmtId="4" fontId="23" fillId="42" borderId="289" applyNumberFormat="0" applyProtection="0">
      <alignment horizontal="right" vertical="center"/>
    </xf>
    <xf numFmtId="4" fontId="23" fillId="41" borderId="289" applyNumberFormat="0" applyProtection="0">
      <alignment horizontal="right" vertical="center"/>
    </xf>
    <xf numFmtId="4" fontId="23" fillId="9" borderId="289" applyNumberFormat="0" applyProtection="0">
      <alignment horizontal="right" vertical="center"/>
    </xf>
    <xf numFmtId="4" fontId="177" fillId="129" borderId="294" applyNumberFormat="0" applyProtection="0">
      <alignment horizontal="left" vertical="center"/>
    </xf>
    <xf numFmtId="4" fontId="177" fillId="129" borderId="294" applyNumberFormat="0" applyProtection="0">
      <alignment horizontal="left" vertical="center"/>
    </xf>
    <xf numFmtId="0" fontId="46" fillId="95" borderId="289" applyNumberFormat="0" applyProtection="0">
      <alignment horizontal="left" vertical="top" indent="1"/>
    </xf>
    <xf numFmtId="0" fontId="46" fillId="95" borderId="289" applyNumberFormat="0" applyProtection="0">
      <alignment horizontal="left" vertical="top" indent="1"/>
    </xf>
    <xf numFmtId="4" fontId="174" fillId="126" borderId="294" applyNumberFormat="0" applyProtection="0">
      <alignment horizontal="left" vertical="center" indent="1"/>
    </xf>
    <xf numFmtId="4" fontId="47" fillId="95" borderId="289" applyNumberFormat="0" applyProtection="0">
      <alignment vertical="center"/>
    </xf>
    <xf numFmtId="4" fontId="47" fillId="95" borderId="289" applyNumberFormat="0" applyProtection="0">
      <alignment vertical="center"/>
    </xf>
    <xf numFmtId="4" fontId="174" fillId="126" borderId="294" applyNumberFormat="0" applyProtection="0">
      <alignment horizontal="right" vertical="center" wrapText="1"/>
    </xf>
    <xf numFmtId="4" fontId="23" fillId="95" borderId="288" applyNumberFormat="0" applyProtection="0">
      <alignment vertical="center"/>
    </xf>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6" borderId="288" applyNumberForma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18" fillId="0" borderId="270">
      <alignment horizontal="left" vertical="center"/>
    </xf>
    <xf numFmtId="183" fontId="118" fillId="0" borderId="270">
      <alignment horizontal="left" vertical="center"/>
    </xf>
    <xf numFmtId="183" fontId="118" fillId="0" borderId="270">
      <alignment horizontal="left" vertical="center"/>
    </xf>
    <xf numFmtId="182" fontId="118" fillId="0" borderId="270">
      <alignment horizontal="left" vertical="center"/>
    </xf>
    <xf numFmtId="183" fontId="118" fillId="0" borderId="270">
      <alignment horizontal="left" vertical="center"/>
    </xf>
    <xf numFmtId="182" fontId="118" fillId="0" borderId="270">
      <alignment horizontal="left" vertical="center"/>
    </xf>
    <xf numFmtId="183" fontId="118" fillId="0" borderId="270">
      <alignment horizontal="left" vertical="center"/>
    </xf>
    <xf numFmtId="183" fontId="118" fillId="0" borderId="270">
      <alignment horizontal="left" vertical="center"/>
    </xf>
    <xf numFmtId="182" fontId="118" fillId="0" borderId="270">
      <alignment horizontal="left" vertical="center"/>
    </xf>
    <xf numFmtId="182" fontId="118" fillId="0" borderId="270">
      <alignment horizontal="left" vertical="center"/>
    </xf>
    <xf numFmtId="182" fontId="118" fillId="0" borderId="270">
      <alignment horizontal="left" vertical="center"/>
    </xf>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10" fontId="52" fillId="99" borderId="294" applyNumberFormat="0" applyBorder="0" applyAlignment="0" applyProtection="0"/>
    <xf numFmtId="10" fontId="52" fillId="99" borderId="294" applyNumberFormat="0" applyBorder="0" applyAlignment="0" applyProtection="0"/>
    <xf numFmtId="10" fontId="52" fillId="99" borderId="294" applyNumberFormat="0" applyBorder="0" applyAlignment="0" applyProtection="0"/>
    <xf numFmtId="0" fontId="10" fillId="47" borderId="304" applyNumberFormat="0" applyProtection="0">
      <alignment horizontal="left" vertical="center" indent="1"/>
    </xf>
    <xf numFmtId="183" fontId="10" fillId="47" borderId="304" applyNumberFormat="0" applyProtection="0">
      <alignment horizontal="left" vertical="center" indent="1"/>
    </xf>
    <xf numFmtId="0" fontId="10" fillId="47" borderId="304" applyNumberFormat="0" applyProtection="0">
      <alignment horizontal="left" vertical="center"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0" fontId="52" fillId="14" borderId="304" applyNumberFormat="0" applyProtection="0">
      <alignment horizontal="left" vertical="top"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0"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0" fontId="10" fillId="14" borderId="304" applyNumberFormat="0" applyProtection="0">
      <alignment horizontal="left" vertical="center" indent="1"/>
    </xf>
    <xf numFmtId="4" fontId="23" fillId="45" borderId="304" applyNumberFormat="0" applyProtection="0">
      <alignment horizontal="right" vertical="center"/>
    </xf>
    <xf numFmtId="4" fontId="23" fillId="45" borderId="304" applyNumberFormat="0" applyProtection="0">
      <alignment horizontal="right" vertical="center"/>
    </xf>
    <xf numFmtId="4" fontId="52" fillId="44" borderId="301" applyNumberFormat="0" applyProtection="0">
      <alignment horizontal="right" vertical="center"/>
    </xf>
    <xf numFmtId="4" fontId="23" fillId="44" borderId="304" applyNumberFormat="0" applyProtection="0">
      <alignment horizontal="right" vertical="center"/>
    </xf>
    <xf numFmtId="4" fontId="52" fillId="44" borderId="301" applyNumberFormat="0" applyProtection="0">
      <alignment horizontal="right" vertical="center"/>
    </xf>
    <xf numFmtId="4" fontId="52" fillId="15" borderId="301" applyNumberFormat="0" applyProtection="0">
      <alignment horizontal="right" vertical="center"/>
    </xf>
    <xf numFmtId="4" fontId="23" fillId="15" borderId="304" applyNumberFormat="0" applyProtection="0">
      <alignment horizontal="right" vertical="center"/>
    </xf>
    <xf numFmtId="4" fontId="23" fillId="43" borderId="304" applyNumberFormat="0" applyProtection="0">
      <alignment horizontal="right" vertical="center"/>
    </xf>
    <xf numFmtId="4" fontId="23" fillId="42" borderId="304" applyNumberFormat="0" applyProtection="0">
      <alignment horizontal="right" vertical="center"/>
    </xf>
    <xf numFmtId="4" fontId="23" fillId="42" borderId="304" applyNumberFormat="0" applyProtection="0">
      <alignment horizontal="right" vertical="center"/>
    </xf>
    <xf numFmtId="4" fontId="52" fillId="41" borderId="301" applyNumberFormat="0" applyProtection="0">
      <alignment horizontal="right" vertical="center"/>
    </xf>
    <xf numFmtId="4" fontId="52" fillId="40" borderId="305" applyNumberFormat="0" applyProtection="0">
      <alignment horizontal="right" vertical="center"/>
    </xf>
    <xf numFmtId="4" fontId="52" fillId="97" borderId="301" applyNumberFormat="0" applyProtection="0">
      <alignment horizontal="right" vertical="center"/>
    </xf>
    <xf numFmtId="4" fontId="23" fillId="13" borderId="304" applyNumberFormat="0" applyProtection="0">
      <alignment horizontal="right" vertical="center"/>
    </xf>
    <xf numFmtId="4" fontId="23" fillId="13" borderId="304" applyNumberFormat="0" applyProtection="0">
      <alignment horizontal="right" vertical="center"/>
    </xf>
    <xf numFmtId="4" fontId="23" fillId="13" borderId="304" applyNumberFormat="0" applyProtection="0">
      <alignment horizontal="right" vertical="center"/>
    </xf>
    <xf numFmtId="0" fontId="80" fillId="39" borderId="304" applyNumberFormat="0" applyProtection="0">
      <alignment horizontal="left" vertical="top" indent="1"/>
    </xf>
    <xf numFmtId="0" fontId="46" fillId="39" borderId="304" applyNumberFormat="0" applyProtection="0">
      <alignment horizontal="left" vertical="top" indent="1"/>
    </xf>
    <xf numFmtId="183" fontId="46" fillId="39" borderId="304" applyNumberFormat="0" applyProtection="0">
      <alignment horizontal="left" vertical="top" indent="1"/>
    </xf>
    <xf numFmtId="183" fontId="46" fillId="39" borderId="304" applyNumberFormat="0" applyProtection="0">
      <alignment horizontal="left" vertical="top" indent="1"/>
    </xf>
    <xf numFmtId="4" fontId="86" fillId="95" borderId="301" applyNumberFormat="0" applyProtection="0">
      <alignment vertical="center"/>
    </xf>
    <xf numFmtId="4" fontId="46" fillId="39" borderId="304" applyNumberFormat="0" applyProtection="0">
      <alignment horizontal="left" vertical="center" indent="1"/>
    </xf>
    <xf numFmtId="0" fontId="45" fillId="34" borderId="303" applyNumberFormat="0" applyAlignment="0" applyProtection="0"/>
    <xf numFmtId="182" fontId="45" fillId="34" borderId="303" applyNumberFormat="0" applyAlignment="0" applyProtection="0"/>
    <xf numFmtId="183" fontId="45" fillId="34" borderId="303" applyNumberFormat="0" applyAlignment="0" applyProtection="0"/>
    <xf numFmtId="183" fontId="45" fillId="34" borderId="303" applyNumberFormat="0" applyAlignment="0" applyProtection="0"/>
    <xf numFmtId="182" fontId="45" fillId="34" borderId="303" applyNumberFormat="0" applyAlignment="0" applyProtection="0"/>
    <xf numFmtId="0" fontId="45" fillId="34" borderId="303" applyNumberFormat="0" applyAlignment="0" applyProtection="0"/>
    <xf numFmtId="0" fontId="45" fillId="34" borderId="303" applyNumberFormat="0" applyAlignment="0" applyProtection="0"/>
    <xf numFmtId="0" fontId="45" fillId="92" borderId="303" applyNumberFormat="0" applyAlignment="0" applyProtection="0"/>
    <xf numFmtId="183" fontId="45" fillId="34" borderId="303" applyNumberFormat="0" applyAlignment="0" applyProtection="0"/>
    <xf numFmtId="0" fontId="10" fillId="31" borderId="302" applyNumberFormat="0" applyFont="0" applyAlignment="0" applyProtection="0"/>
    <xf numFmtId="182" fontId="45" fillId="34" borderId="303" applyNumberFormat="0" applyAlignment="0" applyProtection="0"/>
    <xf numFmtId="182"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10" borderId="302" applyNumberFormat="0" applyFont="0" applyAlignment="0" applyProtection="0"/>
    <xf numFmtId="211" fontId="191" fillId="0" borderId="297">
      <alignment horizontal="center"/>
    </xf>
    <xf numFmtId="4" fontId="53" fillId="0" borderId="315" applyNumberFormat="0" applyProtection="0">
      <alignment horizontal="right" vertical="center"/>
    </xf>
    <xf numFmtId="0" fontId="177" fillId="136" borderId="320" applyNumberFormat="0" applyProtection="0">
      <alignment horizontal="center" vertical="top" wrapText="1"/>
    </xf>
    <xf numFmtId="4" fontId="181" fillId="0" borderId="320" applyNumberFormat="0" applyProtection="0">
      <alignment horizontal="left" vertical="center" indent="1"/>
    </xf>
    <xf numFmtId="4" fontId="50" fillId="47" borderId="315" applyNumberFormat="0" applyProtection="0">
      <alignment horizontal="right" vertical="center"/>
    </xf>
    <xf numFmtId="0" fontId="23" fillId="99" borderId="315" applyNumberFormat="0" applyProtection="0">
      <alignment horizontal="left" vertical="top" indent="1"/>
    </xf>
    <xf numFmtId="0" fontId="23" fillId="99" borderId="315" applyNumberFormat="0" applyProtection="0">
      <alignment horizontal="left" vertical="top" indent="1"/>
    </xf>
    <xf numFmtId="4" fontId="50" fillId="99" borderId="315" applyNumberFormat="0" applyProtection="0">
      <alignment vertical="center"/>
    </xf>
    <xf numFmtId="4" fontId="50" fillId="99" borderId="315" applyNumberFormat="0" applyProtection="0">
      <alignment vertical="center"/>
    </xf>
    <xf numFmtId="0" fontId="10" fillId="11" borderId="320" applyNumberFormat="0">
      <protection locked="0"/>
    </xf>
    <xf numFmtId="0" fontId="10" fillId="133" borderId="315" applyNumberFormat="0" applyProtection="0">
      <alignment horizontal="left" vertical="top" indent="1"/>
    </xf>
    <xf numFmtId="0" fontId="10" fillId="133" borderId="315" applyNumberFormat="0" applyProtection="0">
      <alignment horizontal="left" vertical="top" indent="1"/>
    </xf>
    <xf numFmtId="0" fontId="168" fillId="0" borderId="320" applyNumberFormat="0" applyProtection="0">
      <alignment horizontal="left" vertical="center" indent="2"/>
    </xf>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182" fontId="40" fillId="32" borderId="300" applyNumberFormat="0" applyAlignment="0" applyProtection="0"/>
    <xf numFmtId="182" fontId="40" fillId="32" borderId="300" applyNumberFormat="0" applyAlignment="0" applyProtection="0"/>
    <xf numFmtId="182" fontId="40" fillId="32" borderId="300" applyNumberFormat="0" applyAlignment="0" applyProtection="0"/>
    <xf numFmtId="182" fontId="40" fillId="32" borderId="300" applyNumberFormat="0" applyAlignment="0" applyProtection="0"/>
    <xf numFmtId="183" fontId="130" fillId="17" borderId="300" applyNumberFormat="0" applyAlignment="0" applyProtection="0"/>
    <xf numFmtId="4" fontId="178" fillId="16" borderId="315" applyNumberFormat="0" applyProtection="0">
      <alignment horizontal="center" vertical="center"/>
    </xf>
    <xf numFmtId="182" fontId="130" fillId="17" borderId="300" applyNumberFormat="0" applyAlignment="0" applyProtection="0"/>
    <xf numFmtId="183" fontId="130" fillId="17" borderId="300" applyNumberFormat="0" applyAlignment="0" applyProtection="0"/>
    <xf numFmtId="182" fontId="130" fillId="17" borderId="300" applyNumberFormat="0" applyAlignment="0" applyProtection="0"/>
    <xf numFmtId="183" fontId="130" fillId="17" borderId="300" applyNumberFormat="0" applyAlignment="0" applyProtection="0"/>
    <xf numFmtId="0" fontId="10" fillId="10" borderId="311" applyNumberFormat="0" applyFont="0" applyAlignment="0" applyProtection="0"/>
    <xf numFmtId="10" fontId="52" fillId="99" borderId="320" applyNumberFormat="0" applyBorder="0" applyAlignment="0" applyProtection="0"/>
    <xf numFmtId="0" fontId="45" fillId="16" borderId="314" applyNumberFormat="0" applyAlignment="0" applyProtection="0"/>
    <xf numFmtId="0" fontId="130" fillId="17" borderId="311" applyNumberFormat="0" applyAlignment="0" applyProtection="0"/>
    <xf numFmtId="183" fontId="130" fillId="17" borderId="311" applyNumberFormat="0" applyAlignment="0" applyProtection="0"/>
    <xf numFmtId="0" fontId="130" fillId="17" borderId="311" applyNumberFormat="0" applyAlignment="0" applyProtection="0"/>
    <xf numFmtId="182" fontId="40" fillId="32" borderId="311" applyNumberFormat="0" applyAlignment="0" applyProtection="0"/>
    <xf numFmtId="0" fontId="130" fillId="17" borderId="311" applyNumberFormat="0" applyAlignment="0" applyProtection="0"/>
    <xf numFmtId="0" fontId="40" fillId="32" borderId="311" applyNumberFormat="0" applyAlignment="0" applyProtection="0"/>
    <xf numFmtId="183" fontId="130" fillId="17" borderId="311" applyNumberFormat="0" applyAlignment="0" applyProtection="0"/>
    <xf numFmtId="182" fontId="40" fillId="32" borderId="311" applyNumberFormat="0" applyAlignment="0" applyProtection="0"/>
    <xf numFmtId="182" fontId="130" fillId="17" borderId="311" applyNumberFormat="0" applyAlignment="0" applyProtection="0"/>
    <xf numFmtId="0" fontId="52" fillId="98" borderId="312" applyNumberFormat="0" applyProtection="0">
      <alignment horizontal="left" vertical="center" indent="1"/>
    </xf>
    <xf numFmtId="4" fontId="52" fillId="45" borderId="312" applyNumberFormat="0" applyProtection="0">
      <alignment horizontal="right" vertical="center"/>
    </xf>
    <xf numFmtId="4" fontId="52" fillId="39" borderId="312" applyNumberFormat="0" applyProtection="0">
      <alignment vertical="center"/>
    </xf>
    <xf numFmtId="0" fontId="52" fillId="47" borderId="315" applyNumberFormat="0" applyProtection="0">
      <alignment horizontal="left" vertical="top" indent="1"/>
    </xf>
    <xf numFmtId="4" fontId="81" fillId="48" borderId="316" applyNumberFormat="0" applyProtection="0">
      <alignment horizontal="left" vertical="center" indent="1"/>
    </xf>
    <xf numFmtId="4" fontId="79" fillId="16" borderId="315" applyNumberFormat="0" applyProtection="0">
      <alignment horizontal="left" vertical="center" indent="1"/>
    </xf>
    <xf numFmtId="4" fontId="52" fillId="0" borderId="312" applyNumberFormat="0" applyProtection="0">
      <alignment horizontal="right" vertical="center"/>
    </xf>
    <xf numFmtId="0" fontId="52" fillId="14" borderId="315" applyNumberFormat="0" applyProtection="0">
      <alignment horizontal="left" vertical="top" indent="1"/>
    </xf>
    <xf numFmtId="4" fontId="52" fillId="42" borderId="312" applyNumberFormat="0" applyProtection="0">
      <alignment horizontal="right" vertical="center"/>
    </xf>
    <xf numFmtId="4" fontId="52" fillId="97" borderId="312" applyNumberFormat="0" applyProtection="0">
      <alignment horizontal="right" vertical="center"/>
    </xf>
    <xf numFmtId="4" fontId="52" fillId="96" borderId="312" applyNumberFormat="0" applyProtection="0">
      <alignment horizontal="left" vertical="center" indent="1"/>
    </xf>
    <xf numFmtId="4" fontId="52" fillId="39" borderId="312" applyNumberFormat="0" applyProtection="0">
      <alignment vertical="center"/>
    </xf>
    <xf numFmtId="4" fontId="52" fillId="43" borderId="312" applyNumberFormat="0" applyProtection="0">
      <alignment horizontal="right" vertical="center"/>
    </xf>
    <xf numFmtId="4" fontId="52" fillId="41" borderId="312" applyNumberFormat="0" applyProtection="0">
      <alignment horizontal="right" vertical="center"/>
    </xf>
    <xf numFmtId="4" fontId="52" fillId="15" borderId="312" applyNumberFormat="0" applyProtection="0">
      <alignment horizontal="right" vertical="center"/>
    </xf>
    <xf numFmtId="4" fontId="52" fillId="42" borderId="312" applyNumberFormat="0" applyProtection="0">
      <alignment horizontal="right" vertical="center"/>
    </xf>
    <xf numFmtId="4" fontId="52" fillId="44" borderId="312" applyNumberFormat="0" applyProtection="0">
      <alignment horizontal="right" vertical="center"/>
    </xf>
    <xf numFmtId="0" fontId="52" fillId="49" borderId="320"/>
    <xf numFmtId="4" fontId="52" fillId="46" borderId="316" applyNumberFormat="0" applyProtection="0">
      <alignment horizontal="left" vertical="center" indent="1"/>
    </xf>
    <xf numFmtId="0" fontId="52" fillId="8" borderId="315" applyNumberFormat="0" applyProtection="0">
      <alignment horizontal="left" vertical="top" indent="1"/>
    </xf>
    <xf numFmtId="0" fontId="52" fillId="14" borderId="315" applyNumberFormat="0" applyProtection="0">
      <alignment horizontal="left" vertical="top" indent="1"/>
    </xf>
    <xf numFmtId="4" fontId="52" fillId="8" borderId="316" applyNumberFormat="0" applyProtection="0">
      <alignment horizontal="left" vertical="center" indent="1"/>
    </xf>
    <xf numFmtId="4" fontId="52" fillId="15" borderId="312" applyNumberFormat="0" applyProtection="0">
      <alignment horizontal="right" vertical="center"/>
    </xf>
    <xf numFmtId="4" fontId="86" fillId="100" borderId="312" applyNumberFormat="0" applyProtection="0">
      <alignment horizontal="right" vertical="center"/>
    </xf>
    <xf numFmtId="4" fontId="79" fillId="16" borderId="315" applyNumberFormat="0" applyProtection="0">
      <alignment horizontal="left" vertical="center" indent="1"/>
    </xf>
    <xf numFmtId="4" fontId="52" fillId="8" borderId="316" applyNumberFormat="0" applyProtection="0">
      <alignment horizontal="left" vertical="center" indent="1"/>
    </xf>
    <xf numFmtId="0" fontId="31" fillId="34" borderId="274" applyNumberFormat="0" applyAlignment="0" applyProtection="0"/>
    <xf numFmtId="0" fontId="31" fillId="34" borderId="274" applyNumberFormat="0" applyAlignment="0" applyProtection="0"/>
    <xf numFmtId="182" fontId="31" fillId="34" borderId="274" applyNumberFormat="0" applyAlignment="0" applyProtection="0"/>
    <xf numFmtId="0" fontId="31" fillId="34" borderId="274" applyNumberFormat="0" applyAlignment="0" applyProtection="0"/>
    <xf numFmtId="182" fontId="31" fillId="34" borderId="274" applyNumberFormat="0" applyAlignment="0" applyProtection="0"/>
    <xf numFmtId="183" fontId="31" fillId="34" borderId="274" applyNumberFormat="0" applyAlignment="0" applyProtection="0"/>
    <xf numFmtId="0" fontId="31" fillId="34" borderId="274" applyNumberFormat="0" applyAlignment="0" applyProtection="0"/>
    <xf numFmtId="0" fontId="79" fillId="8" borderId="315" applyNumberFormat="0" applyProtection="0">
      <alignment horizontal="left" vertical="top" indent="1"/>
    </xf>
    <xf numFmtId="0" fontId="52" fillId="47" borderId="312" applyNumberFormat="0" applyProtection="0">
      <alignment horizontal="left" vertical="center" indent="1"/>
    </xf>
    <xf numFmtId="183" fontId="31" fillId="34" borderId="274" applyNumberFormat="0" applyAlignment="0" applyProtection="0"/>
    <xf numFmtId="182" fontId="31" fillId="34" borderId="274" applyNumberFormat="0" applyAlignment="0" applyProtection="0"/>
    <xf numFmtId="0" fontId="52" fillId="12" borderId="312" applyNumberFormat="0" applyProtection="0">
      <alignment horizontal="left" vertical="center" indent="1"/>
    </xf>
    <xf numFmtId="0" fontId="52" fillId="14" borderId="315" applyNumberFormat="0" applyProtection="0">
      <alignment horizontal="left" vertical="top" indent="1"/>
    </xf>
    <xf numFmtId="0" fontId="31" fillId="34" borderId="274" applyNumberFormat="0" applyAlignment="0" applyProtection="0"/>
    <xf numFmtId="182" fontId="31" fillId="34" borderId="274" applyNumberFormat="0" applyAlignment="0" applyProtection="0"/>
    <xf numFmtId="182" fontId="31" fillId="34" borderId="274" applyNumberFormat="0" applyAlignment="0" applyProtection="0"/>
    <xf numFmtId="183" fontId="31" fillId="34" borderId="274" applyNumberFormat="0" applyAlignment="0" applyProtection="0"/>
    <xf numFmtId="4" fontId="52" fillId="47" borderId="316" applyNumberFormat="0" applyProtection="0">
      <alignment horizontal="left" vertical="center" indent="1"/>
    </xf>
    <xf numFmtId="0" fontId="52" fillId="31" borderId="312" applyNumberFormat="0" applyFont="0" applyAlignment="0" applyProtection="0"/>
    <xf numFmtId="4" fontId="52" fillId="42" borderId="312" applyNumberFormat="0" applyProtection="0">
      <alignment horizontal="right" vertical="center"/>
    </xf>
    <xf numFmtId="0" fontId="52" fillId="12" borderId="315" applyNumberFormat="0" applyProtection="0">
      <alignment horizontal="left" vertical="top" indent="1"/>
    </xf>
    <xf numFmtId="182" fontId="125" fillId="16" borderId="274" applyNumberFormat="0" applyAlignment="0" applyProtection="0"/>
    <xf numFmtId="183" fontId="125" fillId="16" borderId="274" applyNumberFormat="0" applyAlignment="0" applyProtection="0"/>
    <xf numFmtId="0" fontId="80" fillId="39" borderId="315" applyNumberFormat="0" applyProtection="0">
      <alignment horizontal="left" vertical="top" indent="1"/>
    </xf>
    <xf numFmtId="4" fontId="52" fillId="95" borderId="312" applyNumberFormat="0" applyProtection="0">
      <alignment horizontal="left" vertical="center" indent="1"/>
    </xf>
    <xf numFmtId="0" fontId="52" fillId="12" borderId="315" applyNumberFormat="0" applyProtection="0">
      <alignment horizontal="left" vertical="top" indent="1"/>
    </xf>
    <xf numFmtId="0" fontId="84" fillId="92" borderId="275" applyNumberFormat="0" applyAlignment="0" applyProtection="0"/>
    <xf numFmtId="182" fontId="31" fillId="34" borderId="274" applyNumberFormat="0" applyAlignment="0" applyProtection="0"/>
    <xf numFmtId="183" fontId="31" fillId="34" borderId="274" applyNumberFormat="0" applyAlignment="0" applyProtection="0"/>
    <xf numFmtId="0" fontId="31" fillId="34" borderId="274" applyNumberFormat="0" applyAlignment="0" applyProtection="0"/>
    <xf numFmtId="0" fontId="52" fillId="31" borderId="312" applyNumberFormat="0" applyFont="0" applyAlignment="0" applyProtection="0"/>
    <xf numFmtId="0" fontId="52" fillId="8" borderId="315" applyNumberFormat="0" applyProtection="0">
      <alignment horizontal="left" vertical="top" indent="1"/>
    </xf>
    <xf numFmtId="182" fontId="31" fillId="34" borderId="274" applyNumberFormat="0" applyAlignment="0" applyProtection="0"/>
    <xf numFmtId="183" fontId="31" fillId="34" borderId="274" applyNumberFormat="0" applyAlignment="0" applyProtection="0"/>
    <xf numFmtId="0" fontId="80" fillId="39" borderId="315" applyNumberFormat="0" applyProtection="0">
      <alignment horizontal="left" vertical="top" indent="1"/>
    </xf>
    <xf numFmtId="0" fontId="31" fillId="34" borderId="274" applyNumberFormat="0" applyAlignment="0" applyProtection="0"/>
    <xf numFmtId="182" fontId="31" fillId="34" borderId="274" applyNumberFormat="0" applyAlignment="0" applyProtection="0"/>
    <xf numFmtId="0" fontId="125" fillId="16" borderId="274" applyNumberFormat="0" applyAlignment="0" applyProtection="0"/>
    <xf numFmtId="0" fontId="49" fillId="14" borderId="317" applyBorder="0"/>
    <xf numFmtId="0" fontId="52" fillId="8" borderId="315" applyNumberFormat="0" applyProtection="0">
      <alignment horizontal="left" vertical="top" indent="1"/>
    </xf>
    <xf numFmtId="0" fontId="52" fillId="14" borderId="315" applyNumberFormat="0" applyProtection="0">
      <alignment horizontal="left" vertical="top" indent="1"/>
    </xf>
    <xf numFmtId="4" fontId="52" fillId="8" borderId="316" applyNumberFormat="0" applyProtection="0">
      <alignment horizontal="left" vertical="center" indent="1"/>
    </xf>
    <xf numFmtId="4" fontId="10" fillId="14" borderId="316" applyNumberFormat="0" applyProtection="0">
      <alignment horizontal="left" vertical="center" indent="1"/>
    </xf>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183" fontId="10" fillId="31" borderId="313" applyNumberFormat="0" applyFont="0" applyAlignment="0" applyProtection="0"/>
    <xf numFmtId="0" fontId="10" fillId="31" borderId="313" applyNumberFormat="0" applyFont="0" applyAlignment="0" applyProtection="0"/>
    <xf numFmtId="0" fontId="45" fillId="34" borderId="314" applyNumberFormat="0" applyAlignment="0" applyProtection="0"/>
    <xf numFmtId="4" fontId="52" fillId="47" borderId="316" applyNumberFormat="0" applyProtection="0">
      <alignment horizontal="left" vertical="center" indent="1"/>
    </xf>
    <xf numFmtId="4" fontId="52" fillId="46" borderId="316" applyNumberFormat="0" applyProtection="0">
      <alignment horizontal="left" vertical="center" indent="1"/>
    </xf>
    <xf numFmtId="4" fontId="52" fillId="15" borderId="312" applyNumberFormat="0" applyProtection="0">
      <alignment horizontal="right" vertical="center"/>
    </xf>
    <xf numFmtId="0" fontId="52" fillId="8" borderId="315" applyNumberFormat="0" applyProtection="0">
      <alignment horizontal="left" vertical="top" indent="1"/>
    </xf>
    <xf numFmtId="182" fontId="46" fillId="39" borderId="315" applyNumberFormat="0" applyProtection="0">
      <alignment horizontal="left" vertical="top" indent="1"/>
    </xf>
    <xf numFmtId="4" fontId="52" fillId="40" borderId="316" applyNumberFormat="0" applyProtection="0">
      <alignment horizontal="right" vertical="center"/>
    </xf>
    <xf numFmtId="4" fontId="23" fillId="40" borderId="315" applyNumberFormat="0" applyProtection="0">
      <alignment horizontal="right" vertical="center"/>
    </xf>
    <xf numFmtId="4" fontId="52" fillId="40" borderId="316" applyNumberFormat="0" applyProtection="0">
      <alignment horizontal="right" vertical="center"/>
    </xf>
    <xf numFmtId="4" fontId="23" fillId="40" borderId="315" applyNumberFormat="0" applyProtection="0">
      <alignment horizontal="right" vertical="center"/>
    </xf>
    <xf numFmtId="4" fontId="23" fillId="40" borderId="315" applyNumberFormat="0" applyProtection="0">
      <alignment horizontal="right" vertical="center"/>
    </xf>
    <xf numFmtId="183" fontId="46" fillId="39" borderId="315" applyNumberFormat="0" applyProtection="0">
      <alignment horizontal="left" vertical="top" indent="1"/>
    </xf>
    <xf numFmtId="4" fontId="23" fillId="9" borderId="315" applyNumberFormat="0" applyProtection="0">
      <alignment horizontal="right" vertical="center"/>
    </xf>
    <xf numFmtId="4" fontId="52" fillId="97" borderId="312" applyNumberFormat="0" applyProtection="0">
      <alignment horizontal="right" vertical="center"/>
    </xf>
    <xf numFmtId="4" fontId="23" fillId="9" borderId="315" applyNumberFormat="0" applyProtection="0">
      <alignment horizontal="right" vertical="center"/>
    </xf>
    <xf numFmtId="4" fontId="52" fillId="97" borderId="312" applyNumberFormat="0" applyProtection="0">
      <alignment horizontal="right" vertical="center"/>
    </xf>
    <xf numFmtId="4" fontId="23" fillId="40" borderId="315" applyNumberFormat="0" applyProtection="0">
      <alignment horizontal="right" vertical="center"/>
    </xf>
    <xf numFmtId="182" fontId="46" fillId="39" borderId="315" applyNumberFormat="0" applyProtection="0">
      <alignment horizontal="left" vertical="top"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23" fillId="13" borderId="315" applyNumberFormat="0" applyProtection="0">
      <alignment horizontal="right" vertical="center"/>
    </xf>
    <xf numFmtId="4" fontId="23" fillId="13" borderId="315" applyNumberFormat="0" applyProtection="0">
      <alignment horizontal="right" vertical="center"/>
    </xf>
    <xf numFmtId="4" fontId="52" fillId="13" borderId="312" applyNumberFormat="0" applyProtection="0">
      <alignment horizontal="right" vertical="center"/>
    </xf>
    <xf numFmtId="4" fontId="23" fillId="13" borderId="315" applyNumberFormat="0" applyProtection="0">
      <alignment horizontal="right" vertical="center"/>
    </xf>
    <xf numFmtId="4" fontId="23" fillId="13" borderId="315" applyNumberFormat="0" applyProtection="0">
      <alignment horizontal="right" vertical="center"/>
    </xf>
    <xf numFmtId="4" fontId="52" fillId="13" borderId="312" applyNumberFormat="0" applyProtection="0">
      <alignment horizontal="right" vertical="center"/>
    </xf>
    <xf numFmtId="4" fontId="23" fillId="9" borderId="315" applyNumberFormat="0" applyProtection="0">
      <alignment horizontal="right" vertical="center"/>
    </xf>
    <xf numFmtId="4" fontId="23" fillId="9" borderId="315" applyNumberFormat="0" applyProtection="0">
      <alignment horizontal="right" vertical="center"/>
    </xf>
    <xf numFmtId="179" fontId="10" fillId="0" borderId="321">
      <protection locked="0"/>
    </xf>
    <xf numFmtId="182" fontId="10" fillId="31" borderId="302" applyNumberFormat="0" applyFont="0" applyAlignment="0" applyProtection="0"/>
    <xf numFmtId="4" fontId="52" fillId="42" borderId="301" applyNumberFormat="0" applyProtection="0">
      <alignment horizontal="right" vertical="center"/>
    </xf>
    <xf numFmtId="0" fontId="10" fillId="31" borderId="302" applyNumberFormat="0" applyFont="0" applyAlignment="0" applyProtection="0"/>
    <xf numFmtId="182" fontId="10" fillId="31" borderId="302" applyNumberFormat="0" applyFont="0" applyAlignment="0" applyProtection="0"/>
    <xf numFmtId="0" fontId="40" fillId="32" borderId="285" applyNumberFormat="0" applyAlignment="0" applyProtection="0"/>
    <xf numFmtId="183" fontId="10" fillId="31" borderId="302" applyNumberFormat="0" applyFont="0" applyAlignment="0" applyProtection="0"/>
    <xf numFmtId="4" fontId="23" fillId="9" borderId="304" applyNumberFormat="0" applyProtection="0">
      <alignment horizontal="right" vertical="center"/>
    </xf>
    <xf numFmtId="0" fontId="34" fillId="0" borderId="293" applyNumberFormat="0" applyFill="0" applyAlignment="0" applyProtection="0"/>
    <xf numFmtId="0" fontId="10" fillId="0" borderId="273" applyNumberFormat="0" applyFont="0" applyFill="0" applyAlignment="0" applyProtection="0"/>
    <xf numFmtId="0" fontId="10" fillId="0" borderId="273" applyNumberFormat="0" applyFont="0" applyFill="0" applyAlignment="0" applyProtection="0"/>
    <xf numFmtId="0" fontId="10" fillId="0" borderId="272" applyNumberFormat="0" applyFont="0" applyFill="0" applyAlignment="0" applyProtection="0"/>
    <xf numFmtId="0" fontId="10" fillId="0" borderId="272" applyNumberFormat="0" applyFont="0" applyFill="0" applyAlignment="0" applyProtection="0"/>
    <xf numFmtId="0" fontId="10" fillId="0" borderId="271" applyNumberFormat="0" applyFont="0" applyFill="0" applyAlignment="0" applyProtection="0"/>
    <xf numFmtId="0" fontId="10" fillId="0" borderId="271" applyNumberFormat="0" applyFont="0" applyFill="0" applyAlignment="0" applyProtection="0"/>
    <xf numFmtId="0" fontId="151" fillId="0" borderId="294" applyNumberFormat="0" applyFill="0" applyProtection="0">
      <alignment wrapText="1"/>
    </xf>
    <xf numFmtId="0" fontId="151" fillId="0" borderId="294" applyNumberFormat="0" applyFill="0" applyProtection="0">
      <alignment wrapText="1"/>
    </xf>
    <xf numFmtId="0" fontId="23" fillId="8" borderId="289" applyNumberFormat="0" applyProtection="0">
      <alignment horizontal="left" vertical="top" indent="1"/>
    </xf>
    <xf numFmtId="4" fontId="23" fillId="8" borderId="289" applyNumberFormat="0" applyProtection="0">
      <alignment horizontal="left" vertical="center" indent="1"/>
    </xf>
    <xf numFmtId="4" fontId="23" fillId="47" borderId="289" applyNumberFormat="0" applyProtection="0">
      <alignment horizontal="right" vertical="center"/>
    </xf>
    <xf numFmtId="0" fontId="23" fillId="10" borderId="289" applyNumberFormat="0" applyProtection="0">
      <alignment horizontal="left" vertical="top" indent="1"/>
    </xf>
    <xf numFmtId="4" fontId="23" fillId="10" borderId="289" applyNumberFormat="0" applyProtection="0">
      <alignment horizontal="left" vertical="center" indent="1"/>
    </xf>
    <xf numFmtId="4" fontId="50" fillId="10" borderId="289" applyNumberFormat="0" applyProtection="0">
      <alignment vertical="center"/>
    </xf>
    <xf numFmtId="4" fontId="23" fillId="10" borderId="289" applyNumberFormat="0" applyProtection="0">
      <alignment vertical="center"/>
    </xf>
    <xf numFmtId="0" fontId="10" fillId="11" borderId="294" applyNumberFormat="0">
      <protection locked="0"/>
    </xf>
    <xf numFmtId="0" fontId="10" fillId="47" borderId="289" applyNumberFormat="0" applyProtection="0">
      <alignment horizontal="left" vertical="top" indent="1"/>
    </xf>
    <xf numFmtId="0" fontId="10" fillId="47" borderId="289" applyNumberFormat="0" applyProtection="0">
      <alignment horizontal="left" vertical="center" indent="1"/>
    </xf>
    <xf numFmtId="0" fontId="10" fillId="12" borderId="289" applyNumberFormat="0" applyProtection="0">
      <alignment horizontal="left" vertical="top" indent="1"/>
    </xf>
    <xf numFmtId="0" fontId="10" fillId="12" borderId="289" applyNumberFormat="0" applyProtection="0">
      <alignment horizontal="left" vertical="center" indent="1"/>
    </xf>
    <xf numFmtId="0" fontId="10" fillId="8" borderId="289" applyNumberFormat="0" applyProtection="0">
      <alignment horizontal="left" vertical="top" indent="1"/>
    </xf>
    <xf numFmtId="0" fontId="10" fillId="8" borderId="289" applyNumberFormat="0" applyProtection="0">
      <alignment horizontal="left" vertical="center" indent="1"/>
    </xf>
    <xf numFmtId="0" fontId="10" fillId="14" borderId="289" applyNumberFormat="0" applyProtection="0">
      <alignment horizontal="left" vertical="top" indent="1"/>
    </xf>
    <xf numFmtId="0" fontId="10" fillId="14" borderId="289" applyNumberFormat="0" applyProtection="0">
      <alignment horizontal="left" vertical="center" indent="1"/>
    </xf>
    <xf numFmtId="4" fontId="23" fillId="8" borderId="289" applyNumberFormat="0" applyProtection="0">
      <alignment horizontal="right" vertical="center"/>
    </xf>
    <xf numFmtId="4" fontId="23" fillId="45" borderId="289" applyNumberFormat="0" applyProtection="0">
      <alignment horizontal="right" vertical="center"/>
    </xf>
    <xf numFmtId="4" fontId="23" fillId="44" borderId="289" applyNumberFormat="0" applyProtection="0">
      <alignment horizontal="right" vertical="center"/>
    </xf>
    <xf numFmtId="4" fontId="23" fillId="15" borderId="289" applyNumberFormat="0" applyProtection="0">
      <alignment horizontal="right" vertical="center"/>
    </xf>
    <xf numFmtId="4" fontId="23" fillId="43" borderId="289" applyNumberFormat="0" applyProtection="0">
      <alignment horizontal="right" vertical="center"/>
    </xf>
    <xf numFmtId="4" fontId="23" fillId="42" borderId="289" applyNumberFormat="0" applyProtection="0">
      <alignment horizontal="right" vertical="center"/>
    </xf>
    <xf numFmtId="4" fontId="23" fillId="41" borderId="289" applyNumberFormat="0" applyProtection="0">
      <alignment horizontal="right" vertical="center"/>
    </xf>
    <xf numFmtId="4" fontId="23" fillId="40" borderId="289" applyNumberFormat="0" applyProtection="0">
      <alignment horizontal="right" vertical="center"/>
    </xf>
    <xf numFmtId="4" fontId="23" fillId="9" borderId="289" applyNumberFormat="0" applyProtection="0">
      <alignment horizontal="right" vertical="center"/>
    </xf>
    <xf numFmtId="4" fontId="23" fillId="13" borderId="289" applyNumberFormat="0" applyProtection="0">
      <alignment horizontal="right" vertical="center"/>
    </xf>
    <xf numFmtId="0" fontId="46" fillId="39" borderId="289" applyNumberFormat="0" applyProtection="0">
      <alignment horizontal="left" vertical="top" indent="1"/>
    </xf>
    <xf numFmtId="4" fontId="46" fillId="39" borderId="289" applyNumberFormat="0" applyProtection="0">
      <alignment horizontal="left" vertical="center" indent="1"/>
    </xf>
    <xf numFmtId="4" fontId="46" fillId="39" borderId="289" applyNumberFormat="0" applyProtection="0">
      <alignment vertical="center"/>
    </xf>
    <xf numFmtId="0" fontId="45" fillId="16" borderId="288" applyNumberFormat="0" applyAlignment="0" applyProtection="0"/>
    <xf numFmtId="0" fontId="10" fillId="10" borderId="287" applyNumberFormat="0" applyFont="0" applyAlignment="0" applyProtection="0"/>
    <xf numFmtId="0" fontId="177" fillId="136" borderId="320" applyNumberFormat="0" applyProtection="0">
      <alignment horizontal="center" vertical="top" wrapText="1"/>
    </xf>
    <xf numFmtId="182" fontId="10" fillId="31" borderId="302" applyNumberFormat="0" applyFont="0" applyAlignment="0" applyProtection="0"/>
    <xf numFmtId="0" fontId="10" fillId="31" borderId="302" applyNumberFormat="0" applyFont="0" applyAlignment="0" applyProtection="0"/>
    <xf numFmtId="0" fontId="45" fillId="16" borderId="303" applyNumberFormat="0" applyAlignment="0" applyProtection="0"/>
    <xf numFmtId="182" fontId="45" fillId="34" borderId="303" applyNumberFormat="0" applyAlignment="0" applyProtection="0"/>
    <xf numFmtId="182" fontId="45" fillId="16" borderId="303" applyNumberFormat="0" applyAlignment="0" applyProtection="0"/>
    <xf numFmtId="4" fontId="52" fillId="39" borderId="301" applyNumberFormat="0" applyProtection="0">
      <alignment vertical="center"/>
    </xf>
    <xf numFmtId="4" fontId="47" fillId="39" borderId="304" applyNumberFormat="0" applyProtection="0">
      <alignment vertical="center"/>
    </xf>
    <xf numFmtId="4" fontId="47" fillId="39" borderId="304" applyNumberFormat="0" applyProtection="0">
      <alignment vertical="center"/>
    </xf>
    <xf numFmtId="4" fontId="23" fillId="41" borderId="304" applyNumberFormat="0" applyProtection="0">
      <alignment horizontal="right" vertical="center"/>
    </xf>
    <xf numFmtId="4" fontId="23" fillId="40" borderId="304" applyNumberFormat="0" applyProtection="0">
      <alignment horizontal="right" vertical="center"/>
    </xf>
    <xf numFmtId="4" fontId="23" fillId="42" borderId="304" applyNumberFormat="0" applyProtection="0">
      <alignment horizontal="right" vertical="center"/>
    </xf>
    <xf numFmtId="4" fontId="52" fillId="41" borderId="301" applyNumberFormat="0" applyProtection="0">
      <alignment horizontal="right" vertical="center"/>
    </xf>
    <xf numFmtId="4" fontId="23" fillId="42" borderId="304" applyNumberFormat="0" applyProtection="0">
      <alignment horizontal="right" vertical="center"/>
    </xf>
    <xf numFmtId="0" fontId="125" fillId="16" borderId="285" applyNumberFormat="0" applyAlignment="0" applyProtection="0"/>
    <xf numFmtId="182"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84" fillId="92" borderId="286" applyNumberFormat="0" applyAlignment="0" applyProtection="0"/>
    <xf numFmtId="183" fontId="125" fillId="16" borderId="285" applyNumberFormat="0" applyAlignment="0" applyProtection="0"/>
    <xf numFmtId="182" fontId="125" fillId="16" borderId="285" applyNumberFormat="0" applyAlignment="0" applyProtection="0"/>
    <xf numFmtId="183" fontId="31" fillId="34" borderId="285" applyNumberFormat="0" applyAlignment="0" applyProtection="0"/>
    <xf numFmtId="182"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2" fontId="31" fillId="34" borderId="285" applyNumberFormat="0" applyAlignment="0" applyProtection="0"/>
    <xf numFmtId="183"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0" fontId="31" fillId="34" borderId="285" applyNumberFormat="0" applyAlignment="0" applyProtection="0"/>
    <xf numFmtId="182" fontId="118" fillId="0" borderId="284">
      <alignment horizontal="left" vertical="center"/>
    </xf>
    <xf numFmtId="182" fontId="118" fillId="0" borderId="284">
      <alignment horizontal="left" vertical="center"/>
    </xf>
    <xf numFmtId="182" fontId="118" fillId="0" borderId="284">
      <alignment horizontal="left" vertical="center"/>
    </xf>
    <xf numFmtId="183" fontId="118" fillId="0" borderId="284">
      <alignment horizontal="left" vertical="center"/>
    </xf>
    <xf numFmtId="183" fontId="118" fillId="0" borderId="284">
      <alignment horizontal="left" vertical="center"/>
    </xf>
    <xf numFmtId="182" fontId="118" fillId="0" borderId="284">
      <alignment horizontal="left" vertical="center"/>
    </xf>
    <xf numFmtId="183" fontId="118" fillId="0" borderId="284">
      <alignment horizontal="left" vertical="center"/>
    </xf>
    <xf numFmtId="182" fontId="118" fillId="0" borderId="284">
      <alignment horizontal="left" vertical="center"/>
    </xf>
    <xf numFmtId="183" fontId="118" fillId="0" borderId="284">
      <alignment horizontal="left" vertical="center"/>
    </xf>
    <xf numFmtId="183" fontId="118" fillId="0" borderId="284">
      <alignment horizontal="left" vertical="center"/>
    </xf>
    <xf numFmtId="0" fontId="118" fillId="0" borderId="284">
      <alignment horizontal="left" vertical="center"/>
    </xf>
    <xf numFmtId="0" fontId="130" fillId="17" borderId="285" applyNumberFormat="0" applyAlignment="0" applyProtection="0"/>
    <xf numFmtId="10" fontId="52" fillId="99" borderId="294" applyNumberFormat="0" applyBorder="0" applyAlignment="0" applyProtection="0"/>
    <xf numFmtId="182" fontId="10" fillId="12" borderId="304" applyNumberFormat="0" applyProtection="0">
      <alignment horizontal="left" vertical="top"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4" fontId="52" fillId="13" borderId="301" applyNumberFormat="0" applyProtection="0">
      <alignment horizontal="right" vertical="center"/>
    </xf>
    <xf numFmtId="182" fontId="45" fillId="34" borderId="303" applyNumberFormat="0" applyAlignment="0" applyProtection="0"/>
    <xf numFmtId="182"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2" fontId="10" fillId="10" borderId="302" applyNumberFormat="0" applyFont="0" applyAlignment="0" applyProtection="0"/>
    <xf numFmtId="0" fontId="52" fillId="31" borderId="301"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0" fontId="139" fillId="101" borderId="320" applyNumberFormat="0" applyAlignment="0"/>
    <xf numFmtId="1" fontId="139" fillId="101" borderId="320" applyNumberFormat="0" applyAlignment="0">
      <alignment horizontal="left"/>
    </xf>
    <xf numFmtId="1" fontId="139" fillId="138" borderId="320" applyNumberFormat="0" applyAlignment="0">
      <alignment horizontal="center"/>
    </xf>
    <xf numFmtId="1" fontId="139" fillId="138" borderId="320" applyNumberFormat="0" applyAlignment="0">
      <alignment horizontal="center"/>
    </xf>
    <xf numFmtId="0" fontId="10" fillId="0" borderId="322" applyNumberFormat="0" applyAlignment="0">
      <alignment horizontal="center"/>
    </xf>
    <xf numFmtId="0" fontId="10" fillId="0" borderId="322" applyNumberFormat="0" applyAlignment="0">
      <alignment horizontal="center"/>
    </xf>
    <xf numFmtId="179" fontId="10" fillId="0" borderId="321">
      <protection locked="0"/>
    </xf>
    <xf numFmtId="179" fontId="10" fillId="0" borderId="321">
      <protection locked="0"/>
    </xf>
    <xf numFmtId="4" fontId="53" fillId="0" borderId="315" applyNumberFormat="0" applyProtection="0">
      <alignment horizontal="right" vertical="center"/>
    </xf>
    <xf numFmtId="183" fontId="130" fillId="17" borderId="300" applyNumberFormat="0" applyAlignment="0" applyProtection="0"/>
    <xf numFmtId="10" fontId="52" fillId="99" borderId="283" applyNumberFormat="0" applyBorder="0" applyAlignment="0" applyProtection="0"/>
    <xf numFmtId="10" fontId="52" fillId="99" borderId="283" applyNumberFormat="0" applyBorder="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40" fillId="32" borderId="285" applyNumberFormat="0" applyAlignment="0" applyProtection="0"/>
    <xf numFmtId="0" fontId="130" fillId="17" borderId="285" applyNumberFormat="0" applyAlignment="0" applyProtection="0"/>
    <xf numFmtId="182" fontId="40" fillId="32" borderId="285" applyNumberFormat="0" applyAlignment="0" applyProtection="0"/>
    <xf numFmtId="0" fontId="125" fillId="16" borderId="285" applyNumberFormat="0" applyAlignment="0" applyProtection="0"/>
    <xf numFmtId="182" fontId="40" fillId="32" borderId="285" applyNumberFormat="0" applyAlignment="0" applyProtection="0"/>
    <xf numFmtId="183" fontId="40" fillId="32" borderId="285" applyNumberFormat="0" applyAlignment="0" applyProtection="0"/>
    <xf numFmtId="182" fontId="130" fillId="17" borderId="300" applyNumberFormat="0" applyAlignment="0" applyProtection="0"/>
    <xf numFmtId="0" fontId="40" fillId="32" borderId="285" applyNumberFormat="0" applyAlignment="0" applyProtection="0"/>
    <xf numFmtId="183" fontId="40" fillId="32" borderId="285" applyNumberFormat="0" applyAlignment="0" applyProtection="0"/>
    <xf numFmtId="182" fontId="40" fillId="32" borderId="285" applyNumberFormat="0" applyAlignment="0" applyProtection="0"/>
    <xf numFmtId="0" fontId="40" fillId="32" borderId="286" applyNumberFormat="0" applyAlignment="0" applyProtection="0"/>
    <xf numFmtId="183"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0" fontId="40" fillId="32" borderId="285" applyNumberFormat="0" applyAlignment="0" applyProtection="0"/>
    <xf numFmtId="0" fontId="40" fillId="32" borderId="285" applyNumberFormat="0" applyAlignment="0" applyProtection="0"/>
    <xf numFmtId="182" fontId="40" fillId="32" borderId="285" applyNumberFormat="0" applyAlignment="0" applyProtection="0"/>
    <xf numFmtId="183"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0"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183" fontId="40" fillId="32" borderId="285" applyNumberFormat="0" applyAlignment="0" applyProtection="0"/>
    <xf numFmtId="0" fontId="130" fillId="17" borderId="285" applyNumberFormat="0" applyAlignment="0" applyProtection="0"/>
    <xf numFmtId="182" fontId="40" fillId="32"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0" fontId="49" fillId="14" borderId="291" applyBorder="0"/>
    <xf numFmtId="0" fontId="52" fillId="47" borderId="289" applyNumberFormat="0" applyProtection="0">
      <alignment horizontal="left" vertical="top" indent="1"/>
    </xf>
    <xf numFmtId="0" fontId="52" fillId="12" borderId="289" applyNumberFormat="0" applyProtection="0">
      <alignment horizontal="left" vertical="top" indent="1"/>
    </xf>
    <xf numFmtId="4" fontId="52" fillId="41" borderId="286" applyNumberFormat="0" applyProtection="0">
      <alignment horizontal="right" vertical="center"/>
    </xf>
    <xf numFmtId="0" fontId="52" fillId="14" borderId="289" applyNumberFormat="0" applyProtection="0">
      <alignment horizontal="left" vertical="top" indent="1"/>
    </xf>
    <xf numFmtId="4" fontId="52" fillId="96" borderId="286" applyNumberFormat="0" applyProtection="0">
      <alignment horizontal="left" vertical="center" indent="1"/>
    </xf>
    <xf numFmtId="0" fontId="84" fillId="92" borderId="286" applyNumberFormat="0" applyAlignment="0" applyProtection="0"/>
    <xf numFmtId="0" fontId="79" fillId="8" borderId="289" applyNumberFormat="0" applyProtection="0">
      <alignment horizontal="left" vertical="top" indent="1"/>
    </xf>
    <xf numFmtId="4" fontId="52" fillId="42" borderId="286" applyNumberFormat="0" applyProtection="0">
      <alignment horizontal="right" vertical="center"/>
    </xf>
    <xf numFmtId="0" fontId="52" fillId="98" borderId="286" applyNumberFormat="0" applyProtection="0">
      <alignment horizontal="left" vertical="center" indent="1"/>
    </xf>
    <xf numFmtId="0" fontId="52" fillId="47" borderId="286" applyNumberFormat="0" applyProtection="0">
      <alignment horizontal="left" vertical="center" indent="1"/>
    </xf>
    <xf numFmtId="4" fontId="52" fillId="45" borderId="286" applyNumberFormat="0" applyProtection="0">
      <alignment horizontal="right" vertical="center"/>
    </xf>
    <xf numFmtId="4" fontId="52" fillId="39" borderId="286" applyNumberFormat="0" applyProtection="0">
      <alignment vertical="center"/>
    </xf>
    <xf numFmtId="0" fontId="52" fillId="47" borderId="289" applyNumberFormat="0" applyProtection="0">
      <alignment horizontal="left" vertical="top" indent="1"/>
    </xf>
    <xf numFmtId="4" fontId="79" fillId="16" borderId="289" applyNumberFormat="0" applyProtection="0">
      <alignment horizontal="left" vertical="center" indent="1"/>
    </xf>
    <xf numFmtId="0" fontId="79" fillId="8" borderId="289" applyNumberFormat="0" applyProtection="0">
      <alignment horizontal="left" vertical="top" indent="1"/>
    </xf>
    <xf numFmtId="0" fontId="34" fillId="0" borderId="292" applyNumberFormat="0" applyFill="0" applyAlignment="0" applyProtection="0"/>
    <xf numFmtId="0" fontId="52" fillId="12" borderId="289" applyNumberFormat="0" applyProtection="0">
      <alignment horizontal="left" vertical="top" indent="1"/>
    </xf>
    <xf numFmtId="4" fontId="86" fillId="95" borderId="286" applyNumberFormat="0" applyProtection="0">
      <alignment vertical="center"/>
    </xf>
    <xf numFmtId="0" fontId="52" fillId="47" borderId="289" applyNumberFormat="0" applyProtection="0">
      <alignment horizontal="left" vertical="top" indent="1"/>
    </xf>
    <xf numFmtId="4" fontId="52" fillId="46" borderId="290" applyNumberFormat="0" applyProtection="0">
      <alignment horizontal="left" vertical="center" indent="1"/>
    </xf>
    <xf numFmtId="0" fontId="45" fillId="92" borderId="288" applyNumberFormat="0" applyAlignment="0" applyProtection="0"/>
    <xf numFmtId="0" fontId="80" fillId="39" borderId="289" applyNumberFormat="0" applyProtection="0">
      <alignment horizontal="left" vertical="top" indent="1"/>
    </xf>
    <xf numFmtId="0" fontId="52" fillId="14" borderId="289" applyNumberFormat="0" applyProtection="0">
      <alignment horizontal="left" vertical="top" indent="1"/>
    </xf>
    <xf numFmtId="0" fontId="52" fillId="12" borderId="289" applyNumberFormat="0" applyProtection="0">
      <alignment horizontal="left" vertical="top" indent="1"/>
    </xf>
    <xf numFmtId="4" fontId="79" fillId="10" borderId="289" applyNumberFormat="0" applyProtection="0">
      <alignment vertical="center"/>
    </xf>
    <xf numFmtId="0" fontId="52" fillId="8" borderId="289" applyNumberFormat="0" applyProtection="0">
      <alignment horizontal="left" vertical="top" indent="1"/>
    </xf>
    <xf numFmtId="0" fontId="34" fillId="0" borderId="292" applyNumberFormat="0" applyFill="0" applyAlignment="0" applyProtection="0"/>
    <xf numFmtId="4" fontId="82" fillId="11" borderId="286" applyNumberFormat="0" applyProtection="0">
      <alignment horizontal="right" vertical="center"/>
    </xf>
    <xf numFmtId="4" fontId="81" fillId="48" borderId="290" applyNumberFormat="0" applyProtection="0">
      <alignment horizontal="left" vertical="center" indent="1"/>
    </xf>
    <xf numFmtId="0" fontId="79" fillId="8" borderId="289" applyNumberFormat="0" applyProtection="0">
      <alignment horizontal="left" vertical="top" indent="1"/>
    </xf>
    <xf numFmtId="4" fontId="52" fillId="96" borderId="286" applyNumberFormat="0" applyProtection="0">
      <alignment horizontal="left" vertical="center" indent="1"/>
    </xf>
    <xf numFmtId="4" fontId="86" fillId="100" borderId="286" applyNumberFormat="0" applyProtection="0">
      <alignment horizontal="right" vertical="center"/>
    </xf>
    <xf numFmtId="4" fontId="52" fillId="0" borderId="286" applyNumberFormat="0" applyProtection="0">
      <alignment horizontal="right" vertical="center"/>
    </xf>
    <xf numFmtId="0" fontId="79" fillId="10" borderId="289" applyNumberFormat="0" applyProtection="0">
      <alignment horizontal="left" vertical="top" indent="1"/>
    </xf>
    <xf numFmtId="4" fontId="79" fillId="16" borderId="289" applyNumberFormat="0" applyProtection="0">
      <alignment horizontal="left" vertical="center" indent="1"/>
    </xf>
    <xf numFmtId="4" fontId="79" fillId="10" borderId="289" applyNumberFormat="0" applyProtection="0">
      <alignment vertical="center"/>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86" fillId="95" borderId="286" applyNumberFormat="0" applyProtection="0">
      <alignment vertical="center"/>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4" fontId="79" fillId="16" borderId="289" applyNumberFormat="0" applyProtection="0">
      <alignment horizontal="left" vertical="center" indent="1"/>
    </xf>
    <xf numFmtId="4" fontId="10" fillId="14" borderId="290" applyNumberFormat="0" applyProtection="0">
      <alignment horizontal="left" vertical="center" indent="1"/>
    </xf>
    <xf numFmtId="4" fontId="52" fillId="0" borderId="286" applyNumberFormat="0" applyProtection="0">
      <alignment horizontal="right" vertical="center"/>
    </xf>
    <xf numFmtId="0" fontId="79" fillId="10" borderId="289" applyNumberFormat="0" applyProtection="0">
      <alignment horizontal="left" vertical="top" indent="1"/>
    </xf>
    <xf numFmtId="0" fontId="40" fillId="32" borderId="286" applyNumberFormat="0" applyAlignment="0" applyProtection="0"/>
    <xf numFmtId="0" fontId="52" fillId="14" borderId="289" applyNumberFormat="0" applyProtection="0">
      <alignment horizontal="left" vertical="top" indent="1"/>
    </xf>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6" applyNumberFormat="0" applyProtection="0">
      <alignment horizontal="left" vertical="center"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4" fontId="52" fillId="96" borderId="286" applyNumberFormat="0" applyProtection="0">
      <alignment horizontal="left" vertical="center" indent="1"/>
    </xf>
    <xf numFmtId="0" fontId="52" fillId="8" borderId="289" applyNumberFormat="0" applyProtection="0">
      <alignment horizontal="left" vertical="top" indent="1"/>
    </xf>
    <xf numFmtId="4" fontId="52" fillId="95" borderId="286" applyNumberFormat="0" applyProtection="0">
      <alignment horizontal="left" vertical="center" indent="1"/>
    </xf>
    <xf numFmtId="4" fontId="52" fillId="96" borderId="286" applyNumberFormat="0" applyProtection="0">
      <alignment horizontal="left" vertical="center" indent="1"/>
    </xf>
    <xf numFmtId="4" fontId="52" fillId="0" borderId="286" applyNumberFormat="0" applyProtection="0">
      <alignment horizontal="right" vertical="center"/>
    </xf>
    <xf numFmtId="4" fontId="81" fillId="48" borderId="290" applyNumberFormat="0" applyProtection="0">
      <alignment horizontal="left" vertical="center" indent="1"/>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52" fillId="31" borderId="286" applyNumberFormat="0" applyFont="0" applyAlignment="0" applyProtection="0"/>
    <xf numFmtId="4" fontId="52" fillId="43" borderId="286" applyNumberFormat="0" applyProtection="0">
      <alignment horizontal="righ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4" fontId="82" fillId="11"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4" fontId="86" fillId="100" borderId="286" applyNumberFormat="0" applyProtection="0">
      <alignment horizontal="right" vertical="center"/>
    </xf>
    <xf numFmtId="4" fontId="52" fillId="0" borderId="286" applyNumberFormat="0" applyProtection="0">
      <alignment horizontal="right" vertical="center"/>
    </xf>
    <xf numFmtId="4" fontId="79" fillId="16" borderId="289" applyNumberFormat="0" applyProtection="0">
      <alignment horizontal="left" vertical="center" indent="1"/>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79" fillId="8" borderId="289" applyNumberFormat="0" applyProtection="0">
      <alignment horizontal="left" vertical="top" indent="1"/>
    </xf>
    <xf numFmtId="4" fontId="52" fillId="47" borderId="290" applyNumberFormat="0" applyProtection="0">
      <alignment horizontal="left" vertical="center" indent="1"/>
    </xf>
    <xf numFmtId="4" fontId="52" fillId="39" borderId="286" applyNumberFormat="0" applyProtection="0">
      <alignmen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2" fillId="14" borderId="289" applyNumberFormat="0" applyProtection="0">
      <alignment horizontal="left" vertical="top" indent="1"/>
    </xf>
    <xf numFmtId="4" fontId="52" fillId="95" borderId="286" applyNumberFormat="0" applyProtection="0">
      <alignment horizontal="left" vertical="center" indent="1"/>
    </xf>
    <xf numFmtId="4" fontId="52" fillId="40" borderId="290" applyNumberFormat="0" applyProtection="0">
      <alignment horizontal="right" vertical="center"/>
    </xf>
    <xf numFmtId="0" fontId="52" fillId="12" borderId="289" applyNumberFormat="0" applyProtection="0">
      <alignment horizontal="left" vertical="top" indent="1"/>
    </xf>
    <xf numFmtId="0" fontId="34" fillId="0" borderId="292" applyNumberFormat="0" applyFill="0" applyAlignment="0" applyProtection="0"/>
    <xf numFmtId="0" fontId="52" fillId="31" borderId="286" applyNumberFormat="0" applyFont="0" applyAlignment="0" applyProtection="0"/>
    <xf numFmtId="0" fontId="80" fillId="39" borderId="289" applyNumberFormat="0" applyProtection="0">
      <alignment horizontal="left" vertical="top" indent="1"/>
    </xf>
    <xf numFmtId="0" fontId="52" fillId="98" borderId="286" applyNumberFormat="0" applyProtection="0">
      <alignment horizontal="left" vertical="center" indent="1"/>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6" applyNumberFormat="0" applyProtection="0">
      <alignment horizontal="left" vertical="center"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0" fontId="52" fillId="31" borderId="286" applyNumberFormat="0" applyFont="0" applyAlignment="0" applyProtection="0"/>
    <xf numFmtId="4" fontId="52" fillId="44" borderId="286" applyNumberFormat="0" applyProtection="0">
      <alignment horizontal="right" vertical="center"/>
    </xf>
    <xf numFmtId="4" fontId="52" fillId="47" borderId="290" applyNumberFormat="0" applyProtection="0">
      <alignment horizontal="left" vertical="center" indent="1"/>
    </xf>
    <xf numFmtId="4" fontId="52" fillId="41" borderId="286" applyNumberFormat="0" applyProtection="0">
      <alignment horizontal="right" vertical="center"/>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4" fontId="52" fillId="15"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4" fontId="79" fillId="10" borderId="289" applyNumberFormat="0" applyProtection="0">
      <alignment vertical="center"/>
    </xf>
    <xf numFmtId="4" fontId="52" fillId="95" borderId="286" applyNumberFormat="0" applyProtection="0">
      <alignment horizontal="left" vertical="center" indent="1"/>
    </xf>
    <xf numFmtId="0" fontId="52" fillId="14" borderId="289" applyNumberFormat="0" applyProtection="0">
      <alignment horizontal="left" vertical="top" indent="1"/>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45" fillId="92" borderId="288" applyNumberFormat="0" applyAlignment="0" applyProtection="0"/>
    <xf numFmtId="4" fontId="52" fillId="96" borderId="286" applyNumberFormat="0" applyProtection="0">
      <alignment horizontal="left" vertical="center" indent="1"/>
    </xf>
    <xf numFmtId="4" fontId="52" fillId="8" borderId="290" applyNumberFormat="0" applyProtection="0">
      <alignment horizontal="left" vertical="center" indent="1"/>
    </xf>
    <xf numFmtId="0" fontId="34" fillId="0" borderId="292" applyNumberFormat="0" applyFill="0" applyAlignment="0" applyProtection="0"/>
    <xf numFmtId="4" fontId="82" fillId="11" borderId="286" applyNumberFormat="0" applyProtection="0">
      <alignment horizontal="right" vertical="center"/>
    </xf>
    <xf numFmtId="0" fontId="79" fillId="8" borderId="289" applyNumberFormat="0" applyProtection="0">
      <alignment horizontal="left" vertical="top" indent="1"/>
    </xf>
    <xf numFmtId="4" fontId="52" fillId="96" borderId="286" applyNumberFormat="0" applyProtection="0">
      <alignment horizontal="left" vertical="center" indent="1"/>
    </xf>
    <xf numFmtId="4" fontId="86" fillId="100" borderId="286" applyNumberFormat="0" applyProtection="0">
      <alignment horizontal="right" vertical="center"/>
    </xf>
    <xf numFmtId="0" fontId="79" fillId="10" borderId="289" applyNumberFormat="0" applyProtection="0">
      <alignment horizontal="left" vertical="top" indent="1"/>
    </xf>
    <xf numFmtId="4" fontId="79" fillId="16" borderId="289" applyNumberFormat="0" applyProtection="0">
      <alignment horizontal="left" vertical="center" indent="1"/>
    </xf>
    <xf numFmtId="4" fontId="79" fillId="10" borderId="289" applyNumberFormat="0" applyProtection="0">
      <alignment vertical="center"/>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86" fillId="95" borderId="286" applyNumberFormat="0" applyProtection="0">
      <alignment vertical="center"/>
    </xf>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52" fillId="47" borderId="289" applyNumberFormat="0" applyProtection="0">
      <alignment horizontal="left" vertical="top" indent="1"/>
    </xf>
    <xf numFmtId="0" fontId="79" fillId="10" borderId="289" applyNumberFormat="0" applyProtection="0">
      <alignment horizontal="left" vertical="top" indent="1"/>
    </xf>
    <xf numFmtId="4" fontId="52" fillId="15" borderId="286" applyNumberFormat="0" applyProtection="0">
      <alignment horizontal="right" vertical="center"/>
    </xf>
    <xf numFmtId="4" fontId="86" fillId="95" borderId="286" applyNumberFormat="0" applyProtection="0">
      <alignment vertical="center"/>
    </xf>
    <xf numFmtId="4" fontId="86" fillId="100" borderId="286" applyNumberFormat="0" applyProtection="0">
      <alignment horizontal="right" vertical="center"/>
    </xf>
    <xf numFmtId="4" fontId="52" fillId="40" borderId="290" applyNumberFormat="0" applyProtection="0">
      <alignment horizontal="right" vertical="center"/>
    </xf>
    <xf numFmtId="4" fontId="52" fillId="8" borderId="286" applyNumberFormat="0" applyProtection="0">
      <alignment horizontal="right" vertical="center"/>
    </xf>
    <xf numFmtId="0" fontId="52" fillId="8" borderId="289" applyNumberFormat="0" applyProtection="0">
      <alignment horizontal="left" vertical="top" indent="1"/>
    </xf>
    <xf numFmtId="4" fontId="52" fillId="45" borderId="286" applyNumberFormat="0" applyProtection="0">
      <alignment horizontal="right" vertical="center"/>
    </xf>
    <xf numFmtId="4" fontId="79" fillId="16" borderId="289" applyNumberFormat="0" applyProtection="0">
      <alignment horizontal="left" vertical="center" indent="1"/>
    </xf>
    <xf numFmtId="4" fontId="82" fillId="11" borderId="286" applyNumberFormat="0" applyProtection="0">
      <alignment horizontal="right" vertical="center"/>
    </xf>
    <xf numFmtId="4" fontId="52" fillId="39" borderId="286" applyNumberFormat="0" applyProtection="0">
      <alignment vertical="center"/>
    </xf>
    <xf numFmtId="4" fontId="79" fillId="10" borderId="289" applyNumberFormat="0" applyProtection="0">
      <alignment vertical="center"/>
    </xf>
    <xf numFmtId="4" fontId="52" fillId="43" borderId="286" applyNumberFormat="0" applyProtection="0">
      <alignment horizontal="right" vertical="center"/>
    </xf>
    <xf numFmtId="4" fontId="52" fillId="46" borderId="290" applyNumberFormat="0" applyProtection="0">
      <alignment horizontal="left" vertical="center"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96" borderId="286" applyNumberFormat="0" applyProtection="0">
      <alignment horizontal="left" vertical="center" indent="1"/>
    </xf>
    <xf numFmtId="0" fontId="52" fillId="8" borderId="289" applyNumberFormat="0" applyProtection="0">
      <alignment horizontal="left" vertical="top" indent="1"/>
    </xf>
    <xf numFmtId="0" fontId="52" fillId="31" borderId="286" applyNumberFormat="0" applyFont="0" applyAlignment="0" applyProtection="0"/>
    <xf numFmtId="0" fontId="52" fillId="98" borderId="286" applyNumberFormat="0" applyProtection="0">
      <alignment horizontal="left" vertical="center" indent="1"/>
    </xf>
    <xf numFmtId="0" fontId="52" fillId="31" borderId="286" applyNumberFormat="0" applyFont="0" applyAlignment="0" applyProtection="0"/>
    <xf numFmtId="4" fontId="52" fillId="42" borderId="286" applyNumberFormat="0" applyProtection="0">
      <alignment horizontal="right" vertical="center"/>
    </xf>
    <xf numFmtId="0" fontId="52" fillId="98" borderId="286" applyNumberFormat="0" applyProtection="0">
      <alignment horizontal="left" vertical="center" indent="1"/>
    </xf>
    <xf numFmtId="4" fontId="52" fillId="15" borderId="286" applyNumberFormat="0" applyProtection="0">
      <alignment horizontal="right" vertical="center"/>
    </xf>
    <xf numFmtId="4" fontId="52" fillId="13" borderId="286" applyNumberFormat="0" applyProtection="0">
      <alignment horizontal="right" vertical="center"/>
    </xf>
    <xf numFmtId="0" fontId="52" fillId="8" borderId="289" applyNumberFormat="0" applyProtection="0">
      <alignment horizontal="left" vertical="top"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0" fontId="52" fillId="47" borderId="289" applyNumberFormat="0" applyProtection="0">
      <alignment horizontal="left" vertical="top" indent="1"/>
    </xf>
    <xf numFmtId="4" fontId="52" fillId="46" borderId="290" applyNumberFormat="0" applyProtection="0">
      <alignment horizontal="left" vertical="center" indent="1"/>
    </xf>
    <xf numFmtId="0" fontId="52" fillId="31" borderId="286" applyNumberFormat="0" applyFont="0" applyAlignment="0" applyProtection="0"/>
    <xf numFmtId="4" fontId="52" fillId="8" borderId="286" applyNumberFormat="0" applyProtection="0">
      <alignment horizontal="right" vertical="center"/>
    </xf>
    <xf numFmtId="4" fontId="52" fillId="45" borderId="286" applyNumberFormat="0" applyProtection="0">
      <alignment horizontal="right" vertical="center"/>
    </xf>
    <xf numFmtId="0" fontId="79" fillId="10" borderId="289" applyNumberFormat="0" applyProtection="0">
      <alignment horizontal="left" vertical="top" indent="1"/>
    </xf>
    <xf numFmtId="0" fontId="52" fillId="47" borderId="286" applyNumberFormat="0" applyProtection="0">
      <alignment horizontal="left" vertical="center" indent="1"/>
    </xf>
    <xf numFmtId="0" fontId="52" fillId="12" borderId="286" applyNumberFormat="0" applyProtection="0">
      <alignment horizontal="left" vertical="center" indent="1"/>
    </xf>
    <xf numFmtId="4" fontId="52" fillId="45" borderId="286" applyNumberFormat="0" applyProtection="0">
      <alignment horizontal="right" vertical="center"/>
    </xf>
    <xf numFmtId="0" fontId="52" fillId="12" borderId="286"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4" fontId="52" fillId="96" borderId="286" applyNumberFormat="0" applyProtection="0">
      <alignment horizontal="left" vertical="center" indent="1"/>
    </xf>
    <xf numFmtId="4" fontId="52" fillId="47" borderId="290" applyNumberFormat="0" applyProtection="0">
      <alignment horizontal="left" vertical="center"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8" borderId="286" applyNumberFormat="0" applyProtection="0">
      <alignment horizontal="right" vertical="center"/>
    </xf>
    <xf numFmtId="4" fontId="52" fillId="41" borderId="286" applyNumberFormat="0" applyProtection="0">
      <alignment horizontal="right" vertical="center"/>
    </xf>
    <xf numFmtId="4" fontId="52" fillId="97" borderId="286" applyNumberFormat="0" applyProtection="0">
      <alignment horizontal="right" vertical="center"/>
    </xf>
    <xf numFmtId="0" fontId="34" fillId="0" borderId="292" applyNumberFormat="0" applyFill="0" applyAlignment="0" applyProtection="0"/>
    <xf numFmtId="4" fontId="52" fillId="97" borderId="286" applyNumberFormat="0" applyProtection="0">
      <alignment horizontal="right" vertical="center"/>
    </xf>
    <xf numFmtId="4" fontId="52" fillId="45" borderId="286" applyNumberFormat="0" applyProtection="0">
      <alignment horizontal="right" vertical="center"/>
    </xf>
    <xf numFmtId="4" fontId="52" fillId="8" borderId="286" applyNumberFormat="0" applyProtection="0">
      <alignment horizontal="right" vertical="center"/>
    </xf>
    <xf numFmtId="4" fontId="52" fillId="96" borderId="286" applyNumberFormat="0" applyProtection="0">
      <alignment horizontal="left" vertical="center" indent="1"/>
    </xf>
    <xf numFmtId="0" fontId="52" fillId="14" borderId="289" applyNumberFormat="0" applyProtection="0">
      <alignment horizontal="left" vertical="top" indent="1"/>
    </xf>
    <xf numFmtId="4" fontId="10" fillId="14" borderId="290" applyNumberFormat="0" applyProtection="0">
      <alignment horizontal="left" vertical="center" indent="1"/>
    </xf>
    <xf numFmtId="0" fontId="45" fillId="92" borderId="288" applyNumberFormat="0" applyAlignment="0" applyProtection="0"/>
    <xf numFmtId="4" fontId="52" fillId="41" borderId="286" applyNumberFormat="0" applyProtection="0">
      <alignment horizontal="right" vertical="center"/>
    </xf>
    <xf numFmtId="4" fontId="79" fillId="16" borderId="289" applyNumberFormat="0" applyProtection="0">
      <alignment horizontal="left" vertical="center" indent="1"/>
    </xf>
    <xf numFmtId="4" fontId="52" fillId="44" borderId="286" applyNumberFormat="0" applyProtection="0">
      <alignment horizontal="right" vertical="center"/>
    </xf>
    <xf numFmtId="0" fontId="52" fillId="16" borderId="286" applyNumberFormat="0" applyProtection="0">
      <alignment horizontal="left" vertical="center" indent="1"/>
    </xf>
    <xf numFmtId="0" fontId="79" fillId="8" borderId="289" applyNumberFormat="0" applyProtection="0">
      <alignment horizontal="left" vertical="top" indent="1"/>
    </xf>
    <xf numFmtId="0" fontId="34" fillId="0" borderId="292" applyNumberFormat="0" applyFill="0" applyAlignment="0" applyProtection="0"/>
    <xf numFmtId="4" fontId="52" fillId="0" borderId="286" applyNumberFormat="0" applyProtection="0">
      <alignment horizontal="right" vertical="center"/>
    </xf>
    <xf numFmtId="0" fontId="79" fillId="10" borderId="289" applyNumberFormat="0" applyProtection="0">
      <alignment horizontal="left" vertical="top" indent="1"/>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52" fillId="31" borderId="286" applyNumberFormat="0" applyFont="0" applyAlignment="0" applyProtection="0"/>
    <xf numFmtId="4" fontId="52" fillId="95" borderId="286" applyNumberFormat="0" applyProtection="0">
      <alignment horizontal="left" vertical="center" indent="1"/>
    </xf>
    <xf numFmtId="0" fontId="52" fillId="49" borderId="294"/>
    <xf numFmtId="0" fontId="40" fillId="32" borderId="286" applyNumberFormat="0" applyAlignment="0" applyProtection="0"/>
    <xf numFmtId="0" fontId="52" fillId="8" borderId="289" applyNumberFormat="0" applyProtection="0">
      <alignment horizontal="left" vertical="top" indent="1"/>
    </xf>
    <xf numFmtId="4" fontId="52" fillId="96" borderId="286" applyNumberFormat="0" applyProtection="0">
      <alignment horizontal="left" vertical="center" indent="1"/>
    </xf>
    <xf numFmtId="4" fontId="52" fillId="39" borderId="286" applyNumberFormat="0" applyProtection="0">
      <alignment vertical="center"/>
    </xf>
    <xf numFmtId="0" fontId="52" fillId="47" borderId="286" applyNumberFormat="0" applyProtection="0">
      <alignment horizontal="left" vertical="center" indent="1"/>
    </xf>
    <xf numFmtId="4" fontId="52" fillId="96" borderId="286" applyNumberFormat="0" applyProtection="0">
      <alignment horizontal="left" vertical="center" indent="1"/>
    </xf>
    <xf numFmtId="4" fontId="52" fillId="39" borderId="286" applyNumberFormat="0" applyProtection="0">
      <alignmen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8" borderId="286" applyNumberFormat="0" applyProtection="0">
      <alignment horizontal="right" vertical="center"/>
    </xf>
    <xf numFmtId="4" fontId="52" fillId="0" borderId="286" applyNumberFormat="0" applyProtection="0">
      <alignment horizontal="right" vertical="center"/>
    </xf>
    <xf numFmtId="0" fontId="79" fillId="10" borderId="289" applyNumberFormat="0" applyProtection="0">
      <alignment horizontal="left" vertical="top" indent="1"/>
    </xf>
    <xf numFmtId="4" fontId="52" fillId="42" borderId="286" applyNumberFormat="0" applyProtection="0">
      <alignment horizontal="right" vertical="center"/>
    </xf>
    <xf numFmtId="0" fontId="52" fillId="49" borderId="294"/>
    <xf numFmtId="4" fontId="52" fillId="13" borderId="286" applyNumberFormat="0" applyProtection="0">
      <alignment horizontal="right" vertical="center"/>
    </xf>
    <xf numFmtId="4" fontId="52" fillId="47" borderId="290" applyNumberFormat="0" applyProtection="0">
      <alignment horizontal="left" vertical="center" indent="1"/>
    </xf>
    <xf numFmtId="4" fontId="10" fillId="14" borderId="290" applyNumberFormat="0" applyProtection="0">
      <alignment horizontal="left" vertical="center" indent="1"/>
    </xf>
    <xf numFmtId="4" fontId="52" fillId="40" borderId="290" applyNumberFormat="0" applyProtection="0">
      <alignment horizontal="right" vertical="center"/>
    </xf>
    <xf numFmtId="0" fontId="52" fillId="12" borderId="289" applyNumberFormat="0" applyProtection="0">
      <alignment horizontal="left" vertical="top" indent="1"/>
    </xf>
    <xf numFmtId="4" fontId="52" fillId="43" borderId="286" applyNumberFormat="0" applyProtection="0">
      <alignment horizontal="right" vertical="center"/>
    </xf>
    <xf numFmtId="0" fontId="52" fillId="47" borderId="286" applyNumberFormat="0" applyProtection="0">
      <alignment horizontal="left" vertical="center" indent="1"/>
    </xf>
    <xf numFmtId="0" fontId="52" fillId="12" borderId="289" applyNumberFormat="0" applyProtection="0">
      <alignment horizontal="left" vertical="top" indent="1"/>
    </xf>
    <xf numFmtId="4" fontId="52" fillId="46" borderId="290" applyNumberFormat="0" applyProtection="0">
      <alignment horizontal="left" vertical="center" indent="1"/>
    </xf>
    <xf numFmtId="4" fontId="52" fillId="8" borderId="290" applyNumberFormat="0" applyProtection="0">
      <alignment horizontal="left" vertical="center" indent="1"/>
    </xf>
    <xf numFmtId="0" fontId="52" fillId="16" borderId="286" applyNumberFormat="0" applyProtection="0">
      <alignment horizontal="left" vertical="center" indent="1"/>
    </xf>
    <xf numFmtId="4" fontId="52" fillId="42" borderId="286" applyNumberFormat="0" applyProtection="0">
      <alignment horizontal="right" vertical="center"/>
    </xf>
    <xf numFmtId="0" fontId="52" fillId="16" borderId="286" applyNumberFormat="0" applyProtection="0">
      <alignment horizontal="left" vertical="center" indent="1"/>
    </xf>
    <xf numFmtId="0" fontId="52" fillId="16" borderId="286" applyNumberFormat="0" applyProtection="0">
      <alignment horizontal="left" vertical="center" indent="1"/>
    </xf>
    <xf numFmtId="4" fontId="52" fillId="13" borderId="286" applyNumberFormat="0" applyProtection="0">
      <alignment horizontal="right" vertical="center"/>
    </xf>
    <xf numFmtId="4" fontId="52" fillId="8" borderId="290" applyNumberFormat="0" applyProtection="0">
      <alignment horizontal="left" vertical="center" indent="1"/>
    </xf>
    <xf numFmtId="0" fontId="52" fillId="49" borderId="294"/>
    <xf numFmtId="4" fontId="52" fillId="13" borderId="286" applyNumberFormat="0" applyProtection="0">
      <alignment horizontal="right" vertical="center"/>
    </xf>
    <xf numFmtId="4" fontId="52" fillId="42" borderId="286" applyNumberFormat="0" applyProtection="0">
      <alignment horizontal="right" vertical="center"/>
    </xf>
    <xf numFmtId="0" fontId="52" fillId="47" borderId="289" applyNumberFormat="0" applyProtection="0">
      <alignment horizontal="left" vertical="top" indent="1"/>
    </xf>
    <xf numFmtId="0" fontId="52" fillId="12" borderId="289" applyNumberFormat="0" applyProtection="0">
      <alignment horizontal="left" vertical="top" indent="1"/>
    </xf>
    <xf numFmtId="0" fontId="52" fillId="8" borderId="289" applyNumberFormat="0" applyProtection="0">
      <alignment horizontal="left" vertical="top" indent="1"/>
    </xf>
    <xf numFmtId="0" fontId="80" fillId="39" borderId="289" applyNumberFormat="0" applyProtection="0">
      <alignment horizontal="left" vertical="top" indent="1"/>
    </xf>
    <xf numFmtId="0" fontId="52" fillId="14" borderId="289" applyNumberFormat="0" applyProtection="0">
      <alignment horizontal="left" vertical="top" indent="1"/>
    </xf>
    <xf numFmtId="0" fontId="52" fillId="47" borderId="286" applyNumberFormat="0" applyProtection="0">
      <alignment horizontal="left" vertical="center" indent="1"/>
    </xf>
    <xf numFmtId="4" fontId="52" fillId="95" borderId="286" applyNumberFormat="0" applyProtection="0">
      <alignment horizontal="left" vertical="center" indent="1"/>
    </xf>
    <xf numFmtId="0" fontId="40" fillId="32" borderId="286" applyNumberFormat="0" applyAlignment="0" applyProtection="0"/>
    <xf numFmtId="0" fontId="52" fillId="98" borderId="286" applyNumberFormat="0" applyProtection="0">
      <alignment horizontal="left" vertical="center" indent="1"/>
    </xf>
    <xf numFmtId="4" fontId="52" fillId="0" borderId="286" applyNumberFormat="0" applyProtection="0">
      <alignment horizontal="right" vertical="center"/>
    </xf>
    <xf numFmtId="4" fontId="52" fillId="0"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31" borderId="286" applyNumberFormat="0" applyFont="0" applyAlignment="0" applyProtection="0"/>
    <xf numFmtId="0" fontId="80" fillId="39" borderId="289" applyNumberFormat="0" applyProtection="0">
      <alignment horizontal="left" vertical="top" indent="1"/>
    </xf>
    <xf numFmtId="0" fontId="84" fillId="92" borderId="286" applyNumberFormat="0" applyAlignment="0" applyProtection="0"/>
    <xf numFmtId="4" fontId="52" fillId="41" borderId="286" applyNumberFormat="0" applyProtection="0">
      <alignment horizontal="right" vertical="center"/>
    </xf>
    <xf numFmtId="0" fontId="49" fillId="14" borderId="291" applyBorder="0"/>
    <xf numFmtId="0" fontId="52" fillId="49" borderId="294"/>
    <xf numFmtId="0" fontId="52" fillId="16" borderId="286" applyNumberFormat="0" applyProtection="0">
      <alignment horizontal="left" vertical="center" indent="1"/>
    </xf>
    <xf numFmtId="0" fontId="52" fillId="47" borderId="289" applyNumberFormat="0" applyProtection="0">
      <alignment horizontal="left" vertical="top" indent="1"/>
    </xf>
    <xf numFmtId="0" fontId="52" fillId="47" borderId="289" applyNumberFormat="0" applyProtection="0">
      <alignment horizontal="left" vertical="top" indent="1"/>
    </xf>
    <xf numFmtId="0" fontId="52" fillId="12" borderId="289" applyNumberFormat="0" applyProtection="0">
      <alignment horizontal="left" vertical="top" indent="1"/>
    </xf>
    <xf numFmtId="0" fontId="52" fillId="8" borderId="289" applyNumberFormat="0" applyProtection="0">
      <alignment horizontal="left" vertical="top" indent="1"/>
    </xf>
    <xf numFmtId="0" fontId="52" fillId="31" borderId="286" applyNumberFormat="0" applyFont="0" applyAlignment="0" applyProtection="0"/>
    <xf numFmtId="0" fontId="52" fillId="14" borderId="289" applyNumberFormat="0" applyProtection="0">
      <alignment horizontal="left" vertical="top" indent="1"/>
    </xf>
    <xf numFmtId="4" fontId="52" fillId="39" borderId="286" applyNumberFormat="0" applyProtection="0">
      <alignment vertical="center"/>
    </xf>
    <xf numFmtId="4" fontId="52" fillId="8" borderId="286" applyNumberFormat="0" applyProtection="0">
      <alignment horizontal="right" vertical="center"/>
    </xf>
    <xf numFmtId="0" fontId="79" fillId="8" borderId="289" applyNumberFormat="0" applyProtection="0">
      <alignment horizontal="left" vertical="top" indent="1"/>
    </xf>
    <xf numFmtId="0" fontId="52" fillId="47" borderId="286" applyNumberFormat="0" applyProtection="0">
      <alignment horizontal="left" vertical="center" indent="1"/>
    </xf>
    <xf numFmtId="4" fontId="52" fillId="96" borderId="286" applyNumberFormat="0" applyProtection="0">
      <alignment horizontal="left" vertical="center" indent="1"/>
    </xf>
    <xf numFmtId="4" fontId="10" fillId="14" borderId="290" applyNumberFormat="0" applyProtection="0">
      <alignment horizontal="left" vertical="center" indent="1"/>
    </xf>
    <xf numFmtId="0" fontId="34" fillId="0" borderId="292" applyNumberFormat="0" applyFill="0" applyAlignment="0" applyProtection="0"/>
    <xf numFmtId="0" fontId="52" fillId="14" borderId="289" applyNumberFormat="0" applyProtection="0">
      <alignment horizontal="left" vertical="top" indent="1"/>
    </xf>
    <xf numFmtId="4" fontId="52" fillId="44" borderId="286" applyNumberFormat="0" applyProtection="0">
      <alignment horizontal="right" vertical="center"/>
    </xf>
    <xf numFmtId="0" fontId="52" fillId="31" borderId="286" applyNumberFormat="0" applyFont="0" applyAlignment="0" applyProtection="0"/>
    <xf numFmtId="4" fontId="52" fillId="96" borderId="286" applyNumberFormat="0" applyProtection="0">
      <alignment horizontal="left" vertical="center" indent="1"/>
    </xf>
    <xf numFmtId="4" fontId="81" fillId="48" borderId="290" applyNumberFormat="0" applyProtection="0">
      <alignment horizontal="left" vertical="center" indent="1"/>
    </xf>
    <xf numFmtId="4" fontId="86" fillId="100" borderId="286" applyNumberFormat="0" applyProtection="0">
      <alignment horizontal="right" vertical="center"/>
    </xf>
    <xf numFmtId="4" fontId="52" fillId="97" borderId="286" applyNumberFormat="0" applyProtection="0">
      <alignment horizontal="right" vertical="center"/>
    </xf>
    <xf numFmtId="4" fontId="52" fillId="97"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13" borderId="286" applyNumberFormat="0" applyProtection="0">
      <alignment horizontal="right" vertical="center"/>
    </xf>
    <xf numFmtId="4" fontId="52" fillId="41" borderId="286" applyNumberFormat="0" applyProtection="0">
      <alignment horizontal="right" vertical="center"/>
    </xf>
    <xf numFmtId="4" fontId="79" fillId="10" borderId="289" applyNumberFormat="0" applyProtection="0">
      <alignment vertical="center"/>
    </xf>
    <xf numFmtId="4" fontId="10" fillId="14" borderId="290" applyNumberFormat="0" applyProtection="0">
      <alignment horizontal="left" vertical="center" indent="1"/>
    </xf>
    <xf numFmtId="0" fontId="84" fillId="92" borderId="286" applyNumberFormat="0" applyAlignment="0" applyProtection="0"/>
    <xf numFmtId="0" fontId="52" fillId="98" borderId="286" applyNumberFormat="0" applyProtection="0">
      <alignment horizontal="left" vertical="center" indent="1"/>
    </xf>
    <xf numFmtId="0" fontId="52" fillId="12" borderId="286" applyNumberFormat="0" applyProtection="0">
      <alignment horizontal="left" vertical="center" indent="1"/>
    </xf>
    <xf numFmtId="4" fontId="52" fillId="42" borderId="286" applyNumberFormat="0" applyProtection="0">
      <alignment horizontal="right" vertical="center"/>
    </xf>
    <xf numFmtId="4" fontId="52" fillId="15" borderId="286" applyNumberFormat="0" applyProtection="0">
      <alignment horizontal="right" vertical="center"/>
    </xf>
    <xf numFmtId="0" fontId="49" fillId="14" borderId="291" applyBorder="0"/>
    <xf numFmtId="4" fontId="52" fillId="47" borderId="290"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0" fontId="79" fillId="8" borderId="289" applyNumberFormat="0" applyProtection="0">
      <alignment horizontal="left" vertical="top" indent="1"/>
    </xf>
    <xf numFmtId="4" fontId="52" fillId="44" borderId="286" applyNumberFormat="0" applyProtection="0">
      <alignment horizontal="right" vertical="center"/>
    </xf>
    <xf numFmtId="4" fontId="52" fillId="43" borderId="286" applyNumberFormat="0" applyProtection="0">
      <alignment horizontal="right" vertical="center"/>
    </xf>
    <xf numFmtId="0" fontId="52" fillId="31" borderId="286" applyNumberFormat="0" applyFont="0" applyAlignment="0" applyProtection="0"/>
    <xf numFmtId="0" fontId="34" fillId="0" borderId="292" applyNumberFormat="0" applyFill="0" applyAlignment="0" applyProtection="0"/>
    <xf numFmtId="0" fontId="52" fillId="8" borderId="289" applyNumberFormat="0" applyProtection="0">
      <alignment horizontal="left" vertical="top" indent="1"/>
    </xf>
    <xf numFmtId="0" fontId="52" fillId="12" borderId="289" applyNumberFormat="0" applyProtection="0">
      <alignment horizontal="left" vertical="top" indent="1"/>
    </xf>
    <xf numFmtId="0" fontId="80" fillId="39" borderId="289" applyNumberFormat="0" applyProtection="0">
      <alignment horizontal="left" vertical="top" indent="1"/>
    </xf>
    <xf numFmtId="4" fontId="79" fillId="16" borderId="289" applyNumberFormat="0" applyProtection="0">
      <alignment horizontal="left" vertical="center" indent="1"/>
    </xf>
    <xf numFmtId="4" fontId="86" fillId="99" borderId="294" applyNumberFormat="0" applyProtection="0">
      <alignment vertical="center"/>
    </xf>
    <xf numFmtId="0" fontId="49" fillId="14" borderId="291" applyBorder="0"/>
    <xf numFmtId="0" fontId="52" fillId="8" borderId="289" applyNumberFormat="0" applyProtection="0">
      <alignment horizontal="left" vertical="top" indent="1"/>
    </xf>
    <xf numFmtId="0" fontId="52" fillId="47" borderId="289" applyNumberFormat="0" applyProtection="0">
      <alignment horizontal="left" vertical="top" indent="1"/>
    </xf>
    <xf numFmtId="0" fontId="52" fillId="12" borderId="289" applyNumberFormat="0" applyProtection="0">
      <alignment horizontal="left" vertical="top" indent="1"/>
    </xf>
    <xf numFmtId="4" fontId="10" fillId="14" borderId="290" applyNumberFormat="0" applyProtection="0">
      <alignment horizontal="left" vertical="center" indent="1"/>
    </xf>
    <xf numFmtId="0" fontId="52" fillId="8" borderId="289" applyNumberFormat="0" applyProtection="0">
      <alignment horizontal="left" vertical="top" indent="1"/>
    </xf>
    <xf numFmtId="0" fontId="52" fillId="14" borderId="289" applyNumberFormat="0" applyProtection="0">
      <alignment horizontal="left" vertical="top" indent="1"/>
    </xf>
    <xf numFmtId="0" fontId="84" fillId="92" borderId="286" applyNumberFormat="0" applyAlignment="0" applyProtection="0"/>
    <xf numFmtId="4" fontId="52" fillId="44" borderId="286" applyNumberFormat="0" applyProtection="0">
      <alignment horizontal="right" vertical="center"/>
    </xf>
    <xf numFmtId="4" fontId="52" fillId="8" borderId="286" applyNumberFormat="0" applyProtection="0">
      <alignment horizontal="right" vertical="center"/>
    </xf>
    <xf numFmtId="4" fontId="52" fillId="40" borderId="290" applyNumberFormat="0" applyProtection="0">
      <alignment horizontal="right" vertical="center"/>
    </xf>
    <xf numFmtId="4" fontId="52" fillId="45" borderId="286" applyNumberFormat="0" applyProtection="0">
      <alignment horizontal="right" vertical="center"/>
    </xf>
    <xf numFmtId="0" fontId="52" fillId="12" borderId="289" applyNumberFormat="0" applyProtection="0">
      <alignment horizontal="left" vertical="top" indent="1"/>
    </xf>
    <xf numFmtId="4" fontId="52" fillId="40" borderId="290" applyNumberFormat="0" applyProtection="0">
      <alignment horizontal="right" vertical="center"/>
    </xf>
    <xf numFmtId="4" fontId="52" fillId="15" borderId="286" applyNumberFormat="0" applyProtection="0">
      <alignment horizontal="right" vertical="center"/>
    </xf>
    <xf numFmtId="0" fontId="52" fillId="14" borderId="289" applyNumberFormat="0" applyProtection="0">
      <alignment horizontal="left" vertical="top" indent="1"/>
    </xf>
    <xf numFmtId="4" fontId="52" fillId="43" borderId="286" applyNumberFormat="0" applyProtection="0">
      <alignment horizontal="right" vertical="center"/>
    </xf>
    <xf numFmtId="4" fontId="52" fillId="41" borderId="286" applyNumberFormat="0" applyProtection="0">
      <alignment horizontal="right" vertical="center"/>
    </xf>
    <xf numFmtId="4" fontId="52" fillId="46" borderId="290" applyNumberFormat="0" applyProtection="0">
      <alignment horizontal="left" vertical="center" indent="1"/>
    </xf>
    <xf numFmtId="0" fontId="79" fillId="10" borderId="289" applyNumberFormat="0" applyProtection="0">
      <alignment horizontal="left" vertical="top" indent="1"/>
    </xf>
    <xf numFmtId="4" fontId="52" fillId="46" borderId="290" applyNumberFormat="0" applyProtection="0">
      <alignment horizontal="left" vertical="center" indent="1"/>
    </xf>
    <xf numFmtId="0" fontId="52" fillId="16" borderId="286" applyNumberFormat="0" applyProtection="0">
      <alignment horizontal="left" vertical="center" indent="1"/>
    </xf>
    <xf numFmtId="0" fontId="52" fillId="47" borderId="289" applyNumberFormat="0" applyProtection="0">
      <alignment horizontal="left" vertical="top" indent="1"/>
    </xf>
    <xf numFmtId="4" fontId="10" fillId="14" borderId="290" applyNumberFormat="0" applyProtection="0">
      <alignment horizontal="left" vertical="center" indent="1"/>
    </xf>
    <xf numFmtId="4" fontId="52" fillId="15" borderId="286" applyNumberFormat="0" applyProtection="0">
      <alignment horizontal="right" vertical="center"/>
    </xf>
    <xf numFmtId="4" fontId="52" fillId="40" borderId="290" applyNumberFormat="0" applyProtection="0">
      <alignment horizontal="right" vertical="center"/>
    </xf>
    <xf numFmtId="0" fontId="52" fillId="31" borderId="286" applyNumberFormat="0" applyFont="0" applyAlignment="0" applyProtection="0"/>
    <xf numFmtId="4" fontId="52" fillId="39" borderId="286" applyNumberFormat="0" applyProtection="0">
      <alignment vertical="center"/>
    </xf>
    <xf numFmtId="4" fontId="52" fillId="95" borderId="286" applyNumberFormat="0" applyProtection="0">
      <alignment horizontal="left" vertical="center" indent="1"/>
    </xf>
    <xf numFmtId="0" fontId="52" fillId="12" borderId="286" applyNumberFormat="0" applyProtection="0">
      <alignment horizontal="left" vertical="center" indent="1"/>
    </xf>
    <xf numFmtId="4" fontId="52" fillId="0" borderId="286" applyNumberFormat="0" applyProtection="0">
      <alignment horizontal="right" vertical="center"/>
    </xf>
    <xf numFmtId="0" fontId="52" fillId="12" borderId="286" applyNumberFormat="0" applyProtection="0">
      <alignment horizontal="left" vertical="center" indent="1"/>
    </xf>
    <xf numFmtId="4" fontId="52" fillId="95" borderId="286" applyNumberFormat="0" applyProtection="0">
      <alignment horizontal="left" vertical="center" indent="1"/>
    </xf>
    <xf numFmtId="4" fontId="52" fillId="96" borderId="286" applyNumberFormat="0" applyProtection="0">
      <alignment horizontal="left" vertical="center" indent="1"/>
    </xf>
    <xf numFmtId="4" fontId="52" fillId="13" borderId="286" applyNumberFormat="0" applyProtection="0">
      <alignment horizontal="right" vertical="center"/>
    </xf>
    <xf numFmtId="0" fontId="52" fillId="47" borderId="289" applyNumberFormat="0" applyProtection="0">
      <alignment horizontal="left" vertical="top" indent="1"/>
    </xf>
    <xf numFmtId="4" fontId="52" fillId="8" borderId="286" applyNumberFormat="0" applyProtection="0">
      <alignment horizontal="right" vertical="center"/>
    </xf>
    <xf numFmtId="4" fontId="86" fillId="99" borderId="294" applyNumberFormat="0" applyProtection="0">
      <alignment vertical="center"/>
    </xf>
    <xf numFmtId="4" fontId="52" fillId="45" borderId="286" applyNumberFormat="0" applyProtection="0">
      <alignment horizontal="right" vertical="center"/>
    </xf>
    <xf numFmtId="0" fontId="52" fillId="47" borderId="286" applyNumberFormat="0" applyProtection="0">
      <alignment horizontal="left" vertical="center" indent="1"/>
    </xf>
    <xf numFmtId="4" fontId="52" fillId="13" borderId="286" applyNumberFormat="0" applyProtection="0">
      <alignment horizontal="right" vertical="center"/>
    </xf>
    <xf numFmtId="4" fontId="52" fillId="39" borderId="286" applyNumberFormat="0" applyProtection="0">
      <alignmen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44" borderId="286" applyNumberFormat="0" applyProtection="0">
      <alignment horizontal="right" vertical="center"/>
    </xf>
    <xf numFmtId="0" fontId="79" fillId="8" borderId="289" applyNumberFormat="0" applyProtection="0">
      <alignment horizontal="left" vertical="top" indent="1"/>
    </xf>
    <xf numFmtId="4" fontId="52" fillId="96" borderId="286" applyNumberFormat="0" applyProtection="0">
      <alignment horizontal="left" vertical="center" indent="1"/>
    </xf>
    <xf numFmtId="4" fontId="52" fillId="0" borderId="286" applyNumberFormat="0" applyProtection="0">
      <alignment horizontal="right" vertical="center"/>
    </xf>
    <xf numFmtId="0" fontId="79" fillId="10" borderId="289" applyNumberFormat="0" applyProtection="0">
      <alignment horizontal="left" vertical="top" indent="1"/>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0" fontId="80" fillId="39" borderId="289" applyNumberFormat="0" applyProtection="0">
      <alignment horizontal="left" vertical="top" indent="1"/>
    </xf>
    <xf numFmtId="4" fontId="52" fillId="95" borderId="286" applyNumberFormat="0" applyProtection="0">
      <alignment horizontal="left" vertical="center" indent="1"/>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183" fontId="31" fillId="34" borderId="311" applyNumberFormat="0" applyAlignment="0" applyProtection="0"/>
    <xf numFmtId="4" fontId="177" fillId="129" borderId="320" applyNumberFormat="0" applyProtection="0">
      <alignment horizontal="left" vertical="center"/>
    </xf>
    <xf numFmtId="0" fontId="10" fillId="31" borderId="287" applyNumberFormat="0" applyFont="0" applyAlignment="0" applyProtection="0"/>
    <xf numFmtId="182" fontId="10" fillId="31" borderId="287" applyNumberFormat="0" applyFont="0" applyAlignment="0" applyProtection="0"/>
    <xf numFmtId="0" fontId="10" fillId="10"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52" fillId="31" borderId="286" applyNumberFormat="0" applyFont="0" applyAlignment="0" applyProtection="0"/>
    <xf numFmtId="182" fontId="10" fillId="10" borderId="287" applyNumberFormat="0" applyFont="0" applyAlignment="0" applyProtection="0"/>
    <xf numFmtId="183" fontId="10" fillId="10" borderId="287" applyNumberFormat="0" applyFont="0" applyAlignment="0" applyProtection="0"/>
    <xf numFmtId="182" fontId="10" fillId="10" borderId="287" applyNumberFormat="0" applyFont="0" applyAlignment="0" applyProtection="0"/>
    <xf numFmtId="0"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52" fillId="31" borderId="286"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3" fontId="10" fillId="31" borderId="302"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45" fillId="16" borderId="288" applyNumberFormat="0" applyAlignment="0" applyProtection="0"/>
    <xf numFmtId="182" fontId="45" fillId="34" borderId="288" applyNumberFormat="0" applyAlignment="0" applyProtection="0"/>
    <xf numFmtId="0" fontId="52" fillId="49" borderId="294"/>
    <xf numFmtId="182" fontId="45" fillId="34" borderId="288" applyNumberFormat="0" applyAlignment="0" applyProtection="0"/>
    <xf numFmtId="183" fontId="45" fillId="34" borderId="288" applyNumberFormat="0" applyAlignment="0" applyProtection="0"/>
    <xf numFmtId="0" fontId="45" fillId="34" borderId="288" applyNumberFormat="0" applyAlignment="0" applyProtection="0"/>
    <xf numFmtId="183" fontId="45" fillId="34" borderId="288" applyNumberFormat="0" applyAlignment="0" applyProtection="0"/>
    <xf numFmtId="182" fontId="45" fillId="34" borderId="288" applyNumberFormat="0" applyAlignment="0" applyProtection="0"/>
    <xf numFmtId="0" fontId="45" fillId="92" borderId="288" applyNumberFormat="0" applyAlignment="0" applyProtection="0"/>
    <xf numFmtId="0" fontId="52" fillId="47" borderId="289" applyNumberFormat="0" applyProtection="0">
      <alignment horizontal="left" vertical="top" indent="1"/>
    </xf>
    <xf numFmtId="183" fontId="45" fillId="16" borderId="288" applyNumberFormat="0" applyAlignment="0" applyProtection="0"/>
    <xf numFmtId="182" fontId="45" fillId="16" borderId="288" applyNumberFormat="0" applyAlignment="0" applyProtection="0"/>
    <xf numFmtId="0" fontId="52" fillId="47" borderId="286" applyNumberFormat="0" applyProtection="0">
      <alignment horizontal="left" vertical="center" indent="1"/>
    </xf>
    <xf numFmtId="0" fontId="52" fillId="12" borderId="289" applyNumberFormat="0" applyProtection="0">
      <alignment horizontal="left" vertical="top" indent="1"/>
    </xf>
    <xf numFmtId="0" fontId="45" fillId="34" borderId="288" applyNumberFormat="0" applyAlignment="0" applyProtection="0"/>
    <xf numFmtId="0" fontId="52" fillId="12" borderId="286" applyNumberFormat="0" applyProtection="0">
      <alignment horizontal="left" vertical="center" indent="1"/>
    </xf>
    <xf numFmtId="183" fontId="45" fillId="34" borderId="288" applyNumberFormat="0" applyAlignment="0" applyProtection="0"/>
    <xf numFmtId="182"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0" fontId="52" fillId="8" borderId="289" applyNumberFormat="0" applyProtection="0">
      <alignment horizontal="left" vertical="top" indent="1"/>
    </xf>
    <xf numFmtId="0" fontId="52" fillId="98" borderId="286" applyNumberFormat="0" applyProtection="0">
      <alignment horizontal="left" vertical="center" indent="1"/>
    </xf>
    <xf numFmtId="182" fontId="45" fillId="34" borderId="288" applyNumberFormat="0" applyAlignment="0" applyProtection="0"/>
    <xf numFmtId="183" fontId="45" fillId="34" borderId="288" applyNumberFormat="0" applyAlignment="0" applyProtection="0"/>
    <xf numFmtId="0" fontId="52" fillId="14" borderId="289" applyNumberFormat="0" applyProtection="0">
      <alignment horizontal="left" vertical="top" indent="1"/>
    </xf>
    <xf numFmtId="0" fontId="52" fillId="16" borderId="286" applyNumberFormat="0" applyProtection="0">
      <alignment horizontal="left" vertical="center" indent="1"/>
    </xf>
    <xf numFmtId="0" fontId="45" fillId="34" borderId="288" applyNumberFormat="0" applyAlignment="0" applyProtection="0"/>
    <xf numFmtId="183"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0" fontId="45" fillId="34" borderId="288" applyNumberFormat="0" applyAlignment="0" applyProtection="0"/>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13" borderId="286" applyNumberFormat="0" applyProtection="0">
      <alignment horizontal="right" vertical="center"/>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52" fillId="49" borderId="294"/>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10" fillId="14" borderId="290" applyNumberFormat="0" applyProtection="0">
      <alignment horizontal="left" vertical="center" indent="1"/>
    </xf>
    <xf numFmtId="0" fontId="52" fillId="31" borderId="286" applyNumberFormat="0" applyFont="0" applyAlignment="0" applyProtection="0"/>
    <xf numFmtId="182" fontId="10" fillId="31" borderId="302" applyNumberFormat="0" applyFont="0" applyAlignment="0" applyProtection="0"/>
    <xf numFmtId="4" fontId="52" fillId="95" borderId="286" applyNumberFormat="0" applyProtection="0">
      <alignment horizontal="left" vertical="center" indent="1"/>
    </xf>
    <xf numFmtId="0" fontId="52" fillId="49" borderId="294"/>
    <xf numFmtId="4" fontId="52" fillId="39" borderId="286" applyNumberFormat="0" applyProtection="0">
      <alignment vertical="center"/>
    </xf>
    <xf numFmtId="4" fontId="46" fillId="39" borderId="289" applyNumberFormat="0" applyProtection="0">
      <alignment vertical="center"/>
    </xf>
    <xf numFmtId="4" fontId="52" fillId="39" borderId="286" applyNumberFormat="0" applyProtection="0">
      <alignment vertical="center"/>
    </xf>
    <xf numFmtId="4" fontId="47" fillId="39" borderId="289" applyNumberFormat="0" applyProtection="0">
      <alignment vertical="center"/>
    </xf>
    <xf numFmtId="4" fontId="47" fillId="39" borderId="289" applyNumberFormat="0" applyProtection="0">
      <alignment vertical="center"/>
    </xf>
    <xf numFmtId="4" fontId="86" fillId="95" borderId="286" applyNumberFormat="0" applyProtection="0">
      <alignment vertical="center"/>
    </xf>
    <xf numFmtId="4" fontId="86" fillId="95" borderId="286" applyNumberFormat="0" applyProtection="0">
      <alignment vertical="center"/>
    </xf>
    <xf numFmtId="4" fontId="46" fillId="39" borderId="289" applyNumberFormat="0" applyProtection="0">
      <alignment horizontal="left" vertical="center" indent="1"/>
    </xf>
    <xf numFmtId="4" fontId="52" fillId="95" borderId="286" applyNumberFormat="0" applyProtection="0">
      <alignment horizontal="left" vertical="center" indent="1"/>
    </xf>
    <xf numFmtId="4" fontId="46" fillId="39" borderId="289" applyNumberFormat="0" applyProtection="0">
      <alignment horizontal="left" vertical="center" indent="1"/>
    </xf>
    <xf numFmtId="4" fontId="52" fillId="95" borderId="286" applyNumberFormat="0" applyProtection="0">
      <alignment horizontal="left" vertical="center" indent="1"/>
    </xf>
    <xf numFmtId="0" fontId="46" fillId="39" borderId="289" applyNumberFormat="0" applyProtection="0">
      <alignment horizontal="left" vertical="top" indent="1"/>
    </xf>
    <xf numFmtId="0" fontId="46" fillId="39" borderId="289" applyNumberFormat="0" applyProtection="0">
      <alignment horizontal="left" vertical="top" indent="1"/>
    </xf>
    <xf numFmtId="183" fontId="46" fillId="39" borderId="289" applyNumberFormat="0" applyProtection="0">
      <alignment horizontal="left" vertical="top" indent="1"/>
    </xf>
    <xf numFmtId="0" fontId="80" fillId="39" borderId="289" applyNumberFormat="0" applyProtection="0">
      <alignment horizontal="left" vertical="top" indent="1"/>
    </xf>
    <xf numFmtId="183" fontId="46" fillId="39" borderId="289" applyNumberFormat="0" applyProtection="0">
      <alignment horizontal="left" vertical="top" indent="1"/>
    </xf>
    <xf numFmtId="182" fontId="46" fillId="39" borderId="289" applyNumberFormat="0" applyProtection="0">
      <alignment horizontal="left" vertical="top" indent="1"/>
    </xf>
    <xf numFmtId="182" fontId="46" fillId="39" borderId="289" applyNumberFormat="0" applyProtection="0">
      <alignment horizontal="left" vertical="top" indent="1"/>
    </xf>
    <xf numFmtId="182" fontId="46" fillId="39" borderId="289" applyNumberFormat="0" applyProtection="0">
      <alignment horizontal="left" vertical="top" indent="1"/>
    </xf>
    <xf numFmtId="183" fontId="46" fillId="39" borderId="289" applyNumberFormat="0" applyProtection="0">
      <alignment horizontal="left" vertical="top" indent="1"/>
    </xf>
    <xf numFmtId="182" fontId="46" fillId="39" borderId="289" applyNumberFormat="0" applyProtection="0">
      <alignment horizontal="left" vertical="top" indent="1"/>
    </xf>
    <xf numFmtId="4" fontId="52" fillId="96" borderId="286" applyNumberFormat="0" applyProtection="0">
      <alignment horizontal="left" vertical="center" indent="1"/>
    </xf>
    <xf numFmtId="4" fontId="52" fillId="96" borderId="286" applyNumberFormat="0" applyProtection="0">
      <alignment horizontal="left" vertical="center" indent="1"/>
    </xf>
    <xf numFmtId="4" fontId="23" fillId="13" borderId="289" applyNumberFormat="0" applyProtection="0">
      <alignment horizontal="right" vertical="center"/>
    </xf>
    <xf numFmtId="4" fontId="23" fillId="13" borderId="289" applyNumberFormat="0" applyProtection="0">
      <alignment horizontal="right" vertical="center"/>
    </xf>
    <xf numFmtId="4" fontId="52" fillId="13" borderId="286" applyNumberFormat="0" applyProtection="0">
      <alignment horizontal="right" vertical="center"/>
    </xf>
    <xf numFmtId="4" fontId="23" fillId="13" borderId="289" applyNumberFormat="0" applyProtection="0">
      <alignment horizontal="right" vertical="center"/>
    </xf>
    <xf numFmtId="4" fontId="23" fillId="13" borderId="289" applyNumberFormat="0" applyProtection="0">
      <alignment horizontal="right" vertical="center"/>
    </xf>
    <xf numFmtId="4" fontId="52" fillId="13" borderId="286" applyNumberFormat="0" applyProtection="0">
      <alignment horizontal="right" vertical="center"/>
    </xf>
    <xf numFmtId="4" fontId="23" fillId="9" borderId="289" applyNumberFormat="0" applyProtection="0">
      <alignment horizontal="right" vertical="center"/>
    </xf>
    <xf numFmtId="4" fontId="23" fillId="9" borderId="289" applyNumberFormat="0" applyProtection="0">
      <alignment horizontal="right" vertical="center"/>
    </xf>
    <xf numFmtId="4" fontId="52" fillId="97" borderId="286" applyNumberFormat="0" applyProtection="0">
      <alignment horizontal="right" vertical="center"/>
    </xf>
    <xf numFmtId="4" fontId="23" fillId="9" borderId="289" applyNumberFormat="0" applyProtection="0">
      <alignment horizontal="right" vertical="center"/>
    </xf>
    <xf numFmtId="4" fontId="23" fillId="9" borderId="289" applyNumberFormat="0" applyProtection="0">
      <alignment horizontal="right" vertical="center"/>
    </xf>
    <xf numFmtId="4" fontId="52" fillId="97" borderId="286" applyNumberFormat="0" applyProtection="0">
      <alignment horizontal="right" vertical="center"/>
    </xf>
    <xf numFmtId="4" fontId="23" fillId="40" borderId="289" applyNumberFormat="0" applyProtection="0">
      <alignment horizontal="right" vertical="center"/>
    </xf>
    <xf numFmtId="4" fontId="23" fillId="40" borderId="289" applyNumberFormat="0" applyProtection="0">
      <alignment horizontal="right" vertical="center"/>
    </xf>
    <xf numFmtId="4" fontId="52" fillId="40" borderId="290" applyNumberFormat="0" applyProtection="0">
      <alignment horizontal="right" vertical="center"/>
    </xf>
    <xf numFmtId="4" fontId="23" fillId="40" borderId="289" applyNumberFormat="0" applyProtection="0">
      <alignment horizontal="right" vertical="center"/>
    </xf>
    <xf numFmtId="4" fontId="23" fillId="40" borderId="289" applyNumberFormat="0" applyProtection="0">
      <alignment horizontal="right" vertical="center"/>
    </xf>
    <xf numFmtId="4" fontId="52" fillId="40" borderId="290" applyNumberFormat="0" applyProtection="0">
      <alignment horizontal="right" vertical="center"/>
    </xf>
    <xf numFmtId="4" fontId="23" fillId="41" borderId="289" applyNumberFormat="0" applyProtection="0">
      <alignment horizontal="right" vertical="center"/>
    </xf>
    <xf numFmtId="4" fontId="52" fillId="41" borderId="286" applyNumberFormat="0" applyProtection="0">
      <alignment horizontal="right" vertical="center"/>
    </xf>
    <xf numFmtId="4" fontId="23" fillId="41" borderId="289" applyNumberFormat="0" applyProtection="0">
      <alignment horizontal="right" vertical="center"/>
    </xf>
    <xf numFmtId="4" fontId="23" fillId="41" borderId="289" applyNumberFormat="0" applyProtection="0">
      <alignment horizontal="right" vertical="center"/>
    </xf>
    <xf numFmtId="4" fontId="52" fillId="41" borderId="286" applyNumberFormat="0" applyProtection="0">
      <alignment horizontal="right" vertical="center"/>
    </xf>
    <xf numFmtId="4" fontId="23" fillId="42" borderId="289" applyNumberFormat="0" applyProtection="0">
      <alignment horizontal="right" vertical="center"/>
    </xf>
    <xf numFmtId="4" fontId="23" fillId="42" borderId="289" applyNumberFormat="0" applyProtection="0">
      <alignment horizontal="right" vertical="center"/>
    </xf>
    <xf numFmtId="4" fontId="52" fillId="42" borderId="286" applyNumberFormat="0" applyProtection="0">
      <alignment horizontal="right" vertical="center"/>
    </xf>
    <xf numFmtId="4" fontId="23" fillId="42" borderId="289" applyNumberFormat="0" applyProtection="0">
      <alignment horizontal="right" vertical="center"/>
    </xf>
    <xf numFmtId="4" fontId="23" fillId="42" borderId="289" applyNumberFormat="0" applyProtection="0">
      <alignment horizontal="right" vertical="center"/>
    </xf>
    <xf numFmtId="4" fontId="52" fillId="42" borderId="286" applyNumberFormat="0" applyProtection="0">
      <alignment horizontal="right" vertical="center"/>
    </xf>
    <xf numFmtId="4" fontId="23" fillId="43" borderId="289" applyNumberFormat="0" applyProtection="0">
      <alignment horizontal="right" vertical="center"/>
    </xf>
    <xf numFmtId="4" fontId="23" fillId="43" borderId="289" applyNumberFormat="0" applyProtection="0">
      <alignment horizontal="right" vertical="center"/>
    </xf>
    <xf numFmtId="4" fontId="52" fillId="43" borderId="286" applyNumberFormat="0" applyProtection="0">
      <alignment horizontal="right" vertical="center"/>
    </xf>
    <xf numFmtId="4" fontId="23" fillId="43" borderId="289" applyNumberFormat="0" applyProtection="0">
      <alignment horizontal="right" vertical="center"/>
    </xf>
    <xf numFmtId="4" fontId="23" fillId="43" borderId="289" applyNumberFormat="0" applyProtection="0">
      <alignment horizontal="right" vertical="center"/>
    </xf>
    <xf numFmtId="4" fontId="52" fillId="43" borderId="286" applyNumberFormat="0" applyProtection="0">
      <alignment horizontal="right" vertical="center"/>
    </xf>
    <xf numFmtId="4" fontId="23" fillId="15" borderId="289" applyNumberFormat="0" applyProtection="0">
      <alignment horizontal="right" vertical="center"/>
    </xf>
    <xf numFmtId="4" fontId="23" fillId="15" borderId="289" applyNumberFormat="0" applyProtection="0">
      <alignment horizontal="right" vertical="center"/>
    </xf>
    <xf numFmtId="4" fontId="52" fillId="15" borderId="286" applyNumberFormat="0" applyProtection="0">
      <alignment horizontal="right" vertical="center"/>
    </xf>
    <xf numFmtId="4" fontId="23" fillId="15" borderId="289" applyNumberFormat="0" applyProtection="0">
      <alignment horizontal="right" vertical="center"/>
    </xf>
    <xf numFmtId="4" fontId="23" fillId="13" borderId="289" applyNumberFormat="0" applyProtection="0">
      <alignment horizontal="right" vertical="center"/>
    </xf>
    <xf numFmtId="0" fontId="125" fillId="16" borderId="285" applyNumberFormat="0" applyAlignment="0" applyProtection="0"/>
    <xf numFmtId="182" fontId="130" fillId="17" borderId="300" applyNumberFormat="0" applyAlignment="0" applyProtection="0"/>
    <xf numFmtId="182" fontId="130" fillId="17" borderId="311" applyNumberFormat="0" applyAlignment="0" applyProtection="0"/>
    <xf numFmtId="182" fontId="46" fillId="39" borderId="315" applyNumberFormat="0" applyProtection="0">
      <alignment horizontal="left" vertical="top" indent="1"/>
    </xf>
    <xf numFmtId="0" fontId="45" fillId="34" borderId="314" applyNumberFormat="0" applyAlignment="0" applyProtection="0"/>
    <xf numFmtId="0" fontId="10" fillId="31" borderId="313" applyNumberFormat="0" applyFont="0" applyAlignment="0" applyProtection="0"/>
    <xf numFmtId="0" fontId="79" fillId="10" borderId="315" applyNumberFormat="0" applyProtection="0">
      <alignment horizontal="left" vertical="top" indent="1"/>
    </xf>
    <xf numFmtId="0" fontId="52" fillId="98" borderId="312" applyNumberFormat="0" applyProtection="0">
      <alignment horizontal="left" vertical="center" indent="1"/>
    </xf>
    <xf numFmtId="0" fontId="52" fillId="16" borderId="312" applyNumberFormat="0" applyProtection="0">
      <alignment horizontal="left" vertical="center" indent="1"/>
    </xf>
    <xf numFmtId="4" fontId="52" fillId="44" borderId="312" applyNumberFormat="0" applyProtection="0">
      <alignment horizontal="right" vertical="center"/>
    </xf>
    <xf numFmtId="4" fontId="86" fillId="95" borderId="312" applyNumberFormat="0" applyProtection="0">
      <alignment vertical="center"/>
    </xf>
    <xf numFmtId="4" fontId="52" fillId="96" borderId="312" applyNumberFormat="0" applyProtection="0">
      <alignment horizontal="left" vertical="center" indent="1"/>
    </xf>
    <xf numFmtId="0" fontId="52" fillId="16" borderId="312" applyNumberFormat="0" applyProtection="0">
      <alignment horizontal="left" vertical="center" indent="1"/>
    </xf>
    <xf numFmtId="4" fontId="52" fillId="44" borderId="312" applyNumberFormat="0" applyProtection="0">
      <alignment horizontal="right" vertical="center"/>
    </xf>
    <xf numFmtId="4" fontId="52" fillId="95" borderId="312" applyNumberFormat="0" applyProtection="0">
      <alignment horizontal="left" vertical="center" indent="1"/>
    </xf>
    <xf numFmtId="182" fontId="10" fillId="12" borderId="304" applyNumberFormat="0" applyProtection="0">
      <alignment horizontal="left" vertical="center" indent="1"/>
    </xf>
    <xf numFmtId="0" fontId="34" fillId="0" borderId="319" applyNumberFormat="0" applyFill="0" applyAlignment="0" applyProtection="0"/>
    <xf numFmtId="4" fontId="86" fillId="95" borderId="286" applyNumberFormat="0" applyProtection="0">
      <alignment vertical="center"/>
    </xf>
    <xf numFmtId="4" fontId="23" fillId="41" borderId="289" applyNumberFormat="0" applyProtection="0">
      <alignment horizontal="right" vertical="center"/>
    </xf>
    <xf numFmtId="4" fontId="46" fillId="39" borderId="289" applyNumberFormat="0" applyProtection="0">
      <alignment vertical="center"/>
    </xf>
    <xf numFmtId="182" fontId="10" fillId="10" borderId="276" applyNumberFormat="0" applyFont="0" applyAlignment="0" applyProtection="0"/>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52" fillId="47" borderId="275"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52"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0" fontId="49" fillId="14" borderId="280" applyBorder="0"/>
    <xf numFmtId="182" fontId="49" fillId="14" borderId="280" applyBorder="0"/>
    <xf numFmtId="183" fontId="49" fillId="14" borderId="280" applyBorder="0"/>
    <xf numFmtId="183" fontId="49" fillId="14" borderId="280" applyBorder="0"/>
    <xf numFmtId="182" fontId="49" fillId="14" borderId="280" applyBorder="0"/>
    <xf numFmtId="4" fontId="23" fillId="10" borderId="278" applyNumberFormat="0" applyProtection="0">
      <alignment vertical="center"/>
    </xf>
    <xf numFmtId="4" fontId="23" fillId="10" borderId="278" applyNumberFormat="0" applyProtection="0">
      <alignment vertical="center"/>
    </xf>
    <xf numFmtId="4" fontId="79" fillId="10" borderId="278" applyNumberFormat="0" applyProtection="0">
      <alignment vertical="center"/>
    </xf>
    <xf numFmtId="4" fontId="79" fillId="10" borderId="278" applyNumberFormat="0" applyProtection="0">
      <alignment vertical="center"/>
    </xf>
    <xf numFmtId="4" fontId="50" fillId="10" borderId="278" applyNumberFormat="0" applyProtection="0">
      <alignment vertical="center"/>
    </xf>
    <xf numFmtId="4" fontId="50" fillId="10" borderId="278" applyNumberFormat="0" applyProtection="0">
      <alignment vertical="center"/>
    </xf>
    <xf numFmtId="4" fontId="86" fillId="99" borderId="269" applyNumberFormat="0" applyProtection="0">
      <alignment vertical="center"/>
    </xf>
    <xf numFmtId="4" fontId="86" fillId="99" borderId="269" applyNumberFormat="0" applyProtection="0">
      <alignment vertical="center"/>
    </xf>
    <xf numFmtId="4" fontId="23" fillId="10" borderId="278" applyNumberFormat="0" applyProtection="0">
      <alignment horizontal="left" vertical="center" indent="1"/>
    </xf>
    <xf numFmtId="4" fontId="23" fillId="10" borderId="278" applyNumberFormat="0" applyProtection="0">
      <alignment horizontal="left" vertical="center" indent="1"/>
    </xf>
    <xf numFmtId="4" fontId="79" fillId="16" borderId="278" applyNumberFormat="0" applyProtection="0">
      <alignment horizontal="left" vertical="center" indent="1"/>
    </xf>
    <xf numFmtId="4" fontId="23" fillId="10" borderId="278" applyNumberFormat="0" applyProtection="0">
      <alignment horizontal="left" vertical="center" indent="1"/>
    </xf>
    <xf numFmtId="4" fontId="23" fillId="10" borderId="278" applyNumberFormat="0" applyProtection="0">
      <alignment horizontal="left" vertical="center" indent="1"/>
    </xf>
    <xf numFmtId="4" fontId="79" fillId="16" borderId="278" applyNumberFormat="0" applyProtection="0">
      <alignment horizontal="left" vertical="center" indent="1"/>
    </xf>
    <xf numFmtId="0" fontId="23" fillId="10" borderId="278" applyNumberFormat="0" applyProtection="0">
      <alignment horizontal="left" vertical="top" indent="1"/>
    </xf>
    <xf numFmtId="0"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0" fontId="79"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4" fontId="23" fillId="47" borderId="278" applyNumberFormat="0" applyProtection="0">
      <alignment horizontal="right" vertical="center"/>
    </xf>
    <xf numFmtId="4" fontId="23" fillId="47" borderId="278" applyNumberFormat="0" applyProtection="0">
      <alignment horizontal="right" vertical="center"/>
    </xf>
    <xf numFmtId="4" fontId="52" fillId="0" borderId="275" applyNumberFormat="0" applyProtection="0">
      <alignment horizontal="right" vertical="center"/>
    </xf>
    <xf numFmtId="4" fontId="23" fillId="47" borderId="278" applyNumberFormat="0" applyProtection="0">
      <alignment horizontal="right" vertical="center"/>
    </xf>
    <xf numFmtId="4" fontId="23" fillId="47" borderId="278" applyNumberFormat="0" applyProtection="0">
      <alignment horizontal="right" vertical="center"/>
    </xf>
    <xf numFmtId="4" fontId="52" fillId="0" borderId="275" applyNumberFormat="0" applyProtection="0">
      <alignment horizontal="right" vertical="center"/>
    </xf>
    <xf numFmtId="4" fontId="52" fillId="0" borderId="275" applyNumberFormat="0" applyProtection="0">
      <alignment horizontal="right" vertical="center"/>
    </xf>
    <xf numFmtId="4" fontId="50" fillId="47" borderId="278" applyNumberFormat="0" applyProtection="0">
      <alignment horizontal="right" vertical="center"/>
    </xf>
    <xf numFmtId="4" fontId="50" fillId="47" borderId="278" applyNumberFormat="0" applyProtection="0">
      <alignment horizontal="right" vertical="center"/>
    </xf>
    <xf numFmtId="4" fontId="86" fillId="100" borderId="275" applyNumberFormat="0" applyProtection="0">
      <alignment horizontal="right" vertical="center"/>
    </xf>
    <xf numFmtId="4" fontId="86" fillId="100" borderId="275" applyNumberFormat="0" applyProtection="0">
      <alignment horizontal="right" vertical="center"/>
    </xf>
    <xf numFmtId="4" fontId="23" fillId="8" borderId="278" applyNumberFormat="0" applyProtection="0">
      <alignment horizontal="left" vertical="center" indent="1"/>
    </xf>
    <xf numFmtId="4" fontId="23" fillId="8" borderId="278" applyNumberFormat="0" applyProtection="0">
      <alignment horizontal="left" vertical="center" indent="1"/>
    </xf>
    <xf numFmtId="4" fontId="52" fillId="96" borderId="275" applyNumberFormat="0" applyProtection="0">
      <alignment horizontal="left" vertical="center" indent="1"/>
    </xf>
    <xf numFmtId="4" fontId="23" fillId="8" borderId="278" applyNumberFormat="0" applyProtection="0">
      <alignment horizontal="left" vertical="center" indent="1"/>
    </xf>
    <xf numFmtId="4" fontId="23" fillId="8" borderId="278" applyNumberFormat="0" applyProtection="0">
      <alignment horizontal="left" vertical="center" indent="1"/>
    </xf>
    <xf numFmtId="4" fontId="52" fillId="96" borderId="275" applyNumberFormat="0" applyProtection="0">
      <alignment horizontal="left" vertical="center" indent="1"/>
    </xf>
    <xf numFmtId="4" fontId="52" fillId="96" borderId="275" applyNumberFormat="0" applyProtection="0">
      <alignment horizontal="left" vertical="center" indent="1"/>
    </xf>
    <xf numFmtId="0" fontId="23" fillId="8" borderId="278" applyNumberFormat="0" applyProtection="0">
      <alignment horizontal="left" vertical="top" indent="1"/>
    </xf>
    <xf numFmtId="0"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0" fontId="79"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4" fontId="81" fillId="48" borderId="279" applyNumberFormat="0" applyProtection="0">
      <alignment horizontal="left" vertical="center" indent="1"/>
    </xf>
    <xf numFmtId="4" fontId="81" fillId="48" borderId="279" applyNumberFormat="0" applyProtection="0">
      <alignment horizontal="left" vertical="center" indent="1"/>
    </xf>
    <xf numFmtId="0" fontId="52" fillId="49" borderId="269"/>
    <xf numFmtId="0" fontId="52" fillId="49" borderId="269"/>
    <xf numFmtId="183" fontId="52" fillId="49" borderId="269"/>
    <xf numFmtId="182" fontId="52" fillId="49" borderId="269"/>
    <xf numFmtId="183" fontId="52" fillId="49" borderId="269"/>
    <xf numFmtId="182" fontId="52" fillId="49" borderId="269"/>
    <xf numFmtId="4" fontId="53" fillId="47" borderId="278" applyNumberFormat="0" applyProtection="0">
      <alignment horizontal="right" vertical="center"/>
    </xf>
    <xf numFmtId="4" fontId="53" fillId="47" borderId="278" applyNumberFormat="0" applyProtection="0">
      <alignment horizontal="right" vertical="center"/>
    </xf>
    <xf numFmtId="4" fontId="82" fillId="11" borderId="275" applyNumberFormat="0" applyProtection="0">
      <alignment horizontal="right" vertical="center"/>
    </xf>
    <xf numFmtId="4" fontId="82" fillId="11" borderId="275" applyNumberFormat="0" applyProtection="0">
      <alignment horizontal="right" vertical="center"/>
    </xf>
    <xf numFmtId="0" fontId="34" fillId="0" borderId="281" applyNumberFormat="0" applyFill="0" applyAlignment="0" applyProtection="0"/>
    <xf numFmtId="0" fontId="34" fillId="0" borderId="282" applyNumberFormat="0" applyFill="0" applyAlignment="0" applyProtection="0"/>
    <xf numFmtId="182" fontId="34" fillId="0" borderId="281" applyNumberFormat="0" applyFill="0" applyAlignment="0" applyProtection="0"/>
    <xf numFmtId="182" fontId="34" fillId="0" borderId="281" applyNumberFormat="0" applyFill="0" applyAlignment="0" applyProtection="0"/>
    <xf numFmtId="183" fontId="34" fillId="0" borderId="281"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2" applyNumberFormat="0" applyFill="0" applyAlignment="0" applyProtection="0"/>
    <xf numFmtId="183" fontId="34" fillId="0" borderId="282"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1" applyNumberFormat="0" applyFill="0" applyAlignment="0" applyProtection="0"/>
    <xf numFmtId="183" fontId="34" fillId="0" borderId="281" applyNumberFormat="0" applyFill="0" applyAlignment="0" applyProtection="0"/>
    <xf numFmtId="0" fontId="34" fillId="0" borderId="281"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0" fontId="34" fillId="0" borderId="281" applyNumberFormat="0" applyFill="0" applyAlignment="0" applyProtection="0"/>
    <xf numFmtId="0" fontId="45" fillId="92" borderId="288" applyNumberFormat="0" applyAlignment="0" applyProtection="0"/>
    <xf numFmtId="0" fontId="52" fillId="49" borderId="294"/>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42" borderId="286" applyNumberFormat="0" applyProtection="0">
      <alignment horizontal="right" vertical="center"/>
    </xf>
    <xf numFmtId="4" fontId="79" fillId="10" borderId="289" applyNumberFormat="0" applyProtection="0">
      <alignmen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4" fontId="23" fillId="15" borderId="289" applyNumberFormat="0" applyProtection="0">
      <alignment horizontal="right" vertical="center"/>
    </xf>
    <xf numFmtId="182" fontId="46" fillId="39" borderId="289" applyNumberFormat="0" applyProtection="0">
      <alignment horizontal="left" vertical="top" indent="1"/>
    </xf>
    <xf numFmtId="4" fontId="52" fillId="96" borderId="286" applyNumberFormat="0" applyProtection="0">
      <alignment horizontal="left" vertical="center" indent="1"/>
    </xf>
    <xf numFmtId="0" fontId="45" fillId="34" borderId="288" applyNumberFormat="0" applyAlignment="0" applyProtection="0"/>
    <xf numFmtId="182" fontId="10" fillId="31" borderId="287" applyNumberFormat="0" applyFont="0" applyAlignment="0" applyProtection="0"/>
    <xf numFmtId="4" fontId="52" fillId="39" borderId="286" applyNumberFormat="0" applyProtection="0">
      <alignment vertical="center"/>
    </xf>
    <xf numFmtId="4" fontId="52" fillId="46" borderId="290" applyNumberFormat="0" applyProtection="0">
      <alignment horizontal="left" vertical="center" indent="1"/>
    </xf>
    <xf numFmtId="0" fontId="52" fillId="49" borderId="294"/>
    <xf numFmtId="4" fontId="79" fillId="10" borderId="289" applyNumberFormat="0" applyProtection="0">
      <alignment vertical="center"/>
    </xf>
    <xf numFmtId="0" fontId="49" fillId="14" borderId="291" applyBorder="0"/>
    <xf numFmtId="0" fontId="49" fillId="14" borderId="291" applyBorder="0"/>
    <xf numFmtId="179" fontId="10" fillId="0" borderId="295">
      <protection locked="0"/>
    </xf>
    <xf numFmtId="179" fontId="10" fillId="0" borderId="295">
      <protection locked="0"/>
    </xf>
    <xf numFmtId="0" fontId="10" fillId="10" borderId="285" applyNumberFormat="0" applyFont="0" applyAlignment="0" applyProtection="0"/>
    <xf numFmtId="0" fontId="118" fillId="0" borderId="258">
      <alignment horizontal="left" vertical="center"/>
    </xf>
    <xf numFmtId="182" fontId="45" fillId="34" borderId="303" applyNumberFormat="0" applyAlignment="0" applyProtection="0"/>
    <xf numFmtId="0" fontId="79" fillId="10" borderId="315" applyNumberFormat="0" applyProtection="0">
      <alignment horizontal="left" vertical="top" indent="1"/>
    </xf>
    <xf numFmtId="0" fontId="177" fillId="132" borderId="294" applyNumberFormat="0" applyProtection="0">
      <alignment horizontal="left" vertical="center" indent="2"/>
    </xf>
    <xf numFmtId="4" fontId="52" fillId="8" borderId="312" applyNumberFormat="0" applyProtection="0">
      <alignment horizontal="right" vertical="center"/>
    </xf>
    <xf numFmtId="4" fontId="23" fillId="41" borderId="304" applyNumberFormat="0" applyProtection="0">
      <alignment horizontal="right" vertical="center"/>
    </xf>
    <xf numFmtId="0" fontId="45" fillId="92" borderId="288" applyNumberFormat="0" applyAlignment="0" applyProtection="0"/>
    <xf numFmtId="4" fontId="52" fillId="13" borderId="286" applyNumberFormat="0" applyProtection="0">
      <alignment horizontal="right" vertical="center"/>
    </xf>
    <xf numFmtId="4" fontId="52" fillId="44" borderId="286" applyNumberFormat="0" applyProtection="0">
      <alignment horizontal="right" vertical="center"/>
    </xf>
    <xf numFmtId="0" fontId="40" fillId="32" borderId="286" applyNumberFormat="0" applyAlignment="0" applyProtection="0"/>
    <xf numFmtId="0" fontId="79" fillId="10" borderId="289" applyNumberFormat="0" applyProtection="0">
      <alignment horizontal="left" vertical="top" indent="1"/>
    </xf>
    <xf numFmtId="4" fontId="52" fillId="15" borderId="286" applyNumberFormat="0" applyProtection="0">
      <alignment horizontal="right" vertical="center"/>
    </xf>
    <xf numFmtId="4" fontId="23" fillId="44" borderId="289" applyNumberFormat="0" applyProtection="0">
      <alignment horizontal="right" vertical="center"/>
    </xf>
    <xf numFmtId="4" fontId="23" fillId="44" borderId="289" applyNumberFormat="0" applyProtection="0">
      <alignment horizontal="right" vertical="center"/>
    </xf>
    <xf numFmtId="4" fontId="52" fillId="44" borderId="286" applyNumberFormat="0" applyProtection="0">
      <alignment horizontal="right" vertical="center"/>
    </xf>
    <xf numFmtId="4" fontId="23" fillId="44" borderId="289" applyNumberFormat="0" applyProtection="0">
      <alignment horizontal="right" vertical="center"/>
    </xf>
    <xf numFmtId="4" fontId="23" fillId="44" borderId="289" applyNumberFormat="0" applyProtection="0">
      <alignment horizontal="right" vertical="center"/>
    </xf>
    <xf numFmtId="4" fontId="52" fillId="44" borderId="286" applyNumberFormat="0" applyProtection="0">
      <alignment horizontal="right" vertical="center"/>
    </xf>
    <xf numFmtId="4" fontId="23" fillId="45" borderId="289" applyNumberFormat="0" applyProtection="0">
      <alignment horizontal="right" vertical="center"/>
    </xf>
    <xf numFmtId="4" fontId="23" fillId="45" borderId="289" applyNumberFormat="0" applyProtection="0">
      <alignment horizontal="right" vertical="center"/>
    </xf>
    <xf numFmtId="4" fontId="52" fillId="45" borderId="286" applyNumberFormat="0" applyProtection="0">
      <alignment horizontal="right" vertical="center"/>
    </xf>
    <xf numFmtId="4" fontId="23" fillId="45" borderId="289" applyNumberFormat="0" applyProtection="0">
      <alignment horizontal="right" vertical="center"/>
    </xf>
    <xf numFmtId="4" fontId="23" fillId="45" borderId="289" applyNumberFormat="0" applyProtection="0">
      <alignment horizontal="right" vertical="center"/>
    </xf>
    <xf numFmtId="4" fontId="52" fillId="45" borderId="286" applyNumberFormat="0" applyProtection="0">
      <alignment horizontal="right" vertical="center"/>
    </xf>
    <xf numFmtId="4" fontId="52" fillId="46" borderId="290" applyNumberFormat="0" applyProtection="0">
      <alignment horizontal="left" vertical="center" indent="1"/>
    </xf>
    <xf numFmtId="4" fontId="52" fillId="46"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23" fillId="8" borderId="289" applyNumberFormat="0" applyProtection="0">
      <alignment horizontal="right" vertical="center"/>
    </xf>
    <xf numFmtId="4" fontId="23" fillId="8" borderId="289" applyNumberFormat="0" applyProtection="0">
      <alignment horizontal="right" vertical="center"/>
    </xf>
    <xf numFmtId="4" fontId="52" fillId="8" borderId="286" applyNumberFormat="0" applyProtection="0">
      <alignment horizontal="right" vertical="center"/>
    </xf>
    <xf numFmtId="4" fontId="23" fillId="8" borderId="289" applyNumberFormat="0" applyProtection="0">
      <alignment horizontal="right" vertical="center"/>
    </xf>
    <xf numFmtId="4" fontId="23" fillId="8" borderId="289" applyNumberFormat="0" applyProtection="0">
      <alignment horizontal="right" vertical="center"/>
    </xf>
    <xf numFmtId="4" fontId="52" fillId="8" borderId="286" applyNumberFormat="0" applyProtection="0">
      <alignment horizontal="right" vertical="center"/>
    </xf>
    <xf numFmtId="4" fontId="52" fillId="47" borderId="290" applyNumberFormat="0" applyProtection="0">
      <alignment horizontal="left" vertical="center" indent="1"/>
    </xf>
    <xf numFmtId="4" fontId="52" fillId="47" borderId="290" applyNumberFormat="0" applyProtection="0">
      <alignment horizontal="left" vertical="center" indent="1"/>
    </xf>
    <xf numFmtId="4" fontId="52" fillId="8" borderId="290" applyNumberFormat="0" applyProtection="0">
      <alignment horizontal="left" vertical="center" indent="1"/>
    </xf>
    <xf numFmtId="4" fontId="52" fillId="8" borderId="290"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52" fillId="16" borderId="286"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52" fillId="16" borderId="286"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52"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52" fillId="98" borderId="286"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52" fillId="98" borderId="286"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52"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52" fillId="12" borderId="286"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52" fillId="12" borderId="286"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52"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52" fillId="47" borderId="286"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52" fillId="47" borderId="286"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52"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0" fontId="49" fillId="14" borderId="291" applyBorder="0"/>
    <xf numFmtId="182" fontId="49" fillId="14" borderId="291" applyBorder="0"/>
    <xf numFmtId="183" fontId="49" fillId="14" borderId="291" applyBorder="0"/>
    <xf numFmtId="183" fontId="49" fillId="14" borderId="291" applyBorder="0"/>
    <xf numFmtId="182" fontId="49" fillId="14" borderId="291" applyBorder="0"/>
    <xf numFmtId="4" fontId="23" fillId="10" borderId="289" applyNumberFormat="0" applyProtection="0">
      <alignment vertical="center"/>
    </xf>
    <xf numFmtId="4" fontId="23" fillId="10" borderId="289" applyNumberFormat="0" applyProtection="0">
      <alignment vertical="center"/>
    </xf>
    <xf numFmtId="4" fontId="79" fillId="10" borderId="289" applyNumberFormat="0" applyProtection="0">
      <alignment vertical="center"/>
    </xf>
    <xf numFmtId="4" fontId="79" fillId="10" borderId="289" applyNumberFormat="0" applyProtection="0">
      <alignment vertical="center"/>
    </xf>
    <xf numFmtId="4" fontId="50" fillId="10" borderId="289" applyNumberFormat="0" applyProtection="0">
      <alignment vertical="center"/>
    </xf>
    <xf numFmtId="4" fontId="50" fillId="10" borderId="289" applyNumberFormat="0" applyProtection="0">
      <alignment vertical="center"/>
    </xf>
    <xf numFmtId="4" fontId="86" fillId="99" borderId="283" applyNumberFormat="0" applyProtection="0">
      <alignment vertical="center"/>
    </xf>
    <xf numFmtId="4" fontId="86" fillId="99" borderId="283" applyNumberFormat="0" applyProtection="0">
      <alignment vertical="center"/>
    </xf>
    <xf numFmtId="4" fontId="23" fillId="10" borderId="289" applyNumberFormat="0" applyProtection="0">
      <alignment horizontal="left" vertical="center" indent="1"/>
    </xf>
    <xf numFmtId="4" fontId="23" fillId="10" borderId="289" applyNumberFormat="0" applyProtection="0">
      <alignment horizontal="left" vertical="center" indent="1"/>
    </xf>
    <xf numFmtId="4" fontId="79" fillId="16" borderId="289" applyNumberFormat="0" applyProtection="0">
      <alignment horizontal="left" vertical="center" indent="1"/>
    </xf>
    <xf numFmtId="4" fontId="23" fillId="10" borderId="289" applyNumberFormat="0" applyProtection="0">
      <alignment horizontal="left" vertical="center" indent="1"/>
    </xf>
    <xf numFmtId="4" fontId="23" fillId="10" borderId="289" applyNumberFormat="0" applyProtection="0">
      <alignment horizontal="left" vertical="center" indent="1"/>
    </xf>
    <xf numFmtId="4" fontId="79" fillId="16" borderId="289" applyNumberFormat="0" applyProtection="0">
      <alignment horizontal="left" vertical="center" indent="1"/>
    </xf>
    <xf numFmtId="0" fontId="23" fillId="10" borderId="289" applyNumberFormat="0" applyProtection="0">
      <alignment horizontal="left" vertical="top" indent="1"/>
    </xf>
    <xf numFmtId="0"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0" fontId="79"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4" fontId="23" fillId="47" borderId="289" applyNumberFormat="0" applyProtection="0">
      <alignment horizontal="right" vertical="center"/>
    </xf>
    <xf numFmtId="4" fontId="23" fillId="47" borderId="289" applyNumberFormat="0" applyProtection="0">
      <alignment horizontal="right" vertical="center"/>
    </xf>
    <xf numFmtId="4" fontId="52" fillId="0" borderId="286" applyNumberFormat="0" applyProtection="0">
      <alignment horizontal="right" vertical="center"/>
    </xf>
    <xf numFmtId="4" fontId="23" fillId="47" borderId="289" applyNumberFormat="0" applyProtection="0">
      <alignment horizontal="right" vertical="center"/>
    </xf>
    <xf numFmtId="4" fontId="23" fillId="47" borderId="289" applyNumberFormat="0" applyProtection="0">
      <alignment horizontal="right" vertical="center"/>
    </xf>
    <xf numFmtId="4" fontId="52" fillId="0" borderId="286" applyNumberFormat="0" applyProtection="0">
      <alignment horizontal="right" vertical="center"/>
    </xf>
    <xf numFmtId="4" fontId="52" fillId="0" borderId="286" applyNumberFormat="0" applyProtection="0">
      <alignment horizontal="right" vertical="center"/>
    </xf>
    <xf numFmtId="4" fontId="50" fillId="47" borderId="289" applyNumberFormat="0" applyProtection="0">
      <alignment horizontal="right" vertical="center"/>
    </xf>
    <xf numFmtId="4" fontId="50" fillId="47" borderId="289" applyNumberFormat="0" applyProtection="0">
      <alignment horizontal="right" vertical="center"/>
    </xf>
    <xf numFmtId="4" fontId="86" fillId="100" borderId="286" applyNumberFormat="0" applyProtection="0">
      <alignment horizontal="right" vertical="center"/>
    </xf>
    <xf numFmtId="4" fontId="86" fillId="100" borderId="286" applyNumberFormat="0" applyProtection="0">
      <alignment horizontal="right" vertical="center"/>
    </xf>
    <xf numFmtId="4" fontId="23" fillId="8" borderId="289" applyNumberFormat="0" applyProtection="0">
      <alignment horizontal="left" vertical="center" indent="1"/>
    </xf>
    <xf numFmtId="4" fontId="23" fillId="8" borderId="289" applyNumberFormat="0" applyProtection="0">
      <alignment horizontal="left" vertical="center" indent="1"/>
    </xf>
    <xf numFmtId="4" fontId="52" fillId="96" borderId="286" applyNumberFormat="0" applyProtection="0">
      <alignment horizontal="left" vertical="center" indent="1"/>
    </xf>
    <xf numFmtId="4" fontId="23" fillId="8" borderId="289" applyNumberFormat="0" applyProtection="0">
      <alignment horizontal="left" vertical="center" indent="1"/>
    </xf>
    <xf numFmtId="4" fontId="23" fillId="8" borderId="289" applyNumberFormat="0" applyProtection="0">
      <alignment horizontal="left" vertical="center" indent="1"/>
    </xf>
    <xf numFmtId="4" fontId="52" fillId="96" borderId="286" applyNumberFormat="0" applyProtection="0">
      <alignment horizontal="left" vertical="center" indent="1"/>
    </xf>
    <xf numFmtId="4" fontId="52" fillId="96" borderId="286" applyNumberFormat="0" applyProtection="0">
      <alignment horizontal="left" vertical="center" indent="1"/>
    </xf>
    <xf numFmtId="0" fontId="23" fillId="8" borderId="289" applyNumberFormat="0" applyProtection="0">
      <alignment horizontal="left" vertical="top" indent="1"/>
    </xf>
    <xf numFmtId="0"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0" fontId="79"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4" fontId="81" fillId="48" borderId="290" applyNumberFormat="0" applyProtection="0">
      <alignment horizontal="left" vertical="center" indent="1"/>
    </xf>
    <xf numFmtId="4" fontId="81" fillId="48" borderId="290" applyNumberFormat="0" applyProtection="0">
      <alignment horizontal="left" vertical="center" indent="1"/>
    </xf>
    <xf numFmtId="0" fontId="52" fillId="49" borderId="283"/>
    <xf numFmtId="0" fontId="52" fillId="49" borderId="283"/>
    <xf numFmtId="183" fontId="52" fillId="49" borderId="283"/>
    <xf numFmtId="182" fontId="52" fillId="49" borderId="283"/>
    <xf numFmtId="183" fontId="52" fillId="49" borderId="283"/>
    <xf numFmtId="182" fontId="52" fillId="49" borderId="283"/>
    <xf numFmtId="4" fontId="53" fillId="47" borderId="289" applyNumberFormat="0" applyProtection="0">
      <alignment horizontal="right" vertical="center"/>
    </xf>
    <xf numFmtId="4" fontId="53" fillId="47" borderId="289" applyNumberFormat="0" applyProtection="0">
      <alignment horizontal="right" vertical="center"/>
    </xf>
    <xf numFmtId="4" fontId="82" fillId="11" borderId="286" applyNumberFormat="0" applyProtection="0">
      <alignment horizontal="right" vertical="center"/>
    </xf>
    <xf numFmtId="4" fontId="82" fillId="11" borderId="286" applyNumberFormat="0" applyProtection="0">
      <alignment horizontal="right" vertical="center"/>
    </xf>
    <xf numFmtId="0" fontId="34" fillId="0" borderId="292" applyNumberFormat="0" applyFill="0" applyAlignment="0" applyProtection="0"/>
    <xf numFmtId="0" fontId="34" fillId="0" borderId="293" applyNumberFormat="0" applyFill="0" applyAlignment="0" applyProtection="0"/>
    <xf numFmtId="182" fontId="34" fillId="0" borderId="292" applyNumberFormat="0" applyFill="0" applyAlignment="0" applyProtection="0"/>
    <xf numFmtId="182" fontId="34" fillId="0" borderId="292" applyNumberFormat="0" applyFill="0" applyAlignment="0" applyProtection="0"/>
    <xf numFmtId="183" fontId="34" fillId="0" borderId="292" applyNumberFormat="0" applyFill="0" applyAlignment="0" applyProtection="0"/>
    <xf numFmtId="183"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3" applyNumberFormat="0" applyFill="0" applyAlignment="0" applyProtection="0"/>
    <xf numFmtId="183" fontId="34" fillId="0" borderId="293" applyNumberFormat="0" applyFill="0" applyAlignment="0" applyProtection="0"/>
    <xf numFmtId="4" fontId="52" fillId="95" borderId="301" applyNumberFormat="0" applyProtection="0">
      <alignment horizontal="left" vertical="center" indent="1"/>
    </xf>
    <xf numFmtId="183" fontId="34" fillId="0" borderId="292" applyNumberFormat="0" applyFill="0" applyAlignment="0" applyProtection="0"/>
    <xf numFmtId="182"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2" applyNumberFormat="0" applyFill="0" applyAlignment="0" applyProtection="0"/>
    <xf numFmtId="183" fontId="34" fillId="0" borderId="292" applyNumberFormat="0" applyFill="0" applyAlignment="0" applyProtection="0"/>
    <xf numFmtId="0" fontId="34" fillId="0" borderId="292" applyNumberFormat="0" applyFill="0" applyAlignment="0" applyProtection="0"/>
    <xf numFmtId="183"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0" fontId="34" fillId="0" borderId="292" applyNumberFormat="0" applyFill="0" applyAlignment="0" applyProtection="0"/>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2" fillId="12" borderId="289" applyNumberFormat="0" applyProtection="0">
      <alignment horizontal="left" vertical="top" indent="1"/>
    </xf>
    <xf numFmtId="4" fontId="52" fillId="15" borderId="286" applyNumberFormat="0" applyProtection="0">
      <alignment horizontal="right" vertical="center"/>
    </xf>
    <xf numFmtId="0" fontId="80" fillId="39" borderId="289" applyNumberFormat="0" applyProtection="0">
      <alignment horizontal="left" vertical="top" indent="1"/>
    </xf>
    <xf numFmtId="0" fontId="52" fillId="12" borderId="286" applyNumberFormat="0" applyProtection="0">
      <alignment horizontal="left" vertical="center" indent="1"/>
    </xf>
    <xf numFmtId="4" fontId="10" fillId="14" borderId="290" applyNumberFormat="0" applyProtection="0">
      <alignment horizontal="left" vertical="center" indent="1"/>
    </xf>
    <xf numFmtId="4" fontId="81" fillId="48" borderId="290" applyNumberFormat="0" applyProtection="0">
      <alignment horizontal="left" vertical="center" indent="1"/>
    </xf>
    <xf numFmtId="4" fontId="52" fillId="47" borderId="290" applyNumberFormat="0" applyProtection="0">
      <alignment horizontal="left" vertical="center" indent="1"/>
    </xf>
    <xf numFmtId="0" fontId="45" fillId="92" borderId="288" applyNumberFormat="0" applyAlignment="0" applyProtection="0"/>
    <xf numFmtId="0" fontId="52" fillId="47" borderId="289" applyNumberFormat="0" applyProtection="0">
      <alignment horizontal="left" vertical="top" indent="1"/>
    </xf>
    <xf numFmtId="0" fontId="52" fillId="12" borderId="286" applyNumberFormat="0" applyProtection="0">
      <alignment horizontal="left" vertical="center" indent="1"/>
    </xf>
    <xf numFmtId="0" fontId="79" fillId="8" borderId="289" applyNumberFormat="0" applyProtection="0">
      <alignment horizontal="left" vertical="top" indent="1"/>
    </xf>
    <xf numFmtId="0" fontId="52" fillId="14" borderId="289" applyNumberFormat="0" applyProtection="0">
      <alignment horizontal="left" vertical="top" indent="1"/>
    </xf>
    <xf numFmtId="4" fontId="10" fillId="14" borderId="290" applyNumberFormat="0" applyProtection="0">
      <alignment horizontal="left" vertical="center" indent="1"/>
    </xf>
    <xf numFmtId="0" fontId="52" fillId="8" borderId="289" applyNumberFormat="0" applyProtection="0">
      <alignment horizontal="left" vertical="top" indent="1"/>
    </xf>
    <xf numFmtId="4" fontId="82" fillId="11" borderId="286" applyNumberFormat="0" applyProtection="0">
      <alignment horizontal="right" vertical="center"/>
    </xf>
    <xf numFmtId="0" fontId="52" fillId="98" borderId="286" applyNumberFormat="0" applyProtection="0">
      <alignment horizontal="left" vertical="center" indent="1"/>
    </xf>
    <xf numFmtId="4" fontId="52" fillId="8" borderId="286" applyNumberFormat="0" applyProtection="0">
      <alignment horizontal="right" vertical="center"/>
    </xf>
    <xf numFmtId="4" fontId="81" fillId="48" borderId="290" applyNumberFormat="0" applyProtection="0">
      <alignment horizontal="left" vertical="center" indent="1"/>
    </xf>
    <xf numFmtId="4" fontId="52" fillId="39" borderId="286" applyNumberFormat="0" applyProtection="0">
      <alignment vertical="center"/>
    </xf>
    <xf numFmtId="4" fontId="52" fillId="15" borderId="286" applyNumberFormat="0" applyProtection="0">
      <alignment horizontal="right" vertical="center"/>
    </xf>
    <xf numFmtId="4" fontId="52" fillId="42" borderId="286" applyNumberFormat="0" applyProtection="0">
      <alignment horizontal="right" vertical="center"/>
    </xf>
    <xf numFmtId="4" fontId="52" fillId="13" borderId="286" applyNumberFormat="0" applyProtection="0">
      <alignment horizontal="right" vertical="center"/>
    </xf>
    <xf numFmtId="4" fontId="52" fillId="45" borderId="286" applyNumberFormat="0" applyProtection="0">
      <alignment horizontal="right" vertical="center"/>
    </xf>
    <xf numFmtId="4" fontId="52" fillId="45" borderId="286" applyNumberFormat="0" applyProtection="0">
      <alignment horizontal="right" vertical="center"/>
    </xf>
    <xf numFmtId="0" fontId="52" fillId="12" borderId="286" applyNumberFormat="0" applyProtection="0">
      <alignment horizontal="left" vertical="center" indent="1"/>
    </xf>
    <xf numFmtId="4" fontId="52" fillId="46" borderId="290" applyNumberFormat="0" applyProtection="0">
      <alignment horizontal="left" vertical="center" indent="1"/>
    </xf>
    <xf numFmtId="0" fontId="34" fillId="0" borderId="292" applyNumberFormat="0" applyFill="0" applyAlignment="0" applyProtection="0"/>
    <xf numFmtId="4" fontId="52" fillId="47" borderId="290" applyNumberFormat="0" applyProtection="0">
      <alignment horizontal="left" vertical="center" indent="1"/>
    </xf>
    <xf numFmtId="0" fontId="52" fillId="16" borderId="286" applyNumberFormat="0" applyProtection="0">
      <alignment horizontal="left" vertical="center" indent="1"/>
    </xf>
    <xf numFmtId="4" fontId="10" fillId="14" borderId="290" applyNumberFormat="0" applyProtection="0">
      <alignment horizontal="left" vertical="center" indent="1"/>
    </xf>
    <xf numFmtId="4" fontId="52" fillId="45" borderId="286" applyNumberFormat="0" applyProtection="0">
      <alignment horizontal="right" vertical="center"/>
    </xf>
    <xf numFmtId="4" fontId="86" fillId="99" borderId="294" applyNumberFormat="0" applyProtection="0">
      <alignmen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96" borderId="286" applyNumberFormat="0" applyProtection="0">
      <alignment horizontal="left" vertical="center" indent="1"/>
    </xf>
    <xf numFmtId="4" fontId="52" fillId="41" borderId="286" applyNumberFormat="0" applyProtection="0">
      <alignment horizontal="right" vertical="center"/>
    </xf>
    <xf numFmtId="4" fontId="52" fillId="96" borderId="286" applyNumberFormat="0" applyProtection="0">
      <alignment horizontal="left" vertical="center" indent="1"/>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5" borderId="286" applyNumberFormat="0" applyProtection="0">
      <alignment horizontal="left" vertical="center" indent="1"/>
    </xf>
    <xf numFmtId="4" fontId="52" fillId="39" borderId="286" applyNumberFormat="0" applyProtection="0">
      <alignment vertical="center"/>
    </xf>
    <xf numFmtId="0" fontId="52" fillId="8" borderId="289" applyNumberFormat="0" applyProtection="0">
      <alignment horizontal="left" vertical="top" indent="1"/>
    </xf>
    <xf numFmtId="4" fontId="46" fillId="39" borderId="315" applyNumberFormat="0" applyProtection="0">
      <alignment horizontal="left" vertical="center" indent="1"/>
    </xf>
    <xf numFmtId="4" fontId="47" fillId="39" borderId="315" applyNumberFormat="0" applyProtection="0">
      <alignment vertical="center"/>
    </xf>
    <xf numFmtId="182" fontId="45" fillId="34" borderId="314" applyNumberFormat="0" applyAlignment="0" applyProtection="0"/>
    <xf numFmtId="0" fontId="52" fillId="12" borderId="315" applyNumberFormat="0" applyProtection="0">
      <alignment horizontal="left" vertical="top" indent="1"/>
    </xf>
    <xf numFmtId="183" fontId="10" fillId="31" borderId="313" applyNumberFormat="0" applyFont="0" applyAlignment="0" applyProtection="0"/>
    <xf numFmtId="182" fontId="10" fillId="31" borderId="313" applyNumberFormat="0" applyFont="0" applyAlignment="0" applyProtection="0"/>
    <xf numFmtId="4" fontId="52" fillId="39" borderId="312" applyNumberFormat="0" applyProtection="0">
      <alignment vertical="center"/>
    </xf>
    <xf numFmtId="4" fontId="86" fillId="99" borderId="320" applyNumberFormat="0" applyProtection="0">
      <alignment vertical="center"/>
    </xf>
    <xf numFmtId="4" fontId="79" fillId="10" borderId="315" applyNumberFormat="0" applyProtection="0">
      <alignment vertical="center"/>
    </xf>
    <xf numFmtId="4" fontId="52" fillId="15" borderId="312" applyNumberFormat="0" applyProtection="0">
      <alignment horizontal="right" vertical="center"/>
    </xf>
    <xf numFmtId="4" fontId="52" fillId="40" borderId="316" applyNumberFormat="0" applyProtection="0">
      <alignment horizontal="right" vertical="center"/>
    </xf>
    <xf numFmtId="0" fontId="52" fillId="49" borderId="320"/>
    <xf numFmtId="4" fontId="52" fillId="97" borderId="312" applyNumberFormat="0" applyProtection="0">
      <alignment horizontal="right" vertical="center"/>
    </xf>
    <xf numFmtId="4" fontId="52" fillId="8" borderId="312" applyNumberFormat="0" applyProtection="0">
      <alignment horizontal="right" vertical="center"/>
    </xf>
    <xf numFmtId="4" fontId="10" fillId="14" borderId="316" applyNumberFormat="0" applyProtection="0">
      <alignment horizontal="left" vertical="center" indent="1"/>
    </xf>
    <xf numFmtId="4" fontId="52" fillId="8" borderId="316" applyNumberFormat="0" applyProtection="0">
      <alignment horizontal="left" vertical="center" indent="1"/>
    </xf>
    <xf numFmtId="0" fontId="52" fillId="31" borderId="312" applyNumberFormat="0" applyFont="0" applyAlignment="0" applyProtection="0"/>
    <xf numFmtId="4" fontId="52" fillId="95" borderId="312" applyNumberFormat="0" applyProtection="0">
      <alignment horizontal="left" vertical="center" indent="1"/>
    </xf>
    <xf numFmtId="0" fontId="52" fillId="14" borderId="315" applyNumberFormat="0" applyProtection="0">
      <alignment horizontal="left" vertical="top" indent="1"/>
    </xf>
    <xf numFmtId="0" fontId="52" fillId="12" borderId="315" applyNumberFormat="0" applyProtection="0">
      <alignment horizontal="left" vertical="top" indent="1"/>
    </xf>
    <xf numFmtId="4" fontId="52" fillId="45" borderId="312" applyNumberFormat="0" applyProtection="0">
      <alignment horizontal="right" vertical="center"/>
    </xf>
    <xf numFmtId="0" fontId="49" fillId="14" borderId="317" applyBorder="0"/>
    <xf numFmtId="182" fontId="40" fillId="32" borderId="311" applyNumberFormat="0" applyAlignment="0" applyProtection="0"/>
    <xf numFmtId="182" fontId="130" fillId="17" borderId="311" applyNumberFormat="0" applyAlignment="0" applyProtection="0"/>
    <xf numFmtId="183" fontId="130" fillId="17" borderId="311" applyNumberFormat="0" applyAlignment="0" applyProtection="0"/>
    <xf numFmtId="182" fontId="130" fillId="17" borderId="311" applyNumberFormat="0" applyAlignment="0" applyProtection="0"/>
    <xf numFmtId="0" fontId="31" fillId="34" borderId="311" applyNumberFormat="0" applyAlignment="0" applyProtection="0"/>
    <xf numFmtId="0" fontId="31" fillId="34" borderId="300" applyNumberFormat="0" applyAlignment="0" applyProtection="0"/>
    <xf numFmtId="10" fontId="52" fillId="99" borderId="320" applyNumberFormat="0" applyBorder="0" applyAlignment="0" applyProtection="0"/>
    <xf numFmtId="0" fontId="130" fillId="17" borderId="311" applyNumberFormat="0" applyAlignment="0" applyProtection="0"/>
    <xf numFmtId="183" fontId="130" fillId="17" borderId="300" applyNumberFormat="0" applyAlignment="0" applyProtection="0"/>
    <xf numFmtId="0" fontId="130" fillId="17" borderId="300" applyNumberFormat="0" applyAlignment="0" applyProtection="0"/>
    <xf numFmtId="183" fontId="130" fillId="17" borderId="300" applyNumberFormat="0" applyAlignment="0" applyProtection="0"/>
    <xf numFmtId="0" fontId="40" fillId="32" borderId="300" applyNumberFormat="0" applyAlignment="0" applyProtection="0"/>
    <xf numFmtId="182" fontId="40" fillId="32" borderId="300" applyNumberFormat="0" applyAlignment="0" applyProtection="0"/>
    <xf numFmtId="0" fontId="125" fillId="16" borderId="285" applyNumberFormat="0" applyAlignment="0" applyProtection="0"/>
    <xf numFmtId="0" fontId="130" fillId="17" borderId="300" applyNumberFormat="0" applyAlignment="0" applyProtection="0"/>
    <xf numFmtId="182" fontId="40" fillId="32" borderId="300" applyNumberFormat="0" applyAlignment="0" applyProtection="0"/>
    <xf numFmtId="0" fontId="130" fillId="17" borderId="300" applyNumberFormat="0" applyAlignment="0" applyProtection="0"/>
    <xf numFmtId="0" fontId="130" fillId="17" borderId="300" applyNumberFormat="0" applyAlignment="0" applyProtection="0"/>
    <xf numFmtId="0" fontId="10" fillId="101" borderId="315" applyNumberFormat="0" applyProtection="0">
      <alignment horizontal="left" vertical="top" indent="1"/>
    </xf>
    <xf numFmtId="0" fontId="10" fillId="101" borderId="315" applyNumberFormat="0" applyProtection="0">
      <alignment horizontal="left" vertical="top" indent="1"/>
    </xf>
    <xf numFmtId="183" fontId="10" fillId="31" borderId="302" applyNumberFormat="0" applyFont="0" applyAlignment="0" applyProtection="0"/>
    <xf numFmtId="0" fontId="45" fillId="34" borderId="303" applyNumberFormat="0" applyAlignment="0" applyProtection="0"/>
    <xf numFmtId="4" fontId="46" fillId="39" borderId="304" applyNumberFormat="0" applyProtection="0">
      <alignment horizontal="left" vertical="center" indent="1"/>
    </xf>
    <xf numFmtId="4" fontId="23" fillId="9" borderId="304" applyNumberFormat="0" applyProtection="0">
      <alignment horizontal="right" vertical="center"/>
    </xf>
    <xf numFmtId="4" fontId="10" fillId="14" borderId="305" applyNumberFormat="0" applyProtection="0">
      <alignment horizontal="left" vertical="center" indent="1"/>
    </xf>
    <xf numFmtId="4" fontId="52" fillId="8" borderId="301" applyNumberFormat="0" applyProtection="0">
      <alignment horizontal="right" vertical="center"/>
    </xf>
    <xf numFmtId="4" fontId="52" fillId="8" borderId="305"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3" fontId="10" fillId="8" borderId="304"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0" fontId="130" fillId="17" borderId="285"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5" applyNumberFormat="0" applyAlignment="0" applyProtection="0"/>
    <xf numFmtId="0" fontId="10" fillId="10" borderId="287" applyNumberFormat="0" applyFont="0" applyAlignment="0" applyProtection="0"/>
    <xf numFmtId="0" fontId="10" fillId="10" borderId="287" applyNumberFormat="0" applyFont="0" applyAlignment="0" applyProtection="0"/>
    <xf numFmtId="0" fontId="52" fillId="31" borderId="286" applyNumberFormat="0" applyFont="0" applyAlignment="0" applyProtection="0"/>
    <xf numFmtId="0" fontId="52" fillId="31" borderId="286" applyNumberFormat="0" applyFont="0" applyAlignment="0" applyProtection="0"/>
    <xf numFmtId="0" fontId="52" fillId="31" borderId="286" applyNumberFormat="0" applyFont="0" applyAlignment="0" applyProtection="0"/>
    <xf numFmtId="0" fontId="45" fillId="16" borderId="288" applyNumberFormat="0" applyAlignment="0" applyProtection="0"/>
    <xf numFmtId="4" fontId="46" fillId="39" borderId="289" applyNumberFormat="0" applyProtection="0">
      <alignment vertical="center"/>
    </xf>
    <xf numFmtId="4" fontId="47" fillId="39" borderId="289" applyNumberFormat="0" applyProtection="0">
      <alignment vertical="center"/>
    </xf>
    <xf numFmtId="4" fontId="46" fillId="39" borderId="289" applyNumberFormat="0" applyProtection="0">
      <alignment horizontal="left" vertical="center" indent="1"/>
    </xf>
    <xf numFmtId="0" fontId="46" fillId="39" borderId="289" applyNumberFormat="0" applyProtection="0">
      <alignment horizontal="left" vertical="top" indent="1"/>
    </xf>
    <xf numFmtId="4" fontId="23" fillId="13" borderId="289" applyNumberFormat="0" applyProtection="0">
      <alignment horizontal="right" vertical="center"/>
    </xf>
    <xf numFmtId="4" fontId="23" fillId="9" borderId="289" applyNumberFormat="0" applyProtection="0">
      <alignment horizontal="right" vertical="center"/>
    </xf>
    <xf numFmtId="4" fontId="23" fillId="40" borderId="289" applyNumberFormat="0" applyProtection="0">
      <alignment horizontal="right" vertical="center"/>
    </xf>
    <xf numFmtId="4" fontId="23" fillId="41" borderId="289" applyNumberFormat="0" applyProtection="0">
      <alignment horizontal="right" vertical="center"/>
    </xf>
    <xf numFmtId="4" fontId="23" fillId="42" borderId="289" applyNumberFormat="0" applyProtection="0">
      <alignment horizontal="right" vertical="center"/>
    </xf>
    <xf numFmtId="4" fontId="23" fillId="43" borderId="289" applyNumberFormat="0" applyProtection="0">
      <alignment horizontal="right" vertical="center"/>
    </xf>
    <xf numFmtId="4" fontId="23" fillId="15" borderId="289" applyNumberFormat="0" applyProtection="0">
      <alignment horizontal="right" vertical="center"/>
    </xf>
    <xf numFmtId="4" fontId="23" fillId="44" borderId="289" applyNumberFormat="0" applyProtection="0">
      <alignment horizontal="right" vertical="center"/>
    </xf>
    <xf numFmtId="4" fontId="23" fillId="45" borderId="289" applyNumberFormat="0" applyProtection="0">
      <alignment horizontal="right" vertical="center"/>
    </xf>
    <xf numFmtId="4" fontId="23" fillId="8" borderId="289" applyNumberFormat="0" applyProtection="0">
      <alignment horizontal="right" vertical="center"/>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11" borderId="294" applyNumberFormat="0">
      <protection locked="0"/>
    </xf>
    <xf numFmtId="0" fontId="10" fillId="11" borderId="294" applyNumberFormat="0">
      <protection locked="0"/>
    </xf>
    <xf numFmtId="0" fontId="10" fillId="11" borderId="294" applyNumberFormat="0">
      <protection locked="0"/>
    </xf>
    <xf numFmtId="4" fontId="23" fillId="10" borderId="289" applyNumberFormat="0" applyProtection="0">
      <alignment vertical="center"/>
    </xf>
    <xf numFmtId="4" fontId="50" fillId="10" borderId="289" applyNumberFormat="0" applyProtection="0">
      <alignment vertical="center"/>
    </xf>
    <xf numFmtId="0" fontId="23" fillId="10" borderId="289" applyNumberFormat="0" applyProtection="0">
      <alignment horizontal="left" vertical="top" indent="1"/>
    </xf>
    <xf numFmtId="4" fontId="23" fillId="47" borderId="289" applyNumberFormat="0" applyProtection="0">
      <alignment horizontal="right" vertical="center"/>
    </xf>
    <xf numFmtId="4" fontId="50" fillId="47" borderId="289" applyNumberFormat="0" applyProtection="0">
      <alignment horizontal="right" vertical="center"/>
    </xf>
    <xf numFmtId="4" fontId="23" fillId="8" borderId="289" applyNumberFormat="0" applyProtection="0">
      <alignment horizontal="left" vertical="center" indent="1"/>
    </xf>
    <xf numFmtId="0" fontId="23" fillId="8" borderId="289" applyNumberFormat="0" applyProtection="0">
      <alignment horizontal="left" vertical="top" indent="1"/>
    </xf>
    <xf numFmtId="4" fontId="53" fillId="47" borderId="289" applyNumberFormat="0" applyProtection="0">
      <alignment horizontal="right" vertical="center"/>
    </xf>
    <xf numFmtId="4" fontId="23" fillId="40" borderId="304" applyNumberFormat="0" applyProtection="0">
      <alignment horizontal="right" vertical="center"/>
    </xf>
    <xf numFmtId="4" fontId="23" fillId="41" borderId="315" applyNumberFormat="0" applyProtection="0">
      <alignment horizontal="right" vertical="center"/>
    </xf>
    <xf numFmtId="4" fontId="52" fillId="41" borderId="312" applyNumberFormat="0" applyProtection="0">
      <alignment horizontal="right" vertical="center"/>
    </xf>
    <xf numFmtId="4" fontId="23" fillId="41" borderId="315" applyNumberFormat="0" applyProtection="0">
      <alignment horizontal="right" vertical="center"/>
    </xf>
    <xf numFmtId="4" fontId="23" fillId="41" borderId="315" applyNumberFormat="0" applyProtection="0">
      <alignment horizontal="right" vertical="center"/>
    </xf>
    <xf numFmtId="4" fontId="52" fillId="41" borderId="312" applyNumberFormat="0" applyProtection="0">
      <alignment horizontal="right" vertical="center"/>
    </xf>
    <xf numFmtId="4" fontId="23" fillId="42" borderId="315" applyNumberFormat="0" applyProtection="0">
      <alignment horizontal="right" vertical="center"/>
    </xf>
    <xf numFmtId="4" fontId="23" fillId="42" borderId="315" applyNumberFormat="0" applyProtection="0">
      <alignment horizontal="right" vertical="center"/>
    </xf>
    <xf numFmtId="4" fontId="52" fillId="42" borderId="312" applyNumberFormat="0" applyProtection="0">
      <alignment horizontal="right" vertical="center"/>
    </xf>
    <xf numFmtId="4" fontId="23" fillId="42" borderId="315" applyNumberFormat="0" applyProtection="0">
      <alignment horizontal="right" vertical="center"/>
    </xf>
    <xf numFmtId="4" fontId="23" fillId="42" borderId="315" applyNumberFormat="0" applyProtection="0">
      <alignment horizontal="right" vertical="center"/>
    </xf>
    <xf numFmtId="4" fontId="52" fillId="42" borderId="312" applyNumberFormat="0" applyProtection="0">
      <alignment horizontal="right" vertical="center"/>
    </xf>
    <xf numFmtId="4" fontId="23" fillId="43" borderId="315" applyNumberFormat="0" applyProtection="0">
      <alignment horizontal="right" vertical="center"/>
    </xf>
    <xf numFmtId="4" fontId="23" fillId="43" borderId="315" applyNumberFormat="0" applyProtection="0">
      <alignment horizontal="right" vertical="center"/>
    </xf>
    <xf numFmtId="4" fontId="52" fillId="43" borderId="312" applyNumberFormat="0" applyProtection="0">
      <alignment horizontal="right" vertical="center"/>
    </xf>
    <xf numFmtId="4" fontId="23" fillId="43" borderId="315" applyNumberFormat="0" applyProtection="0">
      <alignment horizontal="right" vertical="center"/>
    </xf>
    <xf numFmtId="4" fontId="23" fillId="43" borderId="315" applyNumberFormat="0" applyProtection="0">
      <alignment horizontal="right" vertical="center"/>
    </xf>
    <xf numFmtId="4" fontId="52" fillId="43" borderId="312" applyNumberFormat="0" applyProtection="0">
      <alignment horizontal="right" vertical="center"/>
    </xf>
    <xf numFmtId="4" fontId="23" fillId="15" borderId="315" applyNumberFormat="0" applyProtection="0">
      <alignment horizontal="right" vertical="center"/>
    </xf>
    <xf numFmtId="4" fontId="23" fillId="15" borderId="315" applyNumberFormat="0" applyProtection="0">
      <alignment horizontal="right" vertical="center"/>
    </xf>
    <xf numFmtId="4" fontId="52" fillId="15" borderId="312" applyNumberFormat="0" applyProtection="0">
      <alignment horizontal="right" vertical="center"/>
    </xf>
    <xf numFmtId="4" fontId="23" fillId="15" borderId="315" applyNumberFormat="0" applyProtection="0">
      <alignment horizontal="right" vertical="center"/>
    </xf>
    <xf numFmtId="4" fontId="23" fillId="13" borderId="315" applyNumberFormat="0" applyProtection="0">
      <alignment horizontal="right" vertical="center"/>
    </xf>
    <xf numFmtId="0" fontId="125" fillId="16" borderId="311" applyNumberFormat="0" applyAlignment="0" applyProtection="0"/>
    <xf numFmtId="4" fontId="86" fillId="95" borderId="312" applyNumberFormat="0" applyProtection="0">
      <alignment vertical="center"/>
    </xf>
    <xf numFmtId="4" fontId="23" fillId="41" borderId="315" applyNumberFormat="0" applyProtection="0">
      <alignment horizontal="right" vertical="center"/>
    </xf>
    <xf numFmtId="4" fontId="46" fillId="39" borderId="315" applyNumberFormat="0" applyProtection="0">
      <alignment vertical="center"/>
    </xf>
    <xf numFmtId="182" fontId="10" fillId="10" borderId="302" applyNumberFormat="0" applyFont="0" applyAlignment="0" applyProtection="0"/>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52" fillId="47" borderId="301"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52"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0" fontId="49" fillId="14" borderId="306" applyBorder="0"/>
    <xf numFmtId="182" fontId="49" fillId="14" borderId="306" applyBorder="0"/>
    <xf numFmtId="183" fontId="49" fillId="14" borderId="306" applyBorder="0"/>
    <xf numFmtId="183" fontId="49" fillId="14" borderId="306" applyBorder="0"/>
    <xf numFmtId="182" fontId="49" fillId="14" borderId="306" applyBorder="0"/>
    <xf numFmtId="4" fontId="23" fillId="10" borderId="304" applyNumberFormat="0" applyProtection="0">
      <alignment vertical="center"/>
    </xf>
    <xf numFmtId="4" fontId="23" fillId="10" borderId="304" applyNumberFormat="0" applyProtection="0">
      <alignment vertical="center"/>
    </xf>
    <xf numFmtId="4" fontId="79" fillId="10" borderId="304" applyNumberFormat="0" applyProtection="0">
      <alignment vertical="center"/>
    </xf>
    <xf numFmtId="4" fontId="79" fillId="10" borderId="304" applyNumberFormat="0" applyProtection="0">
      <alignment vertical="center"/>
    </xf>
    <xf numFmtId="4" fontId="50" fillId="10" borderId="304" applyNumberFormat="0" applyProtection="0">
      <alignment vertical="center"/>
    </xf>
    <xf numFmtId="4" fontId="50" fillId="10" borderId="304" applyNumberFormat="0" applyProtection="0">
      <alignment vertical="center"/>
    </xf>
    <xf numFmtId="4" fontId="86" fillId="99" borderId="283" applyNumberFormat="0" applyProtection="0">
      <alignment vertical="center"/>
    </xf>
    <xf numFmtId="4" fontId="86" fillId="99" borderId="283" applyNumberFormat="0" applyProtection="0">
      <alignment vertical="center"/>
    </xf>
    <xf numFmtId="4" fontId="23" fillId="10" borderId="304" applyNumberFormat="0" applyProtection="0">
      <alignment horizontal="left" vertical="center" indent="1"/>
    </xf>
    <xf numFmtId="4" fontId="23" fillId="10" borderId="304" applyNumberFormat="0" applyProtection="0">
      <alignment horizontal="left" vertical="center" indent="1"/>
    </xf>
    <xf numFmtId="4" fontId="79" fillId="16" borderId="304" applyNumberFormat="0" applyProtection="0">
      <alignment horizontal="left" vertical="center" indent="1"/>
    </xf>
    <xf numFmtId="4" fontId="23" fillId="10" borderId="304" applyNumberFormat="0" applyProtection="0">
      <alignment horizontal="left" vertical="center" indent="1"/>
    </xf>
    <xf numFmtId="4" fontId="23" fillId="10" borderId="304" applyNumberFormat="0" applyProtection="0">
      <alignment horizontal="left" vertical="center" indent="1"/>
    </xf>
    <xf numFmtId="4" fontId="79" fillId="16" borderId="304" applyNumberFormat="0" applyProtection="0">
      <alignment horizontal="left" vertical="center" indent="1"/>
    </xf>
    <xf numFmtId="0" fontId="23" fillId="10" borderId="304" applyNumberFormat="0" applyProtection="0">
      <alignment horizontal="left" vertical="top" indent="1"/>
    </xf>
    <xf numFmtId="0"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0" fontId="79"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4" fontId="23" fillId="47" borderId="304" applyNumberFormat="0" applyProtection="0">
      <alignment horizontal="right" vertical="center"/>
    </xf>
    <xf numFmtId="4" fontId="23" fillId="47" borderId="304" applyNumberFormat="0" applyProtection="0">
      <alignment horizontal="right" vertical="center"/>
    </xf>
    <xf numFmtId="4" fontId="52" fillId="0" borderId="301" applyNumberFormat="0" applyProtection="0">
      <alignment horizontal="right" vertical="center"/>
    </xf>
    <xf numFmtId="4" fontId="23" fillId="47" borderId="304" applyNumberFormat="0" applyProtection="0">
      <alignment horizontal="right" vertical="center"/>
    </xf>
    <xf numFmtId="4" fontId="23" fillId="47" borderId="304" applyNumberFormat="0" applyProtection="0">
      <alignment horizontal="right" vertical="center"/>
    </xf>
    <xf numFmtId="4" fontId="52" fillId="0" borderId="301" applyNumberFormat="0" applyProtection="0">
      <alignment horizontal="right" vertical="center"/>
    </xf>
    <xf numFmtId="4" fontId="52" fillId="0" borderId="301" applyNumberFormat="0" applyProtection="0">
      <alignment horizontal="right" vertical="center"/>
    </xf>
    <xf numFmtId="4" fontId="50" fillId="47" borderId="304" applyNumberFormat="0" applyProtection="0">
      <alignment horizontal="right" vertical="center"/>
    </xf>
    <xf numFmtId="4" fontId="50" fillId="47" borderId="304" applyNumberFormat="0" applyProtection="0">
      <alignment horizontal="right" vertical="center"/>
    </xf>
    <xf numFmtId="4" fontId="86" fillId="100" borderId="301" applyNumberFormat="0" applyProtection="0">
      <alignment horizontal="right" vertical="center"/>
    </xf>
    <xf numFmtId="4" fontId="86" fillId="100" borderId="301" applyNumberFormat="0" applyProtection="0">
      <alignment horizontal="right" vertical="center"/>
    </xf>
    <xf numFmtId="4" fontId="23" fillId="8" borderId="304" applyNumberFormat="0" applyProtection="0">
      <alignment horizontal="left" vertical="center" indent="1"/>
    </xf>
    <xf numFmtId="4" fontId="23" fillId="8" borderId="304" applyNumberFormat="0" applyProtection="0">
      <alignment horizontal="left" vertical="center" indent="1"/>
    </xf>
    <xf numFmtId="4" fontId="52" fillId="96" borderId="301" applyNumberFormat="0" applyProtection="0">
      <alignment horizontal="left" vertical="center" indent="1"/>
    </xf>
    <xf numFmtId="4" fontId="23" fillId="8" borderId="304" applyNumberFormat="0" applyProtection="0">
      <alignment horizontal="left" vertical="center" indent="1"/>
    </xf>
    <xf numFmtId="4" fontId="23" fillId="8" borderId="304" applyNumberFormat="0" applyProtection="0">
      <alignment horizontal="left" vertical="center" indent="1"/>
    </xf>
    <xf numFmtId="4" fontId="52" fillId="96" borderId="301" applyNumberFormat="0" applyProtection="0">
      <alignment horizontal="left" vertical="center" indent="1"/>
    </xf>
    <xf numFmtId="4" fontId="52" fillId="96" borderId="301" applyNumberFormat="0" applyProtection="0">
      <alignment horizontal="left" vertical="center" indent="1"/>
    </xf>
    <xf numFmtId="0" fontId="23" fillId="8" borderId="304" applyNumberFormat="0" applyProtection="0">
      <alignment horizontal="left" vertical="top" indent="1"/>
    </xf>
    <xf numFmtId="0"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0" fontId="79"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4" fontId="81" fillId="48" borderId="305" applyNumberFormat="0" applyProtection="0">
      <alignment horizontal="left" vertical="center" indent="1"/>
    </xf>
    <xf numFmtId="4" fontId="81" fillId="48" borderId="305" applyNumberFormat="0" applyProtection="0">
      <alignment horizontal="left" vertical="center" indent="1"/>
    </xf>
    <xf numFmtId="0" fontId="52" fillId="49" borderId="283"/>
    <xf numFmtId="0" fontId="52" fillId="49" borderId="283"/>
    <xf numFmtId="183" fontId="52" fillId="49" borderId="283"/>
    <xf numFmtId="182" fontId="52" fillId="49" borderId="283"/>
    <xf numFmtId="183" fontId="52" fillId="49" borderId="283"/>
    <xf numFmtId="182" fontId="52" fillId="49" borderId="283"/>
    <xf numFmtId="4" fontId="53" fillId="47" borderId="304" applyNumberFormat="0" applyProtection="0">
      <alignment horizontal="right" vertical="center"/>
    </xf>
    <xf numFmtId="4" fontId="53" fillId="47" borderId="304" applyNumberFormat="0" applyProtection="0">
      <alignment horizontal="right" vertical="center"/>
    </xf>
    <xf numFmtId="4" fontId="82" fillId="11" borderId="301" applyNumberFormat="0" applyProtection="0">
      <alignment horizontal="right" vertical="center"/>
    </xf>
    <xf numFmtId="4" fontId="82" fillId="11" borderId="301" applyNumberFormat="0" applyProtection="0">
      <alignment horizontal="right" vertical="center"/>
    </xf>
    <xf numFmtId="0" fontId="34" fillId="0" borderId="307" applyNumberFormat="0" applyFill="0" applyAlignment="0" applyProtection="0"/>
    <xf numFmtId="0" fontId="34" fillId="0" borderId="308" applyNumberFormat="0" applyFill="0" applyAlignment="0" applyProtection="0"/>
    <xf numFmtId="182" fontId="34" fillId="0" borderId="307" applyNumberFormat="0" applyFill="0" applyAlignment="0" applyProtection="0"/>
    <xf numFmtId="182" fontId="34" fillId="0" borderId="307" applyNumberFormat="0" applyFill="0" applyAlignment="0" applyProtection="0"/>
    <xf numFmtId="183" fontId="34" fillId="0" borderId="307"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8" applyNumberFormat="0" applyFill="0" applyAlignment="0" applyProtection="0"/>
    <xf numFmtId="183" fontId="34" fillId="0" borderId="308"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7" applyNumberFormat="0" applyFill="0" applyAlignment="0" applyProtection="0"/>
    <xf numFmtId="183" fontId="34" fillId="0" borderId="307" applyNumberFormat="0" applyFill="0" applyAlignment="0" applyProtection="0"/>
    <xf numFmtId="0" fontId="34" fillId="0" borderId="307"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0" fontId="34" fillId="0" borderId="307" applyNumberFormat="0" applyFill="0" applyAlignment="0" applyProtection="0"/>
    <xf numFmtId="0" fontId="45" fillId="92" borderId="314" applyNumberFormat="0" applyAlignment="0" applyProtection="0"/>
    <xf numFmtId="0" fontId="52" fillId="49" borderId="320"/>
    <xf numFmtId="4" fontId="52" fillId="97" borderId="312" applyNumberFormat="0" applyProtection="0">
      <alignment horizontal="right" vertical="center"/>
    </xf>
    <xf numFmtId="4" fontId="52" fillId="96" borderId="312" applyNumberFormat="0" applyProtection="0">
      <alignment horizontal="left" vertical="center" indent="1"/>
    </xf>
    <xf numFmtId="4" fontId="52" fillId="42" borderId="312" applyNumberFormat="0" applyProtection="0">
      <alignment horizontal="right" vertical="center"/>
    </xf>
    <xf numFmtId="4" fontId="79" fillId="10" borderId="315" applyNumberFormat="0" applyProtection="0">
      <alignment vertical="center"/>
    </xf>
    <xf numFmtId="4" fontId="52" fillId="96" borderId="312" applyNumberFormat="0" applyProtection="0">
      <alignment horizontal="left" vertical="center" indent="1"/>
    </xf>
    <xf numFmtId="4" fontId="52" fillId="0" borderId="312" applyNumberFormat="0" applyProtection="0">
      <alignment horizontal="right" vertical="center"/>
    </xf>
    <xf numFmtId="4" fontId="23" fillId="15" borderId="315" applyNumberFormat="0" applyProtection="0">
      <alignment horizontal="right" vertical="center"/>
    </xf>
    <xf numFmtId="182" fontId="46" fillId="39" borderId="315" applyNumberFormat="0" applyProtection="0">
      <alignment horizontal="left" vertical="top" indent="1"/>
    </xf>
    <xf numFmtId="4" fontId="52" fillId="96" borderId="312" applyNumberFormat="0" applyProtection="0">
      <alignment horizontal="left" vertical="center" indent="1"/>
    </xf>
    <xf numFmtId="0" fontId="45" fillId="34" borderId="314" applyNumberFormat="0" applyAlignment="0" applyProtection="0"/>
    <xf numFmtId="182" fontId="10" fillId="31" borderId="313" applyNumberFormat="0" applyFont="0" applyAlignment="0" applyProtection="0"/>
    <xf numFmtId="4" fontId="52" fillId="39" borderId="312" applyNumberFormat="0" applyProtection="0">
      <alignment vertical="center"/>
    </xf>
    <xf numFmtId="4" fontId="52" fillId="46" borderId="316" applyNumberFormat="0" applyProtection="0">
      <alignment horizontal="left" vertical="center" indent="1"/>
    </xf>
    <xf numFmtId="0" fontId="52" fillId="49" borderId="320"/>
    <xf numFmtId="4" fontId="79" fillId="10" borderId="315" applyNumberFormat="0" applyProtection="0">
      <alignment vertical="center"/>
    </xf>
    <xf numFmtId="0" fontId="49" fillId="14" borderId="317" applyBorder="0"/>
    <xf numFmtId="0" fontId="49" fillId="14" borderId="317" applyBorder="0"/>
    <xf numFmtId="179" fontId="10" fillId="0" borderId="321">
      <protection locked="0"/>
    </xf>
    <xf numFmtId="179" fontId="10" fillId="0" borderId="321">
      <protection locked="0"/>
    </xf>
    <xf numFmtId="0" fontId="10" fillId="10" borderId="311" applyNumberFormat="0" applyFont="0" applyAlignment="0" applyProtection="0"/>
    <xf numFmtId="0" fontId="118" fillId="0" borderId="284">
      <alignment horizontal="left" vertical="center"/>
    </xf>
    <xf numFmtId="0" fontId="177" fillId="132" borderId="320" applyNumberFormat="0" applyProtection="0">
      <alignment horizontal="left" vertical="center" indent="2"/>
    </xf>
    <xf numFmtId="0" fontId="45" fillId="92" borderId="314" applyNumberFormat="0" applyAlignment="0" applyProtection="0"/>
    <xf numFmtId="4" fontId="52" fillId="13" borderId="312" applyNumberFormat="0" applyProtection="0">
      <alignment horizontal="right" vertical="center"/>
    </xf>
    <xf numFmtId="4" fontId="52" fillId="44" borderId="312" applyNumberFormat="0" applyProtection="0">
      <alignment horizontal="right" vertical="center"/>
    </xf>
    <xf numFmtId="0" fontId="40" fillId="32" borderId="312" applyNumberFormat="0" applyAlignment="0" applyProtection="0"/>
    <xf numFmtId="0" fontId="79" fillId="10" borderId="315" applyNumberFormat="0" applyProtection="0">
      <alignment horizontal="left" vertical="top" indent="1"/>
    </xf>
    <xf numFmtId="4" fontId="52" fillId="15" borderId="312" applyNumberFormat="0" applyProtection="0">
      <alignment horizontal="right" vertical="center"/>
    </xf>
    <xf numFmtId="4" fontId="23" fillId="44" borderId="315" applyNumberFormat="0" applyProtection="0">
      <alignment horizontal="right" vertical="center"/>
    </xf>
    <xf numFmtId="4" fontId="23" fillId="44" borderId="315" applyNumberFormat="0" applyProtection="0">
      <alignment horizontal="right" vertical="center"/>
    </xf>
    <xf numFmtId="4" fontId="52" fillId="44" borderId="312" applyNumberFormat="0" applyProtection="0">
      <alignment horizontal="right" vertical="center"/>
    </xf>
    <xf numFmtId="4" fontId="23" fillId="44" borderId="315" applyNumberFormat="0" applyProtection="0">
      <alignment horizontal="right" vertical="center"/>
    </xf>
    <xf numFmtId="4" fontId="23" fillId="44" borderId="315" applyNumberFormat="0" applyProtection="0">
      <alignment horizontal="right" vertical="center"/>
    </xf>
    <xf numFmtId="4" fontId="52" fillId="44" borderId="312" applyNumberFormat="0" applyProtection="0">
      <alignment horizontal="right" vertical="center"/>
    </xf>
    <xf numFmtId="4" fontId="23" fillId="45" borderId="315" applyNumberFormat="0" applyProtection="0">
      <alignment horizontal="right" vertical="center"/>
    </xf>
    <xf numFmtId="4" fontId="23" fillId="45" borderId="315" applyNumberFormat="0" applyProtection="0">
      <alignment horizontal="right" vertical="center"/>
    </xf>
    <xf numFmtId="4" fontId="52" fillId="45" borderId="312" applyNumberFormat="0" applyProtection="0">
      <alignment horizontal="right" vertical="center"/>
    </xf>
    <xf numFmtId="4" fontId="23" fillId="45" borderId="315" applyNumberFormat="0" applyProtection="0">
      <alignment horizontal="right" vertical="center"/>
    </xf>
    <xf numFmtId="4" fontId="23" fillId="45" borderId="315" applyNumberFormat="0" applyProtection="0">
      <alignment horizontal="right" vertical="center"/>
    </xf>
    <xf numFmtId="4" fontId="52" fillId="45" borderId="312" applyNumberFormat="0" applyProtection="0">
      <alignment horizontal="right" vertical="center"/>
    </xf>
    <xf numFmtId="4" fontId="52" fillId="46" borderId="316" applyNumberFormat="0" applyProtection="0">
      <alignment horizontal="left" vertical="center" indent="1"/>
    </xf>
    <xf numFmtId="4" fontId="52" fillId="46"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23" fillId="8" borderId="315" applyNumberFormat="0" applyProtection="0">
      <alignment horizontal="right" vertical="center"/>
    </xf>
    <xf numFmtId="4" fontId="23" fillId="8" borderId="315" applyNumberFormat="0" applyProtection="0">
      <alignment horizontal="right" vertical="center"/>
    </xf>
    <xf numFmtId="4" fontId="52" fillId="8" borderId="312" applyNumberFormat="0" applyProtection="0">
      <alignment horizontal="right" vertical="center"/>
    </xf>
    <xf numFmtId="4" fontId="23" fillId="8" borderId="315" applyNumberFormat="0" applyProtection="0">
      <alignment horizontal="right" vertical="center"/>
    </xf>
    <xf numFmtId="4" fontId="23" fillId="8" borderId="315" applyNumberFormat="0" applyProtection="0">
      <alignment horizontal="right" vertical="center"/>
    </xf>
    <xf numFmtId="4" fontId="52" fillId="8" borderId="312" applyNumberFormat="0" applyProtection="0">
      <alignment horizontal="right" vertical="center"/>
    </xf>
    <xf numFmtId="4" fontId="52" fillId="47" borderId="316" applyNumberFormat="0" applyProtection="0">
      <alignment horizontal="left" vertical="center" indent="1"/>
    </xf>
    <xf numFmtId="4" fontId="52" fillId="47" borderId="316" applyNumberFormat="0" applyProtection="0">
      <alignment horizontal="left" vertical="center" indent="1"/>
    </xf>
    <xf numFmtId="4" fontId="52" fillId="8" borderId="316" applyNumberFormat="0" applyProtection="0">
      <alignment horizontal="left" vertical="center" indent="1"/>
    </xf>
    <xf numFmtId="4" fontId="52" fillId="8" borderId="316"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52" fillId="16" borderId="312"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52" fillId="16" borderId="312"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52"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52" fillId="98" borderId="312"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52" fillId="98" borderId="312"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52"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52" fillId="12" borderId="312"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52" fillId="12" borderId="312"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52"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52" fillId="47" borderId="312"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52" fillId="47" borderId="312"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52"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0" fontId="49" fillId="14" borderId="317" applyBorder="0"/>
    <xf numFmtId="182" fontId="49" fillId="14" borderId="317" applyBorder="0"/>
    <xf numFmtId="183" fontId="49" fillId="14" borderId="317" applyBorder="0"/>
    <xf numFmtId="183" fontId="49" fillId="14" borderId="317" applyBorder="0"/>
    <xf numFmtId="182" fontId="49" fillId="14" borderId="317" applyBorder="0"/>
    <xf numFmtId="4" fontId="23" fillId="10" borderId="315" applyNumberFormat="0" applyProtection="0">
      <alignment vertical="center"/>
    </xf>
    <xf numFmtId="4" fontId="23" fillId="10" borderId="315" applyNumberFormat="0" applyProtection="0">
      <alignment vertical="center"/>
    </xf>
    <xf numFmtId="4" fontId="79" fillId="10" borderId="315" applyNumberFormat="0" applyProtection="0">
      <alignment vertical="center"/>
    </xf>
    <xf numFmtId="4" fontId="79" fillId="10" borderId="315" applyNumberFormat="0" applyProtection="0">
      <alignment vertical="center"/>
    </xf>
    <xf numFmtId="4" fontId="50" fillId="10" borderId="315" applyNumberFormat="0" applyProtection="0">
      <alignment vertical="center"/>
    </xf>
    <xf numFmtId="4" fontId="50" fillId="10" borderId="315" applyNumberFormat="0" applyProtection="0">
      <alignment vertical="center"/>
    </xf>
    <xf numFmtId="4" fontId="86" fillId="99" borderId="309" applyNumberFormat="0" applyProtection="0">
      <alignment vertical="center"/>
    </xf>
    <xf numFmtId="4" fontId="86" fillId="99" borderId="309" applyNumberFormat="0" applyProtection="0">
      <alignment vertical="center"/>
    </xf>
    <xf numFmtId="4" fontId="23" fillId="10" borderId="315" applyNumberFormat="0" applyProtection="0">
      <alignment horizontal="left" vertical="center" indent="1"/>
    </xf>
    <xf numFmtId="4" fontId="23" fillId="10" borderId="315" applyNumberFormat="0" applyProtection="0">
      <alignment horizontal="left" vertical="center" indent="1"/>
    </xf>
    <xf numFmtId="4" fontId="79" fillId="16" borderId="315" applyNumberFormat="0" applyProtection="0">
      <alignment horizontal="left" vertical="center" indent="1"/>
    </xf>
    <xf numFmtId="4" fontId="23" fillId="10" borderId="315" applyNumberFormat="0" applyProtection="0">
      <alignment horizontal="left" vertical="center" indent="1"/>
    </xf>
    <xf numFmtId="4" fontId="23" fillId="10" borderId="315" applyNumberFormat="0" applyProtection="0">
      <alignment horizontal="left" vertical="center" indent="1"/>
    </xf>
    <xf numFmtId="4" fontId="79" fillId="16" borderId="315" applyNumberFormat="0" applyProtection="0">
      <alignment horizontal="left" vertical="center" indent="1"/>
    </xf>
    <xf numFmtId="0" fontId="23" fillId="10" borderId="315" applyNumberFormat="0" applyProtection="0">
      <alignment horizontal="left" vertical="top" indent="1"/>
    </xf>
    <xf numFmtId="0"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0" fontId="79"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4" fontId="23" fillId="47" borderId="315" applyNumberFormat="0" applyProtection="0">
      <alignment horizontal="right" vertical="center"/>
    </xf>
    <xf numFmtId="4" fontId="23" fillId="47" borderId="315" applyNumberFormat="0" applyProtection="0">
      <alignment horizontal="right" vertical="center"/>
    </xf>
    <xf numFmtId="4" fontId="52" fillId="0" borderId="312" applyNumberFormat="0" applyProtection="0">
      <alignment horizontal="right" vertical="center"/>
    </xf>
    <xf numFmtId="4" fontId="23" fillId="47" borderId="315" applyNumberFormat="0" applyProtection="0">
      <alignment horizontal="right" vertical="center"/>
    </xf>
    <xf numFmtId="4" fontId="23" fillId="47" borderId="315" applyNumberFormat="0" applyProtection="0">
      <alignment horizontal="right" vertical="center"/>
    </xf>
    <xf numFmtId="4" fontId="52" fillId="0" borderId="312" applyNumberFormat="0" applyProtection="0">
      <alignment horizontal="right" vertical="center"/>
    </xf>
    <xf numFmtId="4" fontId="52" fillId="0" borderId="312" applyNumberFormat="0" applyProtection="0">
      <alignment horizontal="right" vertical="center"/>
    </xf>
    <xf numFmtId="4" fontId="50" fillId="47" borderId="315" applyNumberFormat="0" applyProtection="0">
      <alignment horizontal="right" vertical="center"/>
    </xf>
    <xf numFmtId="4" fontId="50" fillId="47" borderId="315" applyNumberFormat="0" applyProtection="0">
      <alignment horizontal="right" vertical="center"/>
    </xf>
    <xf numFmtId="4" fontId="86" fillId="100" borderId="312" applyNumberFormat="0" applyProtection="0">
      <alignment horizontal="right" vertical="center"/>
    </xf>
    <xf numFmtId="4" fontId="86" fillId="100" borderId="312" applyNumberFormat="0" applyProtection="0">
      <alignment horizontal="right" vertical="center"/>
    </xf>
    <xf numFmtId="4" fontId="23" fillId="8" borderId="315" applyNumberFormat="0" applyProtection="0">
      <alignment horizontal="left" vertical="center" indent="1"/>
    </xf>
    <xf numFmtId="4" fontId="23" fillId="8" borderId="315" applyNumberFormat="0" applyProtection="0">
      <alignment horizontal="left" vertical="center" indent="1"/>
    </xf>
    <xf numFmtId="4" fontId="52" fillId="96" borderId="312" applyNumberFormat="0" applyProtection="0">
      <alignment horizontal="left" vertical="center" indent="1"/>
    </xf>
    <xf numFmtId="4" fontId="23" fillId="8" borderId="315" applyNumberFormat="0" applyProtection="0">
      <alignment horizontal="left" vertical="center" indent="1"/>
    </xf>
    <xf numFmtId="4" fontId="23" fillId="8" borderId="315" applyNumberFormat="0" applyProtection="0">
      <alignment horizontal="left" vertical="center"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0" fontId="23" fillId="8" borderId="315" applyNumberFormat="0" applyProtection="0">
      <alignment horizontal="left" vertical="top" indent="1"/>
    </xf>
    <xf numFmtId="0"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0" fontId="79"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4" fontId="81" fillId="48" borderId="316" applyNumberFormat="0" applyProtection="0">
      <alignment horizontal="left" vertical="center" indent="1"/>
    </xf>
    <xf numFmtId="4" fontId="81" fillId="48" borderId="316" applyNumberFormat="0" applyProtection="0">
      <alignment horizontal="left" vertical="center" indent="1"/>
    </xf>
    <xf numFmtId="0" fontId="52" fillId="49" borderId="309"/>
    <xf numFmtId="0" fontId="52" fillId="49" borderId="309"/>
    <xf numFmtId="183" fontId="52" fillId="49" borderId="309"/>
    <xf numFmtId="182" fontId="52" fillId="49" borderId="309"/>
    <xf numFmtId="183" fontId="52" fillId="49" borderId="309"/>
    <xf numFmtId="182" fontId="52" fillId="49" borderId="309"/>
    <xf numFmtId="4" fontId="53" fillId="47" borderId="315" applyNumberFormat="0" applyProtection="0">
      <alignment horizontal="right" vertical="center"/>
    </xf>
    <xf numFmtId="4" fontId="53" fillId="47" borderId="315" applyNumberFormat="0" applyProtection="0">
      <alignment horizontal="right" vertical="center"/>
    </xf>
    <xf numFmtId="4" fontId="82" fillId="11" borderId="312" applyNumberFormat="0" applyProtection="0">
      <alignment horizontal="right" vertical="center"/>
    </xf>
    <xf numFmtId="4" fontId="82" fillId="11" borderId="312" applyNumberFormat="0" applyProtection="0">
      <alignment horizontal="right" vertical="center"/>
    </xf>
    <xf numFmtId="0" fontId="34" fillId="0" borderId="318" applyNumberFormat="0" applyFill="0" applyAlignment="0" applyProtection="0"/>
    <xf numFmtId="0" fontId="34" fillId="0" borderId="319" applyNumberFormat="0" applyFill="0" applyAlignment="0" applyProtection="0"/>
    <xf numFmtId="182" fontId="34" fillId="0" borderId="318" applyNumberFormat="0" applyFill="0" applyAlignment="0" applyProtection="0"/>
    <xf numFmtId="182" fontId="34" fillId="0" borderId="318" applyNumberFormat="0" applyFill="0" applyAlignment="0" applyProtection="0"/>
    <xf numFmtId="183" fontId="34" fillId="0" borderId="318"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9" applyNumberFormat="0" applyFill="0" applyAlignment="0" applyProtection="0"/>
    <xf numFmtId="183" fontId="34" fillId="0" borderId="319"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8" applyNumberFormat="0" applyFill="0" applyAlignment="0" applyProtection="0"/>
    <xf numFmtId="183" fontId="34" fillId="0" borderId="318" applyNumberFormat="0" applyFill="0" applyAlignment="0" applyProtection="0"/>
    <xf numFmtId="0" fontId="34" fillId="0" borderId="318"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0" fontId="34" fillId="0" borderId="318" applyNumberFormat="0" applyFill="0" applyAlignment="0" applyProtection="0"/>
    <xf numFmtId="4" fontId="52" fillId="8" borderId="316" applyNumberFormat="0" applyProtection="0">
      <alignment horizontal="left" vertical="center" indent="1"/>
    </xf>
    <xf numFmtId="4" fontId="52" fillId="47" borderId="316" applyNumberFormat="0" applyProtection="0">
      <alignment horizontal="left" vertical="center" indent="1"/>
    </xf>
    <xf numFmtId="4" fontId="52" fillId="8" borderId="312" applyNumberFormat="0" applyProtection="0">
      <alignment horizontal="right" vertical="center"/>
    </xf>
    <xf numFmtId="4" fontId="10" fillId="14" borderId="316" applyNumberFormat="0" applyProtection="0">
      <alignment horizontal="left" vertical="center" indent="1"/>
    </xf>
    <xf numFmtId="4" fontId="10" fillId="14" borderId="316" applyNumberFormat="0" applyProtection="0">
      <alignment horizontal="left" vertical="center" indent="1"/>
    </xf>
    <xf numFmtId="0" fontId="52" fillId="12" borderId="315" applyNumberFormat="0" applyProtection="0">
      <alignment horizontal="left" vertical="top" indent="1"/>
    </xf>
    <xf numFmtId="4" fontId="52" fillId="15" borderId="312" applyNumberFormat="0" applyProtection="0">
      <alignment horizontal="right" vertical="center"/>
    </xf>
    <xf numFmtId="0" fontId="80" fillId="39" borderId="315" applyNumberFormat="0" applyProtection="0">
      <alignment horizontal="left" vertical="top" indent="1"/>
    </xf>
    <xf numFmtId="0" fontId="52" fillId="12" borderId="312" applyNumberFormat="0" applyProtection="0">
      <alignment horizontal="left" vertical="center" indent="1"/>
    </xf>
    <xf numFmtId="4" fontId="10" fillId="14" borderId="316" applyNumberFormat="0" applyProtection="0">
      <alignment horizontal="left" vertical="center" indent="1"/>
    </xf>
    <xf numFmtId="4" fontId="81" fillId="48" borderId="316" applyNumberFormat="0" applyProtection="0">
      <alignment horizontal="left" vertical="center" indent="1"/>
    </xf>
    <xf numFmtId="4" fontId="52" fillId="47" borderId="316" applyNumberFormat="0" applyProtection="0">
      <alignment horizontal="left" vertical="center" indent="1"/>
    </xf>
    <xf numFmtId="0" fontId="45" fillId="92" borderId="314" applyNumberFormat="0" applyAlignment="0" applyProtection="0"/>
    <xf numFmtId="0" fontId="52" fillId="47" borderId="315" applyNumberFormat="0" applyProtection="0">
      <alignment horizontal="left" vertical="top" indent="1"/>
    </xf>
    <xf numFmtId="0" fontId="52" fillId="12" borderId="312" applyNumberFormat="0" applyProtection="0">
      <alignment horizontal="left" vertical="center" indent="1"/>
    </xf>
    <xf numFmtId="0" fontId="79" fillId="8" borderId="315" applyNumberFormat="0" applyProtection="0">
      <alignment horizontal="left" vertical="top" indent="1"/>
    </xf>
    <xf numFmtId="0" fontId="52" fillId="14" borderId="315" applyNumberFormat="0" applyProtection="0">
      <alignment horizontal="left" vertical="top" indent="1"/>
    </xf>
    <xf numFmtId="4" fontId="10" fillId="14" borderId="316" applyNumberFormat="0" applyProtection="0">
      <alignment horizontal="left" vertical="center" indent="1"/>
    </xf>
    <xf numFmtId="0" fontId="52" fillId="8" borderId="315" applyNumberFormat="0" applyProtection="0">
      <alignment horizontal="left" vertical="top" indent="1"/>
    </xf>
    <xf numFmtId="4" fontId="82" fillId="11" borderId="312" applyNumberFormat="0" applyProtection="0">
      <alignment horizontal="right" vertical="center"/>
    </xf>
    <xf numFmtId="0" fontId="52" fillId="98" borderId="312" applyNumberFormat="0" applyProtection="0">
      <alignment horizontal="left" vertical="center" indent="1"/>
    </xf>
    <xf numFmtId="4" fontId="52" fillId="8" borderId="312" applyNumberFormat="0" applyProtection="0">
      <alignment horizontal="right" vertical="center"/>
    </xf>
    <xf numFmtId="4" fontId="81" fillId="48" borderId="316" applyNumberFormat="0" applyProtection="0">
      <alignment horizontal="left" vertical="center" indent="1"/>
    </xf>
    <xf numFmtId="4" fontId="52" fillId="39" borderId="312" applyNumberFormat="0" applyProtection="0">
      <alignment vertical="center"/>
    </xf>
    <xf numFmtId="4" fontId="52" fillId="15" borderId="312" applyNumberFormat="0" applyProtection="0">
      <alignment horizontal="right" vertical="center"/>
    </xf>
    <xf numFmtId="4" fontId="52" fillId="42" borderId="312" applyNumberFormat="0" applyProtection="0">
      <alignment horizontal="right" vertical="center"/>
    </xf>
    <xf numFmtId="4" fontId="52" fillId="13" borderId="312" applyNumberFormat="0" applyProtection="0">
      <alignment horizontal="right" vertical="center"/>
    </xf>
    <xf numFmtId="4" fontId="52" fillId="45" borderId="312" applyNumberFormat="0" applyProtection="0">
      <alignment horizontal="right" vertical="center"/>
    </xf>
    <xf numFmtId="4" fontId="52" fillId="45" borderId="312" applyNumberFormat="0" applyProtection="0">
      <alignment horizontal="right" vertical="center"/>
    </xf>
    <xf numFmtId="0" fontId="52" fillId="12" borderId="312" applyNumberFormat="0" applyProtection="0">
      <alignment horizontal="left" vertical="center" indent="1"/>
    </xf>
    <xf numFmtId="4" fontId="52" fillId="46" borderId="316" applyNumberFormat="0" applyProtection="0">
      <alignment horizontal="left" vertical="center" indent="1"/>
    </xf>
    <xf numFmtId="0" fontId="34" fillId="0" borderId="318" applyNumberFormat="0" applyFill="0" applyAlignment="0" applyProtection="0"/>
    <xf numFmtId="4" fontId="52" fillId="47" borderId="316" applyNumberFormat="0" applyProtection="0">
      <alignment horizontal="left" vertical="center" indent="1"/>
    </xf>
    <xf numFmtId="0" fontId="52" fillId="16" borderId="312" applyNumberFormat="0" applyProtection="0">
      <alignment horizontal="left" vertical="center" indent="1"/>
    </xf>
    <xf numFmtId="4" fontId="10" fillId="14" borderId="316" applyNumberFormat="0" applyProtection="0">
      <alignment horizontal="left" vertical="center" indent="1"/>
    </xf>
    <xf numFmtId="4" fontId="52" fillId="45" borderId="312" applyNumberFormat="0" applyProtection="0">
      <alignment horizontal="right" vertical="center"/>
    </xf>
    <xf numFmtId="4" fontId="86" fillId="99" borderId="320" applyNumberFormat="0" applyProtection="0">
      <alignment vertical="center"/>
    </xf>
    <xf numFmtId="4" fontId="52" fillId="44" borderId="312" applyNumberFormat="0" applyProtection="0">
      <alignment horizontal="right" vertical="center"/>
    </xf>
    <xf numFmtId="4" fontId="52" fillId="15" borderId="312" applyNumberFormat="0" applyProtection="0">
      <alignment horizontal="right" vertical="center"/>
    </xf>
    <xf numFmtId="4" fontId="52" fillId="43" borderId="312" applyNumberFormat="0" applyProtection="0">
      <alignment horizontal="right" vertical="center"/>
    </xf>
    <xf numFmtId="4" fontId="52" fillId="42" borderId="312" applyNumberFormat="0" applyProtection="0">
      <alignment horizontal="right" vertical="center"/>
    </xf>
    <xf numFmtId="4" fontId="52" fillId="96" borderId="312" applyNumberFormat="0" applyProtection="0">
      <alignment horizontal="left" vertical="center" indent="1"/>
    </xf>
    <xf numFmtId="4" fontId="52" fillId="41" borderId="312" applyNumberFormat="0" applyProtection="0">
      <alignment horizontal="right" vertical="center"/>
    </xf>
    <xf numFmtId="4" fontId="52" fillId="96" borderId="312" applyNumberFormat="0" applyProtection="0">
      <alignment horizontal="left" vertical="center" indent="1"/>
    </xf>
    <xf numFmtId="4" fontId="52" fillId="40" borderId="316" applyNumberFormat="0" applyProtection="0">
      <alignment horizontal="right" vertical="center"/>
    </xf>
    <xf numFmtId="4" fontId="52" fillId="97" borderId="312" applyNumberFormat="0" applyProtection="0">
      <alignment horizontal="right" vertical="center"/>
    </xf>
    <xf numFmtId="4" fontId="52" fillId="13" borderId="312" applyNumberFormat="0" applyProtection="0">
      <alignment horizontal="right" vertical="center"/>
    </xf>
    <xf numFmtId="4" fontId="52" fillId="95" borderId="312" applyNumberFormat="0" applyProtection="0">
      <alignment horizontal="left" vertical="center" indent="1"/>
    </xf>
    <xf numFmtId="4" fontId="52" fillId="39" borderId="312" applyNumberFormat="0" applyProtection="0">
      <alignment vertical="center"/>
    </xf>
    <xf numFmtId="0" fontId="52" fillId="8" borderId="315" applyNumberFormat="0" applyProtection="0">
      <alignment horizontal="left" vertical="top" indent="1"/>
    </xf>
    <xf numFmtId="0" fontId="125" fillId="16" borderId="311" applyNumberFormat="0" applyAlignment="0" applyProtection="0"/>
    <xf numFmtId="0" fontId="130" fillId="17" borderId="311"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1" applyNumberFormat="0" applyAlignment="0" applyProtection="0"/>
    <xf numFmtId="0" fontId="10" fillId="10" borderId="313" applyNumberFormat="0" applyFont="0" applyAlignment="0" applyProtection="0"/>
    <xf numFmtId="0" fontId="10" fillId="10" borderId="313" applyNumberFormat="0" applyFont="0" applyAlignment="0" applyProtection="0"/>
    <xf numFmtId="0" fontId="52" fillId="31" borderId="312" applyNumberFormat="0" applyFont="0" applyAlignment="0" applyProtection="0"/>
    <xf numFmtId="0" fontId="52" fillId="31" borderId="312" applyNumberFormat="0" applyFont="0" applyAlignment="0" applyProtection="0"/>
    <xf numFmtId="0" fontId="52" fillId="31" borderId="312" applyNumberFormat="0" applyFont="0" applyAlignment="0" applyProtection="0"/>
    <xf numFmtId="0" fontId="45" fillId="16" borderId="314" applyNumberFormat="0" applyAlignment="0" applyProtection="0"/>
    <xf numFmtId="4" fontId="46" fillId="39" borderId="315" applyNumberFormat="0" applyProtection="0">
      <alignment vertical="center"/>
    </xf>
    <xf numFmtId="4" fontId="47" fillId="39" borderId="315" applyNumberFormat="0" applyProtection="0">
      <alignment vertical="center"/>
    </xf>
    <xf numFmtId="4" fontId="46" fillId="39" borderId="315" applyNumberFormat="0" applyProtection="0">
      <alignment horizontal="left" vertical="center" indent="1"/>
    </xf>
    <xf numFmtId="0" fontId="46" fillId="39" borderId="315" applyNumberFormat="0" applyProtection="0">
      <alignment horizontal="left" vertical="top" indent="1"/>
    </xf>
    <xf numFmtId="4" fontId="23" fillId="13" borderId="315" applyNumberFormat="0" applyProtection="0">
      <alignment horizontal="right" vertical="center"/>
    </xf>
    <xf numFmtId="4" fontId="23" fillId="9" borderId="315" applyNumberFormat="0" applyProtection="0">
      <alignment horizontal="right" vertical="center"/>
    </xf>
    <xf numFmtId="4" fontId="23" fillId="40" borderId="315" applyNumberFormat="0" applyProtection="0">
      <alignment horizontal="right" vertical="center"/>
    </xf>
    <xf numFmtId="4" fontId="23" fillId="41" borderId="315" applyNumberFormat="0" applyProtection="0">
      <alignment horizontal="right" vertical="center"/>
    </xf>
    <xf numFmtId="4" fontId="23" fillId="42" borderId="315" applyNumberFormat="0" applyProtection="0">
      <alignment horizontal="right" vertical="center"/>
    </xf>
    <xf numFmtId="4" fontId="23" fillId="43" borderId="315" applyNumberFormat="0" applyProtection="0">
      <alignment horizontal="right" vertical="center"/>
    </xf>
    <xf numFmtId="4" fontId="23" fillId="15" borderId="315" applyNumberFormat="0" applyProtection="0">
      <alignment horizontal="right" vertical="center"/>
    </xf>
    <xf numFmtId="4" fontId="23" fillId="44" borderId="315" applyNumberFormat="0" applyProtection="0">
      <alignment horizontal="right" vertical="center"/>
    </xf>
    <xf numFmtId="4" fontId="23" fillId="45" borderId="315" applyNumberFormat="0" applyProtection="0">
      <alignment horizontal="right" vertical="center"/>
    </xf>
    <xf numFmtId="4" fontId="23" fillId="8" borderId="315" applyNumberFormat="0" applyProtection="0">
      <alignment horizontal="right" vertical="center"/>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11" borderId="320" applyNumberFormat="0">
      <protection locked="0"/>
    </xf>
    <xf numFmtId="0" fontId="10" fillId="11" borderId="320" applyNumberFormat="0">
      <protection locked="0"/>
    </xf>
    <xf numFmtId="0" fontId="10" fillId="11" borderId="320" applyNumberFormat="0">
      <protection locked="0"/>
    </xf>
    <xf numFmtId="4" fontId="23" fillId="10" borderId="315" applyNumberFormat="0" applyProtection="0">
      <alignment vertical="center"/>
    </xf>
    <xf numFmtId="4" fontId="50" fillId="10" borderId="315" applyNumberFormat="0" applyProtection="0">
      <alignment vertical="center"/>
    </xf>
    <xf numFmtId="0" fontId="23" fillId="10" borderId="315" applyNumberFormat="0" applyProtection="0">
      <alignment horizontal="left" vertical="top" indent="1"/>
    </xf>
    <xf numFmtId="4" fontId="23" fillId="47" borderId="315" applyNumberFormat="0" applyProtection="0">
      <alignment horizontal="right" vertical="center"/>
    </xf>
    <xf numFmtId="4" fontId="50" fillId="47" borderId="315" applyNumberFormat="0" applyProtection="0">
      <alignment horizontal="right" vertical="center"/>
    </xf>
    <xf numFmtId="4" fontId="23" fillId="8" borderId="315" applyNumberFormat="0" applyProtection="0">
      <alignment horizontal="left" vertical="center" indent="1"/>
    </xf>
    <xf numFmtId="0" fontId="23" fillId="8" borderId="315" applyNumberFormat="0" applyProtection="0">
      <alignment horizontal="left" vertical="top" indent="1"/>
    </xf>
    <xf numFmtId="4" fontId="53" fillId="47" borderId="315" applyNumberFormat="0" applyProtection="0">
      <alignment horizontal="right" vertical="center"/>
    </xf>
  </cellStyleXfs>
  <cellXfs count="814">
    <xf numFmtId="0" fontId="0" fillId="0" borderId="0" xfId="0"/>
    <xf numFmtId="0" fontId="12" fillId="0" borderId="0" xfId="4" applyFont="1"/>
    <xf numFmtId="0" fontId="13" fillId="0" borderId="0" xfId="4" applyFont="1"/>
    <xf numFmtId="3" fontId="13" fillId="0" borderId="0" xfId="4" applyNumberFormat="1" applyFont="1"/>
    <xf numFmtId="0" fontId="12" fillId="0" borderId="2" xfId="4" applyFont="1" applyBorder="1"/>
    <xf numFmtId="0" fontId="12" fillId="0" borderId="0" xfId="4" applyFont="1" applyAlignment="1">
      <alignment horizontal="right"/>
    </xf>
    <xf numFmtId="0" fontId="13" fillId="4" borderId="7" xfId="4" applyFont="1" applyFill="1" applyBorder="1" applyAlignment="1">
      <alignment horizontal="left" vertical="center"/>
    </xf>
    <xf numFmtId="0" fontId="12" fillId="0" borderId="0" xfId="4" applyFont="1" applyAlignment="1">
      <alignment vertical="center"/>
    </xf>
    <xf numFmtId="167" fontId="12" fillId="0" borderId="0" xfId="4" applyNumberFormat="1" applyFont="1" applyAlignment="1">
      <alignment vertical="center"/>
    </xf>
    <xf numFmtId="167" fontId="12" fillId="0" borderId="0" xfId="4" applyNumberFormat="1" applyFont="1"/>
    <xf numFmtId="3" fontId="12" fillId="0" borderId="9" xfId="4" applyNumberFormat="1" applyFont="1" applyBorder="1" applyAlignment="1">
      <alignment vertical="center"/>
    </xf>
    <xf numFmtId="164" fontId="13" fillId="6" borderId="21" xfId="4" applyNumberFormat="1" applyFont="1" applyFill="1" applyBorder="1" applyAlignment="1">
      <alignment horizontal="right"/>
    </xf>
    <xf numFmtId="164" fontId="13" fillId="6" borderId="16" xfId="4" applyNumberFormat="1" applyFont="1" applyFill="1" applyBorder="1" applyAlignment="1">
      <alignment horizontal="right"/>
    </xf>
    <xf numFmtId="3" fontId="13" fillId="6" borderId="22" xfId="4" applyNumberFormat="1" applyFont="1" applyFill="1" applyBorder="1" applyAlignment="1">
      <alignment horizontal="right"/>
    </xf>
    <xf numFmtId="3" fontId="12" fillId="0" borderId="12" xfId="4" applyNumberFormat="1" applyFont="1" applyBorder="1"/>
    <xf numFmtId="3" fontId="12" fillId="0" borderId="0" xfId="4" applyNumberFormat="1" applyFont="1" applyAlignment="1">
      <alignment horizontal="right"/>
    </xf>
    <xf numFmtId="39" fontId="12" fillId="0" borderId="0" xfId="4" applyNumberFormat="1" applyFont="1" applyAlignment="1">
      <alignment horizontal="right"/>
    </xf>
    <xf numFmtId="168" fontId="12" fillId="0" borderId="0" xfId="4" applyNumberFormat="1" applyFont="1" applyAlignment="1">
      <alignment horizontal="right"/>
    </xf>
    <xf numFmtId="169" fontId="12" fillId="0" borderId="0" xfId="4" applyNumberFormat="1" applyFont="1" applyAlignment="1">
      <alignment horizontal="right"/>
    </xf>
    <xf numFmtId="164" fontId="12" fillId="0" borderId="0" xfId="4" applyNumberFormat="1" applyFont="1" applyAlignment="1">
      <alignment horizontal="right"/>
    </xf>
    <xf numFmtId="164" fontId="12" fillId="0" borderId="17" xfId="4" applyNumberFormat="1" applyFont="1" applyBorder="1" applyAlignment="1">
      <alignment horizontal="right"/>
    </xf>
    <xf numFmtId="164" fontId="13" fillId="6" borderId="25" xfId="4" applyNumberFormat="1" applyFont="1" applyFill="1" applyBorder="1" applyAlignment="1">
      <alignment horizontal="right"/>
    </xf>
    <xf numFmtId="3" fontId="12" fillId="0" borderId="0" xfId="4" applyNumberFormat="1" applyFont="1"/>
    <xf numFmtId="0" fontId="12" fillId="0" borderId="0" xfId="4" applyFont="1" applyAlignment="1">
      <alignment horizontal="right" indent="1"/>
    </xf>
    <xf numFmtId="0" fontId="13" fillId="0" borderId="6" xfId="4" applyFont="1" applyBorder="1"/>
    <xf numFmtId="0" fontId="13" fillId="0" borderId="3" xfId="4" applyFont="1" applyBorder="1" applyAlignment="1">
      <alignment horizontal="center"/>
    </xf>
    <xf numFmtId="0" fontId="13" fillId="0" borderId="4" xfId="4" applyFont="1" applyBorder="1" applyAlignment="1">
      <alignment horizontal="center"/>
    </xf>
    <xf numFmtId="0" fontId="13" fillId="0" borderId="5" xfId="4" applyFont="1" applyBorder="1" applyAlignment="1">
      <alignment horizontal="center"/>
    </xf>
    <xf numFmtId="0" fontId="13" fillId="0" borderId="24" xfId="4" applyFont="1" applyBorder="1" applyAlignment="1">
      <alignment horizontal="center"/>
    </xf>
    <xf numFmtId="0" fontId="12" fillId="5" borderId="0" xfId="4" applyFont="1" applyFill="1"/>
    <xf numFmtId="0" fontId="12" fillId="5" borderId="0" xfId="4" applyFont="1" applyFill="1" applyAlignment="1">
      <alignment horizontal="left"/>
    </xf>
    <xf numFmtId="0" fontId="12" fillId="5" borderId="0" xfId="4" applyFont="1" applyFill="1" applyAlignment="1">
      <alignment vertical="center"/>
    </xf>
    <xf numFmtId="0" fontId="14" fillId="5" borderId="2" xfId="4" applyFont="1" applyFill="1" applyBorder="1" applyAlignment="1">
      <alignment horizontal="left" vertical="center"/>
    </xf>
    <xf numFmtId="0" fontId="13" fillId="5" borderId="6" xfId="4" applyFont="1" applyFill="1" applyBorder="1" applyAlignment="1">
      <alignment horizontal="center"/>
    </xf>
    <xf numFmtId="0" fontId="12" fillId="5" borderId="11" xfId="4" applyFont="1" applyFill="1" applyBorder="1"/>
    <xf numFmtId="0" fontId="12" fillId="5" borderId="12" xfId="4" applyFont="1" applyFill="1" applyBorder="1"/>
    <xf numFmtId="0" fontId="13" fillId="5" borderId="0" xfId="4" applyFont="1" applyFill="1"/>
    <xf numFmtId="0" fontId="13" fillId="5" borderId="4" xfId="4" applyFont="1" applyFill="1" applyBorder="1" applyAlignment="1">
      <alignment horizontal="center"/>
    </xf>
    <xf numFmtId="165" fontId="13" fillId="5" borderId="4" xfId="4" applyNumberFormat="1" applyFont="1" applyFill="1" applyBorder="1"/>
    <xf numFmtId="165" fontId="12" fillId="5" borderId="0" xfId="1" applyNumberFormat="1" applyFont="1" applyFill="1" applyAlignment="1">
      <alignment horizontal="right"/>
    </xf>
    <xf numFmtId="165" fontId="12" fillId="5" borderId="24" xfId="1" applyNumberFormat="1" applyFont="1" applyFill="1" applyBorder="1" applyAlignment="1">
      <alignment horizontal="right"/>
    </xf>
    <xf numFmtId="0" fontId="13" fillId="5" borderId="4" xfId="4" applyFont="1" applyFill="1" applyBorder="1"/>
    <xf numFmtId="38" fontId="12" fillId="5" borderId="4" xfId="4" applyNumberFormat="1" applyFont="1" applyFill="1" applyBorder="1"/>
    <xf numFmtId="167" fontId="13" fillId="5" borderId="4" xfId="4" applyNumberFormat="1" applyFont="1" applyFill="1" applyBorder="1"/>
    <xf numFmtId="165" fontId="12" fillId="5" borderId="4" xfId="4" applyNumberFormat="1" applyFont="1" applyFill="1" applyBorder="1"/>
    <xf numFmtId="0" fontId="13" fillId="3" borderId="3" xfId="4" applyFont="1" applyFill="1" applyBorder="1"/>
    <xf numFmtId="166" fontId="13" fillId="3" borderId="4" xfId="4" applyNumberFormat="1" applyFont="1" applyFill="1" applyBorder="1"/>
    <xf numFmtId="166" fontId="13" fillId="3" borderId="5" xfId="4" applyNumberFormat="1" applyFont="1" applyFill="1" applyBorder="1"/>
    <xf numFmtId="165" fontId="13" fillId="3" borderId="3" xfId="4" applyNumberFormat="1" applyFont="1" applyFill="1" applyBorder="1"/>
    <xf numFmtId="165" fontId="13" fillId="3" borderId="4" xfId="4" applyNumberFormat="1" applyFont="1" applyFill="1" applyBorder="1"/>
    <xf numFmtId="165" fontId="13" fillId="3" borderId="5" xfId="4" applyNumberFormat="1" applyFont="1" applyFill="1" applyBorder="1"/>
    <xf numFmtId="0" fontId="12" fillId="5" borderId="24" xfId="4" applyFont="1" applyFill="1" applyBorder="1"/>
    <xf numFmtId="165" fontId="13" fillId="3" borderId="4" xfId="1" applyNumberFormat="1" applyFont="1" applyFill="1" applyBorder="1" applyAlignment="1">
      <alignment horizontal="right"/>
    </xf>
    <xf numFmtId="0" fontId="12" fillId="5" borderId="2" xfId="4" applyFont="1" applyFill="1" applyBorder="1" applyAlignment="1">
      <alignment vertical="center"/>
    </xf>
    <xf numFmtId="0" fontId="12" fillId="5" borderId="0" xfId="4" applyFont="1" applyFill="1" applyAlignment="1">
      <alignment horizontal="center"/>
    </xf>
    <xf numFmtId="0" fontId="12" fillId="0" borderId="0" xfId="4" applyFont="1" applyAlignment="1">
      <alignment horizontal="center"/>
    </xf>
    <xf numFmtId="0" fontId="16" fillId="5" borderId="0" xfId="4" applyFont="1" applyFill="1"/>
    <xf numFmtId="166" fontId="13" fillId="5" borderId="0" xfId="4" applyNumberFormat="1" applyFont="1" applyFill="1" applyAlignment="1">
      <alignment horizontal="right"/>
    </xf>
    <xf numFmtId="166" fontId="13" fillId="5" borderId="0" xfId="4" applyNumberFormat="1" applyFont="1" applyFill="1" applyAlignment="1">
      <alignment horizontal="center"/>
    </xf>
    <xf numFmtId="0" fontId="17" fillId="5" borderId="0" xfId="4" applyFont="1" applyFill="1"/>
    <xf numFmtId="38" fontId="16" fillId="5" borderId="0" xfId="4" applyNumberFormat="1" applyFont="1" applyFill="1"/>
    <xf numFmtId="167" fontId="16" fillId="5" borderId="0" xfId="4" applyNumberFormat="1" applyFont="1" applyFill="1"/>
    <xf numFmtId="167" fontId="12" fillId="5" borderId="0" xfId="4" applyNumberFormat="1" applyFont="1" applyFill="1"/>
    <xf numFmtId="0" fontId="12" fillId="5" borderId="0" xfId="4" applyFont="1" applyFill="1" applyAlignment="1">
      <alignment horizontal="left" indent="1"/>
    </xf>
    <xf numFmtId="6" fontId="12" fillId="0" borderId="0" xfId="4" applyNumberFormat="1" applyFont="1"/>
    <xf numFmtId="0" fontId="13" fillId="0" borderId="0" xfId="4" applyFont="1" applyAlignment="1">
      <alignment vertical="top"/>
    </xf>
    <xf numFmtId="0" fontId="18" fillId="0" borderId="0" xfId="4" applyFont="1" applyAlignment="1">
      <alignment vertical="top"/>
    </xf>
    <xf numFmtId="0" fontId="12" fillId="0" borderId="0" xfId="4" applyFont="1" applyAlignment="1">
      <alignment vertical="top"/>
    </xf>
    <xf numFmtId="0" fontId="13" fillId="0" borderId="18" xfId="4" applyFont="1" applyBorder="1" applyAlignment="1">
      <alignment horizontal="center"/>
    </xf>
    <xf numFmtId="0" fontId="12" fillId="0" borderId="24" xfId="4" applyFont="1" applyBorder="1" applyAlignment="1">
      <alignment horizontal="right"/>
    </xf>
    <xf numFmtId="0" fontId="12" fillId="0" borderId="0" xfId="4" applyFont="1" applyAlignment="1">
      <alignment horizontal="left" indent="1"/>
    </xf>
    <xf numFmtId="6" fontId="13" fillId="4" borderId="0" xfId="4" applyNumberFormat="1" applyFont="1" applyFill="1"/>
    <xf numFmtId="6" fontId="12" fillId="0" borderId="24" xfId="4" applyNumberFormat="1" applyFont="1" applyBorder="1"/>
    <xf numFmtId="6" fontId="13" fillId="3" borderId="4" xfId="4" applyNumberFormat="1" applyFont="1" applyFill="1" applyBorder="1" applyAlignment="1">
      <alignment horizontal="right"/>
    </xf>
    <xf numFmtId="6" fontId="12" fillId="0" borderId="24" xfId="4" applyNumberFormat="1" applyFont="1" applyBorder="1" applyAlignment="1">
      <alignment horizontal="right"/>
    </xf>
    <xf numFmtId="8" fontId="12" fillId="0" borderId="0" xfId="4" applyNumberFormat="1" applyFont="1"/>
    <xf numFmtId="0" fontId="13" fillId="3" borderId="27" xfId="4" applyFont="1" applyFill="1" applyBorder="1" applyAlignment="1">
      <alignment wrapText="1"/>
    </xf>
    <xf numFmtId="6" fontId="13" fillId="3" borderId="28" xfId="4" applyNumberFormat="1" applyFont="1" applyFill="1" applyBorder="1" applyAlignment="1">
      <alignment horizontal="right"/>
    </xf>
    <xf numFmtId="0" fontId="13" fillId="0" borderId="0" xfId="4" applyFont="1" applyAlignment="1">
      <alignment wrapText="1"/>
    </xf>
    <xf numFmtId="172" fontId="12" fillId="0" borderId="0" xfId="4" applyNumberFormat="1" applyFont="1"/>
    <xf numFmtId="0" fontId="22" fillId="0" borderId="0" xfId="4" applyFont="1"/>
    <xf numFmtId="0" fontId="24" fillId="5" borderId="0" xfId="5" applyFont="1" applyFill="1"/>
    <xf numFmtId="0" fontId="25" fillId="5" borderId="0" xfId="5" applyFont="1" applyFill="1"/>
    <xf numFmtId="0" fontId="24" fillId="5" borderId="0" xfId="5" applyFont="1" applyFill="1" applyAlignment="1">
      <alignment horizontal="center" vertical="top"/>
    </xf>
    <xf numFmtId="0" fontId="13" fillId="7" borderId="0" xfId="4" applyFont="1" applyFill="1"/>
    <xf numFmtId="0" fontId="12" fillId="0" borderId="4" xfId="4" applyFont="1" applyBorder="1"/>
    <xf numFmtId="0" fontId="12" fillId="5" borderId="0" xfId="425" applyFont="1" applyFill="1"/>
    <xf numFmtId="0" fontId="12" fillId="5" borderId="0" xfId="425" applyFont="1" applyFill="1" applyAlignment="1">
      <alignment horizontal="left"/>
    </xf>
    <xf numFmtId="0" fontId="12" fillId="5" borderId="0" xfId="425" applyFont="1" applyFill="1" applyAlignment="1">
      <alignment vertical="center"/>
    </xf>
    <xf numFmtId="0" fontId="14" fillId="5" borderId="2" xfId="425" applyFont="1" applyFill="1" applyBorder="1" applyAlignment="1">
      <alignment horizontal="left" vertical="center"/>
    </xf>
    <xf numFmtId="0" fontId="12" fillId="0" borderId="0" xfId="425" applyFont="1" applyAlignment="1">
      <alignment vertical="center"/>
    </xf>
    <xf numFmtId="0" fontId="13" fillId="0" borderId="3" xfId="425" applyFont="1" applyBorder="1" applyAlignment="1">
      <alignment horizontal="center" wrapText="1"/>
    </xf>
    <xf numFmtId="0" fontId="13" fillId="0" borderId="4" xfId="425" applyFont="1" applyBorder="1" applyAlignment="1">
      <alignment horizontal="center" wrapText="1"/>
    </xf>
    <xf numFmtId="0" fontId="13" fillId="0" borderId="5" xfId="425" applyFont="1" applyBorder="1" applyAlignment="1">
      <alignment horizontal="center" wrapText="1"/>
    </xf>
    <xf numFmtId="0" fontId="12" fillId="0" borderId="0" xfId="425" applyFont="1"/>
    <xf numFmtId="165" fontId="13" fillId="5" borderId="2" xfId="425" applyNumberFormat="1" applyFont="1" applyFill="1" applyBorder="1"/>
    <xf numFmtId="0" fontId="13" fillId="5" borderId="0" xfId="425" applyFont="1" applyFill="1"/>
    <xf numFmtId="0" fontId="13" fillId="4" borderId="3" xfId="425" applyFont="1" applyFill="1" applyBorder="1"/>
    <xf numFmtId="0" fontId="13" fillId="0" borderId="0" xfId="425" applyFont="1"/>
    <xf numFmtId="165" fontId="13" fillId="5" borderId="4" xfId="425" applyNumberFormat="1" applyFont="1" applyFill="1" applyBorder="1"/>
    <xf numFmtId="0" fontId="13" fillId="5" borderId="4" xfId="425" applyFont="1" applyFill="1" applyBorder="1"/>
    <xf numFmtId="38" fontId="12" fillId="5" borderId="4" xfId="425" applyNumberFormat="1" applyFont="1" applyFill="1" applyBorder="1"/>
    <xf numFmtId="167" fontId="13" fillId="5" borderId="4" xfId="425" applyNumberFormat="1" applyFont="1" applyFill="1" applyBorder="1"/>
    <xf numFmtId="165" fontId="12" fillId="5" borderId="4" xfId="425" applyNumberFormat="1" applyFont="1" applyFill="1" applyBorder="1"/>
    <xf numFmtId="0" fontId="13" fillId="3" borderId="3" xfId="425" applyFont="1" applyFill="1" applyBorder="1"/>
    <xf numFmtId="166" fontId="13" fillId="3" borderId="4" xfId="425" applyNumberFormat="1" applyFont="1" applyFill="1" applyBorder="1"/>
    <xf numFmtId="166" fontId="13" fillId="3" borderId="5" xfId="425" applyNumberFormat="1" applyFont="1" applyFill="1" applyBorder="1"/>
    <xf numFmtId="165" fontId="13" fillId="3" borderId="4" xfId="425" applyNumberFormat="1" applyFont="1" applyFill="1" applyBorder="1"/>
    <xf numFmtId="165" fontId="13" fillId="3" borderId="5" xfId="425" applyNumberFormat="1" applyFont="1" applyFill="1" applyBorder="1"/>
    <xf numFmtId="165" fontId="13" fillId="3" borderId="3" xfId="425" applyNumberFormat="1" applyFont="1" applyFill="1" applyBorder="1"/>
    <xf numFmtId="0" fontId="13" fillId="3" borderId="26" xfId="425" applyFont="1" applyFill="1" applyBorder="1"/>
    <xf numFmtId="166" fontId="13" fillId="3" borderId="3" xfId="425" applyNumberFormat="1" applyFont="1" applyFill="1" applyBorder="1"/>
    <xf numFmtId="0" fontId="12" fillId="5" borderId="2" xfId="425" applyFont="1" applyFill="1" applyBorder="1" applyAlignment="1">
      <alignment vertical="center"/>
    </xf>
    <xf numFmtId="0" fontId="12" fillId="5" borderId="0" xfId="425" applyFont="1" applyFill="1" applyAlignment="1">
      <alignment horizontal="center"/>
    </xf>
    <xf numFmtId="0" fontId="12" fillId="0" borderId="0" xfId="425" applyFont="1" applyAlignment="1">
      <alignment horizontal="center"/>
    </xf>
    <xf numFmtId="0" fontId="16" fillId="5" borderId="0" xfId="425" applyFont="1" applyFill="1"/>
    <xf numFmtId="166" fontId="13" fillId="5" borderId="0" xfId="425" applyNumberFormat="1" applyFont="1" applyFill="1" applyAlignment="1">
      <alignment horizontal="right"/>
    </xf>
    <xf numFmtId="166" fontId="13" fillId="5" borderId="0" xfId="425" applyNumberFormat="1" applyFont="1" applyFill="1" applyAlignment="1">
      <alignment horizontal="center"/>
    </xf>
    <xf numFmtId="0" fontId="17" fillId="5" borderId="0" xfId="425" applyFont="1" applyFill="1"/>
    <xf numFmtId="38" fontId="16" fillId="5" borderId="0" xfId="425" applyNumberFormat="1" applyFont="1" applyFill="1"/>
    <xf numFmtId="167" fontId="16" fillId="5" borderId="0" xfId="425" applyNumberFormat="1" applyFont="1" applyFill="1"/>
    <xf numFmtId="167" fontId="12" fillId="5" borderId="0" xfId="425" applyNumberFormat="1" applyFont="1" applyFill="1"/>
    <xf numFmtId="0" fontId="12" fillId="5" borderId="0" xfId="425" applyFont="1" applyFill="1" applyAlignment="1">
      <alignment horizontal="left" indent="1"/>
    </xf>
    <xf numFmtId="6" fontId="58" fillId="5" borderId="0" xfId="4" applyNumberFormat="1" applyFont="1" applyFill="1"/>
    <xf numFmtId="0" fontId="59" fillId="5" borderId="2" xfId="4" applyFont="1" applyFill="1" applyBorder="1"/>
    <xf numFmtId="0" fontId="59" fillId="5" borderId="6" xfId="4" applyFont="1" applyFill="1" applyBorder="1"/>
    <xf numFmtId="0" fontId="59" fillId="5" borderId="18" xfId="4" applyFont="1" applyFill="1" applyBorder="1" applyAlignment="1">
      <alignment horizontal="center"/>
    </xf>
    <xf numFmtId="0" fontId="59" fillId="5" borderId="24" xfId="4" applyFont="1" applyFill="1" applyBorder="1" applyAlignment="1">
      <alignment horizontal="center"/>
    </xf>
    <xf numFmtId="0" fontId="59" fillId="5" borderId="6" xfId="4" applyFont="1" applyFill="1" applyBorder="1" applyAlignment="1">
      <alignment horizontal="center"/>
    </xf>
    <xf numFmtId="0" fontId="60" fillId="5" borderId="4" xfId="4" applyFont="1" applyFill="1" applyBorder="1" applyAlignment="1">
      <alignment wrapText="1"/>
    </xf>
    <xf numFmtId="0" fontId="60" fillId="5" borderId="0" xfId="4" applyFont="1" applyFill="1"/>
    <xf numFmtId="0" fontId="59" fillId="5" borderId="0" xfId="4" applyFont="1" applyFill="1"/>
    <xf numFmtId="0" fontId="59" fillId="5" borderId="24" xfId="4" applyFont="1" applyFill="1" applyBorder="1" applyAlignment="1">
      <alignment wrapText="1"/>
    </xf>
    <xf numFmtId="6" fontId="59" fillId="5" borderId="0" xfId="4" applyNumberFormat="1" applyFont="1" applyFill="1"/>
    <xf numFmtId="0" fontId="60" fillId="5" borderId="24" xfId="4" applyFont="1" applyFill="1" applyBorder="1"/>
    <xf numFmtId="0" fontId="59" fillId="5" borderId="8" xfId="4" applyFont="1" applyFill="1" applyBorder="1"/>
    <xf numFmtId="0" fontId="61" fillId="5" borderId="0" xfId="4" applyFont="1" applyFill="1"/>
    <xf numFmtId="0" fontId="58" fillId="5" borderId="0" xfId="4" applyFont="1" applyFill="1" applyAlignment="1">
      <alignment vertical="top" wrapText="1"/>
    </xf>
    <xf numFmtId="6" fontId="58" fillId="5" borderId="0" xfId="4" applyNumberFormat="1" applyFont="1" applyFill="1" applyAlignment="1">
      <alignment horizontal="right"/>
    </xf>
    <xf numFmtId="173" fontId="58" fillId="5" borderId="0" xfId="4" applyNumberFormat="1" applyFont="1" applyFill="1"/>
    <xf numFmtId="0" fontId="60" fillId="50" borderId="3" xfId="4" applyFont="1" applyFill="1" applyBorder="1"/>
    <xf numFmtId="0" fontId="60" fillId="50" borderId="4" xfId="4" applyFont="1" applyFill="1" applyBorder="1"/>
    <xf numFmtId="176" fontId="58" fillId="5" borderId="4" xfId="4" applyNumberFormat="1" applyFont="1" applyFill="1" applyBorder="1"/>
    <xf numFmtId="176" fontId="59" fillId="5" borderId="4" xfId="4" applyNumberFormat="1" applyFont="1" applyFill="1" applyBorder="1" applyAlignment="1">
      <alignment horizontal="center" wrapText="1"/>
    </xf>
    <xf numFmtId="6" fontId="12" fillId="5" borderId="0" xfId="4" applyNumberFormat="1" applyFont="1" applyFill="1" applyAlignment="1">
      <alignment horizontal="right"/>
    </xf>
    <xf numFmtId="0" fontId="58" fillId="5" borderId="63" xfId="4" applyFont="1" applyFill="1" applyBorder="1" applyAlignment="1">
      <alignment horizontal="left" indent="2"/>
    </xf>
    <xf numFmtId="0" fontId="58" fillId="5" borderId="64" xfId="4" applyFont="1" applyFill="1" applyBorder="1" applyAlignment="1">
      <alignment horizontal="left" indent="2"/>
    </xf>
    <xf numFmtId="173" fontId="58" fillId="5" borderId="0" xfId="853" applyNumberFormat="1" applyFont="1" applyFill="1"/>
    <xf numFmtId="0" fontId="107" fillId="5" borderId="0" xfId="4" applyFont="1" applyFill="1"/>
    <xf numFmtId="166" fontId="12" fillId="5" borderId="0" xfId="425" applyNumberFormat="1" applyFont="1" applyFill="1"/>
    <xf numFmtId="0" fontId="20" fillId="0" borderId="0" xfId="4" applyFont="1" applyAlignment="1">
      <alignment wrapText="1"/>
    </xf>
    <xf numFmtId="0" fontId="59" fillId="6" borderId="4" xfId="4" applyFont="1" applyFill="1" applyBorder="1" applyAlignment="1">
      <alignment wrapText="1"/>
    </xf>
    <xf numFmtId="0" fontId="103" fillId="5" borderId="24" xfId="4" applyFont="1" applyFill="1" applyBorder="1" applyAlignment="1">
      <alignment horizontal="left" indent="2"/>
    </xf>
    <xf numFmtId="0" fontId="59" fillId="4" borderId="4" xfId="4" applyFont="1" applyFill="1" applyBorder="1" applyAlignment="1">
      <alignment horizontal="left" wrapText="1"/>
    </xf>
    <xf numFmtId="0" fontId="58" fillId="5" borderId="8" xfId="4" applyFont="1" applyFill="1" applyBorder="1" applyAlignment="1">
      <alignment horizontal="left" wrapText="1" indent="2"/>
    </xf>
    <xf numFmtId="0" fontId="58" fillId="5" borderId="8" xfId="4" applyFont="1" applyFill="1" applyBorder="1" applyAlignment="1">
      <alignment horizontal="left" indent="2"/>
    </xf>
    <xf numFmtId="0" fontId="58" fillId="5" borderId="0" xfId="4" applyFont="1" applyFill="1"/>
    <xf numFmtId="0" fontId="58" fillId="5" borderId="0" xfId="4" applyFont="1" applyFill="1" applyAlignment="1">
      <alignment horizontal="left" indent="2"/>
    </xf>
    <xf numFmtId="0" fontId="58" fillId="5" borderId="24" xfId="4" applyFont="1" applyFill="1" applyBorder="1" applyAlignment="1">
      <alignment horizontal="left" indent="2"/>
    </xf>
    <xf numFmtId="6" fontId="12" fillId="5" borderId="0" xfId="4" applyNumberFormat="1" applyFont="1" applyFill="1"/>
    <xf numFmtId="0" fontId="106" fillId="5" borderId="0" xfId="4" applyFont="1" applyFill="1"/>
    <xf numFmtId="6" fontId="12" fillId="0" borderId="0" xfId="4" applyNumberFormat="1" applyFont="1" applyAlignment="1">
      <alignment horizontal="right"/>
    </xf>
    <xf numFmtId="6" fontId="13" fillId="3" borderId="28" xfId="4" applyNumberFormat="1" applyFont="1" applyFill="1" applyBorder="1"/>
    <xf numFmtId="0" fontId="12" fillId="0" borderId="0" xfId="4" applyFont="1" applyAlignment="1">
      <alignment horizontal="left" vertical="top" wrapText="1"/>
    </xf>
    <xf numFmtId="0" fontId="12" fillId="0" borderId="0" xfId="4" applyFont="1" applyAlignment="1">
      <alignment horizontal="left" vertical="top"/>
    </xf>
    <xf numFmtId="0" fontId="18" fillId="5" borderId="0" xfId="4" applyFont="1" applyFill="1" applyAlignment="1">
      <alignment vertical="top"/>
    </xf>
    <xf numFmtId="172" fontId="12" fillId="5" borderId="0" xfId="4" applyNumberFormat="1" applyFont="1" applyFill="1"/>
    <xf numFmtId="0" fontId="13" fillId="5" borderId="0" xfId="4" applyFont="1" applyFill="1" applyAlignment="1">
      <alignment wrapText="1"/>
    </xf>
    <xf numFmtId="172" fontId="12" fillId="5" borderId="0" xfId="4" applyNumberFormat="1" applyFont="1" applyFill="1" applyAlignment="1">
      <alignment horizontal="left"/>
    </xf>
    <xf numFmtId="43" fontId="12" fillId="5" borderId="0" xfId="1" applyFont="1" applyFill="1"/>
    <xf numFmtId="43" fontId="12" fillId="5" borderId="0" xfId="4" applyNumberFormat="1" applyFont="1" applyFill="1"/>
    <xf numFmtId="0" fontId="13" fillId="5" borderId="3" xfId="4" applyFont="1" applyFill="1" applyBorder="1" applyAlignment="1">
      <alignment horizontal="center"/>
    </xf>
    <xf numFmtId="0" fontId="13" fillId="5" borderId="5" xfId="4" applyFont="1" applyFill="1" applyBorder="1" applyAlignment="1">
      <alignment horizontal="center"/>
    </xf>
    <xf numFmtId="6" fontId="12" fillId="5" borderId="4" xfId="4" applyNumberFormat="1" applyFont="1" applyFill="1" applyBorder="1"/>
    <xf numFmtId="0" fontId="13" fillId="0" borderId="24" xfId="4" applyFont="1" applyBorder="1" applyAlignment="1">
      <alignment horizontal="center" wrapText="1"/>
    </xf>
    <xf numFmtId="6" fontId="12" fillId="4" borderId="0" xfId="4" applyNumberFormat="1" applyFont="1" applyFill="1" applyAlignment="1">
      <alignment horizontal="right"/>
    </xf>
    <xf numFmtId="6" fontId="12" fillId="4" borderId="0" xfId="4" applyNumberFormat="1" applyFont="1" applyFill="1" applyAlignment="1">
      <alignment horizontal="right" vertical="center"/>
    </xf>
    <xf numFmtId="6" fontId="12" fillId="4" borderId="0" xfId="1" applyNumberFormat="1" applyFont="1" applyFill="1" applyAlignment="1">
      <alignment horizontal="right"/>
    </xf>
    <xf numFmtId="0" fontId="12" fillId="0" borderId="11" xfId="4" applyFont="1" applyBorder="1"/>
    <xf numFmtId="164" fontId="12" fillId="0" borderId="2" xfId="4" applyNumberFormat="1" applyFont="1" applyBorder="1" applyAlignment="1">
      <alignment horizontal="right"/>
    </xf>
    <xf numFmtId="166" fontId="12" fillId="5" borderId="0" xfId="1" applyNumberFormat="1" applyFont="1" applyFill="1" applyAlignment="1">
      <alignment horizontal="right"/>
    </xf>
    <xf numFmtId="166" fontId="12" fillId="5" borderId="24" xfId="1" applyNumberFormat="1" applyFont="1" applyFill="1" applyBorder="1" applyAlignment="1">
      <alignment horizontal="right"/>
    </xf>
    <xf numFmtId="6" fontId="12" fillId="4" borderId="0" xfId="4" applyNumberFormat="1" applyFont="1" applyFill="1"/>
    <xf numFmtId="6" fontId="13" fillId="3" borderId="4" xfId="4" applyNumberFormat="1" applyFont="1" applyFill="1" applyBorder="1"/>
    <xf numFmtId="0" fontId="12" fillId="0" borderId="24" xfId="4" applyFont="1" applyBorder="1"/>
    <xf numFmtId="0" fontId="12" fillId="5" borderId="32" xfId="4" applyFont="1" applyFill="1" applyBorder="1" applyAlignment="1">
      <alignment horizontal="center" vertical="top"/>
    </xf>
    <xf numFmtId="0" fontId="12" fillId="5" borderId="24" xfId="4" applyFont="1" applyFill="1" applyBorder="1" applyAlignment="1">
      <alignment vertical="top" wrapText="1"/>
    </xf>
    <xf numFmtId="14" fontId="12" fillId="5" borderId="24" xfId="4" applyNumberFormat="1" applyFont="1" applyFill="1" applyBorder="1" applyAlignment="1">
      <alignment horizontal="center" vertical="top"/>
    </xf>
    <xf numFmtId="0" fontId="12" fillId="5" borderId="33" xfId="4" applyFont="1" applyFill="1" applyBorder="1" applyAlignment="1">
      <alignment vertical="top" wrapText="1"/>
    </xf>
    <xf numFmtId="6" fontId="12" fillId="5" borderId="24" xfId="4" applyNumberFormat="1" applyFont="1" applyFill="1" applyBorder="1" applyAlignment="1">
      <alignment horizontal="center" vertical="top"/>
    </xf>
    <xf numFmtId="3" fontId="12" fillId="0" borderId="12" xfId="4" applyNumberFormat="1" applyFont="1" applyBorder="1" applyAlignment="1">
      <alignment horizontal="right"/>
    </xf>
    <xf numFmtId="0" fontId="58" fillId="5" borderId="0" xfId="4" applyFont="1" applyFill="1" applyAlignment="1">
      <alignment horizontal="left" vertical="top" wrapText="1"/>
    </xf>
    <xf numFmtId="5" fontId="58" fillId="5" borderId="8" xfId="4" applyNumberFormat="1" applyFont="1" applyFill="1" applyBorder="1"/>
    <xf numFmtId="5" fontId="58" fillId="5" borderId="0" xfId="4" applyNumberFormat="1" applyFont="1" applyFill="1"/>
    <xf numFmtId="5" fontId="58" fillId="5" borderId="24" xfId="4" applyNumberFormat="1" applyFont="1" applyFill="1" applyBorder="1"/>
    <xf numFmtId="5" fontId="58" fillId="6" borderId="4" xfId="4" applyNumberFormat="1" applyFont="1" applyFill="1" applyBorder="1"/>
    <xf numFmtId="5" fontId="59" fillId="4" borderId="4" xfId="4" applyNumberFormat="1" applyFont="1" applyFill="1" applyBorder="1"/>
    <xf numFmtId="5" fontId="58" fillId="0" borderId="0" xfId="4" applyNumberFormat="1" applyFont="1"/>
    <xf numFmtId="5" fontId="59" fillId="5" borderId="0" xfId="4" applyNumberFormat="1" applyFont="1" applyFill="1"/>
    <xf numFmtId="5" fontId="59" fillId="50" borderId="4" xfId="4" applyNumberFormat="1" applyFont="1" applyFill="1" applyBorder="1"/>
    <xf numFmtId="5" fontId="58" fillId="5" borderId="63" xfId="4" applyNumberFormat="1" applyFont="1" applyFill="1" applyBorder="1"/>
    <xf numFmtId="5" fontId="59" fillId="5" borderId="24" xfId="4" applyNumberFormat="1" applyFont="1" applyFill="1" applyBorder="1"/>
    <xf numFmtId="5" fontId="58" fillId="5" borderId="64" xfId="4" applyNumberFormat="1" applyFont="1" applyFill="1" applyBorder="1"/>
    <xf numFmtId="6" fontId="12" fillId="0" borderId="0" xfId="4" applyNumberFormat="1" applyFont="1" applyAlignment="1">
      <alignment vertical="top"/>
    </xf>
    <xf numFmtId="5" fontId="59" fillId="4" borderId="63" xfId="4" applyNumberFormat="1" applyFont="1" applyFill="1" applyBorder="1"/>
    <xf numFmtId="5" fontId="58" fillId="4" borderId="63" xfId="4" applyNumberFormat="1" applyFont="1" applyFill="1" applyBorder="1"/>
    <xf numFmtId="5" fontId="109" fillId="4" borderId="64" xfId="4" applyNumberFormat="1" applyFont="1" applyFill="1" applyBorder="1"/>
    <xf numFmtId="5" fontId="58" fillId="4" borderId="0" xfId="4" applyNumberFormat="1" applyFont="1" applyFill="1"/>
    <xf numFmtId="5" fontId="59" fillId="4" borderId="0" xfId="4" applyNumberFormat="1" applyFont="1" applyFill="1"/>
    <xf numFmtId="5" fontId="59" fillId="4" borderId="8" xfId="4" applyNumberFormat="1" applyFont="1" applyFill="1" applyBorder="1"/>
    <xf numFmtId="5" fontId="58" fillId="4" borderId="8" xfId="4" applyNumberFormat="1" applyFont="1" applyFill="1" applyBorder="1"/>
    <xf numFmtId="5" fontId="59" fillId="4" borderId="24" xfId="4" applyNumberFormat="1" applyFont="1" applyFill="1" applyBorder="1"/>
    <xf numFmtId="5" fontId="58" fillId="4" borderId="24" xfId="4" applyNumberFormat="1" applyFont="1" applyFill="1" applyBorder="1"/>
    <xf numFmtId="6" fontId="134" fillId="5" borderId="0" xfId="4" applyNumberFormat="1" applyFont="1" applyFill="1" applyAlignment="1">
      <alignment horizontal="right"/>
    </xf>
    <xf numFmtId="0" fontId="24" fillId="5" borderId="0" xfId="5" applyFont="1" applyFill="1" applyAlignment="1">
      <alignment horizontal="right" indent="3"/>
    </xf>
    <xf numFmtId="0" fontId="12" fillId="0" borderId="0" xfId="4" applyFont="1" applyAlignment="1">
      <alignment horizontal="left"/>
    </xf>
    <xf numFmtId="164" fontId="13" fillId="0" borderId="4" xfId="4" applyNumberFormat="1" applyFont="1" applyBorder="1" applyAlignment="1">
      <alignment horizontal="center" wrapText="1"/>
    </xf>
    <xf numFmtId="164" fontId="13" fillId="0" borderId="5" xfId="4" applyNumberFormat="1" applyFont="1" applyBorder="1" applyAlignment="1">
      <alignment horizontal="center" wrapText="1"/>
    </xf>
    <xf numFmtId="0" fontId="13" fillId="5" borderId="0" xfId="4" applyFont="1" applyFill="1" applyAlignment="1">
      <alignment horizontal="left"/>
    </xf>
    <xf numFmtId="38" fontId="17" fillId="5" borderId="0" xfId="4" applyNumberFormat="1" applyFont="1" applyFill="1"/>
    <xf numFmtId="167" fontId="17" fillId="5" borderId="0" xfId="4" applyNumberFormat="1" applyFont="1" applyFill="1"/>
    <xf numFmtId="167" fontId="13" fillId="5" borderId="0" xfId="4" applyNumberFormat="1" applyFont="1" applyFill="1"/>
    <xf numFmtId="0" fontId="13" fillId="5" borderId="0" xfId="4" applyFont="1" applyFill="1" applyAlignment="1">
      <alignment horizontal="left" indent="1"/>
    </xf>
    <xf numFmtId="6" fontId="12" fillId="5" borderId="4" xfId="4" applyNumberFormat="1" applyFont="1" applyFill="1" applyBorder="1" applyAlignment="1">
      <alignment horizontal="center" vertical="top"/>
    </xf>
    <xf numFmtId="14" fontId="12" fillId="5" borderId="4" xfId="4" applyNumberFormat="1" applyFont="1" applyFill="1" applyBorder="1" applyAlignment="1">
      <alignment horizontal="center" vertical="top"/>
    </xf>
    <xf numFmtId="0" fontId="13" fillId="0" borderId="6" xfId="4" applyFont="1" applyBorder="1" applyAlignment="1">
      <alignment horizontal="center"/>
    </xf>
    <xf numFmtId="3" fontId="12" fillId="5" borderId="0" xfId="4" applyNumberFormat="1" applyFont="1" applyFill="1" applyAlignment="1">
      <alignment horizontal="right"/>
    </xf>
    <xf numFmtId="0" fontId="13" fillId="50" borderId="20" xfId="4" applyFont="1" applyFill="1" applyBorder="1"/>
    <xf numFmtId="3" fontId="13" fillId="50" borderId="21" xfId="4" applyNumberFormat="1" applyFont="1" applyFill="1" applyBorder="1" applyAlignment="1">
      <alignment horizontal="right"/>
    </xf>
    <xf numFmtId="164" fontId="13" fillId="50" borderId="21" xfId="4" applyNumberFormat="1" applyFont="1" applyFill="1" applyBorder="1" applyAlignment="1">
      <alignment horizontal="right"/>
    </xf>
    <xf numFmtId="164" fontId="13" fillId="50" borderId="16" xfId="4" applyNumberFormat="1" applyFont="1" applyFill="1" applyBorder="1" applyAlignment="1">
      <alignment horizontal="right"/>
    </xf>
    <xf numFmtId="3" fontId="13" fillId="5" borderId="0" xfId="4" applyNumberFormat="1" applyFont="1" applyFill="1" applyAlignment="1">
      <alignment horizontal="right"/>
    </xf>
    <xf numFmtId="164" fontId="13" fillId="5" borderId="0" xfId="4" applyNumberFormat="1" applyFont="1" applyFill="1" applyAlignment="1">
      <alignment horizontal="right"/>
    </xf>
    <xf numFmtId="0" fontId="0" fillId="5" borderId="0" xfId="0" applyFill="1"/>
    <xf numFmtId="0" fontId="12" fillId="5" borderId="71" xfId="4" applyFont="1" applyFill="1" applyBorder="1" applyAlignment="1">
      <alignment horizontal="center" vertical="top"/>
    </xf>
    <xf numFmtId="6" fontId="12" fillId="5" borderId="0" xfId="4" applyNumberFormat="1" applyFont="1" applyFill="1" applyAlignment="1">
      <alignment horizontal="center" vertical="top"/>
    </xf>
    <xf numFmtId="0" fontId="12" fillId="5" borderId="0" xfId="4" applyFont="1" applyFill="1" applyAlignment="1">
      <alignment vertical="top" wrapText="1"/>
    </xf>
    <xf numFmtId="14" fontId="12" fillId="5" borderId="0" xfId="4" applyNumberFormat="1" applyFont="1" applyFill="1" applyAlignment="1">
      <alignment horizontal="center" vertical="top"/>
    </xf>
    <xf numFmtId="0" fontId="12" fillId="5" borderId="72" xfId="4" applyFont="1" applyFill="1" applyBorder="1" applyAlignment="1">
      <alignment vertical="top" wrapText="1"/>
    </xf>
    <xf numFmtId="0" fontId="24" fillId="5" borderId="73" xfId="5" applyFont="1" applyFill="1" applyBorder="1" applyAlignment="1">
      <alignment horizontal="center" vertical="top"/>
    </xf>
    <xf numFmtId="0" fontId="24" fillId="5" borderId="74" xfId="5" applyFont="1" applyFill="1" applyBorder="1" applyAlignment="1">
      <alignment horizontal="center" vertical="top"/>
    </xf>
    <xf numFmtId="0" fontId="24" fillId="5" borderId="75" xfId="5" applyFont="1" applyFill="1" applyBorder="1" applyAlignment="1">
      <alignment horizontal="center" vertical="top"/>
    </xf>
    <xf numFmtId="0" fontId="24" fillId="5" borderId="76" xfId="5" applyFont="1" applyFill="1" applyBorder="1"/>
    <xf numFmtId="6" fontId="24" fillId="5" borderId="77" xfId="5" applyNumberFormat="1" applyFont="1" applyFill="1" applyBorder="1" applyAlignment="1">
      <alignment horizontal="center"/>
    </xf>
    <xf numFmtId="0" fontId="25" fillId="5" borderId="77" xfId="5" applyFont="1" applyFill="1" applyBorder="1"/>
    <xf numFmtId="0" fontId="25" fillId="5" borderId="78" xfId="5" applyFont="1" applyFill="1" applyBorder="1"/>
    <xf numFmtId="0" fontId="12" fillId="5" borderId="29" xfId="4" applyFont="1" applyFill="1" applyBorder="1" applyAlignment="1">
      <alignment horizontal="center" vertical="top"/>
    </xf>
    <xf numFmtId="6" fontId="12" fillId="5" borderId="30" xfId="4" applyNumberFormat="1" applyFont="1" applyFill="1" applyBorder="1" applyAlignment="1">
      <alignment horizontal="center" vertical="top"/>
    </xf>
    <xf numFmtId="0" fontId="12" fillId="5" borderId="30" xfId="4" applyFont="1" applyFill="1" applyBorder="1" applyAlignment="1">
      <alignment vertical="top" wrapText="1"/>
    </xf>
    <xf numFmtId="14" fontId="12" fillId="5" borderId="30" xfId="4" applyNumberFormat="1" applyFont="1" applyFill="1" applyBorder="1" applyAlignment="1">
      <alignment horizontal="center" vertical="top"/>
    </xf>
    <xf numFmtId="0" fontId="12" fillId="5" borderId="31" xfId="4" applyFont="1" applyFill="1" applyBorder="1" applyAlignment="1">
      <alignment vertical="top" wrapText="1"/>
    </xf>
    <xf numFmtId="0" fontId="12" fillId="5" borderId="34" xfId="4" applyFont="1" applyFill="1" applyBorder="1" applyAlignment="1">
      <alignment horizontal="center" vertical="top"/>
    </xf>
    <xf numFmtId="6" fontId="12" fillId="5" borderId="35" xfId="4" applyNumberFormat="1" applyFont="1" applyFill="1" applyBorder="1" applyAlignment="1">
      <alignment horizontal="center" vertical="top"/>
    </xf>
    <xf numFmtId="0" fontId="12" fillId="5" borderId="35" xfId="4" applyFont="1" applyFill="1" applyBorder="1" applyAlignment="1">
      <alignment vertical="top" wrapText="1"/>
    </xf>
    <xf numFmtId="14" fontId="12" fillId="5" borderId="35" xfId="4" applyNumberFormat="1" applyFont="1" applyFill="1" applyBorder="1" applyAlignment="1">
      <alignment horizontal="center" vertical="top"/>
    </xf>
    <xf numFmtId="0" fontId="12" fillId="5" borderId="36" xfId="4" applyFont="1" applyFill="1" applyBorder="1" applyAlignment="1">
      <alignment vertical="top" wrapText="1"/>
    </xf>
    <xf numFmtId="6" fontId="12" fillId="5" borderId="77" xfId="4" applyNumberFormat="1" applyFont="1" applyFill="1" applyBorder="1" applyAlignment="1">
      <alignment horizontal="center" vertical="top"/>
    </xf>
    <xf numFmtId="14" fontId="12" fillId="5" borderId="77" xfId="4" applyNumberFormat="1" applyFont="1" applyFill="1" applyBorder="1" applyAlignment="1">
      <alignment horizontal="center" vertical="top"/>
    </xf>
    <xf numFmtId="0" fontId="12" fillId="5" borderId="78" xfId="4" applyFont="1" applyFill="1" applyBorder="1" applyAlignment="1">
      <alignment vertical="top" wrapText="1"/>
    </xf>
    <xf numFmtId="0" fontId="12" fillId="0" borderId="12" xfId="4" applyFont="1" applyBorder="1"/>
    <xf numFmtId="8" fontId="111" fillId="0" borderId="0" xfId="0" applyNumberFormat="1" applyFont="1" applyAlignment="1">
      <alignment horizontal="right" vertical="center" wrapText="1"/>
    </xf>
    <xf numFmtId="0" fontId="12" fillId="0" borderId="3" xfId="4" applyFont="1" applyBorder="1" applyAlignment="1">
      <alignment horizontal="left" vertical="top" wrapText="1"/>
    </xf>
    <xf numFmtId="0" fontId="13" fillId="0" borderId="0" xfId="4" applyFont="1" applyAlignment="1">
      <alignment horizontal="center" wrapText="1"/>
    </xf>
    <xf numFmtId="0" fontId="104" fillId="5" borderId="0" xfId="4" applyFont="1" applyFill="1" applyAlignment="1">
      <alignment horizontal="center"/>
    </xf>
    <xf numFmtId="0" fontId="13" fillId="4" borderId="11" xfId="4" applyFont="1" applyFill="1" applyBorder="1" applyAlignment="1">
      <alignment horizontal="left" vertical="center"/>
    </xf>
    <xf numFmtId="164" fontId="13" fillId="0" borderId="3" xfId="4" applyNumberFormat="1" applyFont="1" applyBorder="1" applyAlignment="1">
      <alignment horizontal="center" wrapText="1"/>
    </xf>
    <xf numFmtId="0" fontId="13" fillId="3" borderId="18" xfId="4" applyFont="1" applyFill="1" applyBorder="1"/>
    <xf numFmtId="6" fontId="13" fillId="3" borderId="24" xfId="4" applyNumberFormat="1" applyFont="1" applyFill="1" applyBorder="1"/>
    <xf numFmtId="165" fontId="13" fillId="5" borderId="0" xfId="425" applyNumberFormat="1" applyFont="1" applyFill="1"/>
    <xf numFmtId="0" fontId="104" fillId="5" borderId="0" xfId="4" applyFont="1" applyFill="1"/>
    <xf numFmtId="0" fontId="13" fillId="5" borderId="0" xfId="425" applyFont="1" applyFill="1" applyAlignment="1">
      <alignment horizontal="left"/>
    </xf>
    <xf numFmtId="0" fontId="105" fillId="5" borderId="0" xfId="5" applyFont="1" applyFill="1"/>
    <xf numFmtId="165" fontId="12" fillId="5" borderId="0" xfId="425" applyNumberFormat="1" applyFont="1" applyFill="1"/>
    <xf numFmtId="164" fontId="13" fillId="6" borderId="23" xfId="4" applyNumberFormat="1" applyFont="1" applyFill="1" applyBorder="1" applyAlignment="1">
      <alignment horizontal="right"/>
    </xf>
    <xf numFmtId="164" fontId="13" fillId="6" borderId="15" xfId="4" applyNumberFormat="1" applyFont="1" applyFill="1" applyBorder="1" applyAlignment="1">
      <alignment horizontal="right"/>
    </xf>
    <xf numFmtId="0" fontId="13" fillId="6" borderId="18" xfId="425" applyFont="1" applyFill="1" applyBorder="1"/>
    <xf numFmtId="38" fontId="12" fillId="6" borderId="24" xfId="425" applyNumberFormat="1" applyFont="1" applyFill="1" applyBorder="1"/>
    <xf numFmtId="167" fontId="13" fillId="6" borderId="6" xfId="425" applyNumberFormat="1" applyFont="1" applyFill="1" applyBorder="1"/>
    <xf numFmtId="165" fontId="12" fillId="6" borderId="24" xfId="425" applyNumberFormat="1" applyFont="1" applyFill="1" applyBorder="1"/>
    <xf numFmtId="165" fontId="13" fillId="6" borderId="6" xfId="425" applyNumberFormat="1" applyFont="1" applyFill="1" applyBorder="1"/>
    <xf numFmtId="165" fontId="13" fillId="6" borderId="18" xfId="425" applyNumberFormat="1" applyFont="1" applyFill="1" applyBorder="1"/>
    <xf numFmtId="166" fontId="13" fillId="4" borderId="14" xfId="425" quotePrefix="1" applyNumberFormat="1" applyFont="1" applyFill="1" applyBorder="1" applyAlignment="1">
      <alignment horizontal="center"/>
    </xf>
    <xf numFmtId="166" fontId="13" fillId="4" borderId="15" xfId="425" applyNumberFormat="1" applyFont="1" applyFill="1" applyBorder="1"/>
    <xf numFmtId="165" fontId="12" fillId="5" borderId="0" xfId="4" applyNumberFormat="1" applyFont="1" applyFill="1"/>
    <xf numFmtId="165" fontId="13" fillId="5" borderId="0" xfId="4" applyNumberFormat="1" applyFont="1" applyFill="1"/>
    <xf numFmtId="0" fontId="13" fillId="6" borderId="18" xfId="4" applyFont="1" applyFill="1" applyBorder="1"/>
    <xf numFmtId="38" fontId="12" fillId="6" borderId="24" xfId="4" applyNumberFormat="1" applyFont="1" applyFill="1" applyBorder="1"/>
    <xf numFmtId="165" fontId="12" fillId="6" borderId="24" xfId="4" applyNumberFormat="1" applyFont="1" applyFill="1" applyBorder="1"/>
    <xf numFmtId="165" fontId="13" fillId="6" borderId="6" xfId="4" applyNumberFormat="1" applyFont="1" applyFill="1" applyBorder="1"/>
    <xf numFmtId="165" fontId="13" fillId="6" borderId="18" xfId="4" applyNumberFormat="1" applyFont="1" applyFill="1" applyBorder="1"/>
    <xf numFmtId="165" fontId="13" fillId="6" borderId="24" xfId="4" applyNumberFormat="1" applyFont="1" applyFill="1" applyBorder="1"/>
    <xf numFmtId="166" fontId="13" fillId="4" borderId="14" xfId="4" quotePrefix="1" applyNumberFormat="1" applyFont="1" applyFill="1" applyBorder="1" applyAlignment="1">
      <alignment horizontal="center"/>
    </xf>
    <xf numFmtId="166" fontId="13" fillId="4" borderId="15" xfId="4" applyNumberFormat="1" applyFont="1" applyFill="1" applyBorder="1"/>
    <xf numFmtId="0" fontId="13" fillId="6" borderId="13" xfId="4" applyFont="1" applyFill="1" applyBorder="1"/>
    <xf numFmtId="3" fontId="13" fillId="6" borderId="15" xfId="4" applyNumberFormat="1" applyFont="1" applyFill="1" applyBorder="1" applyAlignment="1">
      <alignment horizontal="right"/>
    </xf>
    <xf numFmtId="0" fontId="13" fillId="6" borderId="14" xfId="4" applyFont="1" applyFill="1" applyBorder="1"/>
    <xf numFmtId="0" fontId="58" fillId="0" borderId="0" xfId="4" applyFont="1" applyAlignment="1">
      <alignment horizontal="left" indent="2"/>
    </xf>
    <xf numFmtId="0" fontId="58" fillId="0" borderId="0" xfId="4" applyFont="1" applyAlignment="1">
      <alignment horizontal="left" wrapText="1" indent="2"/>
    </xf>
    <xf numFmtId="0" fontId="59" fillId="0" borderId="0" xfId="4" applyFont="1" applyAlignment="1">
      <alignment wrapText="1"/>
    </xf>
    <xf numFmtId="0" fontId="58" fillId="0" borderId="0" xfId="4" applyFont="1"/>
    <xf numFmtId="164" fontId="13" fillId="0" borderId="120" xfId="4" applyNumberFormat="1" applyFont="1" applyBorder="1" applyAlignment="1">
      <alignment horizontal="center" wrapText="1"/>
    </xf>
    <xf numFmtId="164" fontId="13" fillId="0" borderId="121" xfId="4" applyNumberFormat="1" applyFont="1" applyBorder="1" applyAlignment="1">
      <alignment horizontal="center" wrapText="1"/>
    </xf>
    <xf numFmtId="0" fontId="13" fillId="4" borderId="116" xfId="4" applyFont="1" applyFill="1" applyBorder="1" applyAlignment="1">
      <alignment horizontal="left" vertical="center"/>
    </xf>
    <xf numFmtId="0" fontId="13" fillId="4" borderId="120" xfId="4" applyFont="1" applyFill="1" applyBorder="1" applyAlignment="1">
      <alignment horizontal="center"/>
    </xf>
    <xf numFmtId="0" fontId="13" fillId="4" borderId="121" xfId="4" applyFont="1" applyFill="1" applyBorder="1" applyAlignment="1">
      <alignment horizontal="center"/>
    </xf>
    <xf numFmtId="3" fontId="13" fillId="4" borderId="14" xfId="425" applyNumberFormat="1" applyFont="1" applyFill="1" applyBorder="1" applyAlignment="1">
      <alignment horizontal="right" vertical="center"/>
    </xf>
    <xf numFmtId="3" fontId="13" fillId="4" borderId="15" xfId="425" applyNumberFormat="1" applyFont="1" applyFill="1" applyBorder="1" applyAlignment="1">
      <alignment horizontal="right" vertical="center"/>
    </xf>
    <xf numFmtId="3" fontId="13" fillId="4" borderId="16" xfId="425" applyNumberFormat="1" applyFont="1" applyFill="1" applyBorder="1" applyAlignment="1">
      <alignment horizontal="right" vertical="center"/>
    </xf>
    <xf numFmtId="3" fontId="13" fillId="4" borderId="15" xfId="4" applyNumberFormat="1" applyFont="1" applyFill="1" applyBorder="1" applyAlignment="1">
      <alignment horizontal="right" vertical="center"/>
    </xf>
    <xf numFmtId="0" fontId="13" fillId="4" borderId="120" xfId="4" applyFont="1" applyFill="1" applyBorder="1" applyAlignment="1">
      <alignment vertical="center"/>
    </xf>
    <xf numFmtId="166" fontId="13" fillId="4" borderId="120" xfId="425" quotePrefix="1" applyNumberFormat="1" applyFont="1" applyFill="1" applyBorder="1" applyAlignment="1">
      <alignment horizontal="center"/>
    </xf>
    <xf numFmtId="166" fontId="13" fillId="4" borderId="121" xfId="425" applyNumberFormat="1" applyFont="1" applyFill="1" applyBorder="1"/>
    <xf numFmtId="166" fontId="13" fillId="4" borderId="122" xfId="425" applyNumberFormat="1" applyFont="1" applyFill="1" applyBorder="1"/>
    <xf numFmtId="3" fontId="13" fillId="5" borderId="0" xfId="425" applyNumberFormat="1" applyFont="1" applyFill="1" applyAlignment="1">
      <alignment horizontal="right" vertical="center"/>
    </xf>
    <xf numFmtId="0" fontId="13" fillId="0" borderId="121" xfId="425" applyFont="1" applyBorder="1" applyAlignment="1">
      <alignment horizontal="center" wrapText="1"/>
    </xf>
    <xf numFmtId="0" fontId="13" fillId="0" borderId="120" xfId="425" applyFont="1" applyBorder="1" applyAlignment="1">
      <alignment horizontal="center" wrapText="1"/>
    </xf>
    <xf numFmtId="0" fontId="13" fillId="0" borderId="122" xfId="425" applyFont="1" applyBorder="1" applyAlignment="1">
      <alignment horizontal="center" wrapText="1"/>
    </xf>
    <xf numFmtId="166" fontId="13" fillId="4" borderId="120" xfId="425" applyNumberFormat="1" applyFont="1" applyFill="1" applyBorder="1"/>
    <xf numFmtId="165" fontId="13" fillId="5" borderId="12" xfId="425" applyNumberFormat="1" applyFont="1" applyFill="1" applyBorder="1"/>
    <xf numFmtId="0" fontId="13" fillId="0" borderId="12" xfId="425" applyFont="1" applyBorder="1"/>
    <xf numFmtId="165" fontId="13" fillId="5" borderId="6" xfId="425" applyNumberFormat="1" applyFont="1" applyFill="1" applyBorder="1"/>
    <xf numFmtId="38" fontId="12" fillId="5" borderId="0" xfId="425" applyNumberFormat="1" applyFont="1" applyFill="1"/>
    <xf numFmtId="167" fontId="13" fillId="5" borderId="0" xfId="425" applyNumberFormat="1" applyFont="1" applyFill="1"/>
    <xf numFmtId="164" fontId="12" fillId="0" borderId="24" xfId="4" applyNumberFormat="1" applyFont="1" applyBorder="1" applyAlignment="1">
      <alignment horizontal="right"/>
    </xf>
    <xf numFmtId="164" fontId="12" fillId="0" borderId="6" xfId="4" applyNumberFormat="1" applyFont="1" applyBorder="1" applyAlignment="1">
      <alignment horizontal="right"/>
    </xf>
    <xf numFmtId="164" fontId="13" fillId="4" borderId="0" xfId="4" applyNumberFormat="1" applyFont="1" applyFill="1" applyAlignment="1">
      <alignment horizontal="center" wrapText="1"/>
    </xf>
    <xf numFmtId="164" fontId="13" fillId="4" borderId="2" xfId="4" applyNumberFormat="1" applyFont="1" applyFill="1" applyBorder="1" applyAlignment="1">
      <alignment horizontal="center" wrapText="1"/>
    </xf>
    <xf numFmtId="3" fontId="12" fillId="4" borderId="117" xfId="4" applyNumberFormat="1" applyFont="1" applyFill="1" applyBorder="1"/>
    <xf numFmtId="164" fontId="13" fillId="4" borderId="118" xfId="4" applyNumberFormat="1" applyFont="1" applyFill="1" applyBorder="1" applyAlignment="1">
      <alignment horizontal="right" vertical="center" wrapText="1"/>
    </xf>
    <xf numFmtId="164" fontId="13" fillId="4" borderId="119" xfId="4" applyNumberFormat="1" applyFont="1" applyFill="1" applyBorder="1" applyAlignment="1">
      <alignment horizontal="right" vertical="center"/>
    </xf>
    <xf numFmtId="1" fontId="12" fillId="4" borderId="117" xfId="4" applyNumberFormat="1" applyFont="1" applyFill="1" applyBorder="1"/>
    <xf numFmtId="164" fontId="13" fillId="4" borderId="118" xfId="4" applyNumberFormat="1" applyFont="1" applyFill="1" applyBorder="1" applyAlignment="1">
      <alignment horizontal="right" vertical="center"/>
    </xf>
    <xf numFmtId="166" fontId="12" fillId="4" borderId="12" xfId="425" quotePrefix="1" applyNumberFormat="1" applyFont="1" applyFill="1" applyBorder="1" applyAlignment="1">
      <alignment horizontal="center"/>
    </xf>
    <xf numFmtId="166" fontId="12" fillId="4" borderId="0" xfId="1" applyNumberFormat="1" applyFont="1" applyFill="1" applyAlignment="1">
      <alignment horizontal="right"/>
    </xf>
    <xf numFmtId="166" fontId="13" fillId="4" borderId="0" xfId="1" applyNumberFormat="1" applyFont="1" applyFill="1" applyAlignment="1">
      <alignment horizontal="right" wrapText="1"/>
    </xf>
    <xf numFmtId="0" fontId="12" fillId="4" borderId="12" xfId="425" applyFont="1" applyFill="1" applyBorder="1"/>
    <xf numFmtId="165" fontId="12" fillId="4" borderId="12" xfId="425" applyNumberFormat="1" applyFont="1" applyFill="1" applyBorder="1"/>
    <xf numFmtId="165" fontId="13" fillId="4" borderId="0" xfId="425" applyNumberFormat="1" applyFont="1" applyFill="1"/>
    <xf numFmtId="165" fontId="12" fillId="4" borderId="0" xfId="1" applyNumberFormat="1" applyFont="1" applyFill="1" applyAlignment="1">
      <alignment horizontal="right"/>
    </xf>
    <xf numFmtId="165" fontId="13" fillId="4" borderId="2" xfId="425" applyNumberFormat="1" applyFont="1" applyFill="1" applyBorder="1"/>
    <xf numFmtId="3" fontId="12" fillId="4" borderId="119" xfId="4" applyNumberFormat="1" applyFont="1" applyFill="1" applyBorder="1"/>
    <xf numFmtId="164" fontId="13" fillId="4" borderId="117" xfId="4" applyNumberFormat="1" applyFont="1" applyFill="1" applyBorder="1" applyAlignment="1">
      <alignment horizontal="right" vertical="center" wrapText="1"/>
    </xf>
    <xf numFmtId="3" fontId="12" fillId="4" borderId="118" xfId="4" applyNumberFormat="1" applyFont="1" applyFill="1" applyBorder="1"/>
    <xf numFmtId="164" fontId="13" fillId="4" borderId="119" xfId="4" applyNumberFormat="1" applyFont="1" applyFill="1" applyBorder="1" applyAlignment="1">
      <alignment horizontal="right" vertical="center" wrapText="1"/>
    </xf>
    <xf numFmtId="164" fontId="13" fillId="4" borderId="117" xfId="4" applyNumberFormat="1" applyFont="1" applyFill="1" applyBorder="1" applyAlignment="1">
      <alignment horizontal="right" vertical="center"/>
    </xf>
    <xf numFmtId="1" fontId="12" fillId="4" borderId="119" xfId="4" applyNumberFormat="1" applyFont="1" applyFill="1" applyBorder="1"/>
    <xf numFmtId="165" fontId="12" fillId="4" borderId="118" xfId="1" applyNumberFormat="1" applyFont="1" applyFill="1" applyBorder="1" applyAlignment="1">
      <alignment horizontal="right"/>
    </xf>
    <xf numFmtId="165" fontId="13" fillId="4" borderId="119" xfId="425" applyNumberFormat="1" applyFont="1" applyFill="1" applyBorder="1"/>
    <xf numFmtId="165" fontId="12" fillId="4" borderId="117" xfId="425" applyNumberFormat="1" applyFont="1" applyFill="1" applyBorder="1"/>
    <xf numFmtId="166" fontId="12" fillId="4" borderId="118" xfId="1" applyNumberFormat="1" applyFont="1" applyFill="1" applyBorder="1" applyAlignment="1">
      <alignment horizontal="right"/>
    </xf>
    <xf numFmtId="38" fontId="12" fillId="5" borderId="0" xfId="4" applyNumberFormat="1" applyFont="1" applyFill="1"/>
    <xf numFmtId="166" fontId="13" fillId="4" borderId="120" xfId="4" quotePrefix="1" applyNumberFormat="1" applyFont="1" applyFill="1" applyBorder="1" applyAlignment="1">
      <alignment horizontal="center"/>
    </xf>
    <xf numFmtId="166" fontId="13" fillId="4" borderId="121" xfId="4" applyNumberFormat="1" applyFont="1" applyFill="1" applyBorder="1"/>
    <xf numFmtId="166" fontId="13" fillId="4" borderId="122" xfId="4" applyNumberFormat="1" applyFont="1" applyFill="1" applyBorder="1"/>
    <xf numFmtId="166" fontId="12" fillId="4" borderId="0" xfId="425" quotePrefix="1" applyNumberFormat="1" applyFont="1" applyFill="1" applyAlignment="1">
      <alignment horizontal="center"/>
    </xf>
    <xf numFmtId="3" fontId="13" fillId="4" borderId="8" xfId="4" applyNumberFormat="1" applyFont="1" applyFill="1" applyBorder="1" applyAlignment="1">
      <alignment horizontal="center" vertical="center" wrapText="1"/>
    </xf>
    <xf numFmtId="0" fontId="13" fillId="4" borderId="8" xfId="4" applyFont="1" applyFill="1" applyBorder="1" applyAlignment="1">
      <alignment horizontal="center" vertical="center" wrapText="1"/>
    </xf>
    <xf numFmtId="0" fontId="13" fillId="4" borderId="8" xfId="4" applyFont="1" applyFill="1" applyBorder="1" applyAlignment="1">
      <alignment horizontal="center" vertical="center"/>
    </xf>
    <xf numFmtId="3" fontId="13" fillId="4" borderId="9" xfId="4" applyNumberFormat="1" applyFont="1" applyFill="1" applyBorder="1" applyAlignment="1">
      <alignment horizontal="center" vertical="center" wrapText="1"/>
    </xf>
    <xf numFmtId="164" fontId="12" fillId="4" borderId="0" xfId="4" applyNumberFormat="1" applyFont="1" applyFill="1" applyAlignment="1">
      <alignment horizontal="right"/>
    </xf>
    <xf numFmtId="164" fontId="12" fillId="4" borderId="2" xfId="4" applyNumberFormat="1" applyFont="1" applyFill="1" applyBorder="1" applyAlignment="1">
      <alignment horizontal="right"/>
    </xf>
    <xf numFmtId="0" fontId="13" fillId="4" borderId="10" xfId="4" applyFont="1" applyFill="1" applyBorder="1" applyAlignment="1">
      <alignment horizontal="center" vertical="center"/>
    </xf>
    <xf numFmtId="3" fontId="13" fillId="4" borderId="9" xfId="4" applyNumberFormat="1" applyFont="1" applyFill="1" applyBorder="1" applyAlignment="1">
      <alignment horizontal="right" vertical="center" wrapText="1"/>
    </xf>
    <xf numFmtId="164" fontId="13" fillId="4" borderId="8" xfId="4" applyNumberFormat="1" applyFont="1" applyFill="1" applyBorder="1" applyAlignment="1">
      <alignment horizontal="right" vertical="center" wrapText="1"/>
    </xf>
    <xf numFmtId="164" fontId="13" fillId="4" borderId="10" xfId="4" applyNumberFormat="1" applyFont="1" applyFill="1" applyBorder="1" applyAlignment="1">
      <alignment horizontal="right" vertical="center"/>
    </xf>
    <xf numFmtId="3" fontId="13" fillId="4" borderId="117" xfId="4" applyNumberFormat="1" applyFont="1" applyFill="1" applyBorder="1" applyAlignment="1">
      <alignment horizontal="right" vertical="center" wrapText="1"/>
    </xf>
    <xf numFmtId="3" fontId="13" fillId="4" borderId="118" xfId="4" applyNumberFormat="1" applyFont="1" applyFill="1" applyBorder="1" applyAlignment="1">
      <alignment horizontal="right" vertical="center" wrapText="1"/>
    </xf>
    <xf numFmtId="165" fontId="13" fillId="4" borderId="15" xfId="4" applyNumberFormat="1" applyFont="1" applyFill="1" applyBorder="1" applyAlignment="1">
      <alignment horizontal="right" vertical="center"/>
    </xf>
    <xf numFmtId="9" fontId="58" fillId="4" borderId="63" xfId="3" applyFont="1" applyFill="1" applyBorder="1"/>
    <xf numFmtId="9" fontId="58" fillId="5" borderId="0" xfId="3" applyFont="1" applyFill="1"/>
    <xf numFmtId="9" fontId="59" fillId="50" borderId="4" xfId="3" applyFont="1" applyFill="1" applyBorder="1"/>
    <xf numFmtId="9" fontId="59" fillId="5" borderId="24" xfId="3" applyFont="1" applyFill="1" applyBorder="1"/>
    <xf numFmtId="9" fontId="58" fillId="6" borderId="4" xfId="3" applyFont="1" applyFill="1" applyBorder="1"/>
    <xf numFmtId="9" fontId="59" fillId="4" borderId="0" xfId="3" applyFont="1" applyFill="1"/>
    <xf numFmtId="9" fontId="58" fillId="4" borderId="0" xfId="3" applyFont="1" applyFill="1"/>
    <xf numFmtId="9" fontId="59" fillId="4" borderId="4" xfId="3" applyFont="1" applyFill="1" applyBorder="1"/>
    <xf numFmtId="9" fontId="59" fillId="5" borderId="0" xfId="3" applyFont="1" applyFill="1"/>
    <xf numFmtId="9" fontId="58" fillId="4" borderId="8" xfId="3" applyFont="1" applyFill="1" applyBorder="1"/>
    <xf numFmtId="9" fontId="58" fillId="4" borderId="24" xfId="3" applyFont="1" applyFill="1" applyBorder="1"/>
    <xf numFmtId="9" fontId="58" fillId="5" borderId="24" xfId="3" applyFont="1" applyFill="1" applyBorder="1"/>
    <xf numFmtId="9" fontId="58" fillId="5" borderId="8" xfId="3" applyFont="1" applyFill="1" applyBorder="1"/>
    <xf numFmtId="9" fontId="59" fillId="5" borderId="4" xfId="3" applyFont="1" applyFill="1" applyBorder="1" applyAlignment="1">
      <alignment horizontal="center" wrapText="1"/>
    </xf>
    <xf numFmtId="9" fontId="58" fillId="4" borderId="64" xfId="3" applyFont="1" applyFill="1" applyBorder="1"/>
    <xf numFmtId="5" fontId="107" fillId="5" borderId="0" xfId="4" applyNumberFormat="1" applyFont="1" applyFill="1"/>
    <xf numFmtId="0" fontId="12" fillId="0" borderId="122" xfId="0" applyFont="1" applyBorder="1" applyAlignment="1">
      <alignment wrapText="1"/>
    </xf>
    <xf numFmtId="0" fontId="12" fillId="0" borderId="122" xfId="4" applyFont="1" applyBorder="1"/>
    <xf numFmtId="165" fontId="12" fillId="5" borderId="120" xfId="4" applyNumberFormat="1" applyFont="1" applyFill="1" applyBorder="1" applyAlignment="1">
      <alignment horizontal="right"/>
    </xf>
    <xf numFmtId="165" fontId="12" fillId="5" borderId="121" xfId="4" applyNumberFormat="1" applyFont="1" applyFill="1" applyBorder="1" applyAlignment="1">
      <alignment horizontal="right"/>
    </xf>
    <xf numFmtId="165" fontId="12" fillId="4" borderId="120" xfId="4" applyNumberFormat="1" applyFont="1" applyFill="1" applyBorder="1" applyAlignment="1">
      <alignment horizontal="right"/>
    </xf>
    <xf numFmtId="165" fontId="12" fillId="4" borderId="121" xfId="4" applyNumberFormat="1" applyFont="1" applyFill="1" applyBorder="1" applyAlignment="1">
      <alignment horizontal="right"/>
    </xf>
    <xf numFmtId="3" fontId="12" fillId="5" borderId="105" xfId="4" applyNumberFormat="1" applyFont="1" applyFill="1" applyBorder="1" applyAlignment="1">
      <alignment horizontal="right"/>
    </xf>
    <xf numFmtId="3" fontId="12" fillId="4" borderId="105" xfId="4" applyNumberFormat="1" applyFont="1" applyFill="1" applyBorder="1" applyAlignment="1">
      <alignment horizontal="right"/>
    </xf>
    <xf numFmtId="3" fontId="13" fillId="5" borderId="105" xfId="4" applyNumberFormat="1" applyFont="1" applyFill="1" applyBorder="1" applyAlignment="1">
      <alignment horizontal="right"/>
    </xf>
    <xf numFmtId="0" fontId="12" fillId="4" borderId="122" xfId="4" applyFont="1" applyFill="1" applyBorder="1"/>
    <xf numFmtId="0" fontId="12" fillId="4" borderId="122" xfId="0" applyFont="1" applyFill="1" applyBorder="1" applyAlignment="1">
      <alignment wrapText="1"/>
    </xf>
    <xf numFmtId="0" fontId="12" fillId="4" borderId="122" xfId="0" applyFont="1" applyFill="1" applyBorder="1"/>
    <xf numFmtId="164" fontId="13" fillId="4" borderId="117" xfId="4" applyNumberFormat="1" applyFont="1" applyFill="1" applyBorder="1" applyAlignment="1">
      <alignment horizontal="center" wrapText="1"/>
    </xf>
    <xf numFmtId="164" fontId="13" fillId="4" borderId="118" xfId="4" applyNumberFormat="1" applyFont="1" applyFill="1" applyBorder="1" applyAlignment="1">
      <alignment horizontal="center" wrapText="1"/>
    </xf>
    <xf numFmtId="164" fontId="13" fillId="4" borderId="119" xfId="4" applyNumberFormat="1" applyFont="1" applyFill="1" applyBorder="1" applyAlignment="1">
      <alignment horizontal="center" wrapText="1"/>
    </xf>
    <xf numFmtId="165" fontId="13" fillId="6" borderId="15" xfId="4" applyNumberFormat="1" applyFont="1" applyFill="1" applyBorder="1" applyAlignment="1">
      <alignment horizontal="right"/>
    </xf>
    <xf numFmtId="5" fontId="59" fillId="4" borderId="64" xfId="4" applyNumberFormat="1" applyFont="1" applyFill="1" applyBorder="1"/>
    <xf numFmtId="0" fontId="20" fillId="0" borderId="117" xfId="4" applyFont="1" applyBorder="1" applyAlignment="1">
      <alignment wrapText="1"/>
    </xf>
    <xf numFmtId="0" fontId="12" fillId="0" borderId="12" xfId="4" applyFont="1" applyBorder="1" applyAlignment="1">
      <alignment horizontal="left" indent="1"/>
    </xf>
    <xf numFmtId="0" fontId="20" fillId="0" borderId="18" xfId="4" applyFont="1" applyBorder="1" applyAlignment="1">
      <alignment wrapText="1"/>
    </xf>
    <xf numFmtId="0" fontId="13" fillId="3" borderId="120" xfId="4" applyFont="1" applyFill="1" applyBorder="1"/>
    <xf numFmtId="0" fontId="13" fillId="0" borderId="12" xfId="4" applyFont="1" applyBorder="1"/>
    <xf numFmtId="0" fontId="12" fillId="0" borderId="12" xfId="4" applyFont="1" applyBorder="1" applyAlignment="1">
      <alignment horizontal="left" wrapText="1" indent="1"/>
    </xf>
    <xf numFmtId="0" fontId="20" fillId="0" borderId="18" xfId="4" applyFont="1" applyBorder="1"/>
    <xf numFmtId="0" fontId="13" fillId="3" borderId="123" xfId="4" applyFont="1" applyFill="1" applyBorder="1" applyAlignment="1">
      <alignment wrapText="1"/>
    </xf>
    <xf numFmtId="9" fontId="12" fillId="4" borderId="2" xfId="3" applyFont="1" applyFill="1" applyBorder="1" applyAlignment="1">
      <alignment horizontal="right"/>
    </xf>
    <xf numFmtId="9" fontId="13" fillId="3" borderId="122" xfId="3" applyFont="1" applyFill="1" applyBorder="1" applyAlignment="1">
      <alignment horizontal="right"/>
    </xf>
    <xf numFmtId="0" fontId="12" fillId="0" borderId="2" xfId="4" applyFont="1" applyBorder="1" applyAlignment="1">
      <alignment horizontal="right"/>
    </xf>
    <xf numFmtId="0" fontId="12" fillId="0" borderId="6" xfId="4" applyFont="1" applyBorder="1" applyAlignment="1">
      <alignment horizontal="right"/>
    </xf>
    <xf numFmtId="6" fontId="12" fillId="0" borderId="2" xfId="4" applyNumberFormat="1" applyFont="1" applyBorder="1" applyAlignment="1">
      <alignment horizontal="right"/>
    </xf>
    <xf numFmtId="6" fontId="12" fillId="0" borderId="6" xfId="4" applyNumberFormat="1" applyFont="1" applyBorder="1" applyAlignment="1">
      <alignment horizontal="right"/>
    </xf>
    <xf numFmtId="9" fontId="13" fillId="3" borderId="122" xfId="4" applyNumberFormat="1" applyFont="1" applyFill="1" applyBorder="1" applyAlignment="1">
      <alignment horizontal="right"/>
    </xf>
    <xf numFmtId="9" fontId="12" fillId="4" borderId="2" xfId="4" applyNumberFormat="1" applyFont="1" applyFill="1" applyBorder="1" applyAlignment="1">
      <alignment horizontal="right"/>
    </xf>
    <xf numFmtId="9" fontId="12" fillId="0" borderId="2" xfId="4" applyNumberFormat="1" applyFont="1" applyBorder="1" applyAlignment="1">
      <alignment horizontal="right"/>
    </xf>
    <xf numFmtId="9" fontId="12" fillId="0" borderId="6" xfId="4" applyNumberFormat="1" applyFont="1" applyBorder="1" applyAlignment="1">
      <alignment horizontal="right"/>
    </xf>
    <xf numFmtId="9" fontId="13" fillId="3" borderId="124" xfId="4" applyNumberFormat="1" applyFont="1" applyFill="1" applyBorder="1" applyAlignment="1">
      <alignment horizontal="right"/>
    </xf>
    <xf numFmtId="9" fontId="13" fillId="3" borderId="6" xfId="3" applyFont="1" applyFill="1" applyBorder="1" applyAlignment="1">
      <alignment horizontal="right"/>
    </xf>
    <xf numFmtId="0" fontId="12" fillId="0" borderId="117" xfId="4" applyFont="1" applyBorder="1" applyAlignment="1">
      <alignment horizontal="left" indent="1"/>
    </xf>
    <xf numFmtId="6" fontId="12" fillId="0" borderId="118" xfId="4" applyNumberFormat="1" applyFont="1" applyBorder="1"/>
    <xf numFmtId="6" fontId="13" fillId="4" borderId="118" xfId="4" applyNumberFormat="1" applyFont="1" applyFill="1" applyBorder="1"/>
    <xf numFmtId="6" fontId="12" fillId="4" borderId="118" xfId="4" applyNumberFormat="1" applyFont="1" applyFill="1" applyBorder="1"/>
    <xf numFmtId="6" fontId="12" fillId="4" borderId="118" xfId="4" applyNumberFormat="1" applyFont="1" applyFill="1" applyBorder="1" applyAlignment="1">
      <alignment horizontal="right"/>
    </xf>
    <xf numFmtId="9" fontId="12" fillId="4" borderId="119" xfId="3" applyFont="1" applyFill="1" applyBorder="1" applyAlignment="1">
      <alignment horizontal="right"/>
    </xf>
    <xf numFmtId="0" fontId="12" fillId="0" borderId="18" xfId="4" applyFont="1" applyBorder="1" applyAlignment="1">
      <alignment horizontal="left" indent="1"/>
    </xf>
    <xf numFmtId="6" fontId="13" fillId="4" borderId="24" xfId="4" applyNumberFormat="1" applyFont="1" applyFill="1" applyBorder="1"/>
    <xf numFmtId="6" fontId="12" fillId="4" borderId="24" xfId="4" applyNumberFormat="1" applyFont="1" applyFill="1" applyBorder="1"/>
    <xf numFmtId="6" fontId="12" fillId="4" borderId="24" xfId="4" applyNumberFormat="1" applyFont="1" applyFill="1" applyBorder="1" applyAlignment="1">
      <alignment horizontal="right"/>
    </xf>
    <xf numFmtId="9" fontId="12" fillId="4" borderId="6" xfId="3" applyFont="1" applyFill="1" applyBorder="1" applyAlignment="1">
      <alignment horizontal="right"/>
    </xf>
    <xf numFmtId="0" fontId="20" fillId="0" borderId="120" xfId="4" applyFont="1" applyBorder="1" applyAlignment="1">
      <alignment wrapText="1"/>
    </xf>
    <xf numFmtId="6" fontId="12" fillId="0" borderId="121" xfId="4" applyNumberFormat="1" applyFont="1" applyBorder="1"/>
    <xf numFmtId="6" fontId="13" fillId="3" borderId="121" xfId="4" applyNumberFormat="1" applyFont="1" applyFill="1" applyBorder="1"/>
    <xf numFmtId="0" fontId="12" fillId="0" borderId="6" xfId="4" applyFont="1" applyBorder="1"/>
    <xf numFmtId="0" fontId="13" fillId="3" borderId="117" xfId="4" applyFont="1" applyFill="1" applyBorder="1"/>
    <xf numFmtId="6" fontId="13" fillId="3" borderId="118" xfId="4" applyNumberFormat="1" applyFont="1" applyFill="1" applyBorder="1"/>
    <xf numFmtId="0" fontId="13" fillId="0" borderId="117" xfId="4" applyFont="1" applyBorder="1"/>
    <xf numFmtId="0" fontId="20" fillId="0" borderId="3" xfId="4" applyFont="1" applyBorder="1" applyAlignment="1">
      <alignment wrapText="1"/>
    </xf>
    <xf numFmtId="0" fontId="13" fillId="0" borderId="4" xfId="4" applyFont="1" applyBorder="1" applyAlignment="1">
      <alignment horizontal="center" wrapText="1"/>
    </xf>
    <xf numFmtId="6" fontId="12" fillId="0" borderId="4" xfId="4" applyNumberFormat="1" applyFont="1" applyBorder="1"/>
    <xf numFmtId="0" fontId="13" fillId="0" borderId="5" xfId="4" applyFont="1" applyBorder="1" applyAlignment="1">
      <alignment horizontal="center" wrapText="1"/>
    </xf>
    <xf numFmtId="5" fontId="201" fillId="5" borderId="0" xfId="4" applyNumberFormat="1" applyFont="1" applyFill="1"/>
    <xf numFmtId="166" fontId="12" fillId="0" borderId="0" xfId="1" applyNumberFormat="1" applyFont="1" applyAlignment="1">
      <alignment horizontal="right"/>
    </xf>
    <xf numFmtId="166" fontId="13" fillId="4" borderId="16" xfId="425" applyNumberFormat="1" applyFont="1" applyFill="1" applyBorder="1"/>
    <xf numFmtId="0" fontId="13" fillId="5" borderId="120" xfId="4" applyFont="1" applyFill="1" applyBorder="1"/>
    <xf numFmtId="6" fontId="12" fillId="4" borderId="119" xfId="4" applyNumberFormat="1" applyFont="1" applyFill="1" applyBorder="1"/>
    <xf numFmtId="6" fontId="12" fillId="4" borderId="2" xfId="4" applyNumberFormat="1" applyFont="1" applyFill="1" applyBorder="1"/>
    <xf numFmtId="6" fontId="13" fillId="3" borderId="122" xfId="4" applyNumberFormat="1" applyFont="1" applyFill="1" applyBorder="1" applyAlignment="1">
      <alignment horizontal="right"/>
    </xf>
    <xf numFmtId="165" fontId="13" fillId="6" borderId="16" xfId="4" applyNumberFormat="1" applyFont="1" applyFill="1" applyBorder="1" applyAlignment="1">
      <alignment horizontal="right"/>
    </xf>
    <xf numFmtId="164" fontId="13" fillId="6" borderId="23" xfId="4" applyNumberFormat="1" applyFont="1" applyFill="1" applyBorder="1" applyAlignment="1">
      <alignment horizontal="right" vertical="center"/>
    </xf>
    <xf numFmtId="164" fontId="13" fillId="6" borderId="21" xfId="4" applyNumberFormat="1" applyFont="1" applyFill="1" applyBorder="1" applyAlignment="1">
      <alignment horizontal="right" vertical="center"/>
    </xf>
    <xf numFmtId="3" fontId="13" fillId="6" borderId="22" xfId="4" applyNumberFormat="1" applyFont="1" applyFill="1" applyBorder="1" applyAlignment="1">
      <alignment horizontal="right" vertical="center"/>
    </xf>
    <xf numFmtId="164" fontId="13" fillId="6" borderId="25" xfId="4" applyNumberFormat="1" applyFont="1" applyFill="1" applyBorder="1" applyAlignment="1">
      <alignment horizontal="right" vertical="center"/>
    </xf>
    <xf numFmtId="3" fontId="13" fillId="6" borderId="21" xfId="4" applyNumberFormat="1" applyFont="1" applyFill="1" applyBorder="1" applyAlignment="1">
      <alignment horizontal="right" vertical="center"/>
    </xf>
    <xf numFmtId="164" fontId="13" fillId="6" borderId="16" xfId="4" applyNumberFormat="1" applyFont="1" applyFill="1" applyBorder="1" applyAlignment="1">
      <alignment horizontal="right" vertical="center"/>
    </xf>
    <xf numFmtId="165" fontId="13" fillId="4" borderId="16" xfId="4" applyNumberFormat="1" applyFont="1" applyFill="1" applyBorder="1" applyAlignment="1">
      <alignment horizontal="right" vertical="center"/>
    </xf>
    <xf numFmtId="0" fontId="13" fillId="4" borderId="117" xfId="4" applyFont="1" applyFill="1" applyBorder="1" applyAlignment="1">
      <alignment horizontal="left" vertical="center"/>
    </xf>
    <xf numFmtId="0" fontId="12" fillId="0" borderId="18" xfId="4" applyFont="1" applyBorder="1"/>
    <xf numFmtId="0" fontId="13" fillId="4" borderId="118" xfId="4" applyFont="1" applyFill="1" applyBorder="1" applyAlignment="1">
      <alignment horizontal="left" vertical="center"/>
    </xf>
    <xf numFmtId="0" fontId="13" fillId="6" borderId="21" xfId="4" applyFont="1" applyFill="1" applyBorder="1"/>
    <xf numFmtId="0" fontId="13" fillId="6" borderId="22" xfId="4" applyFont="1" applyFill="1" applyBorder="1"/>
    <xf numFmtId="0" fontId="13" fillId="4" borderId="22" xfId="4" applyFont="1" applyFill="1" applyBorder="1" applyAlignment="1">
      <alignment vertical="center"/>
    </xf>
    <xf numFmtId="0" fontId="13" fillId="4" borderId="119" xfId="4" applyFont="1" applyFill="1" applyBorder="1" applyAlignment="1">
      <alignment horizontal="left" vertical="center"/>
    </xf>
    <xf numFmtId="0" fontId="13" fillId="6" borderId="25" xfId="4" applyFont="1" applyFill="1" applyBorder="1"/>
    <xf numFmtId="0" fontId="13" fillId="4" borderId="16" xfId="4" applyFont="1" applyFill="1" applyBorder="1" applyAlignment="1">
      <alignment vertical="center"/>
    </xf>
    <xf numFmtId="0" fontId="21" fillId="0" borderId="2" xfId="4" quotePrefix="1" applyFont="1" applyBorder="1"/>
    <xf numFmtId="0" fontId="13" fillId="4" borderId="120" xfId="4" applyFont="1" applyFill="1" applyBorder="1"/>
    <xf numFmtId="0" fontId="13" fillId="4" borderId="122" xfId="4" applyFont="1" applyFill="1" applyBorder="1"/>
    <xf numFmtId="0" fontId="13" fillId="4" borderId="0" xfId="4" applyFont="1" applyFill="1" applyAlignment="1">
      <alignment horizontal="left" vertical="center"/>
    </xf>
    <xf numFmtId="0" fontId="13" fillId="6" borderId="15" xfId="4" applyFont="1" applyFill="1" applyBorder="1"/>
    <xf numFmtId="0" fontId="13" fillId="50" borderId="21" xfId="4" applyFont="1" applyFill="1" applyBorder="1"/>
    <xf numFmtId="0" fontId="13" fillId="4" borderId="12" xfId="4" applyFont="1" applyFill="1" applyBorder="1" applyAlignment="1">
      <alignment horizontal="left" vertical="center"/>
    </xf>
    <xf numFmtId="0" fontId="21" fillId="5" borderId="2" xfId="4" quotePrefix="1" applyFont="1" applyFill="1" applyBorder="1"/>
    <xf numFmtId="0" fontId="12" fillId="0" borderId="2" xfId="4" quotePrefix="1" applyFont="1" applyBorder="1" applyAlignment="1">
      <alignment horizontal="right"/>
    </xf>
    <xf numFmtId="0" fontId="13" fillId="4" borderId="119" xfId="4" applyFont="1" applyFill="1" applyBorder="1" applyAlignment="1">
      <alignment horizontal="center" vertical="center"/>
    </xf>
    <xf numFmtId="0" fontId="13" fillId="0" borderId="121" xfId="4" applyFont="1" applyBorder="1" applyAlignment="1">
      <alignment horizontal="left"/>
    </xf>
    <xf numFmtId="0" fontId="13" fillId="0" borderId="122" xfId="4" applyFont="1" applyBorder="1" applyAlignment="1">
      <alignment horizontal="left"/>
    </xf>
    <xf numFmtId="0" fontId="13" fillId="0" borderId="26" xfId="4" applyFont="1" applyBorder="1" applyAlignment="1">
      <alignment horizontal="left" wrapText="1"/>
    </xf>
    <xf numFmtId="166" fontId="12" fillId="6" borderId="12" xfId="425" quotePrefix="1" applyNumberFormat="1" applyFont="1" applyFill="1" applyBorder="1" applyAlignment="1">
      <alignment horizontal="center"/>
    </xf>
    <xf numFmtId="165" fontId="12" fillId="6" borderId="12" xfId="425" applyNumberFormat="1" applyFont="1" applyFill="1" applyBorder="1"/>
    <xf numFmtId="0" fontId="12" fillId="6" borderId="12" xfId="425" applyFont="1" applyFill="1" applyBorder="1"/>
    <xf numFmtId="0" fontId="12" fillId="6" borderId="18" xfId="425" applyFont="1" applyFill="1" applyBorder="1"/>
    <xf numFmtId="0" fontId="13" fillId="5" borderId="118" xfId="425" applyFont="1" applyFill="1" applyBorder="1"/>
    <xf numFmtId="38" fontId="12" fillId="5" borderId="118" xfId="425" applyNumberFormat="1" applyFont="1" applyFill="1" applyBorder="1"/>
    <xf numFmtId="167" fontId="13" fillId="5" borderId="118" xfId="425" applyNumberFormat="1" applyFont="1" applyFill="1" applyBorder="1"/>
    <xf numFmtId="165" fontId="12" fillId="5" borderId="118" xfId="425" applyNumberFormat="1" applyFont="1" applyFill="1" applyBorder="1"/>
    <xf numFmtId="165" fontId="13" fillId="5" borderId="118" xfId="425" applyNumberFormat="1" applyFont="1" applyFill="1" applyBorder="1"/>
    <xf numFmtId="166" fontId="13" fillId="0" borderId="0" xfId="425" applyNumberFormat="1" applyFont="1"/>
    <xf numFmtId="165" fontId="13" fillId="0" borderId="0" xfId="425" applyNumberFormat="1" applyFont="1"/>
    <xf numFmtId="0" fontId="13" fillId="5" borderId="118" xfId="4" applyFont="1" applyFill="1" applyBorder="1"/>
    <xf numFmtId="38" fontId="12" fillId="5" borderId="118" xfId="4" applyNumberFormat="1" applyFont="1" applyFill="1" applyBorder="1"/>
    <xf numFmtId="167" fontId="13" fillId="5" borderId="118" xfId="4" applyNumberFormat="1" applyFont="1" applyFill="1" applyBorder="1"/>
    <xf numFmtId="165" fontId="12" fillId="5" borderId="118" xfId="4" applyNumberFormat="1" applyFont="1" applyFill="1" applyBorder="1"/>
    <xf numFmtId="165" fontId="13" fillId="5" borderId="118" xfId="4" applyNumberFormat="1" applyFont="1" applyFill="1" applyBorder="1"/>
    <xf numFmtId="166" fontId="12" fillId="6" borderId="0" xfId="425" quotePrefix="1" applyNumberFormat="1" applyFont="1" applyFill="1" applyAlignment="1">
      <alignment horizontal="center"/>
    </xf>
    <xf numFmtId="0" fontId="13" fillId="0" borderId="118" xfId="425" applyFont="1" applyBorder="1" applyAlignment="1">
      <alignment horizontal="center"/>
    </xf>
    <xf numFmtId="0" fontId="12" fillId="5" borderId="118" xfId="425" applyFont="1" applyFill="1" applyBorder="1" applyAlignment="1">
      <alignment horizontal="center"/>
    </xf>
    <xf numFmtId="170" fontId="12" fillId="5" borderId="118" xfId="1" applyNumberFormat="1" applyFont="1" applyFill="1" applyBorder="1" applyAlignment="1">
      <alignment horizontal="center"/>
    </xf>
    <xf numFmtId="171" fontId="13" fillId="5" borderId="118" xfId="1" applyNumberFormat="1" applyFont="1" applyFill="1" applyBorder="1" applyAlignment="1">
      <alignment horizontal="center"/>
    </xf>
    <xf numFmtId="165" fontId="12" fillId="5" borderId="118" xfId="1" applyNumberFormat="1" applyFont="1" applyFill="1" applyBorder="1" applyAlignment="1">
      <alignment horizontal="center"/>
    </xf>
    <xf numFmtId="165" fontId="12" fillId="5" borderId="118" xfId="425" applyNumberFormat="1" applyFont="1" applyFill="1" applyBorder="1" applyAlignment="1">
      <alignment horizontal="center"/>
    </xf>
    <xf numFmtId="0" fontId="13" fillId="0" borderId="118" xfId="4" applyFont="1" applyBorder="1" applyAlignment="1">
      <alignment horizontal="center"/>
    </xf>
    <xf numFmtId="0" fontId="12" fillId="5" borderId="118" xfId="4" applyFont="1" applyFill="1" applyBorder="1" applyAlignment="1">
      <alignment horizontal="center"/>
    </xf>
    <xf numFmtId="165" fontId="12" fillId="5" borderId="118" xfId="4" applyNumberFormat="1" applyFont="1" applyFill="1" applyBorder="1" applyAlignment="1">
      <alignment horizontal="center"/>
    </xf>
    <xf numFmtId="165" fontId="13" fillId="5" borderId="118" xfId="4" applyNumberFormat="1" applyFont="1" applyFill="1" applyBorder="1" applyAlignment="1">
      <alignment horizontal="center"/>
    </xf>
    <xf numFmtId="165" fontId="13" fillId="5" borderId="118" xfId="1" applyNumberFormat="1" applyFont="1" applyFill="1" applyBorder="1" applyAlignment="1">
      <alignment horizontal="center"/>
    </xf>
    <xf numFmtId="0" fontId="13" fillId="4" borderId="26" xfId="425" applyFont="1" applyFill="1" applyBorder="1"/>
    <xf numFmtId="165" fontId="13" fillId="0" borderId="0" xfId="1" applyNumberFormat="1" applyFont="1" applyAlignment="1">
      <alignment horizontal="right"/>
    </xf>
    <xf numFmtId="166" fontId="13" fillId="4" borderId="24" xfId="425" applyNumberFormat="1" applyFont="1" applyFill="1" applyBorder="1"/>
    <xf numFmtId="166" fontId="12" fillId="0" borderId="24" xfId="425" applyNumberFormat="1" applyFont="1" applyBorder="1"/>
    <xf numFmtId="166" fontId="12" fillId="6" borderId="18" xfId="425" quotePrefix="1" applyNumberFormat="1" applyFont="1" applyFill="1" applyBorder="1" applyAlignment="1">
      <alignment horizontal="center"/>
    </xf>
    <xf numFmtId="3" fontId="13" fillId="0" borderId="0" xfId="425" applyNumberFormat="1" applyFont="1" applyAlignment="1">
      <alignment horizontal="right" vertical="center"/>
    </xf>
    <xf numFmtId="5" fontId="58" fillId="0" borderId="24" xfId="4" applyNumberFormat="1" applyFont="1" applyBorder="1"/>
    <xf numFmtId="166" fontId="13" fillId="4" borderId="118" xfId="425" applyNumberFormat="1" applyFont="1" applyFill="1" applyBorder="1"/>
    <xf numFmtId="0" fontId="13" fillId="0" borderId="24" xfId="4" applyFont="1" applyBorder="1"/>
    <xf numFmtId="0" fontId="12" fillId="5" borderId="120" xfId="4" applyFont="1" applyFill="1" applyBorder="1"/>
    <xf numFmtId="0" fontId="12" fillId="4" borderId="120" xfId="4" applyFont="1" applyFill="1" applyBorder="1"/>
    <xf numFmtId="0" fontId="13" fillId="0" borderId="18" xfId="4" applyFont="1" applyBorder="1"/>
    <xf numFmtId="0" fontId="12" fillId="5" borderId="122" xfId="4" applyFont="1" applyFill="1" applyBorder="1"/>
    <xf numFmtId="49" fontId="21" fillId="4" borderId="122" xfId="4" applyNumberFormat="1" applyFont="1" applyFill="1" applyBorder="1"/>
    <xf numFmtId="0" fontId="12" fillId="0" borderId="120" xfId="4" applyFont="1" applyBorder="1"/>
    <xf numFmtId="165" fontId="12" fillId="6" borderId="18" xfId="425" applyNumberFormat="1" applyFont="1" applyFill="1" applyBorder="1"/>
    <xf numFmtId="0" fontId="21" fillId="0" borderId="0" xfId="4" applyFont="1"/>
    <xf numFmtId="0" fontId="21" fillId="0" borderId="2" xfId="4" applyFont="1" applyBorder="1"/>
    <xf numFmtId="0" fontId="21" fillId="4" borderId="122" xfId="4" quotePrefix="1" applyFont="1" applyFill="1" applyBorder="1"/>
    <xf numFmtId="176" fontId="12" fillId="0" borderId="0" xfId="4" applyNumberFormat="1" applyFont="1"/>
    <xf numFmtId="0" fontId="199" fillId="0" borderId="0" xfId="0" applyFont="1"/>
    <xf numFmtId="0" fontId="20" fillId="0" borderId="24" xfId="4" applyFont="1" applyBorder="1" applyAlignment="1">
      <alignment wrapText="1"/>
    </xf>
    <xf numFmtId="0" fontId="20" fillId="0" borderId="24" xfId="4" applyFont="1" applyBorder="1"/>
    <xf numFmtId="0" fontId="12" fillId="0" borderId="120" xfId="4" applyFont="1" applyBorder="1" applyAlignment="1">
      <alignment horizontal="left" vertical="top" wrapText="1"/>
    </xf>
    <xf numFmtId="0" fontId="20" fillId="0" borderId="121" xfId="4" applyFont="1" applyBorder="1" applyAlignment="1">
      <alignment wrapText="1"/>
    </xf>
    <xf numFmtId="0" fontId="13" fillId="0" borderId="125" xfId="4" applyFont="1" applyBorder="1"/>
    <xf numFmtId="6" fontId="13" fillId="3" borderId="125" xfId="4" applyNumberFormat="1" applyFont="1" applyFill="1" applyBorder="1"/>
    <xf numFmtId="6" fontId="12" fillId="0" borderId="125" xfId="4" applyNumberFormat="1" applyFont="1" applyBorder="1"/>
    <xf numFmtId="6" fontId="13" fillId="4" borderId="125" xfId="4" applyNumberFormat="1" applyFont="1" applyFill="1" applyBorder="1"/>
    <xf numFmtId="6" fontId="13" fillId="3" borderId="35" xfId="4" applyNumberFormat="1" applyFont="1" applyFill="1" applyBorder="1"/>
    <xf numFmtId="0" fontId="13" fillId="3" borderId="34" xfId="4" applyFont="1" applyFill="1" applyBorder="1" applyAlignment="1">
      <alignment wrapText="1"/>
    </xf>
    <xf numFmtId="6" fontId="203" fillId="0" borderId="0" xfId="4" applyNumberFormat="1" applyFont="1" applyProtection="1">
      <protection locked="0"/>
    </xf>
    <xf numFmtId="6" fontId="12" fillId="0" borderId="0" xfId="4" applyNumberFormat="1" applyFont="1" applyProtection="1">
      <protection locked="0"/>
    </xf>
    <xf numFmtId="6" fontId="203" fillId="0" borderId="0" xfId="4" applyNumberFormat="1" applyFont="1" applyAlignment="1" applyProtection="1">
      <alignment horizontal="right"/>
      <protection locked="0"/>
    </xf>
    <xf numFmtId="6" fontId="12" fillId="0" borderId="24" xfId="4" applyNumberFormat="1" applyFont="1" applyBorder="1" applyProtection="1">
      <protection locked="0"/>
    </xf>
    <xf numFmtId="3" fontId="12" fillId="0" borderId="12" xfId="4" applyNumberFormat="1" applyFont="1" applyBorder="1" applyProtection="1">
      <protection locked="0"/>
    </xf>
    <xf numFmtId="3" fontId="12" fillId="0" borderId="0" xfId="4" applyNumberFormat="1" applyFont="1" applyProtection="1">
      <protection locked="0"/>
    </xf>
    <xf numFmtId="0" fontId="12" fillId="149" borderId="127" xfId="0" applyFont="1" applyFill="1" applyBorder="1" applyAlignment="1">
      <alignment horizontal="left"/>
    </xf>
    <xf numFmtId="0" fontId="199" fillId="149" borderId="127" xfId="0" applyFont="1" applyFill="1" applyBorder="1" applyAlignment="1">
      <alignment horizontal="left"/>
    </xf>
    <xf numFmtId="0" fontId="199" fillId="149" borderId="127" xfId="0" applyFont="1" applyFill="1" applyBorder="1" applyAlignment="1">
      <alignment horizontal="center" vertical="center"/>
    </xf>
    <xf numFmtId="0" fontId="199" fillId="149" borderId="126" xfId="0" applyFont="1" applyFill="1" applyBorder="1" applyAlignment="1">
      <alignment horizontal="left"/>
    </xf>
    <xf numFmtId="0" fontId="199" fillId="149" borderId="126" xfId="0" applyFont="1" applyFill="1" applyBorder="1" applyAlignment="1">
      <alignment horizontal="center" vertical="center"/>
    </xf>
    <xf numFmtId="0" fontId="199" fillId="0" borderId="126" xfId="0" applyFont="1" applyBorder="1" applyAlignment="1">
      <alignment horizontal="left"/>
    </xf>
    <xf numFmtId="0" fontId="199" fillId="149" borderId="0" xfId="0" applyFont="1" applyFill="1" applyAlignment="1">
      <alignment horizontal="center"/>
    </xf>
    <xf numFmtId="0" fontId="199" fillId="149" borderId="128" xfId="0" applyFont="1" applyFill="1" applyBorder="1" applyAlignment="1">
      <alignment horizontal="left"/>
    </xf>
    <xf numFmtId="0" fontId="13" fillId="4" borderId="14" xfId="4" applyFont="1" applyFill="1" applyBorder="1" applyAlignment="1">
      <alignment vertical="center"/>
    </xf>
    <xf numFmtId="165" fontId="13" fillId="4" borderId="15" xfId="425" applyNumberFormat="1" applyFont="1" applyFill="1" applyBorder="1" applyAlignment="1">
      <alignment horizontal="right" vertical="center"/>
    </xf>
    <xf numFmtId="165" fontId="13" fillId="4" borderId="16" xfId="425" applyNumberFormat="1" applyFont="1" applyFill="1" applyBorder="1" applyAlignment="1">
      <alignment horizontal="right" vertical="center"/>
    </xf>
    <xf numFmtId="0" fontId="13" fillId="4" borderId="15" xfId="4" applyFont="1" applyFill="1" applyBorder="1" applyAlignment="1">
      <alignment vertical="center"/>
    </xf>
    <xf numFmtId="6" fontId="12" fillId="0" borderId="118" xfId="4" applyNumberFormat="1" applyFont="1" applyBorder="1" applyProtection="1">
      <protection locked="0"/>
    </xf>
    <xf numFmtId="3" fontId="12" fillId="5" borderId="12" xfId="4" applyNumberFormat="1" applyFont="1" applyFill="1" applyBorder="1"/>
    <xf numFmtId="5" fontId="58" fillId="0" borderId="63" xfId="4" applyNumberFormat="1" applyFont="1" applyBorder="1" applyProtection="1">
      <protection locked="0"/>
    </xf>
    <xf numFmtId="5" fontId="58" fillId="0" borderId="64" xfId="4" applyNumberFormat="1" applyFont="1" applyBorder="1" applyProtection="1">
      <protection locked="0"/>
    </xf>
    <xf numFmtId="5" fontId="58" fillId="0" borderId="0" xfId="4" applyNumberFormat="1" applyFont="1" applyProtection="1">
      <protection locked="0"/>
    </xf>
    <xf numFmtId="5" fontId="58" fillId="5" borderId="0" xfId="4" applyNumberFormat="1" applyFont="1" applyFill="1" applyProtection="1">
      <protection locked="0"/>
    </xf>
    <xf numFmtId="5" fontId="58" fillId="5" borderId="8" xfId="4" applyNumberFormat="1" applyFont="1" applyFill="1" applyBorder="1" applyProtection="1">
      <protection locked="0"/>
    </xf>
    <xf numFmtId="5" fontId="58" fillId="5" borderId="24" xfId="4" applyNumberFormat="1" applyFont="1" applyFill="1" applyBorder="1" applyProtection="1">
      <protection locked="0"/>
    </xf>
    <xf numFmtId="0" fontId="199" fillId="0" borderId="0" xfId="4" applyFont="1"/>
    <xf numFmtId="6" fontId="203" fillId="0" borderId="0" xfId="4" applyNumberFormat="1" applyFont="1"/>
    <xf numFmtId="6" fontId="203" fillId="0" borderId="24" xfId="4" applyNumberFormat="1" applyFont="1" applyBorder="1"/>
    <xf numFmtId="6" fontId="203" fillId="0" borderId="118" xfId="4" applyNumberFormat="1" applyFont="1" applyBorder="1"/>
    <xf numFmtId="166" fontId="12" fillId="5" borderId="0" xfId="1" applyNumberFormat="1" applyFont="1" applyFill="1" applyAlignment="1" applyProtection="1">
      <alignment horizontal="right"/>
      <protection locked="0"/>
    </xf>
    <xf numFmtId="166" fontId="12" fillId="0" borderId="0" xfId="1" applyNumberFormat="1" applyFont="1" applyAlignment="1" applyProtection="1">
      <alignment horizontal="right"/>
      <protection locked="0"/>
    </xf>
    <xf numFmtId="166" fontId="12" fillId="5" borderId="24" xfId="1" applyNumberFormat="1" applyFont="1" applyFill="1" applyBorder="1" applyAlignment="1" applyProtection="1">
      <alignment horizontal="right"/>
      <protection locked="0"/>
    </xf>
    <xf numFmtId="3" fontId="13" fillId="0" borderId="5" xfId="4" applyNumberFormat="1" applyFont="1" applyBorder="1" applyAlignment="1">
      <alignment horizontal="center" wrapText="1"/>
    </xf>
    <xf numFmtId="3" fontId="13" fillId="0" borderId="116" xfId="4" applyNumberFormat="1" applyFont="1" applyBorder="1" applyAlignment="1">
      <alignment horizontal="center" wrapText="1"/>
    </xf>
    <xf numFmtId="3" fontId="12" fillId="0" borderId="11" xfId="4" applyNumberFormat="1" applyFont="1" applyBorder="1" applyAlignment="1">
      <alignment horizontal="right" indent="1"/>
    </xf>
    <xf numFmtId="3" fontId="12" fillId="0" borderId="11" xfId="4" applyNumberFormat="1" applyFont="1" applyBorder="1" applyAlignment="1">
      <alignment horizontal="right" vertical="center"/>
    </xf>
    <xf numFmtId="3" fontId="13" fillId="0" borderId="11" xfId="4" applyNumberFormat="1" applyFont="1" applyBorder="1" applyAlignment="1">
      <alignment horizontal="right" vertical="center"/>
    </xf>
    <xf numFmtId="3" fontId="12" fillId="0" borderId="19" xfId="4" applyNumberFormat="1" applyFont="1" applyBorder="1" applyAlignment="1">
      <alignment horizontal="right" indent="1"/>
    </xf>
    <xf numFmtId="0" fontId="204" fillId="149" borderId="126" xfId="0" applyFont="1" applyFill="1" applyBorder="1" applyAlignment="1">
      <alignment horizontal="left"/>
    </xf>
    <xf numFmtId="0" fontId="204" fillId="149" borderId="126" xfId="0" applyFont="1" applyFill="1" applyBorder="1" applyAlignment="1">
      <alignment horizontal="center" vertical="center"/>
    </xf>
    <xf numFmtId="0" fontId="204" fillId="149" borderId="126" xfId="0" applyFont="1" applyFill="1" applyBorder="1" applyAlignment="1">
      <alignment horizontal="center"/>
    </xf>
    <xf numFmtId="0" fontId="204" fillId="149" borderId="0" xfId="0" applyFont="1" applyFill="1" applyAlignment="1">
      <alignment horizontal="center"/>
    </xf>
    <xf numFmtId="0" fontId="205" fillId="149" borderId="127" xfId="0" applyFont="1" applyFill="1" applyBorder="1" applyAlignment="1">
      <alignment horizontal="left"/>
    </xf>
    <xf numFmtId="0" fontId="13" fillId="0" borderId="2" xfId="4" applyFont="1" applyBorder="1" applyAlignment="1">
      <alignment horizontal="center"/>
    </xf>
    <xf numFmtId="0" fontId="12" fillId="0" borderId="125" xfId="4" applyFont="1" applyBorder="1" applyAlignment="1">
      <alignment horizontal="left" indent="1"/>
    </xf>
    <xf numFmtId="0" fontId="12" fillId="0" borderId="24" xfId="4" applyFont="1" applyBorder="1" applyAlignment="1">
      <alignment horizontal="left" indent="1"/>
    </xf>
    <xf numFmtId="0" fontId="13" fillId="3" borderId="24" xfId="4" applyFont="1" applyFill="1" applyBorder="1"/>
    <xf numFmtId="0" fontId="13" fillId="3" borderId="121" xfId="4" applyFont="1" applyFill="1" applyBorder="1"/>
    <xf numFmtId="0" fontId="12" fillId="0" borderId="0" xfId="4" applyFont="1" applyAlignment="1">
      <alignment horizontal="left" wrapText="1" indent="1"/>
    </xf>
    <xf numFmtId="0" fontId="13" fillId="3" borderId="28" xfId="4" applyFont="1" applyFill="1" applyBorder="1" applyAlignment="1">
      <alignment wrapText="1"/>
    </xf>
    <xf numFmtId="0" fontId="21" fillId="0" borderId="0" xfId="4" quotePrefix="1" applyFont="1" applyAlignment="1">
      <alignment horizontal="left" indent="1"/>
    </xf>
    <xf numFmtId="0" fontId="12" fillId="0" borderId="12" xfId="4" applyFont="1" applyBorder="1" applyAlignment="1">
      <alignment horizontal="left"/>
    </xf>
    <xf numFmtId="0" fontId="199" fillId="0" borderId="0" xfId="0" applyFont="1" applyAlignment="1">
      <alignment horizontal="left"/>
    </xf>
    <xf numFmtId="0" fontId="13" fillId="5" borderId="24" xfId="4" applyFont="1" applyFill="1" applyBorder="1" applyAlignment="1">
      <alignment horizontal="center"/>
    </xf>
    <xf numFmtId="0" fontId="13" fillId="5" borderId="121" xfId="4" applyFont="1" applyFill="1" applyBorder="1"/>
    <xf numFmtId="0" fontId="13" fillId="7" borderId="2" xfId="4" applyFont="1" applyFill="1" applyBorder="1"/>
    <xf numFmtId="0" fontId="21" fillId="5" borderId="0" xfId="4" quotePrefix="1" applyFont="1" applyFill="1"/>
    <xf numFmtId="0" fontId="12" fillId="0" borderId="12" xfId="4" applyFont="1" applyBorder="1" applyAlignment="1">
      <alignment horizontal="left" wrapText="1"/>
    </xf>
    <xf numFmtId="49" fontId="200" fillId="0" borderId="24" xfId="4" applyNumberFormat="1" applyFont="1" applyBorder="1" applyAlignment="1">
      <alignment wrapText="1"/>
    </xf>
    <xf numFmtId="49" fontId="200" fillId="0" borderId="24" xfId="4" applyNumberFormat="1" applyFont="1" applyBorder="1"/>
    <xf numFmtId="0" fontId="13" fillId="0" borderId="120" xfId="425" applyFont="1" applyBorder="1"/>
    <xf numFmtId="0" fontId="13" fillId="5" borderId="121" xfId="425" applyFont="1" applyFill="1" applyBorder="1"/>
    <xf numFmtId="38" fontId="12" fillId="5" borderId="121" xfId="425" applyNumberFormat="1" applyFont="1" applyFill="1" applyBorder="1"/>
    <xf numFmtId="167" fontId="13" fillId="5" borderId="121" xfId="425" applyNumberFormat="1" applyFont="1" applyFill="1" applyBorder="1"/>
    <xf numFmtId="165" fontId="12" fillId="5" borderId="121" xfId="425" applyNumberFormat="1" applyFont="1" applyFill="1" applyBorder="1"/>
    <xf numFmtId="165" fontId="13" fillId="5" borderId="121" xfId="425" applyNumberFormat="1" applyFont="1" applyFill="1" applyBorder="1"/>
    <xf numFmtId="165" fontId="12" fillId="4" borderId="125" xfId="1" applyNumberFormat="1" applyFont="1" applyFill="1" applyBorder="1" applyAlignment="1">
      <alignment horizontal="right"/>
    </xf>
    <xf numFmtId="165" fontId="12" fillId="6" borderId="0" xfId="425" applyNumberFormat="1" applyFont="1" applyFill="1"/>
    <xf numFmtId="0" fontId="12" fillId="6" borderId="0" xfId="425" applyFont="1" applyFill="1"/>
    <xf numFmtId="0" fontId="13" fillId="3" borderId="19" xfId="425" applyFont="1" applyFill="1" applyBorder="1"/>
    <xf numFmtId="166" fontId="13" fillId="3" borderId="18" xfId="425" applyNumberFormat="1" applyFont="1" applyFill="1" applyBorder="1"/>
    <xf numFmtId="166" fontId="13" fillId="3" borderId="24" xfId="425" applyNumberFormat="1" applyFont="1" applyFill="1" applyBorder="1"/>
    <xf numFmtId="166" fontId="13" fillId="3" borderId="6" xfId="425" applyNumberFormat="1" applyFont="1" applyFill="1" applyBorder="1"/>
    <xf numFmtId="165" fontId="13" fillId="3" borderId="6" xfId="425" applyNumberFormat="1" applyFont="1" applyFill="1" applyBorder="1"/>
    <xf numFmtId="165" fontId="13" fillId="3" borderId="18" xfId="425" applyNumberFormat="1" applyFont="1" applyFill="1" applyBorder="1"/>
    <xf numFmtId="165" fontId="13" fillId="3" borderId="24" xfId="1" applyNumberFormat="1" applyFont="1" applyFill="1" applyBorder="1" applyAlignment="1">
      <alignment horizontal="right"/>
    </xf>
    <xf numFmtId="165" fontId="13" fillId="3" borderId="24" xfId="425" applyNumberFormat="1" applyFont="1" applyFill="1" applyBorder="1"/>
    <xf numFmtId="164" fontId="13" fillId="4" borderId="125" xfId="4" applyNumberFormat="1" applyFont="1" applyFill="1" applyBorder="1" applyAlignment="1">
      <alignment horizontal="right" vertical="center"/>
    </xf>
    <xf numFmtId="0" fontId="12" fillId="0" borderId="19" xfId="425" applyFont="1" applyBorder="1" applyAlignment="1">
      <alignment wrapText="1" shrinkToFit="1"/>
    </xf>
    <xf numFmtId="164" fontId="13" fillId="4" borderId="125" xfId="4" applyNumberFormat="1" applyFont="1" applyFill="1" applyBorder="1" applyAlignment="1">
      <alignment horizontal="right" vertical="center" wrapText="1"/>
    </xf>
    <xf numFmtId="166" fontId="12" fillId="0" borderId="12" xfId="1" applyNumberFormat="1" applyFont="1" applyBorder="1" applyAlignment="1" applyProtection="1">
      <alignment horizontal="right"/>
      <protection locked="0"/>
    </xf>
    <xf numFmtId="166" fontId="12" fillId="5" borderId="18" xfId="425" applyNumberFormat="1" applyFont="1" applyFill="1" applyBorder="1"/>
    <xf numFmtId="166" fontId="12" fillId="5" borderId="24" xfId="425" quotePrefix="1" applyNumberFormat="1" applyFont="1" applyFill="1" applyBorder="1" applyAlignment="1">
      <alignment horizontal="center"/>
    </xf>
    <xf numFmtId="166" fontId="12" fillId="0" borderId="24" xfId="425" applyNumberFormat="1" applyFont="1" applyBorder="1" applyProtection="1">
      <protection locked="0"/>
    </xf>
    <xf numFmtId="166" fontId="13" fillId="5" borderId="6" xfId="1" applyNumberFormat="1" applyFont="1" applyFill="1" applyBorder="1" applyAlignment="1">
      <alignment horizontal="right"/>
    </xf>
    <xf numFmtId="3" fontId="12" fillId="4" borderId="125" xfId="4" applyNumberFormat="1" applyFont="1" applyFill="1" applyBorder="1"/>
    <xf numFmtId="165" fontId="12" fillId="5" borderId="6" xfId="425" applyNumberFormat="1" applyFont="1" applyFill="1" applyBorder="1"/>
    <xf numFmtId="166" fontId="13" fillId="4" borderId="119" xfId="425" applyNumberFormat="1" applyFont="1" applyFill="1" applyBorder="1"/>
    <xf numFmtId="166" fontId="12" fillId="5" borderId="24" xfId="425" applyNumberFormat="1" applyFont="1" applyFill="1" applyBorder="1"/>
    <xf numFmtId="0" fontId="12" fillId="5" borderId="19" xfId="425" applyFont="1" applyFill="1" applyBorder="1" applyAlignment="1">
      <alignment wrapText="1" shrinkToFit="1"/>
    </xf>
    <xf numFmtId="6" fontId="13" fillId="0" borderId="2" xfId="4" applyNumberFormat="1" applyFont="1" applyBorder="1"/>
    <xf numFmtId="6" fontId="13" fillId="3" borderId="122" xfId="4" applyNumberFormat="1" applyFont="1" applyFill="1" applyBorder="1"/>
    <xf numFmtId="6" fontId="13" fillId="0" borderId="119" xfId="4" applyNumberFormat="1" applyFont="1" applyBorder="1"/>
    <xf numFmtId="6" fontId="13" fillId="0" borderId="122" xfId="4" applyNumberFormat="1" applyFont="1" applyBorder="1"/>
    <xf numFmtId="6" fontId="13" fillId="3" borderId="129" xfId="4" applyNumberFormat="1" applyFont="1" applyFill="1" applyBorder="1"/>
    <xf numFmtId="0" fontId="13" fillId="0" borderId="121" xfId="4" applyFont="1" applyBorder="1"/>
    <xf numFmtId="6" fontId="58" fillId="0" borderId="0" xfId="4" applyNumberFormat="1" applyFont="1"/>
    <xf numFmtId="0" fontId="12" fillId="0" borderId="259" xfId="4" applyFont="1" applyBorder="1"/>
    <xf numFmtId="5" fontId="59" fillId="0" borderId="24" xfId="4" applyNumberFormat="1" applyFont="1" applyBorder="1"/>
    <xf numFmtId="0" fontId="206" fillId="0" borderId="0" xfId="4" applyFont="1" applyAlignment="1">
      <alignment horizontal="left"/>
    </xf>
    <xf numFmtId="0" fontId="206" fillId="0" borderId="0" xfId="4" applyFont="1"/>
    <xf numFmtId="6" fontId="12" fillId="0" borderId="116" xfId="4" applyNumberFormat="1" applyFont="1" applyBorder="1"/>
    <xf numFmtId="6" fontId="12" fillId="0" borderId="11" xfId="4" applyNumberFormat="1" applyFont="1" applyBorder="1"/>
    <xf numFmtId="6" fontId="12" fillId="0" borderId="19" xfId="4" applyNumberFormat="1" applyFont="1" applyBorder="1"/>
    <xf numFmtId="0" fontId="60" fillId="0" borderId="24" xfId="4" applyFont="1" applyBorder="1"/>
    <xf numFmtId="0" fontId="13" fillId="4" borderId="299" xfId="4" applyFont="1" applyFill="1" applyBorder="1" applyAlignment="1">
      <alignment horizontal="center" vertical="center"/>
    </xf>
    <xf numFmtId="3" fontId="12" fillId="0" borderId="24" xfId="4" applyNumberFormat="1" applyFont="1" applyBorder="1"/>
    <xf numFmtId="6" fontId="206" fillId="0" borderId="0" xfId="4" applyNumberFormat="1" applyFont="1" applyAlignment="1">
      <alignment horizontal="right"/>
    </xf>
    <xf numFmtId="6" fontId="12" fillId="0" borderId="0" xfId="4" applyNumberFormat="1" applyFont="1" applyAlignment="1" applyProtection="1">
      <alignment horizontal="right"/>
      <protection locked="0"/>
    </xf>
    <xf numFmtId="0" fontId="13" fillId="0" borderId="310" xfId="4" applyFont="1" applyBorder="1" applyAlignment="1">
      <alignment horizontal="center"/>
    </xf>
    <xf numFmtId="0" fontId="13" fillId="0" borderId="323" xfId="4" applyFont="1" applyBorder="1" applyAlignment="1">
      <alignment horizontal="center"/>
    </xf>
    <xf numFmtId="0" fontId="13" fillId="0" borderId="105" xfId="4" applyFont="1" applyFill="1" applyBorder="1" applyAlignment="1">
      <alignment wrapText="1"/>
    </xf>
    <xf numFmtId="0" fontId="12" fillId="0" borderId="105" xfId="4" applyFont="1" applyFill="1" applyBorder="1" applyAlignment="1">
      <alignment horizontal="center" vertical="center"/>
    </xf>
    <xf numFmtId="174" fontId="12" fillId="0" borderId="105" xfId="4" applyNumberFormat="1" applyFont="1" applyFill="1" applyBorder="1" applyAlignment="1">
      <alignment horizontal="center" vertical="center"/>
    </xf>
    <xf numFmtId="0" fontId="12" fillId="0" borderId="105" xfId="4" applyFont="1" applyFill="1" applyBorder="1" applyAlignment="1">
      <alignment horizontal="center" vertical="center" wrapText="1"/>
    </xf>
    <xf numFmtId="2" fontId="12" fillId="0" borderId="105" xfId="4" applyNumberFormat="1" applyFont="1" applyFill="1" applyBorder="1" applyAlignment="1">
      <alignment horizontal="center" vertical="center" wrapText="1"/>
    </xf>
    <xf numFmtId="18" fontId="12" fillId="0" borderId="105" xfId="4993" applyNumberFormat="1" applyFont="1" applyFill="1" applyBorder="1" applyAlignment="1">
      <alignment horizontal="center" vertical="center"/>
    </xf>
    <xf numFmtId="226" fontId="12" fillId="0" borderId="105" xfId="4" applyNumberFormat="1" applyFont="1" applyFill="1" applyBorder="1" applyAlignment="1">
      <alignment horizontal="center" vertical="center" wrapText="1"/>
    </xf>
    <xf numFmtId="2" fontId="12" fillId="0" borderId="320" xfId="4" applyNumberFormat="1" applyFont="1" applyFill="1" applyBorder="1" applyAlignment="1">
      <alignment horizontal="center" vertical="center" wrapText="1"/>
    </xf>
    <xf numFmtId="6" fontId="13" fillId="3" borderId="324" xfId="4" applyNumberFormat="1" applyFont="1" applyFill="1" applyBorder="1"/>
    <xf numFmtId="0" fontId="13" fillId="0" borderId="320" xfId="4" applyFont="1" applyFill="1" applyBorder="1" applyAlignment="1">
      <alignment wrapText="1"/>
    </xf>
    <xf numFmtId="0" fontId="12" fillId="0" borderId="320" xfId="4" applyFont="1" applyFill="1" applyBorder="1" applyAlignment="1">
      <alignment horizontal="center" vertical="center"/>
    </xf>
    <xf numFmtId="174" fontId="12" fillId="0" borderId="320" xfId="4" applyNumberFormat="1" applyFont="1" applyFill="1" applyBorder="1" applyAlignment="1">
      <alignment horizontal="center" vertical="center"/>
    </xf>
    <xf numFmtId="0" fontId="12" fillId="0" borderId="320" xfId="4" applyFont="1" applyFill="1" applyBorder="1" applyAlignment="1">
      <alignment horizontal="center" vertical="center" wrapText="1"/>
    </xf>
    <xf numFmtId="18" fontId="12" fillId="0" borderId="320" xfId="4993" applyNumberFormat="1" applyFont="1" applyFill="1" applyBorder="1" applyAlignment="1">
      <alignment horizontal="center" vertical="center"/>
    </xf>
    <xf numFmtId="226" fontId="12" fillId="0" borderId="320" xfId="4" applyNumberFormat="1" applyFont="1" applyFill="1" applyBorder="1" applyAlignment="1">
      <alignment horizontal="center" vertical="center" wrapText="1"/>
    </xf>
    <xf numFmtId="3" fontId="12" fillId="0" borderId="0" xfId="4" applyNumberFormat="1" applyFont="1" applyFill="1"/>
    <xf numFmtId="164" fontId="12" fillId="0" borderId="0" xfId="4" applyNumberFormat="1" applyFont="1" applyFill="1" applyAlignment="1">
      <alignment horizontal="right"/>
    </xf>
    <xf numFmtId="164" fontId="12" fillId="0" borderId="2" xfId="4" applyNumberFormat="1" applyFont="1" applyFill="1" applyBorder="1" applyAlignment="1">
      <alignment horizontal="right"/>
    </xf>
    <xf numFmtId="6" fontId="12" fillId="0" borderId="0" xfId="4" applyNumberFormat="1" applyFont="1" applyFill="1" applyAlignment="1"/>
    <xf numFmtId="6" fontId="12" fillId="0" borderId="0" xfId="4" applyNumberFormat="1" applyFont="1" applyFill="1"/>
    <xf numFmtId="6" fontId="12" fillId="0" borderId="323" xfId="4" applyNumberFormat="1" applyFont="1" applyBorder="1"/>
    <xf numFmtId="5" fontId="107" fillId="0" borderId="0" xfId="4" applyNumberFormat="1" applyFont="1"/>
    <xf numFmtId="0" fontId="12" fillId="0" borderId="0" xfId="4" applyFont="1"/>
    <xf numFmtId="0" fontId="140" fillId="0" borderId="0" xfId="0" applyFont="1"/>
    <xf numFmtId="0" fontId="140" fillId="0" borderId="325" xfId="0" applyFont="1" applyBorder="1"/>
    <xf numFmtId="0" fontId="140" fillId="0" borderId="24" xfId="0" applyFont="1" applyBorder="1"/>
    <xf numFmtId="3" fontId="12" fillId="0" borderId="12" xfId="4" applyNumberFormat="1" applyFont="1" applyFill="1" applyBorder="1"/>
    <xf numFmtId="0" fontId="12" fillId="4" borderId="18" xfId="4" applyFont="1" applyFill="1" applyBorder="1"/>
    <xf numFmtId="0" fontId="12" fillId="4" borderId="6" xfId="4" applyFont="1" applyFill="1" applyBorder="1"/>
    <xf numFmtId="0" fontId="12" fillId="4" borderId="324" xfId="4" applyFont="1" applyFill="1" applyBorder="1"/>
    <xf numFmtId="0" fontId="12" fillId="0" borderId="0" xfId="4" applyFont="1"/>
    <xf numFmtId="5" fontId="58" fillId="5" borderId="0" xfId="4" applyNumberFormat="1" applyFont="1" applyFill="1" applyBorder="1"/>
    <xf numFmtId="165" fontId="12" fillId="0" borderId="323" xfId="4" applyNumberFormat="1" applyFont="1" applyFill="1" applyBorder="1" applyAlignment="1">
      <alignment horizontal="right"/>
    </xf>
    <xf numFmtId="165" fontId="12" fillId="0" borderId="120" xfId="4" applyNumberFormat="1" applyFont="1" applyFill="1" applyBorder="1" applyAlignment="1">
      <alignment horizontal="right"/>
    </xf>
    <xf numFmtId="165" fontId="12" fillId="0" borderId="121" xfId="4" applyNumberFormat="1" applyFont="1" applyFill="1" applyBorder="1" applyAlignment="1">
      <alignment horizontal="right"/>
    </xf>
    <xf numFmtId="0" fontId="12" fillId="0" borderId="0" xfId="4" applyFont="1" applyFill="1"/>
    <xf numFmtId="0" fontId="13" fillId="0" borderId="0" xfId="4" applyFont="1" applyFill="1" applyAlignment="1">
      <alignment horizontal="center"/>
    </xf>
    <xf numFmtId="0" fontId="106" fillId="0" borderId="0" xfId="4" applyFont="1" applyFill="1"/>
    <xf numFmtId="0" fontId="13" fillId="0" borderId="0" xfId="4" applyFont="1" applyFill="1" applyAlignment="1">
      <alignment horizontal="left"/>
    </xf>
    <xf numFmtId="0" fontId="13" fillId="0" borderId="0" xfId="4993" applyFont="1" applyFill="1"/>
    <xf numFmtId="0" fontId="12" fillId="0" borderId="0" xfId="4" applyFont="1" applyFill="1" applyAlignment="1">
      <alignment horizontal="center"/>
    </xf>
    <xf numFmtId="174" fontId="12" fillId="0" borderId="0" xfId="4" applyNumberFormat="1" applyFont="1" applyFill="1"/>
    <xf numFmtId="0" fontId="13" fillId="0" borderId="105" xfId="4" applyFont="1" applyFill="1" applyBorder="1" applyAlignment="1">
      <alignment horizontal="center" vertical="center"/>
    </xf>
    <xf numFmtId="174" fontId="13" fillId="0" borderId="105" xfId="4" applyNumberFormat="1" applyFont="1" applyFill="1" applyBorder="1" applyAlignment="1">
      <alignment horizontal="center" vertical="center"/>
    </xf>
    <xf numFmtId="0" fontId="13" fillId="0" borderId="105" xfId="4" applyFont="1" applyFill="1" applyBorder="1" applyAlignment="1">
      <alignment horizontal="center" vertical="center" wrapText="1"/>
    </xf>
    <xf numFmtId="0" fontId="168" fillId="0" borderId="105" xfId="0" applyFont="1" applyFill="1" applyBorder="1"/>
    <xf numFmtId="225" fontId="12" fillId="0" borderId="105" xfId="4" applyNumberFormat="1" applyFont="1" applyFill="1" applyBorder="1" applyAlignment="1">
      <alignment horizontal="center" vertical="center" wrapText="1"/>
    </xf>
    <xf numFmtId="20" fontId="12" fillId="0" borderId="105" xfId="4" applyNumberFormat="1" applyFont="1" applyFill="1" applyBorder="1" applyAlignment="1">
      <alignment horizontal="center" vertical="center" wrapText="1"/>
    </xf>
    <xf numFmtId="0" fontId="13" fillId="0" borderId="0" xfId="4" applyFont="1" applyFill="1" applyAlignment="1">
      <alignment wrapText="1"/>
    </xf>
    <xf numFmtId="49" fontId="21" fillId="0" borderId="122" xfId="4" applyNumberFormat="1" applyFont="1" applyFill="1" applyBorder="1"/>
    <xf numFmtId="0" fontId="12" fillId="0" borderId="120" xfId="4" applyFont="1" applyFill="1" applyBorder="1"/>
    <xf numFmtId="0" fontId="12" fillId="0" borderId="122" xfId="4" applyFont="1" applyFill="1" applyBorder="1"/>
    <xf numFmtId="3" fontId="12" fillId="0" borderId="105" xfId="4" applyNumberFormat="1" applyFont="1" applyFill="1" applyBorder="1" applyAlignment="1">
      <alignment horizontal="right"/>
    </xf>
    <xf numFmtId="0" fontId="12" fillId="0" borderId="122" xfId="0" applyFont="1" applyFill="1" applyBorder="1" applyAlignment="1">
      <alignment wrapText="1"/>
    </xf>
    <xf numFmtId="0" fontId="12" fillId="4" borderId="122" xfId="4" applyFont="1" applyFill="1" applyBorder="1" applyAlignment="1">
      <alignment wrapText="1"/>
    </xf>
    <xf numFmtId="0" fontId="12" fillId="0" borderId="18" xfId="4" applyFont="1" applyFill="1" applyBorder="1"/>
    <xf numFmtId="0" fontId="12" fillId="0" borderId="6" xfId="4" applyFont="1" applyFill="1" applyBorder="1"/>
    <xf numFmtId="0" fontId="12" fillId="0" borderId="324" xfId="4" applyFont="1" applyFill="1" applyBorder="1"/>
    <xf numFmtId="0" fontId="12" fillId="4" borderId="168" xfId="4" applyFont="1" applyFill="1" applyBorder="1"/>
    <xf numFmtId="0" fontId="206" fillId="0" borderId="0" xfId="4" applyFont="1" applyAlignment="1">
      <alignment horizontal="left" vertical="top"/>
    </xf>
    <xf numFmtId="165" fontId="13" fillId="0" borderId="120" xfId="4" applyNumberFormat="1" applyFont="1" applyFill="1" applyBorder="1" applyAlignment="1">
      <alignment horizontal="right"/>
    </xf>
    <xf numFmtId="165" fontId="13" fillId="0" borderId="121" xfId="4" applyNumberFormat="1" applyFont="1" applyFill="1" applyBorder="1" applyAlignment="1">
      <alignment horizontal="right"/>
    </xf>
    <xf numFmtId="165" fontId="12" fillId="4" borderId="326" xfId="4" applyNumberFormat="1" applyFont="1" applyFill="1" applyBorder="1" applyAlignment="1">
      <alignment horizontal="right"/>
    </xf>
    <xf numFmtId="165" fontId="12" fillId="4" borderId="323" xfId="4" applyNumberFormat="1" applyFont="1" applyFill="1" applyBorder="1" applyAlignment="1">
      <alignment horizontal="right"/>
    </xf>
    <xf numFmtId="0" fontId="12" fillId="0" borderId="122" xfId="0" applyFont="1" applyFill="1" applyBorder="1"/>
    <xf numFmtId="173" fontId="12" fillId="0" borderId="26" xfId="2" applyNumberFormat="1" applyFont="1" applyFill="1" applyBorder="1" applyAlignment="1">
      <alignment vertical="top"/>
    </xf>
    <xf numFmtId="166" fontId="12" fillId="0" borderId="0" xfId="1" applyNumberFormat="1" applyFont="1" applyFill="1" applyAlignment="1">
      <alignment horizontal="right"/>
    </xf>
    <xf numFmtId="165" fontId="12" fillId="0" borderId="0" xfId="425" applyNumberFormat="1" applyFont="1" applyFill="1"/>
    <xf numFmtId="166" fontId="12" fillId="0" borderId="24" xfId="1" applyNumberFormat="1" applyFont="1" applyFill="1" applyBorder="1" applyAlignment="1">
      <alignment horizontal="right"/>
    </xf>
    <xf numFmtId="165" fontId="12" fillId="0" borderId="0" xfId="1" applyNumberFormat="1" applyFont="1" applyFill="1" applyAlignment="1">
      <alignment horizontal="right"/>
    </xf>
    <xf numFmtId="0" fontId="168" fillId="0" borderId="320" xfId="0" applyFont="1" applyFill="1" applyBorder="1"/>
    <xf numFmtId="225" fontId="12" fillId="0" borderId="320" xfId="4" applyNumberFormat="1" applyFont="1" applyFill="1" applyBorder="1" applyAlignment="1">
      <alignment horizontal="center" vertical="center" wrapText="1"/>
    </xf>
    <xf numFmtId="20" fontId="12" fillId="0" borderId="320" xfId="4" applyNumberFormat="1" applyFont="1" applyFill="1" applyBorder="1" applyAlignment="1">
      <alignment horizontal="center" vertical="center" wrapText="1"/>
    </xf>
    <xf numFmtId="6" fontId="12" fillId="0" borderId="0" xfId="4" applyNumberFormat="1" applyFont="1" applyFill="1" applyAlignment="1">
      <alignment horizontal="right"/>
    </xf>
    <xf numFmtId="0" fontId="13" fillId="0" borderId="24" xfId="4" applyFont="1" applyBorder="1" applyAlignment="1">
      <alignment horizontal="center"/>
    </xf>
    <xf numFmtId="0" fontId="12" fillId="0" borderId="0" xfId="4" applyFont="1"/>
    <xf numFmtId="0" fontId="12" fillId="0" borderId="0" xfId="4" applyFont="1"/>
    <xf numFmtId="6" fontId="18" fillId="0" borderId="0" xfId="4" applyNumberFormat="1" applyFont="1"/>
    <xf numFmtId="172" fontId="18" fillId="5" borderId="0" xfId="4" applyNumberFormat="1" applyFont="1" applyFill="1"/>
    <xf numFmtId="0" fontId="58" fillId="0" borderId="0" xfId="4" applyFont="1" applyFill="1"/>
    <xf numFmtId="0" fontId="208" fillId="0" borderId="0" xfId="4" applyFont="1" applyFill="1"/>
    <xf numFmtId="5" fontId="58" fillId="0" borderId="0" xfId="4" applyNumberFormat="1" applyFont="1" applyFill="1"/>
    <xf numFmtId="5" fontId="58" fillId="0" borderId="24" xfId="4" applyNumberFormat="1" applyFont="1" applyFill="1" applyBorder="1"/>
    <xf numFmtId="6" fontId="13" fillId="3" borderId="323" xfId="4" applyNumberFormat="1" applyFont="1" applyFill="1" applyBorder="1" applyAlignment="1">
      <alignment horizontal="right"/>
    </xf>
    <xf numFmtId="0" fontId="12" fillId="0" borderId="0" xfId="4" applyFont="1" applyFill="1" applyAlignment="1">
      <alignment horizontal="left" vertical="top" wrapText="1"/>
    </xf>
    <xf numFmtId="0" fontId="12" fillId="0" borderId="0" xfId="4" applyFont="1" applyFill="1" applyAlignment="1">
      <alignment horizontal="left" wrapText="1"/>
    </xf>
    <xf numFmtId="0" fontId="106" fillId="0" borderId="0" xfId="4" applyFont="1" applyFill="1" applyAlignment="1">
      <alignment horizontal="center"/>
    </xf>
    <xf numFmtId="0" fontId="12" fillId="0" borderId="0" xfId="4" applyFont="1" applyFill="1" applyAlignment="1">
      <alignment horizontal="left" vertical="top" wrapText="1" indent="1"/>
    </xf>
    <xf numFmtId="0" fontId="12" fillId="0" borderId="0" xfId="4" applyFont="1" applyAlignment="1">
      <alignment horizontal="left" vertical="center" wrapText="1"/>
    </xf>
    <xf numFmtId="0" fontId="12" fillId="0" borderId="0" xfId="4" applyFont="1" applyAlignment="1">
      <alignment horizontal="left" vertical="top" wrapText="1"/>
    </xf>
    <xf numFmtId="164" fontId="13" fillId="3" borderId="3" xfId="4" applyNumberFormat="1" applyFont="1" applyFill="1" applyBorder="1" applyAlignment="1">
      <alignment horizontal="center"/>
    </xf>
    <xf numFmtId="164" fontId="13" fillId="3" borderId="4" xfId="4" applyNumberFormat="1" applyFont="1" applyFill="1" applyBorder="1" applyAlignment="1">
      <alignment horizontal="center"/>
    </xf>
    <xf numFmtId="164" fontId="13" fillId="3" borderId="5" xfId="4" applyNumberFormat="1" applyFont="1" applyFill="1" applyBorder="1" applyAlignment="1">
      <alignment horizontal="center"/>
    </xf>
    <xf numFmtId="0" fontId="13" fillId="0" borderId="0" xfId="4" applyFont="1" applyAlignment="1">
      <alignment horizontal="center" wrapText="1"/>
    </xf>
    <xf numFmtId="0" fontId="13" fillId="0" borderId="0" xfId="4" applyFont="1" applyAlignment="1">
      <alignment horizontal="center"/>
    </xf>
    <xf numFmtId="0" fontId="13" fillId="3" borderId="120" xfId="4" applyFont="1" applyFill="1" applyBorder="1" applyAlignment="1">
      <alignment horizontal="center"/>
    </xf>
    <xf numFmtId="0" fontId="13" fillId="3" borderId="121" xfId="4" applyFont="1" applyFill="1" applyBorder="1" applyAlignment="1">
      <alignment horizontal="center"/>
    </xf>
    <xf numFmtId="0" fontId="13" fillId="3" borderId="122" xfId="4" applyFont="1" applyFill="1" applyBorder="1" applyAlignment="1">
      <alignment horizontal="center"/>
    </xf>
    <xf numFmtId="0" fontId="13" fillId="3" borderId="3" xfId="4" applyFont="1" applyFill="1" applyBorder="1" applyAlignment="1">
      <alignment horizontal="center"/>
    </xf>
    <xf numFmtId="0" fontId="13" fillId="3" borderId="4" xfId="4" applyFont="1" applyFill="1" applyBorder="1" applyAlignment="1">
      <alignment horizontal="center"/>
    </xf>
    <xf numFmtId="0" fontId="13" fillId="3" borderId="5" xfId="4" applyFont="1" applyFill="1" applyBorder="1" applyAlignment="1">
      <alignment horizontal="center"/>
    </xf>
    <xf numFmtId="164" fontId="13" fillId="3" borderId="120" xfId="4" applyNumberFormat="1" applyFont="1" applyFill="1" applyBorder="1" applyAlignment="1">
      <alignment horizontal="center"/>
    </xf>
    <xf numFmtId="164" fontId="13" fillId="3" borderId="121" xfId="4" applyNumberFormat="1" applyFont="1" applyFill="1" applyBorder="1" applyAlignment="1">
      <alignment horizontal="center"/>
    </xf>
    <xf numFmtId="164" fontId="13" fillId="3" borderId="122" xfId="4" applyNumberFormat="1" applyFont="1" applyFill="1" applyBorder="1" applyAlignment="1">
      <alignment horizontal="center"/>
    </xf>
    <xf numFmtId="0" fontId="13" fillId="0" borderId="0" xfId="4" applyFont="1" applyAlignment="1">
      <alignment horizontal="left" wrapText="1"/>
    </xf>
    <xf numFmtId="0" fontId="12" fillId="0" borderId="0" xfId="4" applyFont="1" applyAlignment="1">
      <alignment vertical="top" wrapText="1"/>
    </xf>
    <xf numFmtId="0" fontId="13" fillId="3" borderId="26" xfId="4" applyFont="1" applyFill="1" applyBorder="1" applyAlignment="1">
      <alignment horizontal="center"/>
    </xf>
    <xf numFmtId="0" fontId="13" fillId="0" borderId="12" xfId="4" applyFont="1" applyBorder="1" applyAlignment="1">
      <alignment horizontal="center" wrapText="1"/>
    </xf>
    <xf numFmtId="0" fontId="13" fillId="0" borderId="18" xfId="4" applyFont="1" applyBorder="1" applyAlignment="1">
      <alignment horizontal="center" wrapText="1"/>
    </xf>
    <xf numFmtId="0" fontId="13" fillId="0" borderId="0" xfId="425" applyFont="1" applyAlignment="1">
      <alignment horizontal="center" wrapText="1"/>
    </xf>
    <xf numFmtId="0" fontId="13" fillId="3" borderId="26" xfId="425" applyFont="1" applyFill="1" applyBorder="1" applyAlignment="1">
      <alignment horizontal="center" vertical="center"/>
    </xf>
    <xf numFmtId="0" fontId="13" fillId="3" borderId="120" xfId="425" applyFont="1" applyFill="1" applyBorder="1" applyAlignment="1">
      <alignment horizontal="center" vertical="center"/>
    </xf>
    <xf numFmtId="0" fontId="13" fillId="3" borderId="105" xfId="425" applyFont="1" applyFill="1" applyBorder="1" applyAlignment="1">
      <alignment horizontal="center" vertical="center"/>
    </xf>
    <xf numFmtId="0" fontId="13" fillId="3" borderId="26" xfId="4" applyFont="1" applyFill="1" applyBorder="1" applyAlignment="1">
      <alignment horizontal="center" vertical="center"/>
    </xf>
    <xf numFmtId="0" fontId="13" fillId="5" borderId="0" xfId="4" applyFont="1" applyFill="1" applyAlignment="1">
      <alignment horizontal="center" wrapText="1"/>
    </xf>
    <xf numFmtId="0" fontId="13" fillId="0" borderId="24" xfId="4" applyFont="1" applyBorder="1" applyAlignment="1">
      <alignment horizontal="center"/>
    </xf>
    <xf numFmtId="0" fontId="13" fillId="0" borderId="121" xfId="4" applyFont="1" applyBorder="1" applyAlignment="1">
      <alignment horizontal="center"/>
    </xf>
    <xf numFmtId="0" fontId="11" fillId="3" borderId="26" xfId="4" applyFont="1" applyFill="1" applyBorder="1" applyAlignment="1">
      <alignment horizontal="center"/>
    </xf>
    <xf numFmtId="0" fontId="13" fillId="4" borderId="9" xfId="4" applyFont="1" applyFill="1" applyBorder="1" applyAlignment="1">
      <alignment horizontal="center" wrapText="1"/>
    </xf>
    <xf numFmtId="0" fontId="13" fillId="4" borderId="18" xfId="4" applyFont="1" applyFill="1" applyBorder="1" applyAlignment="1">
      <alignment horizontal="center" wrapText="1"/>
    </xf>
    <xf numFmtId="0" fontId="13" fillId="4" borderId="8" xfId="4" applyFont="1" applyFill="1" applyBorder="1" applyAlignment="1">
      <alignment horizontal="center" wrapText="1"/>
    </xf>
    <xf numFmtId="0" fontId="13" fillId="4" borderId="24" xfId="4" applyFont="1" applyFill="1" applyBorder="1" applyAlignment="1">
      <alignment horizontal="center" wrapText="1"/>
    </xf>
    <xf numFmtId="0" fontId="13" fillId="4" borderId="119" xfId="4" applyFont="1" applyFill="1" applyBorder="1" applyAlignment="1">
      <alignment horizontal="center" wrapText="1"/>
    </xf>
    <xf numFmtId="0" fontId="13" fillId="4" borderId="6" xfId="4" applyFont="1" applyFill="1" applyBorder="1" applyAlignment="1">
      <alignment horizontal="center" wrapText="1"/>
    </xf>
    <xf numFmtId="0" fontId="13" fillId="4" borderId="118" xfId="4" applyFont="1" applyFill="1" applyBorder="1" applyAlignment="1">
      <alignment horizontal="center" wrapText="1"/>
    </xf>
    <xf numFmtId="0" fontId="13" fillId="0" borderId="116" xfId="4" applyFont="1" applyBorder="1" applyAlignment="1">
      <alignment horizontal="center" wrapText="1"/>
    </xf>
    <xf numFmtId="0" fontId="13" fillId="0" borderId="19" xfId="4" applyFont="1" applyBorder="1" applyAlignment="1">
      <alignment horizontal="center"/>
    </xf>
    <xf numFmtId="0" fontId="13" fillId="5" borderId="0" xfId="4" applyFont="1" applyFill="1" applyAlignment="1">
      <alignment horizontal="center"/>
    </xf>
    <xf numFmtId="0" fontId="13" fillId="0" borderId="6" xfId="4" applyFont="1" applyBorder="1" applyAlignment="1">
      <alignment horizontal="center"/>
    </xf>
    <xf numFmtId="0" fontId="13" fillId="0" borderId="5" xfId="4" applyFont="1" applyBorder="1" applyAlignment="1">
      <alignment horizontal="center"/>
    </xf>
    <xf numFmtId="0" fontId="11" fillId="3" borderId="105" xfId="4" applyFont="1" applyFill="1" applyBorder="1" applyAlignment="1">
      <alignment horizontal="center"/>
    </xf>
    <xf numFmtId="0" fontId="13" fillId="4" borderId="117" xfId="4" applyFont="1" applyFill="1" applyBorder="1" applyAlignment="1">
      <alignment horizontal="center" wrapText="1"/>
    </xf>
    <xf numFmtId="0" fontId="13" fillId="4" borderId="116" xfId="4" applyFont="1" applyFill="1" applyBorder="1" applyAlignment="1">
      <alignment horizontal="center" wrapText="1"/>
    </xf>
    <xf numFmtId="0" fontId="13" fillId="4" borderId="19" xfId="4" applyFont="1" applyFill="1" applyBorder="1" applyAlignment="1">
      <alignment horizontal="center" wrapText="1"/>
    </xf>
    <xf numFmtId="0" fontId="13" fillId="4" borderId="7" xfId="4" applyFont="1" applyFill="1" applyBorder="1" applyAlignment="1">
      <alignment horizontal="center" wrapText="1"/>
    </xf>
    <xf numFmtId="0" fontId="13" fillId="0" borderId="19" xfId="4" applyFont="1" applyBorder="1" applyAlignment="1">
      <alignment horizontal="center" wrapText="1"/>
    </xf>
    <xf numFmtId="0" fontId="24" fillId="5" borderId="0" xfId="5" applyFont="1" applyFill="1" applyAlignment="1">
      <alignment horizontal="center" wrapText="1"/>
    </xf>
    <xf numFmtId="0" fontId="24" fillId="5" borderId="0" xfId="5" applyFont="1" applyFill="1" applyAlignment="1">
      <alignment horizontal="center"/>
    </xf>
    <xf numFmtId="0" fontId="105" fillId="5" borderId="0" xfId="5" applyFont="1" applyFill="1" applyAlignment="1">
      <alignment horizontal="center"/>
    </xf>
    <xf numFmtId="9" fontId="59" fillId="5" borderId="116" xfId="3" applyFont="1" applyFill="1" applyBorder="1" applyAlignment="1">
      <alignment horizontal="center" vertical="center" wrapText="1"/>
    </xf>
    <xf numFmtId="9" fontId="59" fillId="5" borderId="19" xfId="3" applyFont="1" applyFill="1" applyBorder="1" applyAlignment="1">
      <alignment horizontal="center" vertical="center" wrapText="1"/>
    </xf>
    <xf numFmtId="0" fontId="58" fillId="5" borderId="0" xfId="4" applyFont="1" applyFill="1" applyAlignment="1">
      <alignment horizontal="left" vertical="top" wrapText="1"/>
    </xf>
    <xf numFmtId="0" fontId="59" fillId="5" borderId="0" xfId="4" applyFont="1" applyFill="1" applyAlignment="1">
      <alignment horizontal="center" wrapText="1"/>
    </xf>
    <xf numFmtId="0" fontId="59" fillId="5" borderId="0" xfId="4" applyFont="1" applyFill="1" applyAlignment="1">
      <alignment horizontal="center"/>
    </xf>
    <xf numFmtId="0" fontId="60" fillId="50" borderId="3" xfId="4" applyFont="1" applyFill="1" applyBorder="1" applyAlignment="1">
      <alignment horizontal="center"/>
    </xf>
    <xf numFmtId="0" fontId="60" fillId="50" borderId="4" xfId="4" applyFont="1" applyFill="1" applyBorder="1" applyAlignment="1">
      <alignment horizontal="center"/>
    </xf>
    <xf numFmtId="0" fontId="60" fillId="50" borderId="5" xfId="4" applyFont="1" applyFill="1" applyBorder="1" applyAlignment="1">
      <alignment horizontal="center"/>
    </xf>
    <xf numFmtId="0" fontId="59" fillId="5" borderId="9" xfId="4" applyFont="1" applyFill="1" applyBorder="1" applyAlignment="1">
      <alignment horizontal="center" vertical="center" wrapText="1"/>
    </xf>
    <xf numFmtId="0" fontId="59" fillId="5" borderId="18" xfId="4" applyFont="1" applyFill="1" applyBorder="1" applyAlignment="1">
      <alignment horizontal="center" vertical="center" wrapText="1"/>
    </xf>
    <xf numFmtId="0" fontId="59" fillId="5" borderId="10" xfId="4" applyFont="1" applyFill="1" applyBorder="1" applyAlignment="1">
      <alignment horizontal="center" vertical="center" wrapText="1"/>
    </xf>
    <xf numFmtId="0" fontId="59" fillId="5" borderId="6" xfId="4" applyFont="1" applyFill="1" applyBorder="1" applyAlignment="1">
      <alignment horizontal="center" vertical="center" wrapText="1"/>
    </xf>
    <xf numFmtId="0" fontId="59" fillId="5" borderId="119" xfId="4" applyFont="1" applyFill="1" applyBorder="1" applyAlignment="1">
      <alignment horizontal="center" vertical="center" wrapText="1"/>
    </xf>
    <xf numFmtId="0" fontId="60" fillId="50" borderId="121" xfId="4" applyFont="1" applyFill="1" applyBorder="1" applyAlignment="1">
      <alignment horizontal="center"/>
    </xf>
    <xf numFmtId="0" fontId="59" fillId="5" borderId="117" xfId="4" applyFont="1" applyFill="1" applyBorder="1" applyAlignment="1">
      <alignment horizontal="center" vertical="center" wrapText="1"/>
    </xf>
    <xf numFmtId="0" fontId="12" fillId="0" borderId="0" xfId="4" applyFont="1" applyFill="1" applyAlignment="1">
      <alignment horizontal="left" vertical="top" wrapText="1"/>
    </xf>
    <xf numFmtId="0" fontId="12" fillId="0" borderId="0" xfId="4" applyFont="1" applyFill="1" applyAlignment="1">
      <alignment horizontal="left" wrapText="1"/>
    </xf>
    <xf numFmtId="0" fontId="13" fillId="0" borderId="0" xfId="4" applyFont="1" applyFill="1" applyAlignment="1">
      <alignment horizontal="center" wrapText="1"/>
    </xf>
    <xf numFmtId="0" fontId="106" fillId="0" borderId="0" xfId="4" applyFont="1" applyFill="1" applyAlignment="1">
      <alignment horizontal="center"/>
    </xf>
    <xf numFmtId="0" fontId="12" fillId="0" borderId="0" xfId="4" applyFont="1" applyFill="1" applyAlignment="1">
      <alignment horizontal="left" vertical="top" wrapText="1" indent="1"/>
    </xf>
    <xf numFmtId="0" fontId="12" fillId="0" borderId="0" xfId="4" applyFont="1" applyAlignment="1">
      <alignment horizontal="left" wrapText="1"/>
    </xf>
    <xf numFmtId="0" fontId="12" fillId="0" borderId="0" xfId="4" applyFont="1"/>
    <xf numFmtId="0" fontId="13" fillId="0" borderId="0" xfId="4" applyFont="1" applyAlignment="1">
      <alignment wrapText="1"/>
    </xf>
    <xf numFmtId="0" fontId="12" fillId="0" borderId="0" xfId="4" applyFont="1" applyAlignment="1">
      <alignment horizontal="left" vertical="top"/>
    </xf>
  </cellXfs>
  <cellStyles count="30235">
    <cellStyle name="%" xfId="6881" xr:uid="{00000000-0005-0000-0000-000000000000}"/>
    <cellStyle name="*MB Hardwired" xfId="6885" xr:uid="{00000000-0005-0000-0000-000001000000}"/>
    <cellStyle name="*MB Input Table Calc" xfId="6884" xr:uid="{00000000-0005-0000-0000-000002000000}"/>
    <cellStyle name="*MB Normal" xfId="6883" xr:uid="{00000000-0005-0000-0000-000003000000}"/>
    <cellStyle name="*MB Placeholder" xfId="6882" xr:uid="{00000000-0005-0000-0000-000004000000}"/>
    <cellStyle name="_x0013_,î3_x0001_N@4" xfId="6891" xr:uid="{00000000-0005-0000-0000-000005000000}"/>
    <cellStyle name=":¨áy¡’?(" xfId="6890" xr:uid="{00000000-0005-0000-0000-000006000000}"/>
    <cellStyle name="?? [0]_??" xfId="6889" xr:uid="{00000000-0005-0000-0000-000007000000}"/>
    <cellStyle name="?????_VERA" xfId="6887" xr:uid="{00000000-0005-0000-0000-000008000000}"/>
    <cellStyle name="??_?.????" xfId="6888" xr:uid="{00000000-0005-0000-0000-000009000000}"/>
    <cellStyle name="_2530023 2Q05 Analysis" xfId="6902" xr:uid="{00000000-0005-0000-0000-00000A000000}"/>
    <cellStyle name="_August Expense Reports" xfId="6901" xr:uid="{00000000-0005-0000-0000-00000B000000}"/>
    <cellStyle name="_August Expense Reports_PwrGen" xfId="6900" xr:uid="{00000000-0005-0000-0000-00000C000000}"/>
    <cellStyle name="_IDSM Contracts- 10 15 10 tlc" xfId="6899" xr:uid="{00000000-0005-0000-0000-00000D000000}"/>
    <cellStyle name="_July YTD Staff Aug_all IDSM Manipulated" xfId="6898" xr:uid="{00000000-0005-0000-0000-00000E000000}"/>
    <cellStyle name="_July YTD Staff Aug_Teri" xfId="6897" xr:uid="{00000000-0005-0000-0000-00000F000000}"/>
    <cellStyle name="_Labor and OH from Pavel" xfId="6895" xr:uid="{00000000-0005-0000-0000-000010000000}"/>
    <cellStyle name="_L-Other Non Current Liab" xfId="6896" xr:uid="{00000000-0005-0000-0000-000011000000}"/>
    <cellStyle name="_Pavel_Staff Aug PCC charged 8.30" xfId="6894" xr:uid="{00000000-0005-0000-0000-000012000000}"/>
    <cellStyle name="_Transfers - Adjustments" xfId="6893" xr:uid="{00000000-0005-0000-0000-000013000000}"/>
    <cellStyle name="_Transfers - Adjustments_PwrGen" xfId="6892" xr:uid="{00000000-0005-0000-0000-000014000000}"/>
    <cellStyle name="_x0010_“+ˆÉ•?pý¤" xfId="6886" xr:uid="{00000000-0005-0000-0000-000015000000}"/>
    <cellStyle name="10 in (Normal)" xfId="6880" xr:uid="{00000000-0005-0000-0000-000016000000}"/>
    <cellStyle name="20% - Accent1" xfId="5648" builtinId="30" customBuiltin="1"/>
    <cellStyle name="20% - Accent1 10" xfId="10167" xr:uid="{00000000-0005-0000-0000-000018000000}"/>
    <cellStyle name="20% - Accent1 10 2" xfId="16984" xr:uid="{00000000-0005-0000-0000-000019000000}"/>
    <cellStyle name="20% - Accent1 11" xfId="13231" xr:uid="{00000000-0005-0000-0000-00001A000000}"/>
    <cellStyle name="20% - Accent1 2" xfId="6" xr:uid="{00000000-0005-0000-0000-00001B000000}"/>
    <cellStyle name="20% - Accent1 2 10" xfId="3864" xr:uid="{00000000-0005-0000-0000-00001C000000}"/>
    <cellStyle name="20% - Accent1 2 11" xfId="1801" xr:uid="{00000000-0005-0000-0000-00001D000000}"/>
    <cellStyle name="20% - Accent1 2 2" xfId="692" xr:uid="{00000000-0005-0000-0000-00001E000000}"/>
    <cellStyle name="20% - Accent1 2 2 2" xfId="3061" xr:uid="{00000000-0005-0000-0000-00001F000000}"/>
    <cellStyle name="20% - Accent1 2 2 2 2" xfId="3866" xr:uid="{00000000-0005-0000-0000-000020000000}"/>
    <cellStyle name="20% - Accent1 2 2 3" xfId="3865" xr:uid="{00000000-0005-0000-0000-000021000000}"/>
    <cellStyle name="20% - Accent1 2 2 4" xfId="1802" xr:uid="{00000000-0005-0000-0000-000022000000}"/>
    <cellStyle name="20% - Accent1 2 2 5" xfId="11115" xr:uid="{00000000-0005-0000-0000-000023000000}"/>
    <cellStyle name="20% - Accent1 2 3" xfId="540" xr:uid="{00000000-0005-0000-0000-000024000000}"/>
    <cellStyle name="20% - Accent1 2 3 2" xfId="3867" xr:uid="{00000000-0005-0000-0000-000025000000}"/>
    <cellStyle name="20% - Accent1 2 3 3" xfId="1803" xr:uid="{00000000-0005-0000-0000-000026000000}"/>
    <cellStyle name="20% - Accent1 2 3 4" xfId="11116" xr:uid="{00000000-0005-0000-0000-000027000000}"/>
    <cellStyle name="20% - Accent1 2 3 4 2" xfId="17797" xr:uid="{00000000-0005-0000-0000-000028000000}"/>
    <cellStyle name="20% - Accent1 2 4" xfId="854" xr:uid="{00000000-0005-0000-0000-000029000000}"/>
    <cellStyle name="20% - Accent1 2 4 2" xfId="3868" xr:uid="{00000000-0005-0000-0000-00002A000000}"/>
    <cellStyle name="20% - Accent1 2 4 3" xfId="1804" xr:uid="{00000000-0005-0000-0000-00002B000000}"/>
    <cellStyle name="20% - Accent1 2 4 4" xfId="5694" xr:uid="{00000000-0005-0000-0000-00002C000000}"/>
    <cellStyle name="20% - Accent1 2 4 4 2" xfId="15040" xr:uid="{00000000-0005-0000-0000-00002D000000}"/>
    <cellStyle name="20% - Accent1 2 4 5" xfId="13578" xr:uid="{00000000-0005-0000-0000-00002E000000}"/>
    <cellStyle name="20% - Accent1 2 5" xfId="2890" xr:uid="{00000000-0005-0000-0000-00002F000000}"/>
    <cellStyle name="20% - Accent1 2 5 2" xfId="3869" xr:uid="{00000000-0005-0000-0000-000030000000}"/>
    <cellStyle name="20% - Accent1 2 5 3" xfId="5333" xr:uid="{00000000-0005-0000-0000-000031000000}"/>
    <cellStyle name="20% - Accent1 2 6" xfId="3060" xr:uid="{00000000-0005-0000-0000-000032000000}"/>
    <cellStyle name="20% - Accent1 2 6 2" xfId="3870" xr:uid="{00000000-0005-0000-0000-000033000000}"/>
    <cellStyle name="20% - Accent1 2 7" xfId="3402" xr:uid="{00000000-0005-0000-0000-000034000000}"/>
    <cellStyle name="20% - Accent1 2 7 2" xfId="3871" xr:uid="{00000000-0005-0000-0000-000035000000}"/>
    <cellStyle name="20% - Accent1 2 7 3" xfId="5702" xr:uid="{00000000-0005-0000-0000-000036000000}"/>
    <cellStyle name="20% - Accent1 2 7 3 2" xfId="15048" xr:uid="{00000000-0005-0000-0000-000037000000}"/>
    <cellStyle name="20% - Accent1 2 7 4" xfId="14327" xr:uid="{00000000-0005-0000-0000-000038000000}"/>
    <cellStyle name="20% - Accent1 2 8" xfId="3711" xr:uid="{00000000-0005-0000-0000-000039000000}"/>
    <cellStyle name="20% - Accent1 2 9" xfId="3777" xr:uid="{00000000-0005-0000-0000-00003A000000}"/>
    <cellStyle name="20% - Accent1 3" xfId="7" xr:uid="{00000000-0005-0000-0000-00003B000000}"/>
    <cellStyle name="20% - Accent1 3 2" xfId="691" xr:uid="{00000000-0005-0000-0000-00003C000000}"/>
    <cellStyle name="20% - Accent1 3 2 2" xfId="3873" xr:uid="{00000000-0005-0000-0000-00003D000000}"/>
    <cellStyle name="20% - Accent1 3 2 3" xfId="1806" xr:uid="{00000000-0005-0000-0000-00003E000000}"/>
    <cellStyle name="20% - Accent1 3 2 4" xfId="6879" xr:uid="{00000000-0005-0000-0000-00003F000000}"/>
    <cellStyle name="20% - Accent1 3 3" xfId="594" xr:uid="{00000000-0005-0000-0000-000040000000}"/>
    <cellStyle name="20% - Accent1 3 3 2" xfId="3874" xr:uid="{00000000-0005-0000-0000-000041000000}"/>
    <cellStyle name="20% - Accent1 3 3 3" xfId="1807" xr:uid="{00000000-0005-0000-0000-000042000000}"/>
    <cellStyle name="20% - Accent1 3 4" xfId="1808" xr:uid="{00000000-0005-0000-0000-000043000000}"/>
    <cellStyle name="20% - Accent1 3 4 2" xfId="3875" xr:uid="{00000000-0005-0000-0000-000044000000}"/>
    <cellStyle name="20% - Accent1 3 4 3" xfId="5334" xr:uid="{00000000-0005-0000-0000-000045000000}"/>
    <cellStyle name="20% - Accent1 3 5" xfId="3872" xr:uid="{00000000-0005-0000-0000-000046000000}"/>
    <cellStyle name="20% - Accent1 3 6" xfId="1805" xr:uid="{00000000-0005-0000-0000-000047000000}"/>
    <cellStyle name="20% - Accent1 4" xfId="8" xr:uid="{00000000-0005-0000-0000-000048000000}"/>
    <cellStyle name="20% - Accent1 4 2" xfId="731" xr:uid="{00000000-0005-0000-0000-000049000000}"/>
    <cellStyle name="20% - Accent1 4 2 2" xfId="3877" xr:uid="{00000000-0005-0000-0000-00004A000000}"/>
    <cellStyle name="20% - Accent1 4 2 3" xfId="1810" xr:uid="{00000000-0005-0000-0000-00004B000000}"/>
    <cellStyle name="20% - Accent1 4 3" xfId="586" xr:uid="{00000000-0005-0000-0000-00004C000000}"/>
    <cellStyle name="20% - Accent1 4 3 2" xfId="3878" xr:uid="{00000000-0005-0000-0000-00004D000000}"/>
    <cellStyle name="20% - Accent1 4 3 3" xfId="1811" xr:uid="{00000000-0005-0000-0000-00004E000000}"/>
    <cellStyle name="20% - Accent1 4 4" xfId="3876" xr:uid="{00000000-0005-0000-0000-00004F000000}"/>
    <cellStyle name="20% - Accent1 4 4 2" xfId="5335" xr:uid="{00000000-0005-0000-0000-000050000000}"/>
    <cellStyle name="20% - Accent1 4 5" xfId="1809" xr:uid="{00000000-0005-0000-0000-000051000000}"/>
    <cellStyle name="20% - Accent1 4 6" xfId="6878" xr:uid="{00000000-0005-0000-0000-000052000000}"/>
    <cellStyle name="20% - Accent1 5" xfId="9" xr:uid="{00000000-0005-0000-0000-000053000000}"/>
    <cellStyle name="20% - Accent1 5 2" xfId="3301" xr:uid="{00000000-0005-0000-0000-000054000000}"/>
    <cellStyle name="20% - Accent1 5 3" xfId="6877" xr:uid="{00000000-0005-0000-0000-000055000000}"/>
    <cellStyle name="20% - Accent1 6" xfId="10" xr:uid="{00000000-0005-0000-0000-000056000000}"/>
    <cellStyle name="20% - Accent1 6 2" xfId="6876" xr:uid="{00000000-0005-0000-0000-000057000000}"/>
    <cellStyle name="20% - Accent1 7" xfId="11" xr:uid="{00000000-0005-0000-0000-000058000000}"/>
    <cellStyle name="20% - Accent1 7 2" xfId="6875" xr:uid="{00000000-0005-0000-0000-000059000000}"/>
    <cellStyle name="20% - Accent1 8" xfId="564" xr:uid="{00000000-0005-0000-0000-00005A000000}"/>
    <cellStyle name="20% - Accent1 8 2" xfId="5732" xr:uid="{00000000-0005-0000-0000-00005B000000}"/>
    <cellStyle name="20% - Accent1 8 2 2" xfId="15078" xr:uid="{00000000-0005-0000-0000-00005C000000}"/>
    <cellStyle name="20% - Accent1 8 3" xfId="13472" xr:uid="{00000000-0005-0000-0000-00005D000000}"/>
    <cellStyle name="20% - Accent1 9" xfId="5596" xr:uid="{00000000-0005-0000-0000-00005E000000}"/>
    <cellStyle name="20% - Accent1 9 2" xfId="5733" xr:uid="{00000000-0005-0000-0000-00005F000000}"/>
    <cellStyle name="20% - Accent1 9 2 2" xfId="15079" xr:uid="{00000000-0005-0000-0000-000060000000}"/>
    <cellStyle name="20% - Accent1 9 3" xfId="14990" xr:uid="{00000000-0005-0000-0000-000061000000}"/>
    <cellStyle name="20% - Accent2" xfId="5651" builtinId="34" customBuiltin="1"/>
    <cellStyle name="20% - Accent2 10" xfId="10168" xr:uid="{00000000-0005-0000-0000-000063000000}"/>
    <cellStyle name="20% - Accent2 10 2" xfId="16985" xr:uid="{00000000-0005-0000-0000-000064000000}"/>
    <cellStyle name="20% - Accent2 11" xfId="13233" xr:uid="{00000000-0005-0000-0000-000065000000}"/>
    <cellStyle name="20% - Accent2 2" xfId="12" xr:uid="{00000000-0005-0000-0000-000066000000}"/>
    <cellStyle name="20% - Accent2 2 10" xfId="3879" xr:uid="{00000000-0005-0000-0000-000067000000}"/>
    <cellStyle name="20% - Accent2 2 11" xfId="1812" xr:uid="{00000000-0005-0000-0000-000068000000}"/>
    <cellStyle name="20% - Accent2 2 2" xfId="732" xr:uid="{00000000-0005-0000-0000-000069000000}"/>
    <cellStyle name="20% - Accent2 2 2 2" xfId="3063" xr:uid="{00000000-0005-0000-0000-00006A000000}"/>
    <cellStyle name="20% - Accent2 2 2 2 2" xfId="3881" xr:uid="{00000000-0005-0000-0000-00006B000000}"/>
    <cellStyle name="20% - Accent2 2 2 3" xfId="3880" xr:uid="{00000000-0005-0000-0000-00006C000000}"/>
    <cellStyle name="20% - Accent2 2 2 4" xfId="1813" xr:uid="{00000000-0005-0000-0000-00006D000000}"/>
    <cellStyle name="20% - Accent2 2 2 5" xfId="11117" xr:uid="{00000000-0005-0000-0000-00006E000000}"/>
    <cellStyle name="20% - Accent2 2 3" xfId="503" xr:uid="{00000000-0005-0000-0000-00006F000000}"/>
    <cellStyle name="20% - Accent2 2 3 2" xfId="3882" xr:uid="{00000000-0005-0000-0000-000070000000}"/>
    <cellStyle name="20% - Accent2 2 3 3" xfId="1814" xr:uid="{00000000-0005-0000-0000-000071000000}"/>
    <cellStyle name="20% - Accent2 2 3 4" xfId="11118" xr:uid="{00000000-0005-0000-0000-000072000000}"/>
    <cellStyle name="20% - Accent2 2 3 4 2" xfId="17798" xr:uid="{00000000-0005-0000-0000-000073000000}"/>
    <cellStyle name="20% - Accent2 2 4" xfId="855" xr:uid="{00000000-0005-0000-0000-000074000000}"/>
    <cellStyle name="20% - Accent2 2 4 2" xfId="3883" xr:uid="{00000000-0005-0000-0000-000075000000}"/>
    <cellStyle name="20% - Accent2 2 4 3" xfId="1815" xr:uid="{00000000-0005-0000-0000-000076000000}"/>
    <cellStyle name="20% - Accent2 2 4 4" xfId="5745" xr:uid="{00000000-0005-0000-0000-000077000000}"/>
    <cellStyle name="20% - Accent2 2 4 4 2" xfId="15091" xr:uid="{00000000-0005-0000-0000-000078000000}"/>
    <cellStyle name="20% - Accent2 2 4 5" xfId="13579" xr:uid="{00000000-0005-0000-0000-000079000000}"/>
    <cellStyle name="20% - Accent2 2 5" xfId="2891" xr:uid="{00000000-0005-0000-0000-00007A000000}"/>
    <cellStyle name="20% - Accent2 2 5 2" xfId="3884" xr:uid="{00000000-0005-0000-0000-00007B000000}"/>
    <cellStyle name="20% - Accent2 2 5 3" xfId="5336" xr:uid="{00000000-0005-0000-0000-00007C000000}"/>
    <cellStyle name="20% - Accent2 2 6" xfId="3062" xr:uid="{00000000-0005-0000-0000-00007D000000}"/>
    <cellStyle name="20% - Accent2 2 6 2" xfId="3885" xr:uid="{00000000-0005-0000-0000-00007E000000}"/>
    <cellStyle name="20% - Accent2 2 7" xfId="3406" xr:uid="{00000000-0005-0000-0000-00007F000000}"/>
    <cellStyle name="20% - Accent2 2 7 2" xfId="3886" xr:uid="{00000000-0005-0000-0000-000080000000}"/>
    <cellStyle name="20% - Accent2 2 7 3" xfId="5753" xr:uid="{00000000-0005-0000-0000-000081000000}"/>
    <cellStyle name="20% - Accent2 2 7 3 2" xfId="15099" xr:uid="{00000000-0005-0000-0000-000082000000}"/>
    <cellStyle name="20% - Accent2 2 7 4" xfId="14329" xr:uid="{00000000-0005-0000-0000-000083000000}"/>
    <cellStyle name="20% - Accent2 2 8" xfId="3712" xr:uid="{00000000-0005-0000-0000-000084000000}"/>
    <cellStyle name="20% - Accent2 2 9" xfId="3778" xr:uid="{00000000-0005-0000-0000-000085000000}"/>
    <cellStyle name="20% - Accent2 3" xfId="13" xr:uid="{00000000-0005-0000-0000-000086000000}"/>
    <cellStyle name="20% - Accent2 3 2" xfId="733" xr:uid="{00000000-0005-0000-0000-000087000000}"/>
    <cellStyle name="20% - Accent2 3 2 2" xfId="3888" xr:uid="{00000000-0005-0000-0000-000088000000}"/>
    <cellStyle name="20% - Accent2 3 2 3" xfId="1817" xr:uid="{00000000-0005-0000-0000-000089000000}"/>
    <cellStyle name="20% - Accent2 3 2 4" xfId="6874" xr:uid="{00000000-0005-0000-0000-00008A000000}"/>
    <cellStyle name="20% - Accent2 3 3" xfId="539" xr:uid="{00000000-0005-0000-0000-00008B000000}"/>
    <cellStyle name="20% - Accent2 3 3 2" xfId="3889" xr:uid="{00000000-0005-0000-0000-00008C000000}"/>
    <cellStyle name="20% - Accent2 3 3 3" xfId="1818" xr:uid="{00000000-0005-0000-0000-00008D000000}"/>
    <cellStyle name="20% - Accent2 3 4" xfId="1819" xr:uid="{00000000-0005-0000-0000-00008E000000}"/>
    <cellStyle name="20% - Accent2 3 4 2" xfId="3890" xr:uid="{00000000-0005-0000-0000-00008F000000}"/>
    <cellStyle name="20% - Accent2 3 4 3" xfId="5337" xr:uid="{00000000-0005-0000-0000-000090000000}"/>
    <cellStyle name="20% - Accent2 3 5" xfId="3887" xr:uid="{00000000-0005-0000-0000-000091000000}"/>
    <cellStyle name="20% - Accent2 3 6" xfId="1816" xr:uid="{00000000-0005-0000-0000-000092000000}"/>
    <cellStyle name="20% - Accent2 4" xfId="14" xr:uid="{00000000-0005-0000-0000-000093000000}"/>
    <cellStyle name="20% - Accent2 4 2" xfId="734" xr:uid="{00000000-0005-0000-0000-000094000000}"/>
    <cellStyle name="20% - Accent2 4 2 2" xfId="3892" xr:uid="{00000000-0005-0000-0000-000095000000}"/>
    <cellStyle name="20% - Accent2 4 2 3" xfId="1821" xr:uid="{00000000-0005-0000-0000-000096000000}"/>
    <cellStyle name="20% - Accent2 4 3" xfId="538" xr:uid="{00000000-0005-0000-0000-000097000000}"/>
    <cellStyle name="20% - Accent2 4 3 2" xfId="3893" xr:uid="{00000000-0005-0000-0000-000098000000}"/>
    <cellStyle name="20% - Accent2 4 3 3" xfId="1822" xr:uid="{00000000-0005-0000-0000-000099000000}"/>
    <cellStyle name="20% - Accent2 4 4" xfId="3891" xr:uid="{00000000-0005-0000-0000-00009A000000}"/>
    <cellStyle name="20% - Accent2 4 4 2" xfId="5338" xr:uid="{00000000-0005-0000-0000-00009B000000}"/>
    <cellStyle name="20% - Accent2 4 5" xfId="1820" xr:uid="{00000000-0005-0000-0000-00009C000000}"/>
    <cellStyle name="20% - Accent2 4 6" xfId="6873" xr:uid="{00000000-0005-0000-0000-00009D000000}"/>
    <cellStyle name="20% - Accent2 5" xfId="15" xr:uid="{00000000-0005-0000-0000-00009E000000}"/>
    <cellStyle name="20% - Accent2 5 2" xfId="3302" xr:uid="{00000000-0005-0000-0000-00009F000000}"/>
    <cellStyle name="20% - Accent2 5 3" xfId="6872" xr:uid="{00000000-0005-0000-0000-0000A0000000}"/>
    <cellStyle name="20% - Accent2 6" xfId="16" xr:uid="{00000000-0005-0000-0000-0000A1000000}"/>
    <cellStyle name="20% - Accent2 6 2" xfId="6871" xr:uid="{00000000-0005-0000-0000-0000A2000000}"/>
    <cellStyle name="20% - Accent2 7" xfId="17" xr:uid="{00000000-0005-0000-0000-0000A3000000}"/>
    <cellStyle name="20% - Accent2 7 2" xfId="6870" xr:uid="{00000000-0005-0000-0000-0000A4000000}"/>
    <cellStyle name="20% - Accent2 8" xfId="558" xr:uid="{00000000-0005-0000-0000-0000A5000000}"/>
    <cellStyle name="20% - Accent2 8 2" xfId="5783" xr:uid="{00000000-0005-0000-0000-0000A6000000}"/>
    <cellStyle name="20% - Accent2 8 2 2" xfId="15129" xr:uid="{00000000-0005-0000-0000-0000A7000000}"/>
    <cellStyle name="20% - Accent2 8 3" xfId="13468" xr:uid="{00000000-0005-0000-0000-0000A8000000}"/>
    <cellStyle name="20% - Accent2 9" xfId="5600" xr:uid="{00000000-0005-0000-0000-0000A9000000}"/>
    <cellStyle name="20% - Accent2 9 2" xfId="5784" xr:uid="{00000000-0005-0000-0000-0000AA000000}"/>
    <cellStyle name="20% - Accent2 9 2 2" xfId="15130" xr:uid="{00000000-0005-0000-0000-0000AB000000}"/>
    <cellStyle name="20% - Accent2 9 3" xfId="14992" xr:uid="{00000000-0005-0000-0000-0000AC000000}"/>
    <cellStyle name="20% - Accent3" xfId="5654" builtinId="38" customBuiltin="1"/>
    <cellStyle name="20% - Accent3 10" xfId="10169" xr:uid="{00000000-0005-0000-0000-0000AE000000}"/>
    <cellStyle name="20% - Accent3 10 2" xfId="16986" xr:uid="{00000000-0005-0000-0000-0000AF000000}"/>
    <cellStyle name="20% - Accent3 11" xfId="13235" xr:uid="{00000000-0005-0000-0000-0000B0000000}"/>
    <cellStyle name="20% - Accent3 2" xfId="18" xr:uid="{00000000-0005-0000-0000-0000B1000000}"/>
    <cellStyle name="20% - Accent3 2 10" xfId="3894" xr:uid="{00000000-0005-0000-0000-0000B2000000}"/>
    <cellStyle name="20% - Accent3 2 11" xfId="1823" xr:uid="{00000000-0005-0000-0000-0000B3000000}"/>
    <cellStyle name="20% - Accent3 2 2" xfId="735" xr:uid="{00000000-0005-0000-0000-0000B4000000}"/>
    <cellStyle name="20% - Accent3 2 2 2" xfId="3065" xr:uid="{00000000-0005-0000-0000-0000B5000000}"/>
    <cellStyle name="20% - Accent3 2 2 2 2" xfId="3896" xr:uid="{00000000-0005-0000-0000-0000B6000000}"/>
    <cellStyle name="20% - Accent3 2 2 3" xfId="3895" xr:uid="{00000000-0005-0000-0000-0000B7000000}"/>
    <cellStyle name="20% - Accent3 2 2 4" xfId="1824" xr:uid="{00000000-0005-0000-0000-0000B8000000}"/>
    <cellStyle name="20% - Accent3 2 2 5" xfId="11119" xr:uid="{00000000-0005-0000-0000-0000B9000000}"/>
    <cellStyle name="20% - Accent3 2 3" xfId="537" xr:uid="{00000000-0005-0000-0000-0000BA000000}"/>
    <cellStyle name="20% - Accent3 2 3 2" xfId="3897" xr:uid="{00000000-0005-0000-0000-0000BB000000}"/>
    <cellStyle name="20% - Accent3 2 3 3" xfId="1825" xr:uid="{00000000-0005-0000-0000-0000BC000000}"/>
    <cellStyle name="20% - Accent3 2 3 4" xfId="11120" xr:uid="{00000000-0005-0000-0000-0000BD000000}"/>
    <cellStyle name="20% - Accent3 2 3 4 2" xfId="17800" xr:uid="{00000000-0005-0000-0000-0000BE000000}"/>
    <cellStyle name="20% - Accent3 2 4" xfId="856" xr:uid="{00000000-0005-0000-0000-0000BF000000}"/>
    <cellStyle name="20% - Accent3 2 4 2" xfId="3898" xr:uid="{00000000-0005-0000-0000-0000C0000000}"/>
    <cellStyle name="20% - Accent3 2 4 3" xfId="1826" xr:uid="{00000000-0005-0000-0000-0000C1000000}"/>
    <cellStyle name="20% - Accent3 2 4 4" xfId="5796" xr:uid="{00000000-0005-0000-0000-0000C2000000}"/>
    <cellStyle name="20% - Accent3 2 4 4 2" xfId="15142" xr:uid="{00000000-0005-0000-0000-0000C3000000}"/>
    <cellStyle name="20% - Accent3 2 4 5" xfId="13580" xr:uid="{00000000-0005-0000-0000-0000C4000000}"/>
    <cellStyle name="20% - Accent3 2 5" xfId="2892" xr:uid="{00000000-0005-0000-0000-0000C5000000}"/>
    <cellStyle name="20% - Accent3 2 5 2" xfId="3899" xr:uid="{00000000-0005-0000-0000-0000C6000000}"/>
    <cellStyle name="20% - Accent3 2 5 3" xfId="5339" xr:uid="{00000000-0005-0000-0000-0000C7000000}"/>
    <cellStyle name="20% - Accent3 2 6" xfId="3064" xr:uid="{00000000-0005-0000-0000-0000C8000000}"/>
    <cellStyle name="20% - Accent3 2 6 2" xfId="3900" xr:uid="{00000000-0005-0000-0000-0000C9000000}"/>
    <cellStyle name="20% - Accent3 2 7" xfId="3410" xr:uid="{00000000-0005-0000-0000-0000CA000000}"/>
    <cellStyle name="20% - Accent3 2 7 2" xfId="3901" xr:uid="{00000000-0005-0000-0000-0000CB000000}"/>
    <cellStyle name="20% - Accent3 2 7 3" xfId="5804" xr:uid="{00000000-0005-0000-0000-0000CC000000}"/>
    <cellStyle name="20% - Accent3 2 7 3 2" xfId="15150" xr:uid="{00000000-0005-0000-0000-0000CD000000}"/>
    <cellStyle name="20% - Accent3 2 7 4" xfId="14331" xr:uid="{00000000-0005-0000-0000-0000CE000000}"/>
    <cellStyle name="20% - Accent3 2 8" xfId="3713" xr:uid="{00000000-0005-0000-0000-0000CF000000}"/>
    <cellStyle name="20% - Accent3 2 9" xfId="3779" xr:uid="{00000000-0005-0000-0000-0000D0000000}"/>
    <cellStyle name="20% - Accent3 3" xfId="19" xr:uid="{00000000-0005-0000-0000-0000D1000000}"/>
    <cellStyle name="20% - Accent3 3 2" xfId="736" xr:uid="{00000000-0005-0000-0000-0000D2000000}"/>
    <cellStyle name="20% - Accent3 3 2 2" xfId="3903" xr:uid="{00000000-0005-0000-0000-0000D3000000}"/>
    <cellStyle name="20% - Accent3 3 2 3" xfId="1828" xr:uid="{00000000-0005-0000-0000-0000D4000000}"/>
    <cellStyle name="20% - Accent3 3 2 4" xfId="6869" xr:uid="{00000000-0005-0000-0000-0000D5000000}"/>
    <cellStyle name="20% - Accent3 3 3" xfId="536" xr:uid="{00000000-0005-0000-0000-0000D6000000}"/>
    <cellStyle name="20% - Accent3 3 3 2" xfId="3904" xr:uid="{00000000-0005-0000-0000-0000D7000000}"/>
    <cellStyle name="20% - Accent3 3 3 3" xfId="1829" xr:uid="{00000000-0005-0000-0000-0000D8000000}"/>
    <cellStyle name="20% - Accent3 3 4" xfId="1830" xr:uid="{00000000-0005-0000-0000-0000D9000000}"/>
    <cellStyle name="20% - Accent3 3 4 2" xfId="3905" xr:uid="{00000000-0005-0000-0000-0000DA000000}"/>
    <cellStyle name="20% - Accent3 3 4 3" xfId="5340" xr:uid="{00000000-0005-0000-0000-0000DB000000}"/>
    <cellStyle name="20% - Accent3 3 5" xfId="3902" xr:uid="{00000000-0005-0000-0000-0000DC000000}"/>
    <cellStyle name="20% - Accent3 3 6" xfId="1827" xr:uid="{00000000-0005-0000-0000-0000DD000000}"/>
    <cellStyle name="20% - Accent3 4" xfId="20" xr:uid="{00000000-0005-0000-0000-0000DE000000}"/>
    <cellStyle name="20% - Accent3 4 2" xfId="737" xr:uid="{00000000-0005-0000-0000-0000DF000000}"/>
    <cellStyle name="20% - Accent3 4 2 2" xfId="3907" xr:uid="{00000000-0005-0000-0000-0000E0000000}"/>
    <cellStyle name="20% - Accent3 4 2 3" xfId="1832" xr:uid="{00000000-0005-0000-0000-0000E1000000}"/>
    <cellStyle name="20% - Accent3 4 3" xfId="535" xr:uid="{00000000-0005-0000-0000-0000E2000000}"/>
    <cellStyle name="20% - Accent3 4 3 2" xfId="3908" xr:uid="{00000000-0005-0000-0000-0000E3000000}"/>
    <cellStyle name="20% - Accent3 4 3 3" xfId="1833" xr:uid="{00000000-0005-0000-0000-0000E4000000}"/>
    <cellStyle name="20% - Accent3 4 4" xfId="3906" xr:uid="{00000000-0005-0000-0000-0000E5000000}"/>
    <cellStyle name="20% - Accent3 4 4 2" xfId="5341" xr:uid="{00000000-0005-0000-0000-0000E6000000}"/>
    <cellStyle name="20% - Accent3 4 5" xfId="1831" xr:uid="{00000000-0005-0000-0000-0000E7000000}"/>
    <cellStyle name="20% - Accent3 4 6" xfId="6868" xr:uid="{00000000-0005-0000-0000-0000E8000000}"/>
    <cellStyle name="20% - Accent3 5" xfId="21" xr:uid="{00000000-0005-0000-0000-0000E9000000}"/>
    <cellStyle name="20% - Accent3 5 2" xfId="3303" xr:uid="{00000000-0005-0000-0000-0000EA000000}"/>
    <cellStyle name="20% - Accent3 5 3" xfId="6867" xr:uid="{00000000-0005-0000-0000-0000EB000000}"/>
    <cellStyle name="20% - Accent3 6" xfId="22" xr:uid="{00000000-0005-0000-0000-0000EC000000}"/>
    <cellStyle name="20% - Accent3 6 2" xfId="6866" xr:uid="{00000000-0005-0000-0000-0000ED000000}"/>
    <cellStyle name="20% - Accent3 7" xfId="23" xr:uid="{00000000-0005-0000-0000-0000EE000000}"/>
    <cellStyle name="20% - Accent3 7 2" xfId="6865" xr:uid="{00000000-0005-0000-0000-0000EF000000}"/>
    <cellStyle name="20% - Accent3 8" xfId="554" xr:uid="{00000000-0005-0000-0000-0000F0000000}"/>
    <cellStyle name="20% - Accent3 8 2" xfId="5834" xr:uid="{00000000-0005-0000-0000-0000F1000000}"/>
    <cellStyle name="20% - Accent3 8 2 2" xfId="15180" xr:uid="{00000000-0005-0000-0000-0000F2000000}"/>
    <cellStyle name="20% - Accent3 8 3" xfId="13466" xr:uid="{00000000-0005-0000-0000-0000F3000000}"/>
    <cellStyle name="20% - Accent3 9" xfId="5604" xr:uid="{00000000-0005-0000-0000-0000F4000000}"/>
    <cellStyle name="20% - Accent3 9 2" xfId="5835" xr:uid="{00000000-0005-0000-0000-0000F5000000}"/>
    <cellStyle name="20% - Accent3 9 2 2" xfId="15181" xr:uid="{00000000-0005-0000-0000-0000F6000000}"/>
    <cellStyle name="20% - Accent3 9 3" xfId="14994" xr:uid="{00000000-0005-0000-0000-0000F7000000}"/>
    <cellStyle name="20% - Accent4" xfId="5657" builtinId="42" customBuiltin="1"/>
    <cellStyle name="20% - Accent4 10" xfId="10170" xr:uid="{00000000-0005-0000-0000-0000F9000000}"/>
    <cellStyle name="20% - Accent4 10 2" xfId="16987" xr:uid="{00000000-0005-0000-0000-0000FA000000}"/>
    <cellStyle name="20% - Accent4 11" xfId="13237" xr:uid="{00000000-0005-0000-0000-0000FB000000}"/>
    <cellStyle name="20% - Accent4 2" xfId="24" xr:uid="{00000000-0005-0000-0000-0000FC000000}"/>
    <cellStyle name="20% - Accent4 2 10" xfId="3909" xr:uid="{00000000-0005-0000-0000-0000FD000000}"/>
    <cellStyle name="20% - Accent4 2 11" xfId="1834" xr:uid="{00000000-0005-0000-0000-0000FE000000}"/>
    <cellStyle name="20% - Accent4 2 2" xfId="738" xr:uid="{00000000-0005-0000-0000-0000FF000000}"/>
    <cellStyle name="20% - Accent4 2 2 2" xfId="3067" xr:uid="{00000000-0005-0000-0000-000000010000}"/>
    <cellStyle name="20% - Accent4 2 2 2 2" xfId="3911" xr:uid="{00000000-0005-0000-0000-000001010000}"/>
    <cellStyle name="20% - Accent4 2 2 3" xfId="3910" xr:uid="{00000000-0005-0000-0000-000002010000}"/>
    <cellStyle name="20% - Accent4 2 2 4" xfId="1835" xr:uid="{00000000-0005-0000-0000-000003010000}"/>
    <cellStyle name="20% - Accent4 2 2 5" xfId="11121" xr:uid="{00000000-0005-0000-0000-000004010000}"/>
    <cellStyle name="20% - Accent4 2 3" xfId="534" xr:uid="{00000000-0005-0000-0000-000005010000}"/>
    <cellStyle name="20% - Accent4 2 3 2" xfId="3912" xr:uid="{00000000-0005-0000-0000-000006010000}"/>
    <cellStyle name="20% - Accent4 2 3 3" xfId="1836" xr:uid="{00000000-0005-0000-0000-000007010000}"/>
    <cellStyle name="20% - Accent4 2 3 4" xfId="11122" xr:uid="{00000000-0005-0000-0000-000008010000}"/>
    <cellStyle name="20% - Accent4 2 3 4 2" xfId="17801" xr:uid="{00000000-0005-0000-0000-000009010000}"/>
    <cellStyle name="20% - Accent4 2 4" xfId="857" xr:uid="{00000000-0005-0000-0000-00000A010000}"/>
    <cellStyle name="20% - Accent4 2 4 2" xfId="3913" xr:uid="{00000000-0005-0000-0000-00000B010000}"/>
    <cellStyle name="20% - Accent4 2 4 3" xfId="1837" xr:uid="{00000000-0005-0000-0000-00000C010000}"/>
    <cellStyle name="20% - Accent4 2 4 4" xfId="5847" xr:uid="{00000000-0005-0000-0000-00000D010000}"/>
    <cellStyle name="20% - Accent4 2 4 4 2" xfId="15193" xr:uid="{00000000-0005-0000-0000-00000E010000}"/>
    <cellStyle name="20% - Accent4 2 4 5" xfId="13581" xr:uid="{00000000-0005-0000-0000-00000F010000}"/>
    <cellStyle name="20% - Accent4 2 5" xfId="2893" xr:uid="{00000000-0005-0000-0000-000010010000}"/>
    <cellStyle name="20% - Accent4 2 5 2" xfId="3914" xr:uid="{00000000-0005-0000-0000-000011010000}"/>
    <cellStyle name="20% - Accent4 2 5 3" xfId="5342" xr:uid="{00000000-0005-0000-0000-000012010000}"/>
    <cellStyle name="20% - Accent4 2 6" xfId="3066" xr:uid="{00000000-0005-0000-0000-000013010000}"/>
    <cellStyle name="20% - Accent4 2 6 2" xfId="3915" xr:uid="{00000000-0005-0000-0000-000014010000}"/>
    <cellStyle name="20% - Accent4 2 7" xfId="3414" xr:uid="{00000000-0005-0000-0000-000015010000}"/>
    <cellStyle name="20% - Accent4 2 7 2" xfId="3916" xr:uid="{00000000-0005-0000-0000-000016010000}"/>
    <cellStyle name="20% - Accent4 2 7 3" xfId="5855" xr:uid="{00000000-0005-0000-0000-000017010000}"/>
    <cellStyle name="20% - Accent4 2 7 3 2" xfId="15201" xr:uid="{00000000-0005-0000-0000-000018010000}"/>
    <cellStyle name="20% - Accent4 2 7 4" xfId="14334" xr:uid="{00000000-0005-0000-0000-000019010000}"/>
    <cellStyle name="20% - Accent4 2 8" xfId="3714" xr:uid="{00000000-0005-0000-0000-00001A010000}"/>
    <cellStyle name="20% - Accent4 2 9" xfId="3780" xr:uid="{00000000-0005-0000-0000-00001B010000}"/>
    <cellStyle name="20% - Accent4 3" xfId="25" xr:uid="{00000000-0005-0000-0000-00001C010000}"/>
    <cellStyle name="20% - Accent4 3 2" xfId="739" xr:uid="{00000000-0005-0000-0000-00001D010000}"/>
    <cellStyle name="20% - Accent4 3 2 2" xfId="3918" xr:uid="{00000000-0005-0000-0000-00001E010000}"/>
    <cellStyle name="20% - Accent4 3 2 3" xfId="1839" xr:uid="{00000000-0005-0000-0000-00001F010000}"/>
    <cellStyle name="20% - Accent4 3 2 4" xfId="10537" xr:uid="{00000000-0005-0000-0000-000020010000}"/>
    <cellStyle name="20% - Accent4 3 3" xfId="533" xr:uid="{00000000-0005-0000-0000-000021010000}"/>
    <cellStyle name="20% - Accent4 3 3 2" xfId="3919" xr:uid="{00000000-0005-0000-0000-000022010000}"/>
    <cellStyle name="20% - Accent4 3 3 3" xfId="1840" xr:uid="{00000000-0005-0000-0000-000023010000}"/>
    <cellStyle name="20% - Accent4 3 4" xfId="1841" xr:uid="{00000000-0005-0000-0000-000024010000}"/>
    <cellStyle name="20% - Accent4 3 4 2" xfId="3920" xr:uid="{00000000-0005-0000-0000-000025010000}"/>
    <cellStyle name="20% - Accent4 3 4 3" xfId="5343" xr:uid="{00000000-0005-0000-0000-000026010000}"/>
    <cellStyle name="20% - Accent4 3 5" xfId="3917" xr:uid="{00000000-0005-0000-0000-000027010000}"/>
    <cellStyle name="20% - Accent4 3 6" xfId="1838" xr:uid="{00000000-0005-0000-0000-000028010000}"/>
    <cellStyle name="20% - Accent4 4" xfId="26" xr:uid="{00000000-0005-0000-0000-000029010000}"/>
    <cellStyle name="20% - Accent4 4 2" xfId="740" xr:uid="{00000000-0005-0000-0000-00002A010000}"/>
    <cellStyle name="20% - Accent4 4 2 2" xfId="3922" xr:uid="{00000000-0005-0000-0000-00002B010000}"/>
    <cellStyle name="20% - Accent4 4 2 3" xfId="1843" xr:uid="{00000000-0005-0000-0000-00002C010000}"/>
    <cellStyle name="20% - Accent4 4 3" xfId="532" xr:uid="{00000000-0005-0000-0000-00002D010000}"/>
    <cellStyle name="20% - Accent4 4 3 2" xfId="3923" xr:uid="{00000000-0005-0000-0000-00002E010000}"/>
    <cellStyle name="20% - Accent4 4 3 3" xfId="1844" xr:uid="{00000000-0005-0000-0000-00002F010000}"/>
    <cellStyle name="20% - Accent4 4 4" xfId="3921" xr:uid="{00000000-0005-0000-0000-000030010000}"/>
    <cellStyle name="20% - Accent4 4 4 2" xfId="5344" xr:uid="{00000000-0005-0000-0000-000031010000}"/>
    <cellStyle name="20% - Accent4 4 5" xfId="1842" xr:uid="{00000000-0005-0000-0000-000032010000}"/>
    <cellStyle name="20% - Accent4 4 6" xfId="6864" xr:uid="{00000000-0005-0000-0000-000033010000}"/>
    <cellStyle name="20% - Accent4 5" xfId="27" xr:uid="{00000000-0005-0000-0000-000034010000}"/>
    <cellStyle name="20% - Accent4 5 2" xfId="3304" xr:uid="{00000000-0005-0000-0000-000035010000}"/>
    <cellStyle name="20% - Accent4 5 3" xfId="6860" xr:uid="{00000000-0005-0000-0000-000036010000}"/>
    <cellStyle name="20% - Accent4 6" xfId="28" xr:uid="{00000000-0005-0000-0000-000037010000}"/>
    <cellStyle name="20% - Accent4 6 2" xfId="6857" xr:uid="{00000000-0005-0000-0000-000038010000}"/>
    <cellStyle name="20% - Accent4 7" xfId="29" xr:uid="{00000000-0005-0000-0000-000039010000}"/>
    <cellStyle name="20% - Accent4 7 2" xfId="6856" xr:uid="{00000000-0005-0000-0000-00003A010000}"/>
    <cellStyle name="20% - Accent4 8" xfId="550" xr:uid="{00000000-0005-0000-0000-00003B010000}"/>
    <cellStyle name="20% - Accent4 8 2" xfId="5885" xr:uid="{00000000-0005-0000-0000-00003C010000}"/>
    <cellStyle name="20% - Accent4 8 2 2" xfId="15231" xr:uid="{00000000-0005-0000-0000-00003D010000}"/>
    <cellStyle name="20% - Accent4 8 3" xfId="13463" xr:uid="{00000000-0005-0000-0000-00003E010000}"/>
    <cellStyle name="20% - Accent4 9" xfId="5608" xr:uid="{00000000-0005-0000-0000-00003F010000}"/>
    <cellStyle name="20% - Accent4 9 2" xfId="5886" xr:uid="{00000000-0005-0000-0000-000040010000}"/>
    <cellStyle name="20% - Accent4 9 2 2" xfId="15232" xr:uid="{00000000-0005-0000-0000-000041010000}"/>
    <cellStyle name="20% - Accent4 9 3" xfId="14996" xr:uid="{00000000-0005-0000-0000-000042010000}"/>
    <cellStyle name="20% - Accent5" xfId="5660" builtinId="46" customBuiltin="1"/>
    <cellStyle name="20% - Accent5 10" xfId="10171" xr:uid="{00000000-0005-0000-0000-000044010000}"/>
    <cellStyle name="20% - Accent5 10 2" xfId="16988" xr:uid="{00000000-0005-0000-0000-000045010000}"/>
    <cellStyle name="20% - Accent5 11" xfId="13240" xr:uid="{00000000-0005-0000-0000-000046010000}"/>
    <cellStyle name="20% - Accent5 2" xfId="30" xr:uid="{00000000-0005-0000-0000-000047010000}"/>
    <cellStyle name="20% - Accent5 2 10" xfId="3924" xr:uid="{00000000-0005-0000-0000-000048010000}"/>
    <cellStyle name="20% - Accent5 2 11" xfId="1845" xr:uid="{00000000-0005-0000-0000-000049010000}"/>
    <cellStyle name="20% - Accent5 2 2" xfId="741" xr:uid="{00000000-0005-0000-0000-00004A010000}"/>
    <cellStyle name="20% - Accent5 2 2 2" xfId="3069" xr:uid="{00000000-0005-0000-0000-00004B010000}"/>
    <cellStyle name="20% - Accent5 2 2 2 2" xfId="3926" xr:uid="{00000000-0005-0000-0000-00004C010000}"/>
    <cellStyle name="20% - Accent5 2 2 3" xfId="3925" xr:uid="{00000000-0005-0000-0000-00004D010000}"/>
    <cellStyle name="20% - Accent5 2 2 4" xfId="1846" xr:uid="{00000000-0005-0000-0000-00004E010000}"/>
    <cellStyle name="20% - Accent5 2 2 5" xfId="11123" xr:uid="{00000000-0005-0000-0000-00004F010000}"/>
    <cellStyle name="20% - Accent5 2 3" xfId="531" xr:uid="{00000000-0005-0000-0000-000050010000}"/>
    <cellStyle name="20% - Accent5 2 3 2" xfId="3927" xr:uid="{00000000-0005-0000-0000-000051010000}"/>
    <cellStyle name="20% - Accent5 2 3 3" xfId="1847" xr:uid="{00000000-0005-0000-0000-000052010000}"/>
    <cellStyle name="20% - Accent5 2 3 4" xfId="11124" xr:uid="{00000000-0005-0000-0000-000053010000}"/>
    <cellStyle name="20% - Accent5 2 3 4 2" xfId="17802" xr:uid="{00000000-0005-0000-0000-000054010000}"/>
    <cellStyle name="20% - Accent5 2 4" xfId="858" xr:uid="{00000000-0005-0000-0000-000055010000}"/>
    <cellStyle name="20% - Accent5 2 4 2" xfId="3928" xr:uid="{00000000-0005-0000-0000-000056010000}"/>
    <cellStyle name="20% - Accent5 2 4 3" xfId="1848" xr:uid="{00000000-0005-0000-0000-000057010000}"/>
    <cellStyle name="20% - Accent5 2 4 4" xfId="5898" xr:uid="{00000000-0005-0000-0000-000058010000}"/>
    <cellStyle name="20% - Accent5 2 4 4 2" xfId="15244" xr:uid="{00000000-0005-0000-0000-000059010000}"/>
    <cellStyle name="20% - Accent5 2 4 5" xfId="13582" xr:uid="{00000000-0005-0000-0000-00005A010000}"/>
    <cellStyle name="20% - Accent5 2 5" xfId="2894" xr:uid="{00000000-0005-0000-0000-00005B010000}"/>
    <cellStyle name="20% - Accent5 2 5 2" xfId="3929" xr:uid="{00000000-0005-0000-0000-00005C010000}"/>
    <cellStyle name="20% - Accent5 2 5 3" xfId="5345" xr:uid="{00000000-0005-0000-0000-00005D010000}"/>
    <cellStyle name="20% - Accent5 2 6" xfId="3068" xr:uid="{00000000-0005-0000-0000-00005E010000}"/>
    <cellStyle name="20% - Accent5 2 6 2" xfId="3930" xr:uid="{00000000-0005-0000-0000-00005F010000}"/>
    <cellStyle name="20% - Accent5 2 7" xfId="3418" xr:uid="{00000000-0005-0000-0000-000060010000}"/>
    <cellStyle name="20% - Accent5 2 7 2" xfId="3931" xr:uid="{00000000-0005-0000-0000-000061010000}"/>
    <cellStyle name="20% - Accent5 2 7 3" xfId="5906" xr:uid="{00000000-0005-0000-0000-000062010000}"/>
    <cellStyle name="20% - Accent5 2 7 3 2" xfId="15252" xr:uid="{00000000-0005-0000-0000-000063010000}"/>
    <cellStyle name="20% - Accent5 2 7 4" xfId="14336" xr:uid="{00000000-0005-0000-0000-000064010000}"/>
    <cellStyle name="20% - Accent5 2 8" xfId="3715" xr:uid="{00000000-0005-0000-0000-000065010000}"/>
    <cellStyle name="20% - Accent5 2 9" xfId="3781" xr:uid="{00000000-0005-0000-0000-000066010000}"/>
    <cellStyle name="20% - Accent5 3" xfId="31" xr:uid="{00000000-0005-0000-0000-000067010000}"/>
    <cellStyle name="20% - Accent5 3 2" xfId="742" xr:uid="{00000000-0005-0000-0000-000068010000}"/>
    <cellStyle name="20% - Accent5 3 2 2" xfId="3933" xr:uid="{00000000-0005-0000-0000-000069010000}"/>
    <cellStyle name="20% - Accent5 3 2 3" xfId="1850" xr:uid="{00000000-0005-0000-0000-00006A010000}"/>
    <cellStyle name="20% - Accent5 3 2 4" xfId="6851" xr:uid="{00000000-0005-0000-0000-00006B010000}"/>
    <cellStyle name="20% - Accent5 3 3" xfId="530" xr:uid="{00000000-0005-0000-0000-00006C010000}"/>
    <cellStyle name="20% - Accent5 3 3 2" xfId="3934" xr:uid="{00000000-0005-0000-0000-00006D010000}"/>
    <cellStyle name="20% - Accent5 3 3 3" xfId="1851" xr:uid="{00000000-0005-0000-0000-00006E010000}"/>
    <cellStyle name="20% - Accent5 3 4" xfId="1852" xr:uid="{00000000-0005-0000-0000-00006F010000}"/>
    <cellStyle name="20% - Accent5 3 4 2" xfId="3935" xr:uid="{00000000-0005-0000-0000-000070010000}"/>
    <cellStyle name="20% - Accent5 3 4 3" xfId="5346" xr:uid="{00000000-0005-0000-0000-000071010000}"/>
    <cellStyle name="20% - Accent5 3 5" xfId="3932" xr:uid="{00000000-0005-0000-0000-000072010000}"/>
    <cellStyle name="20% - Accent5 3 6" xfId="1849" xr:uid="{00000000-0005-0000-0000-000073010000}"/>
    <cellStyle name="20% - Accent5 4" xfId="32" xr:uid="{00000000-0005-0000-0000-000074010000}"/>
    <cellStyle name="20% - Accent5 4 2" xfId="743" xr:uid="{00000000-0005-0000-0000-000075010000}"/>
    <cellStyle name="20% - Accent5 4 2 2" xfId="3937" xr:uid="{00000000-0005-0000-0000-000076010000}"/>
    <cellStyle name="20% - Accent5 4 2 3" xfId="1854" xr:uid="{00000000-0005-0000-0000-000077010000}"/>
    <cellStyle name="20% - Accent5 4 3" xfId="529" xr:uid="{00000000-0005-0000-0000-000078010000}"/>
    <cellStyle name="20% - Accent5 4 3 2" xfId="3938" xr:uid="{00000000-0005-0000-0000-000079010000}"/>
    <cellStyle name="20% - Accent5 4 3 3" xfId="1855" xr:uid="{00000000-0005-0000-0000-00007A010000}"/>
    <cellStyle name="20% - Accent5 4 4" xfId="3936" xr:uid="{00000000-0005-0000-0000-00007B010000}"/>
    <cellStyle name="20% - Accent5 4 4 2" xfId="5347" xr:uid="{00000000-0005-0000-0000-00007C010000}"/>
    <cellStyle name="20% - Accent5 4 5" xfId="1853" xr:uid="{00000000-0005-0000-0000-00007D010000}"/>
    <cellStyle name="20% - Accent5 4 6" xfId="6850" xr:uid="{00000000-0005-0000-0000-00007E010000}"/>
    <cellStyle name="20% - Accent5 5" xfId="33" xr:uid="{00000000-0005-0000-0000-00007F010000}"/>
    <cellStyle name="20% - Accent5 5 2" xfId="3305" xr:uid="{00000000-0005-0000-0000-000080010000}"/>
    <cellStyle name="20% - Accent5 5 3" xfId="6849" xr:uid="{00000000-0005-0000-0000-000081010000}"/>
    <cellStyle name="20% - Accent5 6" xfId="34" xr:uid="{00000000-0005-0000-0000-000082010000}"/>
    <cellStyle name="20% - Accent5 6 2" xfId="6846" xr:uid="{00000000-0005-0000-0000-000083010000}"/>
    <cellStyle name="20% - Accent5 7" xfId="35" xr:uid="{00000000-0005-0000-0000-000084010000}"/>
    <cellStyle name="20% - Accent5 7 2" xfId="6845" xr:uid="{00000000-0005-0000-0000-000085010000}"/>
    <cellStyle name="20% - Accent5 8" xfId="546" xr:uid="{00000000-0005-0000-0000-000086010000}"/>
    <cellStyle name="20% - Accent5 8 2" xfId="5936" xr:uid="{00000000-0005-0000-0000-000087010000}"/>
    <cellStyle name="20% - Accent5 8 2 2" xfId="15282" xr:uid="{00000000-0005-0000-0000-000088010000}"/>
    <cellStyle name="20% - Accent5 8 3" xfId="13461" xr:uid="{00000000-0005-0000-0000-000089010000}"/>
    <cellStyle name="20% - Accent5 9" xfId="5612" xr:uid="{00000000-0005-0000-0000-00008A010000}"/>
    <cellStyle name="20% - Accent5 9 2" xfId="5937" xr:uid="{00000000-0005-0000-0000-00008B010000}"/>
    <cellStyle name="20% - Accent5 9 2 2" xfId="15283" xr:uid="{00000000-0005-0000-0000-00008C010000}"/>
    <cellStyle name="20% - Accent5 9 3" xfId="14998" xr:uid="{00000000-0005-0000-0000-00008D010000}"/>
    <cellStyle name="20% - Accent6" xfId="5663" builtinId="50" customBuiltin="1"/>
    <cellStyle name="20% - Accent6 10" xfId="10172" xr:uid="{00000000-0005-0000-0000-00008F010000}"/>
    <cellStyle name="20% - Accent6 10 2" xfId="16989" xr:uid="{00000000-0005-0000-0000-000090010000}"/>
    <cellStyle name="20% - Accent6 11" xfId="13242" xr:uid="{00000000-0005-0000-0000-000091010000}"/>
    <cellStyle name="20% - Accent6 2" xfId="36" xr:uid="{00000000-0005-0000-0000-000092010000}"/>
    <cellStyle name="20% - Accent6 2 10" xfId="3939" xr:uid="{00000000-0005-0000-0000-000093010000}"/>
    <cellStyle name="20% - Accent6 2 11" xfId="1856" xr:uid="{00000000-0005-0000-0000-000094010000}"/>
    <cellStyle name="20% - Accent6 2 2" xfId="744" xr:uid="{00000000-0005-0000-0000-000095010000}"/>
    <cellStyle name="20% - Accent6 2 2 2" xfId="3071" xr:uid="{00000000-0005-0000-0000-000096010000}"/>
    <cellStyle name="20% - Accent6 2 2 2 2" xfId="3941" xr:uid="{00000000-0005-0000-0000-000097010000}"/>
    <cellStyle name="20% - Accent6 2 2 3" xfId="3940" xr:uid="{00000000-0005-0000-0000-000098010000}"/>
    <cellStyle name="20% - Accent6 2 2 4" xfId="1857" xr:uid="{00000000-0005-0000-0000-000099010000}"/>
    <cellStyle name="20% - Accent6 2 2 5" xfId="11125" xr:uid="{00000000-0005-0000-0000-00009A010000}"/>
    <cellStyle name="20% - Accent6 2 3" xfId="528" xr:uid="{00000000-0005-0000-0000-00009B010000}"/>
    <cellStyle name="20% - Accent6 2 3 2" xfId="3942" xr:uid="{00000000-0005-0000-0000-00009C010000}"/>
    <cellStyle name="20% - Accent6 2 3 3" xfId="1858" xr:uid="{00000000-0005-0000-0000-00009D010000}"/>
    <cellStyle name="20% - Accent6 2 3 4" xfId="11126" xr:uid="{00000000-0005-0000-0000-00009E010000}"/>
    <cellStyle name="20% - Accent6 2 3 4 2" xfId="17803" xr:uid="{00000000-0005-0000-0000-00009F010000}"/>
    <cellStyle name="20% - Accent6 2 4" xfId="859" xr:uid="{00000000-0005-0000-0000-0000A0010000}"/>
    <cellStyle name="20% - Accent6 2 4 2" xfId="3943" xr:uid="{00000000-0005-0000-0000-0000A1010000}"/>
    <cellStyle name="20% - Accent6 2 4 3" xfId="1859" xr:uid="{00000000-0005-0000-0000-0000A2010000}"/>
    <cellStyle name="20% - Accent6 2 4 4" xfId="5945" xr:uid="{00000000-0005-0000-0000-0000A3010000}"/>
    <cellStyle name="20% - Accent6 2 4 4 2" xfId="15291" xr:uid="{00000000-0005-0000-0000-0000A4010000}"/>
    <cellStyle name="20% - Accent6 2 4 5" xfId="13583" xr:uid="{00000000-0005-0000-0000-0000A5010000}"/>
    <cellStyle name="20% - Accent6 2 5" xfId="2895" xr:uid="{00000000-0005-0000-0000-0000A6010000}"/>
    <cellStyle name="20% - Accent6 2 5 2" xfId="3944" xr:uid="{00000000-0005-0000-0000-0000A7010000}"/>
    <cellStyle name="20% - Accent6 2 5 3" xfId="5348" xr:uid="{00000000-0005-0000-0000-0000A8010000}"/>
    <cellStyle name="20% - Accent6 2 6" xfId="3070" xr:uid="{00000000-0005-0000-0000-0000A9010000}"/>
    <cellStyle name="20% - Accent6 2 6 2" xfId="3945" xr:uid="{00000000-0005-0000-0000-0000AA010000}"/>
    <cellStyle name="20% - Accent6 2 7" xfId="3422" xr:uid="{00000000-0005-0000-0000-0000AB010000}"/>
    <cellStyle name="20% - Accent6 2 7 2" xfId="3946" xr:uid="{00000000-0005-0000-0000-0000AC010000}"/>
    <cellStyle name="20% - Accent6 2 7 3" xfId="5948" xr:uid="{00000000-0005-0000-0000-0000AD010000}"/>
    <cellStyle name="20% - Accent6 2 7 3 2" xfId="15294" xr:uid="{00000000-0005-0000-0000-0000AE010000}"/>
    <cellStyle name="20% - Accent6 2 7 4" xfId="14339" xr:uid="{00000000-0005-0000-0000-0000AF010000}"/>
    <cellStyle name="20% - Accent6 2 8" xfId="3716" xr:uid="{00000000-0005-0000-0000-0000B0010000}"/>
    <cellStyle name="20% - Accent6 2 9" xfId="3782" xr:uid="{00000000-0005-0000-0000-0000B1010000}"/>
    <cellStyle name="20% - Accent6 3" xfId="37" xr:uid="{00000000-0005-0000-0000-0000B2010000}"/>
    <cellStyle name="20% - Accent6 3 2" xfId="745" xr:uid="{00000000-0005-0000-0000-0000B3010000}"/>
    <cellStyle name="20% - Accent6 3 2 2" xfId="3948" xr:uid="{00000000-0005-0000-0000-0000B4010000}"/>
    <cellStyle name="20% - Accent6 3 2 3" xfId="1861" xr:uid="{00000000-0005-0000-0000-0000B5010000}"/>
    <cellStyle name="20% - Accent6 3 2 4" xfId="6844" xr:uid="{00000000-0005-0000-0000-0000B6010000}"/>
    <cellStyle name="20% - Accent6 3 3" xfId="527" xr:uid="{00000000-0005-0000-0000-0000B7010000}"/>
    <cellStyle name="20% - Accent6 3 3 2" xfId="3949" xr:uid="{00000000-0005-0000-0000-0000B8010000}"/>
    <cellStyle name="20% - Accent6 3 3 3" xfId="1862" xr:uid="{00000000-0005-0000-0000-0000B9010000}"/>
    <cellStyle name="20% - Accent6 3 4" xfId="1863" xr:uid="{00000000-0005-0000-0000-0000BA010000}"/>
    <cellStyle name="20% - Accent6 3 4 2" xfId="3950" xr:uid="{00000000-0005-0000-0000-0000BB010000}"/>
    <cellStyle name="20% - Accent6 3 4 3" xfId="5349" xr:uid="{00000000-0005-0000-0000-0000BC010000}"/>
    <cellStyle name="20% - Accent6 3 5" xfId="3947" xr:uid="{00000000-0005-0000-0000-0000BD010000}"/>
    <cellStyle name="20% - Accent6 3 6" xfId="1860" xr:uid="{00000000-0005-0000-0000-0000BE010000}"/>
    <cellStyle name="20% - Accent6 4" xfId="38" xr:uid="{00000000-0005-0000-0000-0000BF010000}"/>
    <cellStyle name="20% - Accent6 4 2" xfId="746" xr:uid="{00000000-0005-0000-0000-0000C0010000}"/>
    <cellStyle name="20% - Accent6 4 2 2" xfId="3952" xr:uid="{00000000-0005-0000-0000-0000C1010000}"/>
    <cellStyle name="20% - Accent6 4 2 3" xfId="1865" xr:uid="{00000000-0005-0000-0000-0000C2010000}"/>
    <cellStyle name="20% - Accent6 4 3" xfId="526" xr:uid="{00000000-0005-0000-0000-0000C3010000}"/>
    <cellStyle name="20% - Accent6 4 3 2" xfId="3953" xr:uid="{00000000-0005-0000-0000-0000C4010000}"/>
    <cellStyle name="20% - Accent6 4 3 3" xfId="1866" xr:uid="{00000000-0005-0000-0000-0000C5010000}"/>
    <cellStyle name="20% - Accent6 4 4" xfId="3951" xr:uid="{00000000-0005-0000-0000-0000C6010000}"/>
    <cellStyle name="20% - Accent6 4 4 2" xfId="5350" xr:uid="{00000000-0005-0000-0000-0000C7010000}"/>
    <cellStyle name="20% - Accent6 4 5" xfId="1864" xr:uid="{00000000-0005-0000-0000-0000C8010000}"/>
    <cellStyle name="20% - Accent6 4 6" xfId="6843" xr:uid="{00000000-0005-0000-0000-0000C9010000}"/>
    <cellStyle name="20% - Accent6 5" xfId="39" xr:uid="{00000000-0005-0000-0000-0000CA010000}"/>
    <cellStyle name="20% - Accent6 5 2" xfId="3306" xr:uid="{00000000-0005-0000-0000-0000CB010000}"/>
    <cellStyle name="20% - Accent6 5 3" xfId="6838" xr:uid="{00000000-0005-0000-0000-0000CC010000}"/>
    <cellStyle name="20% - Accent6 6" xfId="40" xr:uid="{00000000-0005-0000-0000-0000CD010000}"/>
    <cellStyle name="20% - Accent6 6 2" xfId="6837" xr:uid="{00000000-0005-0000-0000-0000CE010000}"/>
    <cellStyle name="20% - Accent6 7" xfId="41" xr:uid="{00000000-0005-0000-0000-0000CF010000}"/>
    <cellStyle name="20% - Accent6 7 2" xfId="6834" xr:uid="{00000000-0005-0000-0000-0000D0010000}"/>
    <cellStyle name="20% - Accent6 8" xfId="544" xr:uid="{00000000-0005-0000-0000-0000D1010000}"/>
    <cellStyle name="20% - Accent6 8 2" xfId="5963" xr:uid="{00000000-0005-0000-0000-0000D2010000}"/>
    <cellStyle name="20% - Accent6 8 2 2" xfId="15309" xr:uid="{00000000-0005-0000-0000-0000D3010000}"/>
    <cellStyle name="20% - Accent6 8 3" xfId="13460" xr:uid="{00000000-0005-0000-0000-0000D4010000}"/>
    <cellStyle name="20% - Accent6 9" xfId="5616" xr:uid="{00000000-0005-0000-0000-0000D5010000}"/>
    <cellStyle name="20% - Accent6 9 2" xfId="5964" xr:uid="{00000000-0005-0000-0000-0000D6010000}"/>
    <cellStyle name="20% - Accent6 9 2 2" xfId="15310" xr:uid="{00000000-0005-0000-0000-0000D7010000}"/>
    <cellStyle name="20% - Accent6 9 3" xfId="15001" xr:uid="{00000000-0005-0000-0000-0000D8010000}"/>
    <cellStyle name="2decimal" xfId="6833" xr:uid="{00000000-0005-0000-0000-0000D9010000}"/>
    <cellStyle name="40% - Accent1" xfId="5649" builtinId="31" customBuiltin="1"/>
    <cellStyle name="40% - Accent1 10" xfId="10173" xr:uid="{00000000-0005-0000-0000-0000DB010000}"/>
    <cellStyle name="40% - Accent1 10 2" xfId="16990" xr:uid="{00000000-0005-0000-0000-0000DC010000}"/>
    <cellStyle name="40% - Accent1 11" xfId="13232" xr:uid="{00000000-0005-0000-0000-0000DD010000}"/>
    <cellStyle name="40% - Accent1 2" xfId="42" xr:uid="{00000000-0005-0000-0000-0000DE010000}"/>
    <cellStyle name="40% - Accent1 2 10" xfId="3954" xr:uid="{00000000-0005-0000-0000-0000DF010000}"/>
    <cellStyle name="40% - Accent1 2 11" xfId="1867" xr:uid="{00000000-0005-0000-0000-0000E0010000}"/>
    <cellStyle name="40% - Accent1 2 2" xfId="747" xr:uid="{00000000-0005-0000-0000-0000E1010000}"/>
    <cellStyle name="40% - Accent1 2 2 2" xfId="3073" xr:uid="{00000000-0005-0000-0000-0000E2010000}"/>
    <cellStyle name="40% - Accent1 2 2 2 2" xfId="3956" xr:uid="{00000000-0005-0000-0000-0000E3010000}"/>
    <cellStyle name="40% - Accent1 2 2 3" xfId="3955" xr:uid="{00000000-0005-0000-0000-0000E4010000}"/>
    <cellStyle name="40% - Accent1 2 2 4" xfId="1868" xr:uid="{00000000-0005-0000-0000-0000E5010000}"/>
    <cellStyle name="40% - Accent1 2 2 5" xfId="11127" xr:uid="{00000000-0005-0000-0000-0000E6010000}"/>
    <cellStyle name="40% - Accent1 2 3" xfId="525" xr:uid="{00000000-0005-0000-0000-0000E7010000}"/>
    <cellStyle name="40% - Accent1 2 3 2" xfId="3957" xr:uid="{00000000-0005-0000-0000-0000E8010000}"/>
    <cellStyle name="40% - Accent1 2 3 3" xfId="1869" xr:uid="{00000000-0005-0000-0000-0000E9010000}"/>
    <cellStyle name="40% - Accent1 2 3 4" xfId="11128" xr:uid="{00000000-0005-0000-0000-0000EA010000}"/>
    <cellStyle name="40% - Accent1 2 3 4 2" xfId="17804" xr:uid="{00000000-0005-0000-0000-0000EB010000}"/>
    <cellStyle name="40% - Accent1 2 4" xfId="860" xr:uid="{00000000-0005-0000-0000-0000EC010000}"/>
    <cellStyle name="40% - Accent1 2 4 2" xfId="3958" xr:uid="{00000000-0005-0000-0000-0000ED010000}"/>
    <cellStyle name="40% - Accent1 2 4 3" xfId="1870" xr:uid="{00000000-0005-0000-0000-0000EE010000}"/>
    <cellStyle name="40% - Accent1 2 4 4" xfId="5975" xr:uid="{00000000-0005-0000-0000-0000EF010000}"/>
    <cellStyle name="40% - Accent1 2 4 4 2" xfId="15321" xr:uid="{00000000-0005-0000-0000-0000F0010000}"/>
    <cellStyle name="40% - Accent1 2 4 5" xfId="13584" xr:uid="{00000000-0005-0000-0000-0000F1010000}"/>
    <cellStyle name="40% - Accent1 2 5" xfId="2896" xr:uid="{00000000-0005-0000-0000-0000F2010000}"/>
    <cellStyle name="40% - Accent1 2 5 2" xfId="3959" xr:uid="{00000000-0005-0000-0000-0000F3010000}"/>
    <cellStyle name="40% - Accent1 2 5 3" xfId="5351" xr:uid="{00000000-0005-0000-0000-0000F4010000}"/>
    <cellStyle name="40% - Accent1 2 6" xfId="3072" xr:uid="{00000000-0005-0000-0000-0000F5010000}"/>
    <cellStyle name="40% - Accent1 2 6 2" xfId="3960" xr:uid="{00000000-0005-0000-0000-0000F6010000}"/>
    <cellStyle name="40% - Accent1 2 7" xfId="3403" xr:uid="{00000000-0005-0000-0000-0000F7010000}"/>
    <cellStyle name="40% - Accent1 2 7 2" xfId="3961" xr:uid="{00000000-0005-0000-0000-0000F8010000}"/>
    <cellStyle name="40% - Accent1 2 7 3" xfId="5983" xr:uid="{00000000-0005-0000-0000-0000F9010000}"/>
    <cellStyle name="40% - Accent1 2 7 3 2" xfId="15329" xr:uid="{00000000-0005-0000-0000-0000FA010000}"/>
    <cellStyle name="40% - Accent1 2 7 4" xfId="14328" xr:uid="{00000000-0005-0000-0000-0000FB010000}"/>
    <cellStyle name="40% - Accent1 2 8" xfId="3717" xr:uid="{00000000-0005-0000-0000-0000FC010000}"/>
    <cellStyle name="40% - Accent1 2 9" xfId="3783" xr:uid="{00000000-0005-0000-0000-0000FD010000}"/>
    <cellStyle name="40% - Accent1 3" xfId="43" xr:uid="{00000000-0005-0000-0000-0000FE010000}"/>
    <cellStyle name="40% - Accent1 3 2" xfId="748" xr:uid="{00000000-0005-0000-0000-0000FF010000}"/>
    <cellStyle name="40% - Accent1 3 2 2" xfId="3963" xr:uid="{00000000-0005-0000-0000-000000020000}"/>
    <cellStyle name="40% - Accent1 3 2 3" xfId="1872" xr:uid="{00000000-0005-0000-0000-000001020000}"/>
    <cellStyle name="40% - Accent1 3 2 4" xfId="6825" xr:uid="{00000000-0005-0000-0000-000002020000}"/>
    <cellStyle name="40% - Accent1 3 3" xfId="521" xr:uid="{00000000-0005-0000-0000-000003020000}"/>
    <cellStyle name="40% - Accent1 3 3 2" xfId="3964" xr:uid="{00000000-0005-0000-0000-000004020000}"/>
    <cellStyle name="40% - Accent1 3 3 3" xfId="1873" xr:uid="{00000000-0005-0000-0000-000005020000}"/>
    <cellStyle name="40% - Accent1 3 4" xfId="1874" xr:uid="{00000000-0005-0000-0000-000006020000}"/>
    <cellStyle name="40% - Accent1 3 4 2" xfId="3965" xr:uid="{00000000-0005-0000-0000-000007020000}"/>
    <cellStyle name="40% - Accent1 3 4 3" xfId="5352" xr:uid="{00000000-0005-0000-0000-000008020000}"/>
    <cellStyle name="40% - Accent1 3 5" xfId="3962" xr:uid="{00000000-0005-0000-0000-000009020000}"/>
    <cellStyle name="40% - Accent1 3 6" xfId="1871" xr:uid="{00000000-0005-0000-0000-00000A020000}"/>
    <cellStyle name="40% - Accent1 4" xfId="44" xr:uid="{00000000-0005-0000-0000-00000B020000}"/>
    <cellStyle name="40% - Accent1 4 2" xfId="749" xr:uid="{00000000-0005-0000-0000-00000C020000}"/>
    <cellStyle name="40% - Accent1 4 2 2" xfId="3967" xr:uid="{00000000-0005-0000-0000-00000D020000}"/>
    <cellStyle name="40% - Accent1 4 2 3" xfId="1876" xr:uid="{00000000-0005-0000-0000-00000E020000}"/>
    <cellStyle name="40% - Accent1 4 3" xfId="520" xr:uid="{00000000-0005-0000-0000-00000F020000}"/>
    <cellStyle name="40% - Accent1 4 3 2" xfId="3968" xr:uid="{00000000-0005-0000-0000-000010020000}"/>
    <cellStyle name="40% - Accent1 4 3 3" xfId="1877" xr:uid="{00000000-0005-0000-0000-000011020000}"/>
    <cellStyle name="40% - Accent1 4 4" xfId="3966" xr:uid="{00000000-0005-0000-0000-000012020000}"/>
    <cellStyle name="40% - Accent1 4 4 2" xfId="5353" xr:uid="{00000000-0005-0000-0000-000013020000}"/>
    <cellStyle name="40% - Accent1 4 5" xfId="1875" xr:uid="{00000000-0005-0000-0000-000014020000}"/>
    <cellStyle name="40% - Accent1 4 6" xfId="6824" xr:uid="{00000000-0005-0000-0000-000015020000}"/>
    <cellStyle name="40% - Accent1 5" xfId="45" xr:uid="{00000000-0005-0000-0000-000016020000}"/>
    <cellStyle name="40% - Accent1 5 2" xfId="3307" xr:uid="{00000000-0005-0000-0000-000017020000}"/>
    <cellStyle name="40% - Accent1 5 3" xfId="10539" xr:uid="{00000000-0005-0000-0000-000018020000}"/>
    <cellStyle name="40% - Accent1 6" xfId="46" xr:uid="{00000000-0005-0000-0000-000019020000}"/>
    <cellStyle name="40% - Accent1 6 2" xfId="6823" xr:uid="{00000000-0005-0000-0000-00001A020000}"/>
    <cellStyle name="40% - Accent1 7" xfId="47" xr:uid="{00000000-0005-0000-0000-00001B020000}"/>
    <cellStyle name="40% - Accent1 7 2" xfId="6822" xr:uid="{00000000-0005-0000-0000-00001C020000}"/>
    <cellStyle name="40% - Accent1 8" xfId="561" xr:uid="{00000000-0005-0000-0000-00001D020000}"/>
    <cellStyle name="40% - Accent1 8 2" xfId="6013" xr:uid="{00000000-0005-0000-0000-00001E020000}"/>
    <cellStyle name="40% - Accent1 8 2 2" xfId="15359" xr:uid="{00000000-0005-0000-0000-00001F020000}"/>
    <cellStyle name="40% - Accent1 8 3" xfId="13469" xr:uid="{00000000-0005-0000-0000-000020020000}"/>
    <cellStyle name="40% - Accent1 9" xfId="5597" xr:uid="{00000000-0005-0000-0000-000021020000}"/>
    <cellStyle name="40% - Accent1 9 2" xfId="6014" xr:uid="{00000000-0005-0000-0000-000022020000}"/>
    <cellStyle name="40% - Accent1 9 2 2" xfId="15360" xr:uid="{00000000-0005-0000-0000-000023020000}"/>
    <cellStyle name="40% - Accent1 9 3" xfId="14991" xr:uid="{00000000-0005-0000-0000-000024020000}"/>
    <cellStyle name="40% - Accent2" xfId="5652" builtinId="35" customBuiltin="1"/>
    <cellStyle name="40% - Accent2 10" xfId="10174" xr:uid="{00000000-0005-0000-0000-000026020000}"/>
    <cellStyle name="40% - Accent2 10 2" xfId="16991" xr:uid="{00000000-0005-0000-0000-000027020000}"/>
    <cellStyle name="40% - Accent2 11" xfId="13234" xr:uid="{00000000-0005-0000-0000-000028020000}"/>
    <cellStyle name="40% - Accent2 2" xfId="48" xr:uid="{00000000-0005-0000-0000-000029020000}"/>
    <cellStyle name="40% - Accent2 2 10" xfId="3969" xr:uid="{00000000-0005-0000-0000-00002A020000}"/>
    <cellStyle name="40% - Accent2 2 11" xfId="1878" xr:uid="{00000000-0005-0000-0000-00002B020000}"/>
    <cellStyle name="40% - Accent2 2 2" xfId="750" xr:uid="{00000000-0005-0000-0000-00002C020000}"/>
    <cellStyle name="40% - Accent2 2 2 2" xfId="3075" xr:uid="{00000000-0005-0000-0000-00002D020000}"/>
    <cellStyle name="40% - Accent2 2 2 2 2" xfId="3971" xr:uid="{00000000-0005-0000-0000-00002E020000}"/>
    <cellStyle name="40% - Accent2 2 2 3" xfId="3970" xr:uid="{00000000-0005-0000-0000-00002F020000}"/>
    <cellStyle name="40% - Accent2 2 2 4" xfId="1879" xr:uid="{00000000-0005-0000-0000-000030020000}"/>
    <cellStyle name="40% - Accent2 2 2 5" xfId="11129" xr:uid="{00000000-0005-0000-0000-000031020000}"/>
    <cellStyle name="40% - Accent2 2 3" xfId="519" xr:uid="{00000000-0005-0000-0000-000032020000}"/>
    <cellStyle name="40% - Accent2 2 3 2" xfId="3972" xr:uid="{00000000-0005-0000-0000-000033020000}"/>
    <cellStyle name="40% - Accent2 2 3 3" xfId="1880" xr:uid="{00000000-0005-0000-0000-000034020000}"/>
    <cellStyle name="40% - Accent2 2 3 4" xfId="11130" xr:uid="{00000000-0005-0000-0000-000035020000}"/>
    <cellStyle name="40% - Accent2 2 3 4 2" xfId="17805" xr:uid="{00000000-0005-0000-0000-000036020000}"/>
    <cellStyle name="40% - Accent2 2 4" xfId="861" xr:uid="{00000000-0005-0000-0000-000037020000}"/>
    <cellStyle name="40% - Accent2 2 4 2" xfId="3973" xr:uid="{00000000-0005-0000-0000-000038020000}"/>
    <cellStyle name="40% - Accent2 2 4 3" xfId="1881" xr:uid="{00000000-0005-0000-0000-000039020000}"/>
    <cellStyle name="40% - Accent2 2 4 4" xfId="6025" xr:uid="{00000000-0005-0000-0000-00003A020000}"/>
    <cellStyle name="40% - Accent2 2 4 4 2" xfId="15371" xr:uid="{00000000-0005-0000-0000-00003B020000}"/>
    <cellStyle name="40% - Accent2 2 4 5" xfId="13585" xr:uid="{00000000-0005-0000-0000-00003C020000}"/>
    <cellStyle name="40% - Accent2 2 5" xfId="2897" xr:uid="{00000000-0005-0000-0000-00003D020000}"/>
    <cellStyle name="40% - Accent2 2 5 2" xfId="3974" xr:uid="{00000000-0005-0000-0000-00003E020000}"/>
    <cellStyle name="40% - Accent2 2 5 3" xfId="5354" xr:uid="{00000000-0005-0000-0000-00003F020000}"/>
    <cellStyle name="40% - Accent2 2 6" xfId="3074" xr:uid="{00000000-0005-0000-0000-000040020000}"/>
    <cellStyle name="40% - Accent2 2 6 2" xfId="3975" xr:uid="{00000000-0005-0000-0000-000041020000}"/>
    <cellStyle name="40% - Accent2 2 7" xfId="3407" xr:uid="{00000000-0005-0000-0000-000042020000}"/>
    <cellStyle name="40% - Accent2 2 7 2" xfId="3976" xr:uid="{00000000-0005-0000-0000-000043020000}"/>
    <cellStyle name="40% - Accent2 2 7 3" xfId="6032" xr:uid="{00000000-0005-0000-0000-000044020000}"/>
    <cellStyle name="40% - Accent2 2 7 3 2" xfId="15378" xr:uid="{00000000-0005-0000-0000-000045020000}"/>
    <cellStyle name="40% - Accent2 2 7 4" xfId="14330" xr:uid="{00000000-0005-0000-0000-000046020000}"/>
    <cellStyle name="40% - Accent2 2 8" xfId="3718" xr:uid="{00000000-0005-0000-0000-000047020000}"/>
    <cellStyle name="40% - Accent2 2 9" xfId="3784" xr:uid="{00000000-0005-0000-0000-000048020000}"/>
    <cellStyle name="40% - Accent2 3" xfId="49" xr:uid="{00000000-0005-0000-0000-000049020000}"/>
    <cellStyle name="40% - Accent2 3 2" xfId="751" xr:uid="{00000000-0005-0000-0000-00004A020000}"/>
    <cellStyle name="40% - Accent2 3 2 2" xfId="3978" xr:uid="{00000000-0005-0000-0000-00004B020000}"/>
    <cellStyle name="40% - Accent2 3 2 3" xfId="1883" xr:uid="{00000000-0005-0000-0000-00004C020000}"/>
    <cellStyle name="40% - Accent2 3 2 4" xfId="6821" xr:uid="{00000000-0005-0000-0000-00004D020000}"/>
    <cellStyle name="40% - Accent2 3 3" xfId="515" xr:uid="{00000000-0005-0000-0000-00004E020000}"/>
    <cellStyle name="40% - Accent2 3 3 2" xfId="3979" xr:uid="{00000000-0005-0000-0000-00004F020000}"/>
    <cellStyle name="40% - Accent2 3 3 3" xfId="1884" xr:uid="{00000000-0005-0000-0000-000050020000}"/>
    <cellStyle name="40% - Accent2 3 4" xfId="1885" xr:uid="{00000000-0005-0000-0000-000051020000}"/>
    <cellStyle name="40% - Accent2 3 4 2" xfId="3980" xr:uid="{00000000-0005-0000-0000-000052020000}"/>
    <cellStyle name="40% - Accent2 3 4 3" xfId="5355" xr:uid="{00000000-0005-0000-0000-000053020000}"/>
    <cellStyle name="40% - Accent2 3 5" xfId="3977" xr:uid="{00000000-0005-0000-0000-000054020000}"/>
    <cellStyle name="40% - Accent2 3 6" xfId="1882" xr:uid="{00000000-0005-0000-0000-000055020000}"/>
    <cellStyle name="40% - Accent2 4" xfId="50" xr:uid="{00000000-0005-0000-0000-000056020000}"/>
    <cellStyle name="40% - Accent2 4 2" xfId="752" xr:uid="{00000000-0005-0000-0000-000057020000}"/>
    <cellStyle name="40% - Accent2 4 2 2" xfId="3982" xr:uid="{00000000-0005-0000-0000-000058020000}"/>
    <cellStyle name="40% - Accent2 4 2 3" xfId="1887" xr:uid="{00000000-0005-0000-0000-000059020000}"/>
    <cellStyle name="40% - Accent2 4 3" xfId="513" xr:uid="{00000000-0005-0000-0000-00005A020000}"/>
    <cellStyle name="40% - Accent2 4 3 2" xfId="3983" xr:uid="{00000000-0005-0000-0000-00005B020000}"/>
    <cellStyle name="40% - Accent2 4 3 3" xfId="1888" xr:uid="{00000000-0005-0000-0000-00005C020000}"/>
    <cellStyle name="40% - Accent2 4 4" xfId="3981" xr:uid="{00000000-0005-0000-0000-00005D020000}"/>
    <cellStyle name="40% - Accent2 4 4 2" xfId="5356" xr:uid="{00000000-0005-0000-0000-00005E020000}"/>
    <cellStyle name="40% - Accent2 4 5" xfId="1886" xr:uid="{00000000-0005-0000-0000-00005F020000}"/>
    <cellStyle name="40% - Accent2 4 6" xfId="6820" xr:uid="{00000000-0005-0000-0000-000060020000}"/>
    <cellStyle name="40% - Accent2 5" xfId="51" xr:uid="{00000000-0005-0000-0000-000061020000}"/>
    <cellStyle name="40% - Accent2 5 2" xfId="3308" xr:uid="{00000000-0005-0000-0000-000062020000}"/>
    <cellStyle name="40% - Accent2 5 3" xfId="6819" xr:uid="{00000000-0005-0000-0000-000063020000}"/>
    <cellStyle name="40% - Accent2 6" xfId="52" xr:uid="{00000000-0005-0000-0000-000064020000}"/>
    <cellStyle name="40% - Accent2 6 2" xfId="6818" xr:uid="{00000000-0005-0000-0000-000065020000}"/>
    <cellStyle name="40% - Accent2 7" xfId="53" xr:uid="{00000000-0005-0000-0000-000066020000}"/>
    <cellStyle name="40% - Accent2 7 2" xfId="6817" xr:uid="{00000000-0005-0000-0000-000067020000}"/>
    <cellStyle name="40% - Accent2 8" xfId="557" xr:uid="{00000000-0005-0000-0000-000068020000}"/>
    <cellStyle name="40% - Accent2 8 2" xfId="6050" xr:uid="{00000000-0005-0000-0000-000069020000}"/>
    <cellStyle name="40% - Accent2 8 2 2" xfId="15396" xr:uid="{00000000-0005-0000-0000-00006A020000}"/>
    <cellStyle name="40% - Accent2 8 3" xfId="13467" xr:uid="{00000000-0005-0000-0000-00006B020000}"/>
    <cellStyle name="40% - Accent2 9" xfId="5601" xr:uid="{00000000-0005-0000-0000-00006C020000}"/>
    <cellStyle name="40% - Accent2 9 2" xfId="6051" xr:uid="{00000000-0005-0000-0000-00006D020000}"/>
    <cellStyle name="40% - Accent2 9 2 2" xfId="15397" xr:uid="{00000000-0005-0000-0000-00006E020000}"/>
    <cellStyle name="40% - Accent2 9 3" xfId="14993" xr:uid="{00000000-0005-0000-0000-00006F020000}"/>
    <cellStyle name="40% - Accent3" xfId="5655" builtinId="39" customBuiltin="1"/>
    <cellStyle name="40% - Accent3 10" xfId="10175" xr:uid="{00000000-0005-0000-0000-000071020000}"/>
    <cellStyle name="40% - Accent3 10 2" xfId="16992" xr:uid="{00000000-0005-0000-0000-000072020000}"/>
    <cellStyle name="40% - Accent3 11" xfId="13236" xr:uid="{00000000-0005-0000-0000-000073020000}"/>
    <cellStyle name="40% - Accent3 2" xfId="54" xr:uid="{00000000-0005-0000-0000-000074020000}"/>
    <cellStyle name="40% - Accent3 2 10" xfId="3984" xr:uid="{00000000-0005-0000-0000-000075020000}"/>
    <cellStyle name="40% - Accent3 2 11" xfId="1889" xr:uid="{00000000-0005-0000-0000-000076020000}"/>
    <cellStyle name="40% - Accent3 2 2" xfId="753" xr:uid="{00000000-0005-0000-0000-000077020000}"/>
    <cellStyle name="40% - Accent3 2 2 2" xfId="3077" xr:uid="{00000000-0005-0000-0000-000078020000}"/>
    <cellStyle name="40% - Accent3 2 2 2 2" xfId="3986" xr:uid="{00000000-0005-0000-0000-000079020000}"/>
    <cellStyle name="40% - Accent3 2 2 3" xfId="3985" xr:uid="{00000000-0005-0000-0000-00007A020000}"/>
    <cellStyle name="40% - Accent3 2 2 4" xfId="1890" xr:uid="{00000000-0005-0000-0000-00007B020000}"/>
    <cellStyle name="40% - Accent3 2 2 5" xfId="11131" xr:uid="{00000000-0005-0000-0000-00007C020000}"/>
    <cellStyle name="40% - Accent3 2 3" xfId="511" xr:uid="{00000000-0005-0000-0000-00007D020000}"/>
    <cellStyle name="40% - Accent3 2 3 2" xfId="3987" xr:uid="{00000000-0005-0000-0000-00007E020000}"/>
    <cellStyle name="40% - Accent3 2 3 3" xfId="1891" xr:uid="{00000000-0005-0000-0000-00007F020000}"/>
    <cellStyle name="40% - Accent3 2 3 4" xfId="11132" xr:uid="{00000000-0005-0000-0000-000080020000}"/>
    <cellStyle name="40% - Accent3 2 3 4 2" xfId="17806" xr:uid="{00000000-0005-0000-0000-000081020000}"/>
    <cellStyle name="40% - Accent3 2 4" xfId="862" xr:uid="{00000000-0005-0000-0000-000082020000}"/>
    <cellStyle name="40% - Accent3 2 4 2" xfId="3988" xr:uid="{00000000-0005-0000-0000-000083020000}"/>
    <cellStyle name="40% - Accent3 2 4 3" xfId="1892" xr:uid="{00000000-0005-0000-0000-000084020000}"/>
    <cellStyle name="40% - Accent3 2 4 4" xfId="6052" xr:uid="{00000000-0005-0000-0000-000085020000}"/>
    <cellStyle name="40% - Accent3 2 4 4 2" xfId="15398" xr:uid="{00000000-0005-0000-0000-000086020000}"/>
    <cellStyle name="40% - Accent3 2 4 5" xfId="13586" xr:uid="{00000000-0005-0000-0000-000087020000}"/>
    <cellStyle name="40% - Accent3 2 5" xfId="2898" xr:uid="{00000000-0005-0000-0000-000088020000}"/>
    <cellStyle name="40% - Accent3 2 5 2" xfId="3989" xr:uid="{00000000-0005-0000-0000-000089020000}"/>
    <cellStyle name="40% - Accent3 2 5 3" xfId="5357" xr:uid="{00000000-0005-0000-0000-00008A020000}"/>
    <cellStyle name="40% - Accent3 2 6" xfId="3076" xr:uid="{00000000-0005-0000-0000-00008B020000}"/>
    <cellStyle name="40% - Accent3 2 6 2" xfId="3990" xr:uid="{00000000-0005-0000-0000-00008C020000}"/>
    <cellStyle name="40% - Accent3 2 7" xfId="3411" xr:uid="{00000000-0005-0000-0000-00008D020000}"/>
    <cellStyle name="40% - Accent3 2 7 2" xfId="3991" xr:uid="{00000000-0005-0000-0000-00008E020000}"/>
    <cellStyle name="40% - Accent3 2 7 3" xfId="6053" xr:uid="{00000000-0005-0000-0000-00008F020000}"/>
    <cellStyle name="40% - Accent3 2 7 3 2" xfId="15399" xr:uid="{00000000-0005-0000-0000-000090020000}"/>
    <cellStyle name="40% - Accent3 2 7 4" xfId="14332" xr:uid="{00000000-0005-0000-0000-000091020000}"/>
    <cellStyle name="40% - Accent3 2 8" xfId="3719" xr:uid="{00000000-0005-0000-0000-000092020000}"/>
    <cellStyle name="40% - Accent3 2 9" xfId="3785" xr:uid="{00000000-0005-0000-0000-000093020000}"/>
    <cellStyle name="40% - Accent3 3" xfId="55" xr:uid="{00000000-0005-0000-0000-000094020000}"/>
    <cellStyle name="40% - Accent3 3 2" xfId="754" xr:uid="{00000000-0005-0000-0000-000095020000}"/>
    <cellStyle name="40% - Accent3 3 2 2" xfId="3993" xr:uid="{00000000-0005-0000-0000-000096020000}"/>
    <cellStyle name="40% - Accent3 3 2 3" xfId="1894" xr:uid="{00000000-0005-0000-0000-000097020000}"/>
    <cellStyle name="40% - Accent3 3 2 4" xfId="6816" xr:uid="{00000000-0005-0000-0000-000098020000}"/>
    <cellStyle name="40% - Accent3 3 3" xfId="508" xr:uid="{00000000-0005-0000-0000-000099020000}"/>
    <cellStyle name="40% - Accent3 3 3 2" xfId="3994" xr:uid="{00000000-0005-0000-0000-00009A020000}"/>
    <cellStyle name="40% - Accent3 3 3 3" xfId="1895" xr:uid="{00000000-0005-0000-0000-00009B020000}"/>
    <cellStyle name="40% - Accent3 3 4" xfId="1896" xr:uid="{00000000-0005-0000-0000-00009C020000}"/>
    <cellStyle name="40% - Accent3 3 4 2" xfId="3995" xr:uid="{00000000-0005-0000-0000-00009D020000}"/>
    <cellStyle name="40% - Accent3 3 4 3" xfId="5358" xr:uid="{00000000-0005-0000-0000-00009E020000}"/>
    <cellStyle name="40% - Accent3 3 5" xfId="3992" xr:uid="{00000000-0005-0000-0000-00009F020000}"/>
    <cellStyle name="40% - Accent3 3 6" xfId="1893" xr:uid="{00000000-0005-0000-0000-0000A0020000}"/>
    <cellStyle name="40% - Accent3 4" xfId="56" xr:uid="{00000000-0005-0000-0000-0000A1020000}"/>
    <cellStyle name="40% - Accent3 4 2" xfId="755" xr:uid="{00000000-0005-0000-0000-0000A2020000}"/>
    <cellStyle name="40% - Accent3 4 2 2" xfId="3997" xr:uid="{00000000-0005-0000-0000-0000A3020000}"/>
    <cellStyle name="40% - Accent3 4 2 3" xfId="1898" xr:uid="{00000000-0005-0000-0000-0000A4020000}"/>
    <cellStyle name="40% - Accent3 4 3" xfId="506" xr:uid="{00000000-0005-0000-0000-0000A5020000}"/>
    <cellStyle name="40% - Accent3 4 3 2" xfId="3998" xr:uid="{00000000-0005-0000-0000-0000A6020000}"/>
    <cellStyle name="40% - Accent3 4 3 3" xfId="1899" xr:uid="{00000000-0005-0000-0000-0000A7020000}"/>
    <cellStyle name="40% - Accent3 4 4" xfId="3996" xr:uid="{00000000-0005-0000-0000-0000A8020000}"/>
    <cellStyle name="40% - Accent3 4 4 2" xfId="5359" xr:uid="{00000000-0005-0000-0000-0000A9020000}"/>
    <cellStyle name="40% - Accent3 4 5" xfId="1897" xr:uid="{00000000-0005-0000-0000-0000AA020000}"/>
    <cellStyle name="40% - Accent3 4 6" xfId="6815" xr:uid="{00000000-0005-0000-0000-0000AB020000}"/>
    <cellStyle name="40% - Accent3 5" xfId="57" xr:uid="{00000000-0005-0000-0000-0000AC020000}"/>
    <cellStyle name="40% - Accent3 5 2" xfId="3309" xr:uid="{00000000-0005-0000-0000-0000AD020000}"/>
    <cellStyle name="40% - Accent3 5 3" xfId="6814" xr:uid="{00000000-0005-0000-0000-0000AE020000}"/>
    <cellStyle name="40% - Accent3 6" xfId="58" xr:uid="{00000000-0005-0000-0000-0000AF020000}"/>
    <cellStyle name="40% - Accent3 6 2" xfId="6813" xr:uid="{00000000-0005-0000-0000-0000B0020000}"/>
    <cellStyle name="40% - Accent3 7" xfId="59" xr:uid="{00000000-0005-0000-0000-0000B1020000}"/>
    <cellStyle name="40% - Accent3 7 2" xfId="6812" xr:uid="{00000000-0005-0000-0000-0000B2020000}"/>
    <cellStyle name="40% - Accent3 8" xfId="553" xr:uid="{00000000-0005-0000-0000-0000B3020000}"/>
    <cellStyle name="40% - Accent3 8 2" xfId="6054" xr:uid="{00000000-0005-0000-0000-0000B4020000}"/>
    <cellStyle name="40% - Accent3 8 2 2" xfId="15400" xr:uid="{00000000-0005-0000-0000-0000B5020000}"/>
    <cellStyle name="40% - Accent3 8 3" xfId="13465" xr:uid="{00000000-0005-0000-0000-0000B6020000}"/>
    <cellStyle name="40% - Accent3 9" xfId="5605" xr:uid="{00000000-0005-0000-0000-0000B7020000}"/>
    <cellStyle name="40% - Accent3 9 2" xfId="6055" xr:uid="{00000000-0005-0000-0000-0000B8020000}"/>
    <cellStyle name="40% - Accent3 9 2 2" xfId="15401" xr:uid="{00000000-0005-0000-0000-0000B9020000}"/>
    <cellStyle name="40% - Accent3 9 3" xfId="14995" xr:uid="{00000000-0005-0000-0000-0000BA020000}"/>
    <cellStyle name="40% - Accent4" xfId="5658" builtinId="43" customBuiltin="1"/>
    <cellStyle name="40% - Accent4 10" xfId="10176" xr:uid="{00000000-0005-0000-0000-0000BC020000}"/>
    <cellStyle name="40% - Accent4 10 2" xfId="16993" xr:uid="{00000000-0005-0000-0000-0000BD020000}"/>
    <cellStyle name="40% - Accent4 11" xfId="13238" xr:uid="{00000000-0005-0000-0000-0000BE020000}"/>
    <cellStyle name="40% - Accent4 2" xfId="60" xr:uid="{00000000-0005-0000-0000-0000BF020000}"/>
    <cellStyle name="40% - Accent4 2 10" xfId="3999" xr:uid="{00000000-0005-0000-0000-0000C0020000}"/>
    <cellStyle name="40% - Accent4 2 11" xfId="1900" xr:uid="{00000000-0005-0000-0000-0000C1020000}"/>
    <cellStyle name="40% - Accent4 2 2" xfId="756" xr:uid="{00000000-0005-0000-0000-0000C2020000}"/>
    <cellStyle name="40% - Accent4 2 2 2" xfId="3079" xr:uid="{00000000-0005-0000-0000-0000C3020000}"/>
    <cellStyle name="40% - Accent4 2 2 2 2" xfId="4001" xr:uid="{00000000-0005-0000-0000-0000C4020000}"/>
    <cellStyle name="40% - Accent4 2 2 3" xfId="4000" xr:uid="{00000000-0005-0000-0000-0000C5020000}"/>
    <cellStyle name="40% - Accent4 2 2 4" xfId="1901" xr:uid="{00000000-0005-0000-0000-0000C6020000}"/>
    <cellStyle name="40% - Accent4 2 2 5" xfId="11133" xr:uid="{00000000-0005-0000-0000-0000C7020000}"/>
    <cellStyle name="40% - Accent4 2 3" xfId="505" xr:uid="{00000000-0005-0000-0000-0000C8020000}"/>
    <cellStyle name="40% - Accent4 2 3 2" xfId="4002" xr:uid="{00000000-0005-0000-0000-0000C9020000}"/>
    <cellStyle name="40% - Accent4 2 3 3" xfId="1902" xr:uid="{00000000-0005-0000-0000-0000CA020000}"/>
    <cellStyle name="40% - Accent4 2 3 4" xfId="11134" xr:uid="{00000000-0005-0000-0000-0000CB020000}"/>
    <cellStyle name="40% - Accent4 2 3 4 2" xfId="17807" xr:uid="{00000000-0005-0000-0000-0000CC020000}"/>
    <cellStyle name="40% - Accent4 2 4" xfId="863" xr:uid="{00000000-0005-0000-0000-0000CD020000}"/>
    <cellStyle name="40% - Accent4 2 4 2" xfId="4003" xr:uid="{00000000-0005-0000-0000-0000CE020000}"/>
    <cellStyle name="40% - Accent4 2 4 3" xfId="1903" xr:uid="{00000000-0005-0000-0000-0000CF020000}"/>
    <cellStyle name="40% - Accent4 2 4 4" xfId="6056" xr:uid="{00000000-0005-0000-0000-0000D0020000}"/>
    <cellStyle name="40% - Accent4 2 4 4 2" xfId="15402" xr:uid="{00000000-0005-0000-0000-0000D1020000}"/>
    <cellStyle name="40% - Accent4 2 4 5" xfId="13587" xr:uid="{00000000-0005-0000-0000-0000D2020000}"/>
    <cellStyle name="40% - Accent4 2 5" xfId="2899" xr:uid="{00000000-0005-0000-0000-0000D3020000}"/>
    <cellStyle name="40% - Accent4 2 5 2" xfId="4004" xr:uid="{00000000-0005-0000-0000-0000D4020000}"/>
    <cellStyle name="40% - Accent4 2 5 3" xfId="5360" xr:uid="{00000000-0005-0000-0000-0000D5020000}"/>
    <cellStyle name="40% - Accent4 2 6" xfId="3078" xr:uid="{00000000-0005-0000-0000-0000D6020000}"/>
    <cellStyle name="40% - Accent4 2 6 2" xfId="4005" xr:uid="{00000000-0005-0000-0000-0000D7020000}"/>
    <cellStyle name="40% - Accent4 2 7" xfId="3415" xr:uid="{00000000-0005-0000-0000-0000D8020000}"/>
    <cellStyle name="40% - Accent4 2 7 2" xfId="4006" xr:uid="{00000000-0005-0000-0000-0000D9020000}"/>
    <cellStyle name="40% - Accent4 2 7 3" xfId="6057" xr:uid="{00000000-0005-0000-0000-0000DA020000}"/>
    <cellStyle name="40% - Accent4 2 7 3 2" xfId="15403" xr:uid="{00000000-0005-0000-0000-0000DB020000}"/>
    <cellStyle name="40% - Accent4 2 7 4" xfId="14335" xr:uid="{00000000-0005-0000-0000-0000DC020000}"/>
    <cellStyle name="40% - Accent4 2 8" xfId="3720" xr:uid="{00000000-0005-0000-0000-0000DD020000}"/>
    <cellStyle name="40% - Accent4 2 9" xfId="3786" xr:uid="{00000000-0005-0000-0000-0000DE020000}"/>
    <cellStyle name="40% - Accent4 3" xfId="61" xr:uid="{00000000-0005-0000-0000-0000DF020000}"/>
    <cellStyle name="40% - Accent4 3 2" xfId="757" xr:uid="{00000000-0005-0000-0000-0000E0020000}"/>
    <cellStyle name="40% - Accent4 3 2 2" xfId="4008" xr:uid="{00000000-0005-0000-0000-0000E1020000}"/>
    <cellStyle name="40% - Accent4 3 2 3" xfId="1905" xr:uid="{00000000-0005-0000-0000-0000E2020000}"/>
    <cellStyle name="40% - Accent4 3 2 4" xfId="6811" xr:uid="{00000000-0005-0000-0000-0000E3020000}"/>
    <cellStyle name="40% - Accent4 3 3" xfId="583" xr:uid="{00000000-0005-0000-0000-0000E4020000}"/>
    <cellStyle name="40% - Accent4 3 3 2" xfId="4009" xr:uid="{00000000-0005-0000-0000-0000E5020000}"/>
    <cellStyle name="40% - Accent4 3 3 3" xfId="1906" xr:uid="{00000000-0005-0000-0000-0000E6020000}"/>
    <cellStyle name="40% - Accent4 3 4" xfId="1907" xr:uid="{00000000-0005-0000-0000-0000E7020000}"/>
    <cellStyle name="40% - Accent4 3 4 2" xfId="4010" xr:uid="{00000000-0005-0000-0000-0000E8020000}"/>
    <cellStyle name="40% - Accent4 3 4 3" xfId="5361" xr:uid="{00000000-0005-0000-0000-0000E9020000}"/>
    <cellStyle name="40% - Accent4 3 5" xfId="4007" xr:uid="{00000000-0005-0000-0000-0000EA020000}"/>
    <cellStyle name="40% - Accent4 3 6" xfId="1904" xr:uid="{00000000-0005-0000-0000-0000EB020000}"/>
    <cellStyle name="40% - Accent4 4" xfId="62" xr:uid="{00000000-0005-0000-0000-0000EC020000}"/>
    <cellStyle name="40% - Accent4 4 2" xfId="758" xr:uid="{00000000-0005-0000-0000-0000ED020000}"/>
    <cellStyle name="40% - Accent4 4 2 2" xfId="4012" xr:uid="{00000000-0005-0000-0000-0000EE020000}"/>
    <cellStyle name="40% - Accent4 4 2 3" xfId="1909" xr:uid="{00000000-0005-0000-0000-0000EF020000}"/>
    <cellStyle name="40% - Accent4 4 3" xfId="584" xr:uid="{00000000-0005-0000-0000-0000F0020000}"/>
    <cellStyle name="40% - Accent4 4 3 2" xfId="4013" xr:uid="{00000000-0005-0000-0000-0000F1020000}"/>
    <cellStyle name="40% - Accent4 4 3 3" xfId="1910" xr:uid="{00000000-0005-0000-0000-0000F2020000}"/>
    <cellStyle name="40% - Accent4 4 4" xfId="4011" xr:uid="{00000000-0005-0000-0000-0000F3020000}"/>
    <cellStyle name="40% - Accent4 4 4 2" xfId="5362" xr:uid="{00000000-0005-0000-0000-0000F4020000}"/>
    <cellStyle name="40% - Accent4 4 5" xfId="1908" xr:uid="{00000000-0005-0000-0000-0000F5020000}"/>
    <cellStyle name="40% - Accent4 4 6" xfId="6810" xr:uid="{00000000-0005-0000-0000-0000F6020000}"/>
    <cellStyle name="40% - Accent4 5" xfId="63" xr:uid="{00000000-0005-0000-0000-0000F7020000}"/>
    <cellStyle name="40% - Accent4 5 2" xfId="3310" xr:uid="{00000000-0005-0000-0000-0000F8020000}"/>
    <cellStyle name="40% - Accent4 5 3" xfId="6809" xr:uid="{00000000-0005-0000-0000-0000F9020000}"/>
    <cellStyle name="40% - Accent4 6" xfId="64" xr:uid="{00000000-0005-0000-0000-0000FA020000}"/>
    <cellStyle name="40% - Accent4 6 2" xfId="6808" xr:uid="{00000000-0005-0000-0000-0000FB020000}"/>
    <cellStyle name="40% - Accent4 7" xfId="65" xr:uid="{00000000-0005-0000-0000-0000FC020000}"/>
    <cellStyle name="40% - Accent4 7 2" xfId="6807" xr:uid="{00000000-0005-0000-0000-0000FD020000}"/>
    <cellStyle name="40% - Accent4 8" xfId="549" xr:uid="{00000000-0005-0000-0000-0000FE020000}"/>
    <cellStyle name="40% - Accent4 8 2" xfId="6061" xr:uid="{00000000-0005-0000-0000-0000FF020000}"/>
    <cellStyle name="40% - Accent4 8 2 2" xfId="15407" xr:uid="{00000000-0005-0000-0000-000000030000}"/>
    <cellStyle name="40% - Accent4 8 3" xfId="13462" xr:uid="{00000000-0005-0000-0000-000001030000}"/>
    <cellStyle name="40% - Accent4 9" xfId="5609" xr:uid="{00000000-0005-0000-0000-000002030000}"/>
    <cellStyle name="40% - Accent4 9 2" xfId="6062" xr:uid="{00000000-0005-0000-0000-000003030000}"/>
    <cellStyle name="40% - Accent4 9 2 2" xfId="15408" xr:uid="{00000000-0005-0000-0000-000004030000}"/>
    <cellStyle name="40% - Accent4 9 3" xfId="14997" xr:uid="{00000000-0005-0000-0000-000005030000}"/>
    <cellStyle name="40% - Accent5" xfId="5661" builtinId="47" customBuiltin="1"/>
    <cellStyle name="40% - Accent5 10" xfId="10177" xr:uid="{00000000-0005-0000-0000-000007030000}"/>
    <cellStyle name="40% - Accent5 10 2" xfId="16994" xr:uid="{00000000-0005-0000-0000-000008030000}"/>
    <cellStyle name="40% - Accent5 11" xfId="13241" xr:uid="{00000000-0005-0000-0000-000009030000}"/>
    <cellStyle name="40% - Accent5 2" xfId="66" xr:uid="{00000000-0005-0000-0000-00000A030000}"/>
    <cellStyle name="40% - Accent5 2 10" xfId="4014" xr:uid="{00000000-0005-0000-0000-00000B030000}"/>
    <cellStyle name="40% - Accent5 2 11" xfId="1911" xr:uid="{00000000-0005-0000-0000-00000C030000}"/>
    <cellStyle name="40% - Accent5 2 2" xfId="759" xr:uid="{00000000-0005-0000-0000-00000D030000}"/>
    <cellStyle name="40% - Accent5 2 2 2" xfId="3081" xr:uid="{00000000-0005-0000-0000-00000E030000}"/>
    <cellStyle name="40% - Accent5 2 2 2 2" xfId="4016" xr:uid="{00000000-0005-0000-0000-00000F030000}"/>
    <cellStyle name="40% - Accent5 2 2 3" xfId="4015" xr:uid="{00000000-0005-0000-0000-000010030000}"/>
    <cellStyle name="40% - Accent5 2 2 4" xfId="1912" xr:uid="{00000000-0005-0000-0000-000011030000}"/>
    <cellStyle name="40% - Accent5 2 2 5" xfId="11135" xr:uid="{00000000-0005-0000-0000-000012030000}"/>
    <cellStyle name="40% - Accent5 2 3" xfId="585" xr:uid="{00000000-0005-0000-0000-000013030000}"/>
    <cellStyle name="40% - Accent5 2 3 2" xfId="4017" xr:uid="{00000000-0005-0000-0000-000014030000}"/>
    <cellStyle name="40% - Accent5 2 3 3" xfId="1913" xr:uid="{00000000-0005-0000-0000-000015030000}"/>
    <cellStyle name="40% - Accent5 2 3 4" xfId="11136" xr:uid="{00000000-0005-0000-0000-000016030000}"/>
    <cellStyle name="40% - Accent5 2 3 4 2" xfId="17808" xr:uid="{00000000-0005-0000-0000-000017030000}"/>
    <cellStyle name="40% - Accent5 2 4" xfId="864" xr:uid="{00000000-0005-0000-0000-000018030000}"/>
    <cellStyle name="40% - Accent5 2 4 2" xfId="4018" xr:uid="{00000000-0005-0000-0000-000019030000}"/>
    <cellStyle name="40% - Accent5 2 4 3" xfId="1914" xr:uid="{00000000-0005-0000-0000-00001A030000}"/>
    <cellStyle name="40% - Accent5 2 4 4" xfId="6070" xr:uid="{00000000-0005-0000-0000-00001B030000}"/>
    <cellStyle name="40% - Accent5 2 4 4 2" xfId="15416" xr:uid="{00000000-0005-0000-0000-00001C030000}"/>
    <cellStyle name="40% - Accent5 2 4 5" xfId="13588" xr:uid="{00000000-0005-0000-0000-00001D030000}"/>
    <cellStyle name="40% - Accent5 2 5" xfId="2900" xr:uid="{00000000-0005-0000-0000-00001E030000}"/>
    <cellStyle name="40% - Accent5 2 5 2" xfId="4019" xr:uid="{00000000-0005-0000-0000-00001F030000}"/>
    <cellStyle name="40% - Accent5 2 5 3" xfId="5363" xr:uid="{00000000-0005-0000-0000-000020030000}"/>
    <cellStyle name="40% - Accent5 2 6" xfId="3080" xr:uid="{00000000-0005-0000-0000-000021030000}"/>
    <cellStyle name="40% - Accent5 2 6 2" xfId="4020" xr:uid="{00000000-0005-0000-0000-000022030000}"/>
    <cellStyle name="40% - Accent5 2 7" xfId="3419" xr:uid="{00000000-0005-0000-0000-000023030000}"/>
    <cellStyle name="40% - Accent5 2 7 2" xfId="4021" xr:uid="{00000000-0005-0000-0000-000024030000}"/>
    <cellStyle name="40% - Accent5 2 7 3" xfId="6075" xr:uid="{00000000-0005-0000-0000-000025030000}"/>
    <cellStyle name="40% - Accent5 2 7 3 2" xfId="15421" xr:uid="{00000000-0005-0000-0000-000026030000}"/>
    <cellStyle name="40% - Accent5 2 7 4" xfId="14337" xr:uid="{00000000-0005-0000-0000-000027030000}"/>
    <cellStyle name="40% - Accent5 2 8" xfId="3721" xr:uid="{00000000-0005-0000-0000-000028030000}"/>
    <cellStyle name="40% - Accent5 2 9" xfId="3787" xr:uid="{00000000-0005-0000-0000-000029030000}"/>
    <cellStyle name="40% - Accent5 3" xfId="67" xr:uid="{00000000-0005-0000-0000-00002A030000}"/>
    <cellStyle name="40% - Accent5 3 2" xfId="760" xr:uid="{00000000-0005-0000-0000-00002B030000}"/>
    <cellStyle name="40% - Accent5 3 2 2" xfId="4023" xr:uid="{00000000-0005-0000-0000-00002C030000}"/>
    <cellStyle name="40% - Accent5 3 2 3" xfId="1916" xr:uid="{00000000-0005-0000-0000-00002D030000}"/>
    <cellStyle name="40% - Accent5 3 2 4" xfId="6806" xr:uid="{00000000-0005-0000-0000-00002E030000}"/>
    <cellStyle name="40% - Accent5 3 3" xfId="591" xr:uid="{00000000-0005-0000-0000-00002F030000}"/>
    <cellStyle name="40% - Accent5 3 3 2" xfId="4024" xr:uid="{00000000-0005-0000-0000-000030030000}"/>
    <cellStyle name="40% - Accent5 3 3 3" xfId="1917" xr:uid="{00000000-0005-0000-0000-000031030000}"/>
    <cellStyle name="40% - Accent5 3 4" xfId="1918" xr:uid="{00000000-0005-0000-0000-000032030000}"/>
    <cellStyle name="40% - Accent5 3 4 2" xfId="4025" xr:uid="{00000000-0005-0000-0000-000033030000}"/>
    <cellStyle name="40% - Accent5 3 4 3" xfId="5364" xr:uid="{00000000-0005-0000-0000-000034030000}"/>
    <cellStyle name="40% - Accent5 3 5" xfId="4022" xr:uid="{00000000-0005-0000-0000-000035030000}"/>
    <cellStyle name="40% - Accent5 3 6" xfId="1915" xr:uid="{00000000-0005-0000-0000-000036030000}"/>
    <cellStyle name="40% - Accent5 4" xfId="68" xr:uid="{00000000-0005-0000-0000-000037030000}"/>
    <cellStyle name="40% - Accent5 4 2" xfId="761" xr:uid="{00000000-0005-0000-0000-000038030000}"/>
    <cellStyle name="40% - Accent5 4 2 2" xfId="4027" xr:uid="{00000000-0005-0000-0000-000039030000}"/>
    <cellStyle name="40% - Accent5 4 2 3" xfId="1920" xr:uid="{00000000-0005-0000-0000-00003A030000}"/>
    <cellStyle name="40% - Accent5 4 3" xfId="592" xr:uid="{00000000-0005-0000-0000-00003B030000}"/>
    <cellStyle name="40% - Accent5 4 3 2" xfId="4028" xr:uid="{00000000-0005-0000-0000-00003C030000}"/>
    <cellStyle name="40% - Accent5 4 3 3" xfId="1921" xr:uid="{00000000-0005-0000-0000-00003D030000}"/>
    <cellStyle name="40% - Accent5 4 4" xfId="4026" xr:uid="{00000000-0005-0000-0000-00003E030000}"/>
    <cellStyle name="40% - Accent5 4 4 2" xfId="5365" xr:uid="{00000000-0005-0000-0000-00003F030000}"/>
    <cellStyle name="40% - Accent5 4 5" xfId="1919" xr:uid="{00000000-0005-0000-0000-000040030000}"/>
    <cellStyle name="40% - Accent5 4 6" xfId="6805" xr:uid="{00000000-0005-0000-0000-000041030000}"/>
    <cellStyle name="40% - Accent5 5" xfId="69" xr:uid="{00000000-0005-0000-0000-000042030000}"/>
    <cellStyle name="40% - Accent5 5 2" xfId="3311" xr:uid="{00000000-0005-0000-0000-000043030000}"/>
    <cellStyle name="40% - Accent5 5 3" xfId="6804" xr:uid="{00000000-0005-0000-0000-000044030000}"/>
    <cellStyle name="40% - Accent5 6" xfId="70" xr:uid="{00000000-0005-0000-0000-000045030000}"/>
    <cellStyle name="40% - Accent5 6 2" xfId="6803" xr:uid="{00000000-0005-0000-0000-000046030000}"/>
    <cellStyle name="40% - Accent5 7" xfId="71" xr:uid="{00000000-0005-0000-0000-000047030000}"/>
    <cellStyle name="40% - Accent5 7 2" xfId="6802" xr:uid="{00000000-0005-0000-0000-000048030000}"/>
    <cellStyle name="40% - Accent5 8" xfId="582" xr:uid="{00000000-0005-0000-0000-000049030000}"/>
    <cellStyle name="40% - Accent5 8 2" xfId="6096" xr:uid="{00000000-0005-0000-0000-00004A030000}"/>
    <cellStyle name="40% - Accent5 8 2 2" xfId="15442" xr:uid="{00000000-0005-0000-0000-00004B030000}"/>
    <cellStyle name="40% - Accent5 8 3" xfId="13476" xr:uid="{00000000-0005-0000-0000-00004C030000}"/>
    <cellStyle name="40% - Accent5 9" xfId="5613" xr:uid="{00000000-0005-0000-0000-00004D030000}"/>
    <cellStyle name="40% - Accent5 9 2" xfId="6097" xr:uid="{00000000-0005-0000-0000-00004E030000}"/>
    <cellStyle name="40% - Accent5 9 2 2" xfId="15443" xr:uid="{00000000-0005-0000-0000-00004F030000}"/>
    <cellStyle name="40% - Accent5 9 3" xfId="14999" xr:uid="{00000000-0005-0000-0000-000050030000}"/>
    <cellStyle name="40% - Accent6" xfId="5664" builtinId="51" customBuiltin="1"/>
    <cellStyle name="40% - Accent6 10" xfId="10178" xr:uid="{00000000-0005-0000-0000-000052030000}"/>
    <cellStyle name="40% - Accent6 10 2" xfId="16995" xr:uid="{00000000-0005-0000-0000-000053030000}"/>
    <cellStyle name="40% - Accent6 11" xfId="13243" xr:uid="{00000000-0005-0000-0000-000054030000}"/>
    <cellStyle name="40% - Accent6 2" xfId="72" xr:uid="{00000000-0005-0000-0000-000055030000}"/>
    <cellStyle name="40% - Accent6 2 10" xfId="4029" xr:uid="{00000000-0005-0000-0000-000056030000}"/>
    <cellStyle name="40% - Accent6 2 11" xfId="1922" xr:uid="{00000000-0005-0000-0000-000057030000}"/>
    <cellStyle name="40% - Accent6 2 2" xfId="762" xr:uid="{00000000-0005-0000-0000-000058030000}"/>
    <cellStyle name="40% - Accent6 2 2 2" xfId="3083" xr:uid="{00000000-0005-0000-0000-000059030000}"/>
    <cellStyle name="40% - Accent6 2 2 2 2" xfId="4031" xr:uid="{00000000-0005-0000-0000-00005A030000}"/>
    <cellStyle name="40% - Accent6 2 2 3" xfId="4030" xr:uid="{00000000-0005-0000-0000-00005B030000}"/>
    <cellStyle name="40% - Accent6 2 2 4" xfId="1923" xr:uid="{00000000-0005-0000-0000-00005C030000}"/>
    <cellStyle name="40% - Accent6 2 2 5" xfId="11137" xr:uid="{00000000-0005-0000-0000-00005D030000}"/>
    <cellStyle name="40% - Accent6 2 3" xfId="593" xr:uid="{00000000-0005-0000-0000-00005E030000}"/>
    <cellStyle name="40% - Accent6 2 3 2" xfId="4032" xr:uid="{00000000-0005-0000-0000-00005F030000}"/>
    <cellStyle name="40% - Accent6 2 3 3" xfId="1924" xr:uid="{00000000-0005-0000-0000-000060030000}"/>
    <cellStyle name="40% - Accent6 2 3 4" xfId="11138" xr:uid="{00000000-0005-0000-0000-000061030000}"/>
    <cellStyle name="40% - Accent6 2 3 4 2" xfId="17809" xr:uid="{00000000-0005-0000-0000-000062030000}"/>
    <cellStyle name="40% - Accent6 2 4" xfId="865" xr:uid="{00000000-0005-0000-0000-000063030000}"/>
    <cellStyle name="40% - Accent6 2 4 2" xfId="4033" xr:uid="{00000000-0005-0000-0000-000064030000}"/>
    <cellStyle name="40% - Accent6 2 4 3" xfId="1925" xr:uid="{00000000-0005-0000-0000-000065030000}"/>
    <cellStyle name="40% - Accent6 2 4 4" xfId="6105" xr:uid="{00000000-0005-0000-0000-000066030000}"/>
    <cellStyle name="40% - Accent6 2 4 4 2" xfId="15451" xr:uid="{00000000-0005-0000-0000-000067030000}"/>
    <cellStyle name="40% - Accent6 2 4 5" xfId="13589" xr:uid="{00000000-0005-0000-0000-000068030000}"/>
    <cellStyle name="40% - Accent6 2 5" xfId="2901" xr:uid="{00000000-0005-0000-0000-000069030000}"/>
    <cellStyle name="40% - Accent6 2 5 2" xfId="4034" xr:uid="{00000000-0005-0000-0000-00006A030000}"/>
    <cellStyle name="40% - Accent6 2 5 3" xfId="5366" xr:uid="{00000000-0005-0000-0000-00006B030000}"/>
    <cellStyle name="40% - Accent6 2 6" xfId="3082" xr:uid="{00000000-0005-0000-0000-00006C030000}"/>
    <cellStyle name="40% - Accent6 2 6 2" xfId="4035" xr:uid="{00000000-0005-0000-0000-00006D030000}"/>
    <cellStyle name="40% - Accent6 2 7" xfId="3423" xr:uid="{00000000-0005-0000-0000-00006E030000}"/>
    <cellStyle name="40% - Accent6 2 7 2" xfId="4036" xr:uid="{00000000-0005-0000-0000-00006F030000}"/>
    <cellStyle name="40% - Accent6 2 7 3" xfId="6110" xr:uid="{00000000-0005-0000-0000-000070030000}"/>
    <cellStyle name="40% - Accent6 2 7 3 2" xfId="15456" xr:uid="{00000000-0005-0000-0000-000071030000}"/>
    <cellStyle name="40% - Accent6 2 7 4" xfId="14340" xr:uid="{00000000-0005-0000-0000-000072030000}"/>
    <cellStyle name="40% - Accent6 2 8" xfId="3722" xr:uid="{00000000-0005-0000-0000-000073030000}"/>
    <cellStyle name="40% - Accent6 2 9" xfId="3788" xr:uid="{00000000-0005-0000-0000-000074030000}"/>
    <cellStyle name="40% - Accent6 3" xfId="73" xr:uid="{00000000-0005-0000-0000-000075030000}"/>
    <cellStyle name="40% - Accent6 3 2" xfId="763" xr:uid="{00000000-0005-0000-0000-000076030000}"/>
    <cellStyle name="40% - Accent6 3 2 2" xfId="4038" xr:uid="{00000000-0005-0000-0000-000077030000}"/>
    <cellStyle name="40% - Accent6 3 2 3" xfId="1927" xr:uid="{00000000-0005-0000-0000-000078030000}"/>
    <cellStyle name="40% - Accent6 3 2 4" xfId="6801" xr:uid="{00000000-0005-0000-0000-000079030000}"/>
    <cellStyle name="40% - Accent6 3 3" xfId="600" xr:uid="{00000000-0005-0000-0000-00007A030000}"/>
    <cellStyle name="40% - Accent6 3 3 2" xfId="4039" xr:uid="{00000000-0005-0000-0000-00007B030000}"/>
    <cellStyle name="40% - Accent6 3 3 3" xfId="1928" xr:uid="{00000000-0005-0000-0000-00007C030000}"/>
    <cellStyle name="40% - Accent6 3 4" xfId="1929" xr:uid="{00000000-0005-0000-0000-00007D030000}"/>
    <cellStyle name="40% - Accent6 3 4 2" xfId="4040" xr:uid="{00000000-0005-0000-0000-00007E030000}"/>
    <cellStyle name="40% - Accent6 3 4 3" xfId="5367" xr:uid="{00000000-0005-0000-0000-00007F030000}"/>
    <cellStyle name="40% - Accent6 3 5" xfId="4037" xr:uid="{00000000-0005-0000-0000-000080030000}"/>
    <cellStyle name="40% - Accent6 3 6" xfId="1926" xr:uid="{00000000-0005-0000-0000-000081030000}"/>
    <cellStyle name="40% - Accent6 4" xfId="74" xr:uid="{00000000-0005-0000-0000-000082030000}"/>
    <cellStyle name="40% - Accent6 4 2" xfId="764" xr:uid="{00000000-0005-0000-0000-000083030000}"/>
    <cellStyle name="40% - Accent6 4 2 2" xfId="4042" xr:uid="{00000000-0005-0000-0000-000084030000}"/>
    <cellStyle name="40% - Accent6 4 2 3" xfId="1931" xr:uid="{00000000-0005-0000-0000-000085030000}"/>
    <cellStyle name="40% - Accent6 4 3" xfId="601" xr:uid="{00000000-0005-0000-0000-000086030000}"/>
    <cellStyle name="40% - Accent6 4 3 2" xfId="4043" xr:uid="{00000000-0005-0000-0000-000087030000}"/>
    <cellStyle name="40% - Accent6 4 3 3" xfId="1932" xr:uid="{00000000-0005-0000-0000-000088030000}"/>
    <cellStyle name="40% - Accent6 4 4" xfId="4041" xr:uid="{00000000-0005-0000-0000-000089030000}"/>
    <cellStyle name="40% - Accent6 4 4 2" xfId="5368" xr:uid="{00000000-0005-0000-0000-00008A030000}"/>
    <cellStyle name="40% - Accent6 4 5" xfId="1930" xr:uid="{00000000-0005-0000-0000-00008B030000}"/>
    <cellStyle name="40% - Accent6 4 6" xfId="6800" xr:uid="{00000000-0005-0000-0000-00008C030000}"/>
    <cellStyle name="40% - Accent6 5" xfId="75" xr:uid="{00000000-0005-0000-0000-00008D030000}"/>
    <cellStyle name="40% - Accent6 5 2" xfId="3312" xr:uid="{00000000-0005-0000-0000-00008E030000}"/>
    <cellStyle name="40% - Accent6 5 3" xfId="6799" xr:uid="{00000000-0005-0000-0000-00008F030000}"/>
    <cellStyle name="40% - Accent6 6" xfId="76" xr:uid="{00000000-0005-0000-0000-000090030000}"/>
    <cellStyle name="40% - Accent6 6 2" xfId="6798" xr:uid="{00000000-0005-0000-0000-000091030000}"/>
    <cellStyle name="40% - Accent6 7" xfId="77" xr:uid="{00000000-0005-0000-0000-000092030000}"/>
    <cellStyle name="40% - Accent6 7 2" xfId="6797" xr:uid="{00000000-0005-0000-0000-000093030000}"/>
    <cellStyle name="40% - Accent6 8" xfId="543" xr:uid="{00000000-0005-0000-0000-000094030000}"/>
    <cellStyle name="40% - Accent6 8 2" xfId="6130" xr:uid="{00000000-0005-0000-0000-000095030000}"/>
    <cellStyle name="40% - Accent6 8 2 2" xfId="15476" xr:uid="{00000000-0005-0000-0000-000096030000}"/>
    <cellStyle name="40% - Accent6 8 3" xfId="13459" xr:uid="{00000000-0005-0000-0000-000097030000}"/>
    <cellStyle name="40% - Accent6 9" xfId="5617" xr:uid="{00000000-0005-0000-0000-000098030000}"/>
    <cellStyle name="40% - Accent6 9 2" xfId="6131" xr:uid="{00000000-0005-0000-0000-000099030000}"/>
    <cellStyle name="40% - Accent6 9 2 2" xfId="15477" xr:uid="{00000000-0005-0000-0000-00009A030000}"/>
    <cellStyle name="40% - Accent6 9 3" xfId="15002" xr:uid="{00000000-0005-0000-0000-00009B030000}"/>
    <cellStyle name="5 in (Normal)" xfId="6796" xr:uid="{00000000-0005-0000-0000-00009C030000}"/>
    <cellStyle name="60% - Accent1" xfId="5650" builtinId="32" customBuiltin="1"/>
    <cellStyle name="60% - Accent1 2" xfId="78" xr:uid="{00000000-0005-0000-0000-00009E030000}"/>
    <cellStyle name="60% - Accent1 2 10" xfId="4044" xr:uid="{00000000-0005-0000-0000-00009F030000}"/>
    <cellStyle name="60% - Accent1 2 11" xfId="1933" xr:uid="{00000000-0005-0000-0000-0000A0030000}"/>
    <cellStyle name="60% - Accent1 2 2" xfId="765" xr:uid="{00000000-0005-0000-0000-0000A1030000}"/>
    <cellStyle name="60% - Accent1 2 2 2" xfId="3085" xr:uid="{00000000-0005-0000-0000-0000A2030000}"/>
    <cellStyle name="60% - Accent1 2 2 2 2" xfId="4046" xr:uid="{00000000-0005-0000-0000-0000A3030000}"/>
    <cellStyle name="60% - Accent1 2 2 3" xfId="4045" xr:uid="{00000000-0005-0000-0000-0000A4030000}"/>
    <cellStyle name="60% - Accent1 2 2 4" xfId="1934" xr:uid="{00000000-0005-0000-0000-0000A5030000}"/>
    <cellStyle name="60% - Accent1 2 2 5" xfId="11139" xr:uid="{00000000-0005-0000-0000-0000A6030000}"/>
    <cellStyle name="60% - Accent1 2 3" xfId="602" xr:uid="{00000000-0005-0000-0000-0000A7030000}"/>
    <cellStyle name="60% - Accent1 2 3 2" xfId="4047" xr:uid="{00000000-0005-0000-0000-0000A8030000}"/>
    <cellStyle name="60% - Accent1 2 3 3" xfId="1935" xr:uid="{00000000-0005-0000-0000-0000A9030000}"/>
    <cellStyle name="60% - Accent1 2 3 4" xfId="11140" xr:uid="{00000000-0005-0000-0000-0000AA030000}"/>
    <cellStyle name="60% - Accent1 2 4" xfId="866" xr:uid="{00000000-0005-0000-0000-0000AB030000}"/>
    <cellStyle name="60% - Accent1 2 4 2" xfId="4048" xr:uid="{00000000-0005-0000-0000-0000AC030000}"/>
    <cellStyle name="60% - Accent1 2 4 3" xfId="1936" xr:uid="{00000000-0005-0000-0000-0000AD030000}"/>
    <cellStyle name="60% - Accent1 2 5" xfId="2902" xr:uid="{00000000-0005-0000-0000-0000AE030000}"/>
    <cellStyle name="60% - Accent1 2 5 2" xfId="4049" xr:uid="{00000000-0005-0000-0000-0000AF030000}"/>
    <cellStyle name="60% - Accent1 2 5 3" xfId="5369" xr:uid="{00000000-0005-0000-0000-0000B0030000}"/>
    <cellStyle name="60% - Accent1 2 6" xfId="3084" xr:uid="{00000000-0005-0000-0000-0000B1030000}"/>
    <cellStyle name="60% - Accent1 2 6 2" xfId="4050" xr:uid="{00000000-0005-0000-0000-0000B2030000}"/>
    <cellStyle name="60% - Accent1 2 7" xfId="3404" xr:uid="{00000000-0005-0000-0000-0000B3030000}"/>
    <cellStyle name="60% - Accent1 2 7 2" xfId="4051" xr:uid="{00000000-0005-0000-0000-0000B4030000}"/>
    <cellStyle name="60% - Accent1 2 8" xfId="3723" xr:uid="{00000000-0005-0000-0000-0000B5030000}"/>
    <cellStyle name="60% - Accent1 2 9" xfId="3789" xr:uid="{00000000-0005-0000-0000-0000B6030000}"/>
    <cellStyle name="60% - Accent1 3" xfId="79" xr:uid="{00000000-0005-0000-0000-0000B7030000}"/>
    <cellStyle name="60% - Accent1 3 2" xfId="1938" xr:uid="{00000000-0005-0000-0000-0000B8030000}"/>
    <cellStyle name="60% - Accent1 3 2 2" xfId="4053" xr:uid="{00000000-0005-0000-0000-0000B9030000}"/>
    <cellStyle name="60% - Accent1 3 2 3" xfId="6795" xr:uid="{00000000-0005-0000-0000-0000BA030000}"/>
    <cellStyle name="60% - Accent1 3 3" xfId="1939" xr:uid="{00000000-0005-0000-0000-0000BB030000}"/>
    <cellStyle name="60% - Accent1 3 3 2" xfId="4054" xr:uid="{00000000-0005-0000-0000-0000BC030000}"/>
    <cellStyle name="60% - Accent1 3 4" xfId="4052" xr:uid="{00000000-0005-0000-0000-0000BD030000}"/>
    <cellStyle name="60% - Accent1 3 5" xfId="1937" xr:uid="{00000000-0005-0000-0000-0000BE030000}"/>
    <cellStyle name="60% - Accent1 4" xfId="80" xr:uid="{00000000-0005-0000-0000-0000BF030000}"/>
    <cellStyle name="60% - Accent1 4 2" xfId="4055" xr:uid="{00000000-0005-0000-0000-0000C0030000}"/>
    <cellStyle name="60% - Accent1 4 3" xfId="1940" xr:uid="{00000000-0005-0000-0000-0000C1030000}"/>
    <cellStyle name="60% - Accent1 4 4" xfId="6794" xr:uid="{00000000-0005-0000-0000-0000C2030000}"/>
    <cellStyle name="60% - Accent1 5" xfId="81" xr:uid="{00000000-0005-0000-0000-0000C3030000}"/>
    <cellStyle name="60% - Accent1 5 2" xfId="3313" xr:uid="{00000000-0005-0000-0000-0000C4030000}"/>
    <cellStyle name="60% - Accent1 5 3" xfId="6793" xr:uid="{00000000-0005-0000-0000-0000C5030000}"/>
    <cellStyle name="60% - Accent1 6" xfId="82" xr:uid="{00000000-0005-0000-0000-0000C6030000}"/>
    <cellStyle name="60% - Accent1 6 2" xfId="6792" xr:uid="{00000000-0005-0000-0000-0000C7030000}"/>
    <cellStyle name="60% - Accent1 7" xfId="83" xr:uid="{00000000-0005-0000-0000-0000C8030000}"/>
    <cellStyle name="60% - Accent1 7 2" xfId="6791" xr:uid="{00000000-0005-0000-0000-0000C9030000}"/>
    <cellStyle name="60% - Accent1 8" xfId="560" xr:uid="{00000000-0005-0000-0000-0000CA030000}"/>
    <cellStyle name="60% - Accent1 9" xfId="5598" xr:uid="{00000000-0005-0000-0000-0000CB030000}"/>
    <cellStyle name="60% - Accent2" xfId="5653" builtinId="36" customBuiltin="1"/>
    <cellStyle name="60% - Accent2 2" xfId="84" xr:uid="{00000000-0005-0000-0000-0000CD030000}"/>
    <cellStyle name="60% - Accent2 2 10" xfId="4056" xr:uid="{00000000-0005-0000-0000-0000CE030000}"/>
    <cellStyle name="60% - Accent2 2 11" xfId="1941" xr:uid="{00000000-0005-0000-0000-0000CF030000}"/>
    <cellStyle name="60% - Accent2 2 2" xfId="766" xr:uid="{00000000-0005-0000-0000-0000D0030000}"/>
    <cellStyle name="60% - Accent2 2 2 2" xfId="3087" xr:uid="{00000000-0005-0000-0000-0000D1030000}"/>
    <cellStyle name="60% - Accent2 2 2 2 2" xfId="4058" xr:uid="{00000000-0005-0000-0000-0000D2030000}"/>
    <cellStyle name="60% - Accent2 2 2 3" xfId="4057" xr:uid="{00000000-0005-0000-0000-0000D3030000}"/>
    <cellStyle name="60% - Accent2 2 2 4" xfId="1942" xr:uid="{00000000-0005-0000-0000-0000D4030000}"/>
    <cellStyle name="60% - Accent2 2 2 5" xfId="11141" xr:uid="{00000000-0005-0000-0000-0000D5030000}"/>
    <cellStyle name="60% - Accent2 2 3" xfId="603" xr:uid="{00000000-0005-0000-0000-0000D6030000}"/>
    <cellStyle name="60% - Accent2 2 3 2" xfId="4059" xr:uid="{00000000-0005-0000-0000-0000D7030000}"/>
    <cellStyle name="60% - Accent2 2 3 3" xfId="1943" xr:uid="{00000000-0005-0000-0000-0000D8030000}"/>
    <cellStyle name="60% - Accent2 2 3 4" xfId="11142" xr:uid="{00000000-0005-0000-0000-0000D9030000}"/>
    <cellStyle name="60% - Accent2 2 4" xfId="867" xr:uid="{00000000-0005-0000-0000-0000DA030000}"/>
    <cellStyle name="60% - Accent2 2 4 2" xfId="4060" xr:uid="{00000000-0005-0000-0000-0000DB030000}"/>
    <cellStyle name="60% - Accent2 2 4 3" xfId="1944" xr:uid="{00000000-0005-0000-0000-0000DC030000}"/>
    <cellStyle name="60% - Accent2 2 5" xfId="2903" xr:uid="{00000000-0005-0000-0000-0000DD030000}"/>
    <cellStyle name="60% - Accent2 2 5 2" xfId="4061" xr:uid="{00000000-0005-0000-0000-0000DE030000}"/>
    <cellStyle name="60% - Accent2 2 5 3" xfId="5370" xr:uid="{00000000-0005-0000-0000-0000DF030000}"/>
    <cellStyle name="60% - Accent2 2 6" xfId="3086" xr:uid="{00000000-0005-0000-0000-0000E0030000}"/>
    <cellStyle name="60% - Accent2 2 6 2" xfId="4062" xr:uid="{00000000-0005-0000-0000-0000E1030000}"/>
    <cellStyle name="60% - Accent2 2 7" xfId="3408" xr:uid="{00000000-0005-0000-0000-0000E2030000}"/>
    <cellStyle name="60% - Accent2 2 7 2" xfId="4063" xr:uid="{00000000-0005-0000-0000-0000E3030000}"/>
    <cellStyle name="60% - Accent2 2 8" xfId="3724" xr:uid="{00000000-0005-0000-0000-0000E4030000}"/>
    <cellStyle name="60% - Accent2 2 9" xfId="3790" xr:uid="{00000000-0005-0000-0000-0000E5030000}"/>
    <cellStyle name="60% - Accent2 3" xfId="85" xr:uid="{00000000-0005-0000-0000-0000E6030000}"/>
    <cellStyle name="60% - Accent2 3 2" xfId="1946" xr:uid="{00000000-0005-0000-0000-0000E7030000}"/>
    <cellStyle name="60% - Accent2 3 2 2" xfId="4065" xr:uid="{00000000-0005-0000-0000-0000E8030000}"/>
    <cellStyle name="60% - Accent2 3 2 3" xfId="6790" xr:uid="{00000000-0005-0000-0000-0000E9030000}"/>
    <cellStyle name="60% - Accent2 3 3" xfId="1947" xr:uid="{00000000-0005-0000-0000-0000EA030000}"/>
    <cellStyle name="60% - Accent2 3 3 2" xfId="4066" xr:uid="{00000000-0005-0000-0000-0000EB030000}"/>
    <cellStyle name="60% - Accent2 3 4" xfId="4064" xr:uid="{00000000-0005-0000-0000-0000EC030000}"/>
    <cellStyle name="60% - Accent2 3 5" xfId="1945" xr:uid="{00000000-0005-0000-0000-0000ED030000}"/>
    <cellStyle name="60% - Accent2 4" xfId="86" xr:uid="{00000000-0005-0000-0000-0000EE030000}"/>
    <cellStyle name="60% - Accent2 4 2" xfId="4067" xr:uid="{00000000-0005-0000-0000-0000EF030000}"/>
    <cellStyle name="60% - Accent2 4 3" xfId="1948" xr:uid="{00000000-0005-0000-0000-0000F0030000}"/>
    <cellStyle name="60% - Accent2 4 4" xfId="6789" xr:uid="{00000000-0005-0000-0000-0000F1030000}"/>
    <cellStyle name="60% - Accent2 5" xfId="87" xr:uid="{00000000-0005-0000-0000-0000F2030000}"/>
    <cellStyle name="60% - Accent2 5 2" xfId="3314" xr:uid="{00000000-0005-0000-0000-0000F3030000}"/>
    <cellStyle name="60% - Accent2 5 3" xfId="6788" xr:uid="{00000000-0005-0000-0000-0000F4030000}"/>
    <cellStyle name="60% - Accent2 6" xfId="88" xr:uid="{00000000-0005-0000-0000-0000F5030000}"/>
    <cellStyle name="60% - Accent2 6 2" xfId="6787" xr:uid="{00000000-0005-0000-0000-0000F6030000}"/>
    <cellStyle name="60% - Accent2 7" xfId="89" xr:uid="{00000000-0005-0000-0000-0000F7030000}"/>
    <cellStyle name="60% - Accent2 7 2" xfId="6786" xr:uid="{00000000-0005-0000-0000-0000F8030000}"/>
    <cellStyle name="60% - Accent2 8" xfId="556" xr:uid="{00000000-0005-0000-0000-0000F9030000}"/>
    <cellStyle name="60% - Accent2 9" xfId="5602" xr:uid="{00000000-0005-0000-0000-0000FA030000}"/>
    <cellStyle name="60% - Accent3" xfId="5656" builtinId="40" customBuiltin="1"/>
    <cellStyle name="60% - Accent3 2" xfId="90" xr:uid="{00000000-0005-0000-0000-0000FC030000}"/>
    <cellStyle name="60% - Accent3 2 10" xfId="4068" xr:uid="{00000000-0005-0000-0000-0000FD030000}"/>
    <cellStyle name="60% - Accent3 2 11" xfId="1949" xr:uid="{00000000-0005-0000-0000-0000FE030000}"/>
    <cellStyle name="60% - Accent3 2 2" xfId="767" xr:uid="{00000000-0005-0000-0000-0000FF030000}"/>
    <cellStyle name="60% - Accent3 2 2 2" xfId="3089" xr:uid="{00000000-0005-0000-0000-000000040000}"/>
    <cellStyle name="60% - Accent3 2 2 2 2" xfId="4070" xr:uid="{00000000-0005-0000-0000-000001040000}"/>
    <cellStyle name="60% - Accent3 2 2 3" xfId="4069" xr:uid="{00000000-0005-0000-0000-000002040000}"/>
    <cellStyle name="60% - Accent3 2 2 4" xfId="1950" xr:uid="{00000000-0005-0000-0000-000003040000}"/>
    <cellStyle name="60% - Accent3 2 2 5" xfId="11143" xr:uid="{00000000-0005-0000-0000-000004040000}"/>
    <cellStyle name="60% - Accent3 2 3" xfId="604" xr:uid="{00000000-0005-0000-0000-000005040000}"/>
    <cellStyle name="60% - Accent3 2 3 2" xfId="4071" xr:uid="{00000000-0005-0000-0000-000006040000}"/>
    <cellStyle name="60% - Accent3 2 3 3" xfId="1951" xr:uid="{00000000-0005-0000-0000-000007040000}"/>
    <cellStyle name="60% - Accent3 2 3 4" xfId="11144" xr:uid="{00000000-0005-0000-0000-000008040000}"/>
    <cellStyle name="60% - Accent3 2 4" xfId="868" xr:uid="{00000000-0005-0000-0000-000009040000}"/>
    <cellStyle name="60% - Accent3 2 4 2" xfId="4072" xr:uid="{00000000-0005-0000-0000-00000A040000}"/>
    <cellStyle name="60% - Accent3 2 4 3" xfId="1952" xr:uid="{00000000-0005-0000-0000-00000B040000}"/>
    <cellStyle name="60% - Accent3 2 5" xfId="2904" xr:uid="{00000000-0005-0000-0000-00000C040000}"/>
    <cellStyle name="60% - Accent3 2 5 2" xfId="4073" xr:uid="{00000000-0005-0000-0000-00000D040000}"/>
    <cellStyle name="60% - Accent3 2 5 3" xfId="5371" xr:uid="{00000000-0005-0000-0000-00000E040000}"/>
    <cellStyle name="60% - Accent3 2 6" xfId="3088" xr:uid="{00000000-0005-0000-0000-00000F040000}"/>
    <cellStyle name="60% - Accent3 2 6 2" xfId="4074" xr:uid="{00000000-0005-0000-0000-000010040000}"/>
    <cellStyle name="60% - Accent3 2 7" xfId="3412" xr:uid="{00000000-0005-0000-0000-000011040000}"/>
    <cellStyle name="60% - Accent3 2 7 2" xfId="4075" xr:uid="{00000000-0005-0000-0000-000012040000}"/>
    <cellStyle name="60% - Accent3 2 8" xfId="3725" xr:uid="{00000000-0005-0000-0000-000013040000}"/>
    <cellStyle name="60% - Accent3 2 9" xfId="3791" xr:uid="{00000000-0005-0000-0000-000014040000}"/>
    <cellStyle name="60% - Accent3 3" xfId="91" xr:uid="{00000000-0005-0000-0000-000015040000}"/>
    <cellStyle name="60% - Accent3 3 2" xfId="1954" xr:uid="{00000000-0005-0000-0000-000016040000}"/>
    <cellStyle name="60% - Accent3 3 2 2" xfId="4077" xr:uid="{00000000-0005-0000-0000-000017040000}"/>
    <cellStyle name="60% - Accent3 3 2 3" xfId="6785" xr:uid="{00000000-0005-0000-0000-000018040000}"/>
    <cellStyle name="60% - Accent3 3 3" xfId="1955" xr:uid="{00000000-0005-0000-0000-000019040000}"/>
    <cellStyle name="60% - Accent3 3 3 2" xfId="4078" xr:uid="{00000000-0005-0000-0000-00001A040000}"/>
    <cellStyle name="60% - Accent3 3 4" xfId="4076" xr:uid="{00000000-0005-0000-0000-00001B040000}"/>
    <cellStyle name="60% - Accent3 3 5" xfId="1953" xr:uid="{00000000-0005-0000-0000-00001C040000}"/>
    <cellStyle name="60% - Accent3 4" xfId="92" xr:uid="{00000000-0005-0000-0000-00001D040000}"/>
    <cellStyle name="60% - Accent3 4 2" xfId="4079" xr:uid="{00000000-0005-0000-0000-00001E040000}"/>
    <cellStyle name="60% - Accent3 4 3" xfId="1956" xr:uid="{00000000-0005-0000-0000-00001F040000}"/>
    <cellStyle name="60% - Accent3 4 4" xfId="6784" xr:uid="{00000000-0005-0000-0000-000020040000}"/>
    <cellStyle name="60% - Accent3 5" xfId="93" xr:uid="{00000000-0005-0000-0000-000021040000}"/>
    <cellStyle name="60% - Accent3 5 2" xfId="3315" xr:uid="{00000000-0005-0000-0000-000022040000}"/>
    <cellStyle name="60% - Accent3 5 3" xfId="10165" xr:uid="{00000000-0005-0000-0000-000023040000}"/>
    <cellStyle name="60% - Accent3 6" xfId="94" xr:uid="{00000000-0005-0000-0000-000024040000}"/>
    <cellStyle name="60% - Accent3 6 2" xfId="6783" xr:uid="{00000000-0005-0000-0000-000025040000}"/>
    <cellStyle name="60% - Accent3 7" xfId="95" xr:uid="{00000000-0005-0000-0000-000026040000}"/>
    <cellStyle name="60% - Accent3 7 2" xfId="6782" xr:uid="{00000000-0005-0000-0000-000027040000}"/>
    <cellStyle name="60% - Accent3 8" xfId="552" xr:uid="{00000000-0005-0000-0000-000028040000}"/>
    <cellStyle name="60% - Accent3 9" xfId="5606" xr:uid="{00000000-0005-0000-0000-000029040000}"/>
    <cellStyle name="60% - Accent4" xfId="5659" builtinId="44" customBuiltin="1"/>
    <cellStyle name="60% - Accent4 2" xfId="96" xr:uid="{00000000-0005-0000-0000-00002B040000}"/>
    <cellStyle name="60% - Accent4 2 10" xfId="4080" xr:uid="{00000000-0005-0000-0000-00002C040000}"/>
    <cellStyle name="60% - Accent4 2 11" xfId="1957" xr:uid="{00000000-0005-0000-0000-00002D040000}"/>
    <cellStyle name="60% - Accent4 2 2" xfId="768" xr:uid="{00000000-0005-0000-0000-00002E040000}"/>
    <cellStyle name="60% - Accent4 2 2 2" xfId="3091" xr:uid="{00000000-0005-0000-0000-00002F040000}"/>
    <cellStyle name="60% - Accent4 2 2 2 2" xfId="4082" xr:uid="{00000000-0005-0000-0000-000030040000}"/>
    <cellStyle name="60% - Accent4 2 2 3" xfId="4081" xr:uid="{00000000-0005-0000-0000-000031040000}"/>
    <cellStyle name="60% - Accent4 2 2 4" xfId="1958" xr:uid="{00000000-0005-0000-0000-000032040000}"/>
    <cellStyle name="60% - Accent4 2 2 5" xfId="11145" xr:uid="{00000000-0005-0000-0000-000033040000}"/>
    <cellStyle name="60% - Accent4 2 3" xfId="605" xr:uid="{00000000-0005-0000-0000-000034040000}"/>
    <cellStyle name="60% - Accent4 2 3 2" xfId="4083" xr:uid="{00000000-0005-0000-0000-000035040000}"/>
    <cellStyle name="60% - Accent4 2 3 3" xfId="1959" xr:uid="{00000000-0005-0000-0000-000036040000}"/>
    <cellStyle name="60% - Accent4 2 3 4" xfId="11146" xr:uid="{00000000-0005-0000-0000-000037040000}"/>
    <cellStyle name="60% - Accent4 2 4" xfId="869" xr:uid="{00000000-0005-0000-0000-000038040000}"/>
    <cellStyle name="60% - Accent4 2 4 2" xfId="4084" xr:uid="{00000000-0005-0000-0000-000039040000}"/>
    <cellStyle name="60% - Accent4 2 4 3" xfId="1960" xr:uid="{00000000-0005-0000-0000-00003A040000}"/>
    <cellStyle name="60% - Accent4 2 5" xfId="2905" xr:uid="{00000000-0005-0000-0000-00003B040000}"/>
    <cellStyle name="60% - Accent4 2 5 2" xfId="4085" xr:uid="{00000000-0005-0000-0000-00003C040000}"/>
    <cellStyle name="60% - Accent4 2 5 3" xfId="5372" xr:uid="{00000000-0005-0000-0000-00003D040000}"/>
    <cellStyle name="60% - Accent4 2 6" xfId="3090" xr:uid="{00000000-0005-0000-0000-00003E040000}"/>
    <cellStyle name="60% - Accent4 2 6 2" xfId="4086" xr:uid="{00000000-0005-0000-0000-00003F040000}"/>
    <cellStyle name="60% - Accent4 2 7" xfId="3416" xr:uid="{00000000-0005-0000-0000-000040040000}"/>
    <cellStyle name="60% - Accent4 2 7 2" xfId="4087" xr:uid="{00000000-0005-0000-0000-000041040000}"/>
    <cellStyle name="60% - Accent4 2 8" xfId="3726" xr:uid="{00000000-0005-0000-0000-000042040000}"/>
    <cellStyle name="60% - Accent4 2 9" xfId="3792" xr:uid="{00000000-0005-0000-0000-000043040000}"/>
    <cellStyle name="60% - Accent4 3" xfId="97" xr:uid="{00000000-0005-0000-0000-000044040000}"/>
    <cellStyle name="60% - Accent4 3 2" xfId="1962" xr:uid="{00000000-0005-0000-0000-000045040000}"/>
    <cellStyle name="60% - Accent4 3 2 2" xfId="4089" xr:uid="{00000000-0005-0000-0000-000046040000}"/>
    <cellStyle name="60% - Accent4 3 2 3" xfId="6781" xr:uid="{00000000-0005-0000-0000-000047040000}"/>
    <cellStyle name="60% - Accent4 3 3" xfId="1963" xr:uid="{00000000-0005-0000-0000-000048040000}"/>
    <cellStyle name="60% - Accent4 3 3 2" xfId="4090" xr:uid="{00000000-0005-0000-0000-000049040000}"/>
    <cellStyle name="60% - Accent4 3 4" xfId="4088" xr:uid="{00000000-0005-0000-0000-00004A040000}"/>
    <cellStyle name="60% - Accent4 3 5" xfId="1961" xr:uid="{00000000-0005-0000-0000-00004B040000}"/>
    <cellStyle name="60% - Accent4 4" xfId="98" xr:uid="{00000000-0005-0000-0000-00004C040000}"/>
    <cellStyle name="60% - Accent4 4 2" xfId="4091" xr:uid="{00000000-0005-0000-0000-00004D040000}"/>
    <cellStyle name="60% - Accent4 4 3" xfId="1964" xr:uid="{00000000-0005-0000-0000-00004E040000}"/>
    <cellStyle name="60% - Accent4 4 4" xfId="6780" xr:uid="{00000000-0005-0000-0000-00004F040000}"/>
    <cellStyle name="60% - Accent4 5" xfId="99" xr:uid="{00000000-0005-0000-0000-000050040000}"/>
    <cellStyle name="60% - Accent4 5 2" xfId="3316" xr:uid="{00000000-0005-0000-0000-000051040000}"/>
    <cellStyle name="60% - Accent4 5 3" xfId="6779" xr:uid="{00000000-0005-0000-0000-000052040000}"/>
    <cellStyle name="60% - Accent4 6" xfId="100" xr:uid="{00000000-0005-0000-0000-000053040000}"/>
    <cellStyle name="60% - Accent4 6 2" xfId="10162" xr:uid="{00000000-0005-0000-0000-000054040000}"/>
    <cellStyle name="60% - Accent4 7" xfId="101" xr:uid="{00000000-0005-0000-0000-000055040000}"/>
    <cellStyle name="60% - Accent4 7 2" xfId="6778" xr:uid="{00000000-0005-0000-0000-000056040000}"/>
    <cellStyle name="60% - Accent4 8" xfId="548" xr:uid="{00000000-0005-0000-0000-000057040000}"/>
    <cellStyle name="60% - Accent4 9" xfId="5610" xr:uid="{00000000-0005-0000-0000-000058040000}"/>
    <cellStyle name="60% - Accent5" xfId="5662" builtinId="48" customBuiltin="1"/>
    <cellStyle name="60% - Accent5 2" xfId="102" xr:uid="{00000000-0005-0000-0000-00005A040000}"/>
    <cellStyle name="60% - Accent5 2 10" xfId="4092" xr:uid="{00000000-0005-0000-0000-00005B040000}"/>
    <cellStyle name="60% - Accent5 2 11" xfId="1965" xr:uid="{00000000-0005-0000-0000-00005C040000}"/>
    <cellStyle name="60% - Accent5 2 2" xfId="769" xr:uid="{00000000-0005-0000-0000-00005D040000}"/>
    <cellStyle name="60% - Accent5 2 2 2" xfId="3093" xr:uid="{00000000-0005-0000-0000-00005E040000}"/>
    <cellStyle name="60% - Accent5 2 2 2 2" xfId="4094" xr:uid="{00000000-0005-0000-0000-00005F040000}"/>
    <cellStyle name="60% - Accent5 2 2 3" xfId="4093" xr:uid="{00000000-0005-0000-0000-000060040000}"/>
    <cellStyle name="60% - Accent5 2 2 4" xfId="1966" xr:uid="{00000000-0005-0000-0000-000061040000}"/>
    <cellStyle name="60% - Accent5 2 2 5" xfId="11147" xr:uid="{00000000-0005-0000-0000-000062040000}"/>
    <cellStyle name="60% - Accent5 2 3" xfId="606" xr:uid="{00000000-0005-0000-0000-000063040000}"/>
    <cellStyle name="60% - Accent5 2 3 2" xfId="4095" xr:uid="{00000000-0005-0000-0000-000064040000}"/>
    <cellStyle name="60% - Accent5 2 3 3" xfId="1967" xr:uid="{00000000-0005-0000-0000-000065040000}"/>
    <cellStyle name="60% - Accent5 2 3 4" xfId="11148" xr:uid="{00000000-0005-0000-0000-000066040000}"/>
    <cellStyle name="60% - Accent5 2 4" xfId="870" xr:uid="{00000000-0005-0000-0000-000067040000}"/>
    <cellStyle name="60% - Accent5 2 4 2" xfId="4096" xr:uid="{00000000-0005-0000-0000-000068040000}"/>
    <cellStyle name="60% - Accent5 2 4 3" xfId="1968" xr:uid="{00000000-0005-0000-0000-000069040000}"/>
    <cellStyle name="60% - Accent5 2 5" xfId="2906" xr:uid="{00000000-0005-0000-0000-00006A040000}"/>
    <cellStyle name="60% - Accent5 2 5 2" xfId="4097" xr:uid="{00000000-0005-0000-0000-00006B040000}"/>
    <cellStyle name="60% - Accent5 2 5 3" xfId="5373" xr:uid="{00000000-0005-0000-0000-00006C040000}"/>
    <cellStyle name="60% - Accent5 2 6" xfId="3092" xr:uid="{00000000-0005-0000-0000-00006D040000}"/>
    <cellStyle name="60% - Accent5 2 6 2" xfId="4098" xr:uid="{00000000-0005-0000-0000-00006E040000}"/>
    <cellStyle name="60% - Accent5 2 7" xfId="3420" xr:uid="{00000000-0005-0000-0000-00006F040000}"/>
    <cellStyle name="60% - Accent5 2 7 2" xfId="4099" xr:uid="{00000000-0005-0000-0000-000070040000}"/>
    <cellStyle name="60% - Accent5 2 8" xfId="3727" xr:uid="{00000000-0005-0000-0000-000071040000}"/>
    <cellStyle name="60% - Accent5 2 9" xfId="3793" xr:uid="{00000000-0005-0000-0000-000072040000}"/>
    <cellStyle name="60% - Accent5 3" xfId="103" xr:uid="{00000000-0005-0000-0000-000073040000}"/>
    <cellStyle name="60% - Accent5 3 2" xfId="1970" xr:uid="{00000000-0005-0000-0000-000074040000}"/>
    <cellStyle name="60% - Accent5 3 2 2" xfId="4101" xr:uid="{00000000-0005-0000-0000-000075040000}"/>
    <cellStyle name="60% - Accent5 3 2 3" xfId="10164" xr:uid="{00000000-0005-0000-0000-000076040000}"/>
    <cellStyle name="60% - Accent5 3 3" xfId="1971" xr:uid="{00000000-0005-0000-0000-000077040000}"/>
    <cellStyle name="60% - Accent5 3 3 2" xfId="4102" xr:uid="{00000000-0005-0000-0000-000078040000}"/>
    <cellStyle name="60% - Accent5 3 4" xfId="4100" xr:uid="{00000000-0005-0000-0000-000079040000}"/>
    <cellStyle name="60% - Accent5 3 5" xfId="1969" xr:uid="{00000000-0005-0000-0000-00007A040000}"/>
    <cellStyle name="60% - Accent5 4" xfId="104" xr:uid="{00000000-0005-0000-0000-00007B040000}"/>
    <cellStyle name="60% - Accent5 4 2" xfId="4103" xr:uid="{00000000-0005-0000-0000-00007C040000}"/>
    <cellStyle name="60% - Accent5 4 3" xfId="1972" xr:uid="{00000000-0005-0000-0000-00007D040000}"/>
    <cellStyle name="60% - Accent5 4 4" xfId="6777" xr:uid="{00000000-0005-0000-0000-00007E040000}"/>
    <cellStyle name="60% - Accent5 5" xfId="105" xr:uid="{00000000-0005-0000-0000-00007F040000}"/>
    <cellStyle name="60% - Accent5 5 2" xfId="3317" xr:uid="{00000000-0005-0000-0000-000080040000}"/>
    <cellStyle name="60% - Accent5 5 3" xfId="6776" xr:uid="{00000000-0005-0000-0000-000081040000}"/>
    <cellStyle name="60% - Accent5 6" xfId="106" xr:uid="{00000000-0005-0000-0000-000082040000}"/>
    <cellStyle name="60% - Accent5 6 2" xfId="6775" xr:uid="{00000000-0005-0000-0000-000083040000}"/>
    <cellStyle name="60% - Accent5 7" xfId="107" xr:uid="{00000000-0005-0000-0000-000084040000}"/>
    <cellStyle name="60% - Accent5 7 2" xfId="6774" xr:uid="{00000000-0005-0000-0000-000085040000}"/>
    <cellStyle name="60% - Accent5 8" xfId="590" xr:uid="{00000000-0005-0000-0000-000086040000}"/>
    <cellStyle name="60% - Accent5 9" xfId="5614" xr:uid="{00000000-0005-0000-0000-000087040000}"/>
    <cellStyle name="60% - Accent6" xfId="5665" builtinId="52" customBuiltin="1"/>
    <cellStyle name="60% - Accent6 2" xfId="108" xr:uid="{00000000-0005-0000-0000-000089040000}"/>
    <cellStyle name="60% - Accent6 2 10" xfId="4104" xr:uid="{00000000-0005-0000-0000-00008A040000}"/>
    <cellStyle name="60% - Accent6 2 11" xfId="1973" xr:uid="{00000000-0005-0000-0000-00008B040000}"/>
    <cellStyle name="60% - Accent6 2 2" xfId="770" xr:uid="{00000000-0005-0000-0000-00008C040000}"/>
    <cellStyle name="60% - Accent6 2 2 2" xfId="3095" xr:uid="{00000000-0005-0000-0000-00008D040000}"/>
    <cellStyle name="60% - Accent6 2 2 2 2" xfId="4106" xr:uid="{00000000-0005-0000-0000-00008E040000}"/>
    <cellStyle name="60% - Accent6 2 2 3" xfId="4105" xr:uid="{00000000-0005-0000-0000-00008F040000}"/>
    <cellStyle name="60% - Accent6 2 2 4" xfId="1974" xr:uid="{00000000-0005-0000-0000-000090040000}"/>
    <cellStyle name="60% - Accent6 2 2 5" xfId="11149" xr:uid="{00000000-0005-0000-0000-000091040000}"/>
    <cellStyle name="60% - Accent6 2 3" xfId="607" xr:uid="{00000000-0005-0000-0000-000092040000}"/>
    <cellStyle name="60% - Accent6 2 3 2" xfId="4107" xr:uid="{00000000-0005-0000-0000-000093040000}"/>
    <cellStyle name="60% - Accent6 2 3 3" xfId="1975" xr:uid="{00000000-0005-0000-0000-000094040000}"/>
    <cellStyle name="60% - Accent6 2 3 4" xfId="11150" xr:uid="{00000000-0005-0000-0000-000095040000}"/>
    <cellStyle name="60% - Accent6 2 4" xfId="871" xr:uid="{00000000-0005-0000-0000-000096040000}"/>
    <cellStyle name="60% - Accent6 2 4 2" xfId="4108" xr:uid="{00000000-0005-0000-0000-000097040000}"/>
    <cellStyle name="60% - Accent6 2 4 3" xfId="1976" xr:uid="{00000000-0005-0000-0000-000098040000}"/>
    <cellStyle name="60% - Accent6 2 5" xfId="2907" xr:uid="{00000000-0005-0000-0000-000099040000}"/>
    <cellStyle name="60% - Accent6 2 5 2" xfId="4109" xr:uid="{00000000-0005-0000-0000-00009A040000}"/>
    <cellStyle name="60% - Accent6 2 5 3" xfId="5374" xr:uid="{00000000-0005-0000-0000-00009B040000}"/>
    <cellStyle name="60% - Accent6 2 6" xfId="3094" xr:uid="{00000000-0005-0000-0000-00009C040000}"/>
    <cellStyle name="60% - Accent6 2 6 2" xfId="4110" xr:uid="{00000000-0005-0000-0000-00009D040000}"/>
    <cellStyle name="60% - Accent6 2 7" xfId="3424" xr:uid="{00000000-0005-0000-0000-00009E040000}"/>
    <cellStyle name="60% - Accent6 2 7 2" xfId="4111" xr:uid="{00000000-0005-0000-0000-00009F040000}"/>
    <cellStyle name="60% - Accent6 2 8" xfId="3728" xr:uid="{00000000-0005-0000-0000-0000A0040000}"/>
    <cellStyle name="60% - Accent6 2 9" xfId="3794" xr:uid="{00000000-0005-0000-0000-0000A1040000}"/>
    <cellStyle name="60% - Accent6 3" xfId="109" xr:uid="{00000000-0005-0000-0000-0000A2040000}"/>
    <cellStyle name="60% - Accent6 3 2" xfId="1978" xr:uid="{00000000-0005-0000-0000-0000A3040000}"/>
    <cellStyle name="60% - Accent6 3 2 2" xfId="4113" xr:uid="{00000000-0005-0000-0000-0000A4040000}"/>
    <cellStyle name="60% - Accent6 3 2 3" xfId="6773" xr:uid="{00000000-0005-0000-0000-0000A5040000}"/>
    <cellStyle name="60% - Accent6 3 3" xfId="1979" xr:uid="{00000000-0005-0000-0000-0000A6040000}"/>
    <cellStyle name="60% - Accent6 3 3 2" xfId="4114" xr:uid="{00000000-0005-0000-0000-0000A7040000}"/>
    <cellStyle name="60% - Accent6 3 4" xfId="4112" xr:uid="{00000000-0005-0000-0000-0000A8040000}"/>
    <cellStyle name="60% - Accent6 3 5" xfId="1977" xr:uid="{00000000-0005-0000-0000-0000A9040000}"/>
    <cellStyle name="60% - Accent6 4" xfId="110" xr:uid="{00000000-0005-0000-0000-0000AA040000}"/>
    <cellStyle name="60% - Accent6 4 2" xfId="4115" xr:uid="{00000000-0005-0000-0000-0000AB040000}"/>
    <cellStyle name="60% - Accent6 4 3" xfId="1980" xr:uid="{00000000-0005-0000-0000-0000AC040000}"/>
    <cellStyle name="60% - Accent6 4 4" xfId="6772" xr:uid="{00000000-0005-0000-0000-0000AD040000}"/>
    <cellStyle name="60% - Accent6 5" xfId="111" xr:uid="{00000000-0005-0000-0000-0000AE040000}"/>
    <cellStyle name="60% - Accent6 5 2" xfId="3318" xr:uid="{00000000-0005-0000-0000-0000AF040000}"/>
    <cellStyle name="60% - Accent6 5 3" xfId="6771" xr:uid="{00000000-0005-0000-0000-0000B0040000}"/>
    <cellStyle name="60% - Accent6 6" xfId="112" xr:uid="{00000000-0005-0000-0000-0000B1040000}"/>
    <cellStyle name="60% - Accent6 6 2" xfId="6770" xr:uid="{00000000-0005-0000-0000-0000B2040000}"/>
    <cellStyle name="60% - Accent6 7" xfId="113" xr:uid="{00000000-0005-0000-0000-0000B3040000}"/>
    <cellStyle name="60% - Accent6 7 2" xfId="6769" xr:uid="{00000000-0005-0000-0000-0000B4040000}"/>
    <cellStyle name="60% - Accent6 8" xfId="542" xr:uid="{00000000-0005-0000-0000-0000B5040000}"/>
    <cellStyle name="60% - Accent6 9" xfId="5618" xr:uid="{00000000-0005-0000-0000-0000B6040000}"/>
    <cellStyle name="Accent1" xfId="10095" xr:uid="{00000000-0005-0000-0000-0000B7040000}"/>
    <cellStyle name="Accent1 - 20%" xfId="114" xr:uid="{00000000-0005-0000-0000-0000B8040000}"/>
    <cellStyle name="Accent1 - 20% 2" xfId="608" xr:uid="{00000000-0005-0000-0000-0000B9040000}"/>
    <cellStyle name="Accent1 - 20% 2 2" xfId="4117" xr:uid="{00000000-0005-0000-0000-0000BA040000}"/>
    <cellStyle name="Accent1 - 20% 2 3" xfId="1981" xr:uid="{00000000-0005-0000-0000-0000BB040000}"/>
    <cellStyle name="Accent1 - 20% 2 4" xfId="11151" xr:uid="{00000000-0005-0000-0000-0000BC040000}"/>
    <cellStyle name="Accent1 - 20% 3" xfId="430" xr:uid="{00000000-0005-0000-0000-0000BD040000}"/>
    <cellStyle name="Accent1 - 20% 3 2" xfId="4118" xr:uid="{00000000-0005-0000-0000-0000BE040000}"/>
    <cellStyle name="Accent1 - 20% 3 3" xfId="3096" xr:uid="{00000000-0005-0000-0000-0000BF040000}"/>
    <cellStyle name="Accent1 - 20% 3 4" xfId="11152" xr:uid="{00000000-0005-0000-0000-0000C0040000}"/>
    <cellStyle name="Accent1 - 20% 4" xfId="3320" xr:uid="{00000000-0005-0000-0000-0000C1040000}"/>
    <cellStyle name="Accent1 - 20% 5" xfId="3795" xr:uid="{00000000-0005-0000-0000-0000C2040000}"/>
    <cellStyle name="Accent1 - 20% 6" xfId="4116" xr:uid="{00000000-0005-0000-0000-0000C3040000}"/>
    <cellStyle name="Accent1 - 20% 7" xfId="1763" xr:uid="{00000000-0005-0000-0000-0000C4040000}"/>
    <cellStyle name="Accent1 - 40%" xfId="115" xr:uid="{00000000-0005-0000-0000-0000C5040000}"/>
    <cellStyle name="Accent1 - 40% 2" xfId="609" xr:uid="{00000000-0005-0000-0000-0000C6040000}"/>
    <cellStyle name="Accent1 - 40% 2 2" xfId="4120" xr:uid="{00000000-0005-0000-0000-0000C7040000}"/>
    <cellStyle name="Accent1 - 40% 2 3" xfId="1982" xr:uid="{00000000-0005-0000-0000-0000C8040000}"/>
    <cellStyle name="Accent1 - 40% 2 4" xfId="11153" xr:uid="{00000000-0005-0000-0000-0000C9040000}"/>
    <cellStyle name="Accent1 - 40% 3" xfId="431" xr:uid="{00000000-0005-0000-0000-0000CA040000}"/>
    <cellStyle name="Accent1 - 40% 3 2" xfId="4121" xr:uid="{00000000-0005-0000-0000-0000CB040000}"/>
    <cellStyle name="Accent1 - 40% 3 3" xfId="3097" xr:uid="{00000000-0005-0000-0000-0000CC040000}"/>
    <cellStyle name="Accent1 - 40% 3 4" xfId="11154" xr:uid="{00000000-0005-0000-0000-0000CD040000}"/>
    <cellStyle name="Accent1 - 40% 4" xfId="3321" xr:uid="{00000000-0005-0000-0000-0000CE040000}"/>
    <cellStyle name="Accent1 - 40% 5" xfId="3796" xr:uid="{00000000-0005-0000-0000-0000CF040000}"/>
    <cellStyle name="Accent1 - 40% 6" xfId="4119" xr:uid="{00000000-0005-0000-0000-0000D0040000}"/>
    <cellStyle name="Accent1 - 40% 7" xfId="1764" xr:uid="{00000000-0005-0000-0000-0000D1040000}"/>
    <cellStyle name="Accent1 - 60%" xfId="116" xr:uid="{00000000-0005-0000-0000-0000D2040000}"/>
    <cellStyle name="Accent1 - 60% 2" xfId="610" xr:uid="{00000000-0005-0000-0000-0000D3040000}"/>
    <cellStyle name="Accent1 - 60% 2 2" xfId="4123" xr:uid="{00000000-0005-0000-0000-0000D4040000}"/>
    <cellStyle name="Accent1 - 60% 2 3" xfId="1983" xr:uid="{00000000-0005-0000-0000-0000D5040000}"/>
    <cellStyle name="Accent1 - 60% 2 4" xfId="11155" xr:uid="{00000000-0005-0000-0000-0000D6040000}"/>
    <cellStyle name="Accent1 - 60% 3" xfId="432" xr:uid="{00000000-0005-0000-0000-0000D7040000}"/>
    <cellStyle name="Accent1 - 60% 3 2" xfId="4124" xr:uid="{00000000-0005-0000-0000-0000D8040000}"/>
    <cellStyle name="Accent1 - 60% 3 3" xfId="3098" xr:uid="{00000000-0005-0000-0000-0000D9040000}"/>
    <cellStyle name="Accent1 - 60% 3 4" xfId="11156" xr:uid="{00000000-0005-0000-0000-0000DA040000}"/>
    <cellStyle name="Accent1 - 60% 4" xfId="3322" xr:uid="{00000000-0005-0000-0000-0000DB040000}"/>
    <cellStyle name="Accent1 - 60% 5" xfId="3797" xr:uid="{00000000-0005-0000-0000-0000DC040000}"/>
    <cellStyle name="Accent1 - 60% 6" xfId="4122" xr:uid="{00000000-0005-0000-0000-0000DD040000}"/>
    <cellStyle name="Accent1 - 60% 7" xfId="1765" xr:uid="{00000000-0005-0000-0000-0000DE040000}"/>
    <cellStyle name="Accent1 10" xfId="565" xr:uid="{00000000-0005-0000-0000-0000DF040000}"/>
    <cellStyle name="Accent1 10 2" xfId="4125" xr:uid="{00000000-0005-0000-0000-0000E0040000}"/>
    <cellStyle name="Accent1 10 3" xfId="1984" xr:uid="{00000000-0005-0000-0000-0000E1040000}"/>
    <cellStyle name="Accent1 10 4" xfId="9956" xr:uid="{00000000-0005-0000-0000-0000E2040000}"/>
    <cellStyle name="Accent1 100" xfId="1475" xr:uid="{00000000-0005-0000-0000-0000E3040000}"/>
    <cellStyle name="Accent1 101" xfId="1525" xr:uid="{00000000-0005-0000-0000-0000E4040000}"/>
    <cellStyle name="Accent1 102" xfId="1498" xr:uid="{00000000-0005-0000-0000-0000E5040000}"/>
    <cellStyle name="Accent1 103" xfId="1512" xr:uid="{00000000-0005-0000-0000-0000E6040000}"/>
    <cellStyle name="Accent1 104" xfId="1561" xr:uid="{00000000-0005-0000-0000-0000E7040000}"/>
    <cellStyle name="Accent1 105" xfId="1579" xr:uid="{00000000-0005-0000-0000-0000E8040000}"/>
    <cellStyle name="Accent1 106" xfId="1562" xr:uid="{00000000-0005-0000-0000-0000E9040000}"/>
    <cellStyle name="Accent1 107" xfId="1570" xr:uid="{00000000-0005-0000-0000-0000EA040000}"/>
    <cellStyle name="Accent1 108" xfId="1574" xr:uid="{00000000-0005-0000-0000-0000EB040000}"/>
    <cellStyle name="Accent1 109" xfId="1592" xr:uid="{00000000-0005-0000-0000-0000EC040000}"/>
    <cellStyle name="Accent1 11" xfId="771" xr:uid="{00000000-0005-0000-0000-0000ED040000}"/>
    <cellStyle name="Accent1 11 2" xfId="4126" xr:uid="{00000000-0005-0000-0000-0000EE040000}"/>
    <cellStyle name="Accent1 11 3" xfId="1985" xr:uid="{00000000-0005-0000-0000-0000EF040000}"/>
    <cellStyle name="Accent1 110" xfId="1600" xr:uid="{00000000-0005-0000-0000-0000F0040000}"/>
    <cellStyle name="Accent1 111" xfId="1626" xr:uid="{00000000-0005-0000-0000-0000F1040000}"/>
    <cellStyle name="Accent1 112" xfId="1608" xr:uid="{00000000-0005-0000-0000-0000F2040000}"/>
    <cellStyle name="Accent1 113" xfId="1631" xr:uid="{00000000-0005-0000-0000-0000F3040000}"/>
    <cellStyle name="Accent1 114" xfId="1635" xr:uid="{00000000-0005-0000-0000-0000F4040000}"/>
    <cellStyle name="Accent1 115" xfId="1614" xr:uid="{00000000-0005-0000-0000-0000F5040000}"/>
    <cellStyle name="Accent1 116" xfId="1659" xr:uid="{00000000-0005-0000-0000-0000F6040000}"/>
    <cellStyle name="Accent1 117" xfId="1657" xr:uid="{00000000-0005-0000-0000-0000F7040000}"/>
    <cellStyle name="Accent1 118" xfId="1607" xr:uid="{00000000-0005-0000-0000-0000F8040000}"/>
    <cellStyle name="Accent1 119" xfId="1639" xr:uid="{00000000-0005-0000-0000-0000F9040000}"/>
    <cellStyle name="Accent1 12" xfId="800" xr:uid="{00000000-0005-0000-0000-0000FA040000}"/>
    <cellStyle name="Accent1 12 2" xfId="4127" xr:uid="{00000000-0005-0000-0000-0000FB040000}"/>
    <cellStyle name="Accent1 12 3" xfId="1986" xr:uid="{00000000-0005-0000-0000-0000FC040000}"/>
    <cellStyle name="Accent1 120" xfId="1612" xr:uid="{00000000-0005-0000-0000-0000FD040000}"/>
    <cellStyle name="Accent1 121" xfId="1666" xr:uid="{00000000-0005-0000-0000-0000FE040000}"/>
    <cellStyle name="Accent1 122" xfId="1700" xr:uid="{00000000-0005-0000-0000-0000FF040000}"/>
    <cellStyle name="Accent1 123" xfId="1688" xr:uid="{00000000-0005-0000-0000-000000050000}"/>
    <cellStyle name="Accent1 124" xfId="1713" xr:uid="{00000000-0005-0000-0000-000001050000}"/>
    <cellStyle name="Accent1 125" xfId="1684" xr:uid="{00000000-0005-0000-0000-000002050000}"/>
    <cellStyle name="Accent1 126" xfId="1728" xr:uid="{00000000-0005-0000-0000-000003050000}"/>
    <cellStyle name="Accent1 127" xfId="1708" xr:uid="{00000000-0005-0000-0000-000004050000}"/>
    <cellStyle name="Accent1 128" xfId="1733" xr:uid="{00000000-0005-0000-0000-000005050000}"/>
    <cellStyle name="Accent1 129" xfId="1705" xr:uid="{00000000-0005-0000-0000-000006050000}"/>
    <cellStyle name="Accent1 13" xfId="827" xr:uid="{00000000-0005-0000-0000-000007050000}"/>
    <cellStyle name="Accent1 13 2" xfId="4128" xr:uid="{00000000-0005-0000-0000-000008050000}"/>
    <cellStyle name="Accent1 13 3" xfId="1987" xr:uid="{00000000-0005-0000-0000-000009050000}"/>
    <cellStyle name="Accent1 13 4" xfId="6941" xr:uid="{00000000-0005-0000-0000-00000A050000}"/>
    <cellStyle name="Accent1 130" xfId="1678" xr:uid="{00000000-0005-0000-0000-00000B050000}"/>
    <cellStyle name="Accent1 131" xfId="1738" xr:uid="{00000000-0005-0000-0000-00000C050000}"/>
    <cellStyle name="Accent1 132" xfId="1714" xr:uid="{00000000-0005-0000-0000-00000D050000}"/>
    <cellStyle name="Accent1 133" xfId="1687" xr:uid="{00000000-0005-0000-0000-00000E050000}"/>
    <cellStyle name="Accent1 134" xfId="1721" xr:uid="{00000000-0005-0000-0000-00000F050000}"/>
    <cellStyle name="Accent1 135" xfId="1752" xr:uid="{00000000-0005-0000-0000-000010050000}"/>
    <cellStyle name="Accent1 136" xfId="1758" xr:uid="{00000000-0005-0000-0000-000011050000}"/>
    <cellStyle name="Accent1 137" xfId="1147" xr:uid="{00000000-0005-0000-0000-000012050000}"/>
    <cellStyle name="Accent1 138" xfId="5316" xr:uid="{00000000-0005-0000-0000-000013050000}"/>
    <cellStyle name="Accent1 139" xfId="5503" xr:uid="{00000000-0005-0000-0000-000014050000}"/>
    <cellStyle name="Accent1 14" xfId="829" xr:uid="{00000000-0005-0000-0000-000015050000}"/>
    <cellStyle name="Accent1 14 2" xfId="4129" xr:uid="{00000000-0005-0000-0000-000016050000}"/>
    <cellStyle name="Accent1 14 3" xfId="1988" xr:uid="{00000000-0005-0000-0000-000017050000}"/>
    <cellStyle name="Accent1 140" xfId="5537" xr:uid="{00000000-0005-0000-0000-000018050000}"/>
    <cellStyle name="Accent1 141" xfId="5549" xr:uid="{00000000-0005-0000-0000-000019050000}"/>
    <cellStyle name="Accent1 142" xfId="5559" xr:uid="{00000000-0005-0000-0000-00001A050000}"/>
    <cellStyle name="Accent1 143" xfId="5515" xr:uid="{00000000-0005-0000-0000-00001B050000}"/>
    <cellStyle name="Accent1 144" xfId="5530" xr:uid="{00000000-0005-0000-0000-00001C050000}"/>
    <cellStyle name="Accent1 145" xfId="5436" xr:uid="{00000000-0005-0000-0000-00001D050000}"/>
    <cellStyle name="Accent1 146" xfId="5437" xr:uid="{00000000-0005-0000-0000-00001E050000}"/>
    <cellStyle name="Accent1 147" xfId="5468" xr:uid="{00000000-0005-0000-0000-00001F050000}"/>
    <cellStyle name="Accent1 148" xfId="5458" xr:uid="{00000000-0005-0000-0000-000020050000}"/>
    <cellStyle name="Accent1 149" xfId="5563" xr:uid="{00000000-0005-0000-0000-000021050000}"/>
    <cellStyle name="Accent1 15" xfId="840" xr:uid="{00000000-0005-0000-0000-000022050000}"/>
    <cellStyle name="Accent1 15 2" xfId="4130" xr:uid="{00000000-0005-0000-0000-000023050000}"/>
    <cellStyle name="Accent1 15 3" xfId="1989" xr:uid="{00000000-0005-0000-0000-000024050000}"/>
    <cellStyle name="Accent1 150" xfId="5491" xr:uid="{00000000-0005-0000-0000-000025050000}"/>
    <cellStyle name="Accent1 151" xfId="5443" xr:uid="{00000000-0005-0000-0000-000026050000}"/>
    <cellStyle name="Accent1 152" xfId="5498" xr:uid="{00000000-0005-0000-0000-000027050000}"/>
    <cellStyle name="Accent1 153" xfId="5551" xr:uid="{00000000-0005-0000-0000-000028050000}"/>
    <cellStyle name="Accent1 154" xfId="5450" xr:uid="{00000000-0005-0000-0000-000029050000}"/>
    <cellStyle name="Accent1 155" xfId="5471" xr:uid="{00000000-0005-0000-0000-00002A050000}"/>
    <cellStyle name="Accent1 156" xfId="5493" xr:uid="{00000000-0005-0000-0000-00002B050000}"/>
    <cellStyle name="Accent1 157" xfId="5512" xr:uid="{00000000-0005-0000-0000-00002C050000}"/>
    <cellStyle name="Accent1 158" xfId="5528" xr:uid="{00000000-0005-0000-0000-00002D050000}"/>
    <cellStyle name="Accent1 159" xfId="5523" xr:uid="{00000000-0005-0000-0000-00002E050000}"/>
    <cellStyle name="Accent1 16" xfId="961" xr:uid="{00000000-0005-0000-0000-00002F050000}"/>
    <cellStyle name="Accent1 16 2" xfId="4131" xr:uid="{00000000-0005-0000-0000-000030050000}"/>
    <cellStyle name="Accent1 16 3" xfId="1990" xr:uid="{00000000-0005-0000-0000-000031050000}"/>
    <cellStyle name="Accent1 16 4" xfId="6917" xr:uid="{00000000-0005-0000-0000-000032050000}"/>
    <cellStyle name="Accent1 160" xfId="5464" xr:uid="{00000000-0005-0000-0000-000033050000}"/>
    <cellStyle name="Accent1 161" xfId="5459" xr:uid="{00000000-0005-0000-0000-000034050000}"/>
    <cellStyle name="Accent1 162" xfId="5325" xr:uid="{00000000-0005-0000-0000-000035050000}"/>
    <cellStyle name="Accent1 163" xfId="5595" xr:uid="{00000000-0005-0000-0000-000036050000}"/>
    <cellStyle name="Accent1 164" xfId="6144" xr:uid="{00000000-0005-0000-0000-000037050000}"/>
    <cellStyle name="Accent1 165" xfId="10280" xr:uid="{00000000-0005-0000-0000-000038050000}"/>
    <cellStyle name="Accent1 166" xfId="10541" xr:uid="{00000000-0005-0000-0000-000039050000}"/>
    <cellStyle name="Accent1 167" xfId="11099" xr:uid="{00000000-0005-0000-0000-00003A050000}"/>
    <cellStyle name="Accent1 168" xfId="16914" xr:uid="{00000000-0005-0000-0000-00003B050000}"/>
    <cellStyle name="Accent1 169" xfId="21535" xr:uid="{00000000-0005-0000-0000-00003C050000}"/>
    <cellStyle name="Accent1 17" xfId="969" xr:uid="{00000000-0005-0000-0000-00003D050000}"/>
    <cellStyle name="Accent1 17 2" xfId="4132" xr:uid="{00000000-0005-0000-0000-00003E050000}"/>
    <cellStyle name="Accent1 17 3" xfId="1991" xr:uid="{00000000-0005-0000-0000-00003F050000}"/>
    <cellStyle name="Accent1 170" xfId="18775" xr:uid="{00000000-0005-0000-0000-000040050000}"/>
    <cellStyle name="Accent1 18" xfId="977" xr:uid="{00000000-0005-0000-0000-000041050000}"/>
    <cellStyle name="Accent1 18 2" xfId="4133" xr:uid="{00000000-0005-0000-0000-000042050000}"/>
    <cellStyle name="Accent1 18 3" xfId="1992" xr:uid="{00000000-0005-0000-0000-000043050000}"/>
    <cellStyle name="Accent1 19" xfId="1007" xr:uid="{00000000-0005-0000-0000-000044050000}"/>
    <cellStyle name="Accent1 19 2" xfId="4134" xr:uid="{00000000-0005-0000-0000-000045050000}"/>
    <cellStyle name="Accent1 19 3" xfId="1993" xr:uid="{00000000-0005-0000-0000-000046050000}"/>
    <cellStyle name="Accent1 2" xfId="117" xr:uid="{00000000-0005-0000-0000-000047050000}"/>
    <cellStyle name="Accent1 2 10" xfId="4135" xr:uid="{00000000-0005-0000-0000-000048050000}"/>
    <cellStyle name="Accent1 2 11" xfId="1994" xr:uid="{00000000-0005-0000-0000-000049050000}"/>
    <cellStyle name="Accent1 2 2" xfId="611" xr:uid="{00000000-0005-0000-0000-00004A050000}"/>
    <cellStyle name="Accent1 2 2 2" xfId="3100" xr:uid="{00000000-0005-0000-0000-00004B050000}"/>
    <cellStyle name="Accent1 2 2 2 2" xfId="4137" xr:uid="{00000000-0005-0000-0000-00004C050000}"/>
    <cellStyle name="Accent1 2 2 3" xfId="4136" xr:uid="{00000000-0005-0000-0000-00004D050000}"/>
    <cellStyle name="Accent1 2 2 4" xfId="1995" xr:uid="{00000000-0005-0000-0000-00004E050000}"/>
    <cellStyle name="Accent1 2 2 5" xfId="9284" xr:uid="{00000000-0005-0000-0000-00004F050000}"/>
    <cellStyle name="Accent1 2 2 6" xfId="11157" xr:uid="{00000000-0005-0000-0000-000050050000}"/>
    <cellStyle name="Accent1 2 3" xfId="872" xr:uid="{00000000-0005-0000-0000-000051050000}"/>
    <cellStyle name="Accent1 2 3 2" xfId="4138" xr:uid="{00000000-0005-0000-0000-000052050000}"/>
    <cellStyle name="Accent1 2 3 3" xfId="1996" xr:uid="{00000000-0005-0000-0000-000053050000}"/>
    <cellStyle name="Accent1 2 4" xfId="1997" xr:uid="{00000000-0005-0000-0000-000054050000}"/>
    <cellStyle name="Accent1 2 4 2" xfId="4139" xr:uid="{00000000-0005-0000-0000-000055050000}"/>
    <cellStyle name="Accent1 2 4 3" xfId="5375" xr:uid="{00000000-0005-0000-0000-000056050000}"/>
    <cellStyle name="Accent1 2 5" xfId="2908" xr:uid="{00000000-0005-0000-0000-000057050000}"/>
    <cellStyle name="Accent1 2 5 2" xfId="4140" xr:uid="{00000000-0005-0000-0000-000058050000}"/>
    <cellStyle name="Accent1 2 6" xfId="3099" xr:uid="{00000000-0005-0000-0000-000059050000}"/>
    <cellStyle name="Accent1 2 6 2" xfId="4141" xr:uid="{00000000-0005-0000-0000-00005A050000}"/>
    <cellStyle name="Accent1 2 7" xfId="3401" xr:uid="{00000000-0005-0000-0000-00005B050000}"/>
    <cellStyle name="Accent1 2 7 2" xfId="4142" xr:uid="{00000000-0005-0000-0000-00005C050000}"/>
    <cellStyle name="Accent1 2 8" xfId="3729" xr:uid="{00000000-0005-0000-0000-00005D050000}"/>
    <cellStyle name="Accent1 2 9" xfId="3798" xr:uid="{00000000-0005-0000-0000-00005E050000}"/>
    <cellStyle name="Accent1 20" xfId="973" xr:uid="{00000000-0005-0000-0000-00005F050000}"/>
    <cellStyle name="Accent1 20 2" xfId="4143" xr:uid="{00000000-0005-0000-0000-000060050000}"/>
    <cellStyle name="Accent1 20 3" xfId="1998" xr:uid="{00000000-0005-0000-0000-000061050000}"/>
    <cellStyle name="Accent1 21" xfId="1013" xr:uid="{00000000-0005-0000-0000-000062050000}"/>
    <cellStyle name="Accent1 21 2" xfId="4144" xr:uid="{00000000-0005-0000-0000-000063050000}"/>
    <cellStyle name="Accent1 21 3" xfId="1999" xr:uid="{00000000-0005-0000-0000-000064050000}"/>
    <cellStyle name="Accent1 22" xfId="995" xr:uid="{00000000-0005-0000-0000-000065050000}"/>
    <cellStyle name="Accent1 22 2" xfId="4145" xr:uid="{00000000-0005-0000-0000-000066050000}"/>
    <cellStyle name="Accent1 22 3" xfId="2000" xr:uid="{00000000-0005-0000-0000-000067050000}"/>
    <cellStyle name="Accent1 23" xfId="1034" xr:uid="{00000000-0005-0000-0000-000068050000}"/>
    <cellStyle name="Accent1 23 2" xfId="4146" xr:uid="{00000000-0005-0000-0000-000069050000}"/>
    <cellStyle name="Accent1 23 3" xfId="2001" xr:uid="{00000000-0005-0000-0000-00006A050000}"/>
    <cellStyle name="Accent1 24" xfId="1009" xr:uid="{00000000-0005-0000-0000-00006B050000}"/>
    <cellStyle name="Accent1 24 2" xfId="4147" xr:uid="{00000000-0005-0000-0000-00006C050000}"/>
    <cellStyle name="Accent1 24 3" xfId="2002" xr:uid="{00000000-0005-0000-0000-00006D050000}"/>
    <cellStyle name="Accent1 25" xfId="1039" xr:uid="{00000000-0005-0000-0000-00006E050000}"/>
    <cellStyle name="Accent1 25 2" xfId="4148" xr:uid="{00000000-0005-0000-0000-00006F050000}"/>
    <cellStyle name="Accent1 25 3" xfId="2003" xr:uid="{00000000-0005-0000-0000-000070050000}"/>
    <cellStyle name="Accent1 26" xfId="990" xr:uid="{00000000-0005-0000-0000-000071050000}"/>
    <cellStyle name="Accent1 26 2" xfId="4149" xr:uid="{00000000-0005-0000-0000-000072050000}"/>
    <cellStyle name="Accent1 26 3" xfId="2004" xr:uid="{00000000-0005-0000-0000-000073050000}"/>
    <cellStyle name="Accent1 27" xfId="998" xr:uid="{00000000-0005-0000-0000-000074050000}"/>
    <cellStyle name="Accent1 27 2" xfId="4150" xr:uid="{00000000-0005-0000-0000-000075050000}"/>
    <cellStyle name="Accent1 27 3" xfId="2005" xr:uid="{00000000-0005-0000-0000-000076050000}"/>
    <cellStyle name="Accent1 28" xfId="1041" xr:uid="{00000000-0005-0000-0000-000077050000}"/>
    <cellStyle name="Accent1 28 2" xfId="4151" xr:uid="{00000000-0005-0000-0000-000078050000}"/>
    <cellStyle name="Accent1 28 3" xfId="2006" xr:uid="{00000000-0005-0000-0000-000079050000}"/>
    <cellStyle name="Accent1 29" xfId="988" xr:uid="{00000000-0005-0000-0000-00007A050000}"/>
    <cellStyle name="Accent1 29 2" xfId="4152" xr:uid="{00000000-0005-0000-0000-00007B050000}"/>
    <cellStyle name="Accent1 29 3" xfId="2007" xr:uid="{00000000-0005-0000-0000-00007C050000}"/>
    <cellStyle name="Accent1 3" xfId="118" xr:uid="{00000000-0005-0000-0000-00007D050000}"/>
    <cellStyle name="Accent1 3 2" xfId="612" xr:uid="{00000000-0005-0000-0000-00007E050000}"/>
    <cellStyle name="Accent1 3 2 2" xfId="4154" xr:uid="{00000000-0005-0000-0000-00007F050000}"/>
    <cellStyle name="Accent1 3 2 3" xfId="2009" xr:uid="{00000000-0005-0000-0000-000080050000}"/>
    <cellStyle name="Accent1 3 2 4" xfId="6768" xr:uid="{00000000-0005-0000-0000-000081050000}"/>
    <cellStyle name="Accent1 3 2 5" xfId="11158" xr:uid="{00000000-0005-0000-0000-000082050000}"/>
    <cellStyle name="Accent1 3 3" xfId="873" xr:uid="{00000000-0005-0000-0000-000083050000}"/>
    <cellStyle name="Accent1 3 3 2" xfId="4155" xr:uid="{00000000-0005-0000-0000-000084050000}"/>
    <cellStyle name="Accent1 3 3 3" xfId="2010" xr:uid="{00000000-0005-0000-0000-000085050000}"/>
    <cellStyle name="Accent1 3 3 4" xfId="11159" xr:uid="{00000000-0005-0000-0000-000086050000}"/>
    <cellStyle name="Accent1 3 4" xfId="2011" xr:uid="{00000000-0005-0000-0000-000087050000}"/>
    <cellStyle name="Accent1 3 4 2" xfId="4156" xr:uid="{00000000-0005-0000-0000-000088050000}"/>
    <cellStyle name="Accent1 3 4 3" xfId="5376" xr:uid="{00000000-0005-0000-0000-000089050000}"/>
    <cellStyle name="Accent1 3 5" xfId="3425" xr:uid="{00000000-0005-0000-0000-00008A050000}"/>
    <cellStyle name="Accent1 3 6" xfId="4153" xr:uid="{00000000-0005-0000-0000-00008B050000}"/>
    <cellStyle name="Accent1 3 7" xfId="2008" xr:uid="{00000000-0005-0000-0000-00008C050000}"/>
    <cellStyle name="Accent1 30" xfId="1038" xr:uid="{00000000-0005-0000-0000-00008D050000}"/>
    <cellStyle name="Accent1 30 2" xfId="4157" xr:uid="{00000000-0005-0000-0000-00008E050000}"/>
    <cellStyle name="Accent1 30 3" xfId="2012" xr:uid="{00000000-0005-0000-0000-00008F050000}"/>
    <cellStyle name="Accent1 31" xfId="1052" xr:uid="{00000000-0005-0000-0000-000090050000}"/>
    <cellStyle name="Accent1 31 2" xfId="4158" xr:uid="{00000000-0005-0000-0000-000091050000}"/>
    <cellStyle name="Accent1 31 3" xfId="2013" xr:uid="{00000000-0005-0000-0000-000092050000}"/>
    <cellStyle name="Accent1 32" xfId="906" xr:uid="{00000000-0005-0000-0000-000093050000}"/>
    <cellStyle name="Accent1 32 2" xfId="4159" xr:uid="{00000000-0005-0000-0000-000094050000}"/>
    <cellStyle name="Accent1 32 3" xfId="2014" xr:uid="{00000000-0005-0000-0000-000095050000}"/>
    <cellStyle name="Accent1 33" xfId="959" xr:uid="{00000000-0005-0000-0000-000096050000}"/>
    <cellStyle name="Accent1 33 2" xfId="4160" xr:uid="{00000000-0005-0000-0000-000097050000}"/>
    <cellStyle name="Accent1 33 3" xfId="2015" xr:uid="{00000000-0005-0000-0000-000098050000}"/>
    <cellStyle name="Accent1 34" xfId="919" xr:uid="{00000000-0005-0000-0000-000099050000}"/>
    <cellStyle name="Accent1 34 2" xfId="4161" xr:uid="{00000000-0005-0000-0000-00009A050000}"/>
    <cellStyle name="Accent1 34 3" xfId="2016" xr:uid="{00000000-0005-0000-0000-00009B050000}"/>
    <cellStyle name="Accent1 35" xfId="913" xr:uid="{00000000-0005-0000-0000-00009C050000}"/>
    <cellStyle name="Accent1 35 2" xfId="4162" xr:uid="{00000000-0005-0000-0000-00009D050000}"/>
    <cellStyle name="Accent1 35 3" xfId="2017" xr:uid="{00000000-0005-0000-0000-00009E050000}"/>
    <cellStyle name="Accent1 36" xfId="1063" xr:uid="{00000000-0005-0000-0000-00009F050000}"/>
    <cellStyle name="Accent1 36 2" xfId="4163" xr:uid="{00000000-0005-0000-0000-0000A0050000}"/>
    <cellStyle name="Accent1 36 3" xfId="2018" xr:uid="{00000000-0005-0000-0000-0000A1050000}"/>
    <cellStyle name="Accent1 37" xfId="1065" xr:uid="{00000000-0005-0000-0000-0000A2050000}"/>
    <cellStyle name="Accent1 37 2" xfId="4164" xr:uid="{00000000-0005-0000-0000-0000A3050000}"/>
    <cellStyle name="Accent1 37 3" xfId="2019" xr:uid="{00000000-0005-0000-0000-0000A4050000}"/>
    <cellStyle name="Accent1 38" xfId="1067" xr:uid="{00000000-0005-0000-0000-0000A5050000}"/>
    <cellStyle name="Accent1 38 2" xfId="4165" xr:uid="{00000000-0005-0000-0000-0000A6050000}"/>
    <cellStyle name="Accent1 38 3" xfId="2020" xr:uid="{00000000-0005-0000-0000-0000A7050000}"/>
    <cellStyle name="Accent1 39" xfId="1069" xr:uid="{00000000-0005-0000-0000-0000A8050000}"/>
    <cellStyle name="Accent1 39 2" xfId="4166" xr:uid="{00000000-0005-0000-0000-0000A9050000}"/>
    <cellStyle name="Accent1 39 3" xfId="2021" xr:uid="{00000000-0005-0000-0000-0000AA050000}"/>
    <cellStyle name="Accent1 4" xfId="119" xr:uid="{00000000-0005-0000-0000-0000AB050000}"/>
    <cellStyle name="Accent1 4 2" xfId="613" xr:uid="{00000000-0005-0000-0000-0000AC050000}"/>
    <cellStyle name="Accent1 4 2 2" xfId="4168" xr:uid="{00000000-0005-0000-0000-0000AD050000}"/>
    <cellStyle name="Accent1 4 2 3" xfId="2023" xr:uid="{00000000-0005-0000-0000-0000AE050000}"/>
    <cellStyle name="Accent1 4 2 4" xfId="6767" xr:uid="{00000000-0005-0000-0000-0000AF050000}"/>
    <cellStyle name="Accent1 4 2 5" xfId="11161" xr:uid="{00000000-0005-0000-0000-0000B0050000}"/>
    <cellStyle name="Accent1 4 3" xfId="2024" xr:uid="{00000000-0005-0000-0000-0000B1050000}"/>
    <cellStyle name="Accent1 4 3 2" xfId="4169" xr:uid="{00000000-0005-0000-0000-0000B2050000}"/>
    <cellStyle name="Accent1 4 3 3" xfId="5377" xr:uid="{00000000-0005-0000-0000-0000B3050000}"/>
    <cellStyle name="Accent1 4 4" xfId="2025" xr:uid="{00000000-0005-0000-0000-0000B4050000}"/>
    <cellStyle name="Accent1 4 4 2" xfId="4170" xr:uid="{00000000-0005-0000-0000-0000B5050000}"/>
    <cellStyle name="Accent1 4 5" xfId="4167" xr:uid="{00000000-0005-0000-0000-0000B6050000}"/>
    <cellStyle name="Accent1 4 6" xfId="2022" xr:uid="{00000000-0005-0000-0000-0000B7050000}"/>
    <cellStyle name="Accent1 4 7" xfId="11160" xr:uid="{00000000-0005-0000-0000-0000B8050000}"/>
    <cellStyle name="Accent1 40" xfId="1071" xr:uid="{00000000-0005-0000-0000-0000B9050000}"/>
    <cellStyle name="Accent1 40 2" xfId="4171" xr:uid="{00000000-0005-0000-0000-0000BA050000}"/>
    <cellStyle name="Accent1 40 3" xfId="2026" xr:uid="{00000000-0005-0000-0000-0000BB050000}"/>
    <cellStyle name="Accent1 41" xfId="1073" xr:uid="{00000000-0005-0000-0000-0000BC050000}"/>
    <cellStyle name="Accent1 41 2" xfId="4172" xr:uid="{00000000-0005-0000-0000-0000BD050000}"/>
    <cellStyle name="Accent1 41 3" xfId="2027" xr:uid="{00000000-0005-0000-0000-0000BE050000}"/>
    <cellStyle name="Accent1 42" xfId="1075" xr:uid="{00000000-0005-0000-0000-0000BF050000}"/>
    <cellStyle name="Accent1 42 2" xfId="4173" xr:uid="{00000000-0005-0000-0000-0000C0050000}"/>
    <cellStyle name="Accent1 42 3" xfId="2028" xr:uid="{00000000-0005-0000-0000-0000C1050000}"/>
    <cellStyle name="Accent1 43" xfId="1077" xr:uid="{00000000-0005-0000-0000-0000C2050000}"/>
    <cellStyle name="Accent1 43 2" xfId="4174" xr:uid="{00000000-0005-0000-0000-0000C3050000}"/>
    <cellStyle name="Accent1 43 3" xfId="2029" xr:uid="{00000000-0005-0000-0000-0000C4050000}"/>
    <cellStyle name="Accent1 44" xfId="1078" xr:uid="{00000000-0005-0000-0000-0000C5050000}"/>
    <cellStyle name="Accent1 44 2" xfId="4175" xr:uid="{00000000-0005-0000-0000-0000C6050000}"/>
    <cellStyle name="Accent1 44 3" xfId="2030" xr:uid="{00000000-0005-0000-0000-0000C7050000}"/>
    <cellStyle name="Accent1 45" xfId="1081" xr:uid="{00000000-0005-0000-0000-0000C8050000}"/>
    <cellStyle name="Accent1 45 2" xfId="1105" xr:uid="{00000000-0005-0000-0000-0000C9050000}"/>
    <cellStyle name="Accent1 45 2 2" xfId="4176" xr:uid="{00000000-0005-0000-0000-0000CA050000}"/>
    <cellStyle name="Accent1 45 3" xfId="1373" xr:uid="{00000000-0005-0000-0000-0000CB050000}"/>
    <cellStyle name="Accent1 45 4" xfId="2031" xr:uid="{00000000-0005-0000-0000-0000CC050000}"/>
    <cellStyle name="Accent1 46" xfId="1131" xr:uid="{00000000-0005-0000-0000-0000CD050000}"/>
    <cellStyle name="Accent1 46 2" xfId="1418" xr:uid="{00000000-0005-0000-0000-0000CE050000}"/>
    <cellStyle name="Accent1 46 2 2" xfId="4177" xr:uid="{00000000-0005-0000-0000-0000CF050000}"/>
    <cellStyle name="Accent1 46 3" xfId="1159" xr:uid="{00000000-0005-0000-0000-0000D0050000}"/>
    <cellStyle name="Accent1 46 4" xfId="2032" xr:uid="{00000000-0005-0000-0000-0000D1050000}"/>
    <cellStyle name="Accent1 47" xfId="1080" xr:uid="{00000000-0005-0000-0000-0000D2050000}"/>
    <cellStyle name="Accent1 47 2" xfId="1372" xr:uid="{00000000-0005-0000-0000-0000D3050000}"/>
    <cellStyle name="Accent1 47 2 2" xfId="4178" xr:uid="{00000000-0005-0000-0000-0000D4050000}"/>
    <cellStyle name="Accent1 47 3" xfId="1185" xr:uid="{00000000-0005-0000-0000-0000D5050000}"/>
    <cellStyle name="Accent1 47 4" xfId="2033" xr:uid="{00000000-0005-0000-0000-0000D6050000}"/>
    <cellStyle name="Accent1 48" xfId="1089" xr:uid="{00000000-0005-0000-0000-0000D7050000}"/>
    <cellStyle name="Accent1 48 2" xfId="1381" xr:uid="{00000000-0005-0000-0000-0000D8050000}"/>
    <cellStyle name="Accent1 48 2 2" xfId="4179" xr:uid="{00000000-0005-0000-0000-0000D9050000}"/>
    <cellStyle name="Accent1 48 3" xfId="1178" xr:uid="{00000000-0005-0000-0000-0000DA050000}"/>
    <cellStyle name="Accent1 48 4" xfId="2034" xr:uid="{00000000-0005-0000-0000-0000DB050000}"/>
    <cellStyle name="Accent1 49" xfId="1092" xr:uid="{00000000-0005-0000-0000-0000DC050000}"/>
    <cellStyle name="Accent1 49 2" xfId="1384" xr:uid="{00000000-0005-0000-0000-0000DD050000}"/>
    <cellStyle name="Accent1 49 2 2" xfId="4180" xr:uid="{00000000-0005-0000-0000-0000DE050000}"/>
    <cellStyle name="Accent1 49 3" xfId="1215" xr:uid="{00000000-0005-0000-0000-0000DF050000}"/>
    <cellStyle name="Accent1 49 4" xfId="2035" xr:uid="{00000000-0005-0000-0000-0000E0050000}"/>
    <cellStyle name="Accent1 5" xfId="120" xr:uid="{00000000-0005-0000-0000-0000E1050000}"/>
    <cellStyle name="Accent1 5 2" xfId="4181" xr:uid="{00000000-0005-0000-0000-0000E2050000}"/>
    <cellStyle name="Accent1 5 2 2" xfId="6766" xr:uid="{00000000-0005-0000-0000-0000E3050000}"/>
    <cellStyle name="Accent1 5 3" xfId="2036" xr:uid="{00000000-0005-0000-0000-0000E4050000}"/>
    <cellStyle name="Accent1 50" xfId="1128" xr:uid="{00000000-0005-0000-0000-0000E5050000}"/>
    <cellStyle name="Accent1 50 2" xfId="1415" xr:uid="{00000000-0005-0000-0000-0000E6050000}"/>
    <cellStyle name="Accent1 50 2 2" xfId="4182" xr:uid="{00000000-0005-0000-0000-0000E7050000}"/>
    <cellStyle name="Accent1 50 3" xfId="1168" xr:uid="{00000000-0005-0000-0000-0000E8050000}"/>
    <cellStyle name="Accent1 50 4" xfId="2037" xr:uid="{00000000-0005-0000-0000-0000E9050000}"/>
    <cellStyle name="Accent1 51" xfId="1121" xr:uid="{00000000-0005-0000-0000-0000EA050000}"/>
    <cellStyle name="Accent1 51 2" xfId="1408" xr:uid="{00000000-0005-0000-0000-0000EB050000}"/>
    <cellStyle name="Accent1 51 2 2" xfId="4183" xr:uid="{00000000-0005-0000-0000-0000EC050000}"/>
    <cellStyle name="Accent1 51 3" xfId="1211" xr:uid="{00000000-0005-0000-0000-0000ED050000}"/>
    <cellStyle name="Accent1 51 4" xfId="2038" xr:uid="{00000000-0005-0000-0000-0000EE050000}"/>
    <cellStyle name="Accent1 52" xfId="1097" xr:uid="{00000000-0005-0000-0000-0000EF050000}"/>
    <cellStyle name="Accent1 52 2" xfId="1389" xr:uid="{00000000-0005-0000-0000-0000F0050000}"/>
    <cellStyle name="Accent1 52 2 2" xfId="4184" xr:uid="{00000000-0005-0000-0000-0000F1050000}"/>
    <cellStyle name="Accent1 52 3" xfId="1200" xr:uid="{00000000-0005-0000-0000-0000F2050000}"/>
    <cellStyle name="Accent1 52 4" xfId="2039" xr:uid="{00000000-0005-0000-0000-0000F3050000}"/>
    <cellStyle name="Accent1 53" xfId="1110" xr:uid="{00000000-0005-0000-0000-0000F4050000}"/>
    <cellStyle name="Accent1 53 2" xfId="1400" xr:uid="{00000000-0005-0000-0000-0000F5050000}"/>
    <cellStyle name="Accent1 53 2 2" xfId="4185" xr:uid="{00000000-0005-0000-0000-0000F6050000}"/>
    <cellStyle name="Accent1 53 3" xfId="1219" xr:uid="{00000000-0005-0000-0000-0000F7050000}"/>
    <cellStyle name="Accent1 53 4" xfId="2040" xr:uid="{00000000-0005-0000-0000-0000F8050000}"/>
    <cellStyle name="Accent1 54" xfId="1158" xr:uid="{00000000-0005-0000-0000-0000F9050000}"/>
    <cellStyle name="Accent1 54 2" xfId="4186" xr:uid="{00000000-0005-0000-0000-0000FA050000}"/>
    <cellStyle name="Accent1 54 3" xfId="2041" xr:uid="{00000000-0005-0000-0000-0000FB050000}"/>
    <cellStyle name="Accent1 55" xfId="1189" xr:uid="{00000000-0005-0000-0000-0000FC050000}"/>
    <cellStyle name="Accent1 55 2" xfId="4187" xr:uid="{00000000-0005-0000-0000-0000FD050000}"/>
    <cellStyle name="Accent1 55 3" xfId="2042" xr:uid="{00000000-0005-0000-0000-0000FE050000}"/>
    <cellStyle name="Accent1 56" xfId="1197" xr:uid="{00000000-0005-0000-0000-0000FF050000}"/>
    <cellStyle name="Accent1 56 2" xfId="4188" xr:uid="{00000000-0005-0000-0000-000000060000}"/>
    <cellStyle name="Accent1 56 3" xfId="2043" xr:uid="{00000000-0005-0000-0000-000001060000}"/>
    <cellStyle name="Accent1 57" xfId="1188" xr:uid="{00000000-0005-0000-0000-000002060000}"/>
    <cellStyle name="Accent1 57 2" xfId="4189" xr:uid="{00000000-0005-0000-0000-000003060000}"/>
    <cellStyle name="Accent1 57 3" xfId="2044" xr:uid="{00000000-0005-0000-0000-000004060000}"/>
    <cellStyle name="Accent1 58" xfId="1225" xr:uid="{00000000-0005-0000-0000-000005060000}"/>
    <cellStyle name="Accent1 58 2" xfId="4190" xr:uid="{00000000-0005-0000-0000-000006060000}"/>
    <cellStyle name="Accent1 58 3" xfId="2045" xr:uid="{00000000-0005-0000-0000-000007060000}"/>
    <cellStyle name="Accent1 59" xfId="1235" xr:uid="{00000000-0005-0000-0000-000008060000}"/>
    <cellStyle name="Accent1 59 2" xfId="4191" xr:uid="{00000000-0005-0000-0000-000009060000}"/>
    <cellStyle name="Accent1 59 3" xfId="2046" xr:uid="{00000000-0005-0000-0000-00000A060000}"/>
    <cellStyle name="Accent1 6" xfId="121" xr:uid="{00000000-0005-0000-0000-00000B060000}"/>
    <cellStyle name="Accent1 6 2" xfId="4192" xr:uid="{00000000-0005-0000-0000-00000C060000}"/>
    <cellStyle name="Accent1 6 2 2" xfId="10529" xr:uid="{00000000-0005-0000-0000-00000D060000}"/>
    <cellStyle name="Accent1 6 3" xfId="2047" xr:uid="{00000000-0005-0000-0000-00000E060000}"/>
    <cellStyle name="Accent1 60" xfId="1238" xr:uid="{00000000-0005-0000-0000-00000F060000}"/>
    <cellStyle name="Accent1 60 2" xfId="4193" xr:uid="{00000000-0005-0000-0000-000010060000}"/>
    <cellStyle name="Accent1 60 3" xfId="2048" xr:uid="{00000000-0005-0000-0000-000011060000}"/>
    <cellStyle name="Accent1 61" xfId="1244" xr:uid="{00000000-0005-0000-0000-000012060000}"/>
    <cellStyle name="Accent1 61 2" xfId="4194" xr:uid="{00000000-0005-0000-0000-000013060000}"/>
    <cellStyle name="Accent1 61 3" xfId="2049" xr:uid="{00000000-0005-0000-0000-000014060000}"/>
    <cellStyle name="Accent1 62" xfId="1253" xr:uid="{00000000-0005-0000-0000-000015060000}"/>
    <cellStyle name="Accent1 62 2" xfId="4195" xr:uid="{00000000-0005-0000-0000-000016060000}"/>
    <cellStyle name="Accent1 62 3" xfId="2050" xr:uid="{00000000-0005-0000-0000-000017060000}"/>
    <cellStyle name="Accent1 63" xfId="1243" xr:uid="{00000000-0005-0000-0000-000018060000}"/>
    <cellStyle name="Accent1 63 2" xfId="4196" xr:uid="{00000000-0005-0000-0000-000019060000}"/>
    <cellStyle name="Accent1 63 3" xfId="2051" xr:uid="{00000000-0005-0000-0000-00001A060000}"/>
    <cellStyle name="Accent1 64" xfId="1267" xr:uid="{00000000-0005-0000-0000-00001B060000}"/>
    <cellStyle name="Accent1 64 2" xfId="4197" xr:uid="{00000000-0005-0000-0000-00001C060000}"/>
    <cellStyle name="Accent1 64 3" xfId="2052" xr:uid="{00000000-0005-0000-0000-00001D060000}"/>
    <cellStyle name="Accent1 65" xfId="1305" xr:uid="{00000000-0005-0000-0000-00001E060000}"/>
    <cellStyle name="Accent1 65 2" xfId="4198" xr:uid="{00000000-0005-0000-0000-00001F060000}"/>
    <cellStyle name="Accent1 65 3" xfId="2053" xr:uid="{00000000-0005-0000-0000-000020060000}"/>
    <cellStyle name="Accent1 66" xfId="1295" xr:uid="{00000000-0005-0000-0000-000021060000}"/>
    <cellStyle name="Accent1 66 2" xfId="4199" xr:uid="{00000000-0005-0000-0000-000022060000}"/>
    <cellStyle name="Accent1 66 3" xfId="2054" xr:uid="{00000000-0005-0000-0000-000023060000}"/>
    <cellStyle name="Accent1 67" xfId="1274" xr:uid="{00000000-0005-0000-0000-000024060000}"/>
    <cellStyle name="Accent1 67 2" xfId="4200" xr:uid="{00000000-0005-0000-0000-000025060000}"/>
    <cellStyle name="Accent1 67 3" xfId="2055" xr:uid="{00000000-0005-0000-0000-000026060000}"/>
    <cellStyle name="Accent1 68" xfId="1313" xr:uid="{00000000-0005-0000-0000-000027060000}"/>
    <cellStyle name="Accent1 68 2" xfId="4201" xr:uid="{00000000-0005-0000-0000-000028060000}"/>
    <cellStyle name="Accent1 68 3" xfId="2056" xr:uid="{00000000-0005-0000-0000-000029060000}"/>
    <cellStyle name="Accent1 69" xfId="1339" xr:uid="{00000000-0005-0000-0000-00002A060000}"/>
    <cellStyle name="Accent1 69 2" xfId="4202" xr:uid="{00000000-0005-0000-0000-00002B060000}"/>
    <cellStyle name="Accent1 69 3" xfId="2057" xr:uid="{00000000-0005-0000-0000-00002C060000}"/>
    <cellStyle name="Accent1 7" xfId="122" xr:uid="{00000000-0005-0000-0000-00002D060000}"/>
    <cellStyle name="Accent1 7 2" xfId="4203" xr:uid="{00000000-0005-0000-0000-00002E060000}"/>
    <cellStyle name="Accent1 7 2 2" xfId="6765" xr:uid="{00000000-0005-0000-0000-00002F060000}"/>
    <cellStyle name="Accent1 7 3" xfId="2058" xr:uid="{00000000-0005-0000-0000-000030060000}"/>
    <cellStyle name="Accent1 70" xfId="1312" xr:uid="{00000000-0005-0000-0000-000031060000}"/>
    <cellStyle name="Accent1 70 2" xfId="4204" xr:uid="{00000000-0005-0000-0000-000032060000}"/>
    <cellStyle name="Accent1 70 3" xfId="2059" xr:uid="{00000000-0005-0000-0000-000033060000}"/>
    <cellStyle name="Accent1 71" xfId="1343" xr:uid="{00000000-0005-0000-0000-000034060000}"/>
    <cellStyle name="Accent1 71 2" xfId="4205" xr:uid="{00000000-0005-0000-0000-000035060000}"/>
    <cellStyle name="Accent1 71 3" xfId="2060" xr:uid="{00000000-0005-0000-0000-000036060000}"/>
    <cellStyle name="Accent1 72" xfId="1287" xr:uid="{00000000-0005-0000-0000-000037060000}"/>
    <cellStyle name="Accent1 72 2" xfId="4206" xr:uid="{00000000-0005-0000-0000-000038060000}"/>
    <cellStyle name="Accent1 72 3" xfId="2061" xr:uid="{00000000-0005-0000-0000-000039060000}"/>
    <cellStyle name="Accent1 73" xfId="1264" xr:uid="{00000000-0005-0000-0000-00003A060000}"/>
    <cellStyle name="Accent1 73 2" xfId="4207" xr:uid="{00000000-0005-0000-0000-00003B060000}"/>
    <cellStyle name="Accent1 73 3" xfId="2062" xr:uid="{00000000-0005-0000-0000-00003C060000}"/>
    <cellStyle name="Accent1 74" xfId="1265" xr:uid="{00000000-0005-0000-0000-00003D060000}"/>
    <cellStyle name="Accent1 74 2" xfId="4208" xr:uid="{00000000-0005-0000-0000-00003E060000}"/>
    <cellStyle name="Accent1 74 3" xfId="2063" xr:uid="{00000000-0005-0000-0000-00003F060000}"/>
    <cellStyle name="Accent1 75" xfId="1279" xr:uid="{00000000-0005-0000-0000-000040060000}"/>
    <cellStyle name="Accent1 75 2" xfId="4209" xr:uid="{00000000-0005-0000-0000-000041060000}"/>
    <cellStyle name="Accent1 75 3" xfId="2064" xr:uid="{00000000-0005-0000-0000-000042060000}"/>
    <cellStyle name="Accent1 76" xfId="1299" xr:uid="{00000000-0005-0000-0000-000043060000}"/>
    <cellStyle name="Accent1 76 2" xfId="4210" xr:uid="{00000000-0005-0000-0000-000044060000}"/>
    <cellStyle name="Accent1 76 3" xfId="2065" xr:uid="{00000000-0005-0000-0000-000045060000}"/>
    <cellStyle name="Accent1 77" xfId="1269" xr:uid="{00000000-0005-0000-0000-000046060000}"/>
    <cellStyle name="Accent1 77 2" xfId="4211" xr:uid="{00000000-0005-0000-0000-000047060000}"/>
    <cellStyle name="Accent1 77 3" xfId="2066" xr:uid="{00000000-0005-0000-0000-000048060000}"/>
    <cellStyle name="Accent1 78" xfId="1348" xr:uid="{00000000-0005-0000-0000-000049060000}"/>
    <cellStyle name="Accent1 78 2" xfId="3319" xr:uid="{00000000-0005-0000-0000-00004A060000}"/>
    <cellStyle name="Accent1 79" xfId="1294" xr:uid="{00000000-0005-0000-0000-00004B060000}"/>
    <cellStyle name="Accent1 79 2" xfId="3362" xr:uid="{00000000-0005-0000-0000-00004C060000}"/>
    <cellStyle name="Accent1 8" xfId="123" xr:uid="{00000000-0005-0000-0000-00004D060000}"/>
    <cellStyle name="Accent1 8 2" xfId="4212" xr:uid="{00000000-0005-0000-0000-00004E060000}"/>
    <cellStyle name="Accent1 8 3" xfId="2067" xr:uid="{00000000-0005-0000-0000-00004F060000}"/>
    <cellStyle name="Accent1 80" xfId="1336" xr:uid="{00000000-0005-0000-0000-000050060000}"/>
    <cellStyle name="Accent1 80 2" xfId="3447" xr:uid="{00000000-0005-0000-0000-000051060000}"/>
    <cellStyle name="Accent1 81" xfId="1288" xr:uid="{00000000-0005-0000-0000-000052060000}"/>
    <cellStyle name="Accent1 81 2" xfId="3457" xr:uid="{00000000-0005-0000-0000-000053060000}"/>
    <cellStyle name="Accent1 82" xfId="1433" xr:uid="{00000000-0005-0000-0000-000054060000}"/>
    <cellStyle name="Accent1 82 2" xfId="3458" xr:uid="{00000000-0005-0000-0000-000055060000}"/>
    <cellStyle name="Accent1 83" xfId="1486" xr:uid="{00000000-0005-0000-0000-000056060000}"/>
    <cellStyle name="Accent1 84" xfId="1470" xr:uid="{00000000-0005-0000-0000-000057060000}"/>
    <cellStyle name="Accent1 85" xfId="1502" xr:uid="{00000000-0005-0000-0000-000058060000}"/>
    <cellStyle name="Accent1 86" xfId="1464" xr:uid="{00000000-0005-0000-0000-000059060000}"/>
    <cellStyle name="Accent1 87" xfId="1529" xr:uid="{00000000-0005-0000-0000-00005A060000}"/>
    <cellStyle name="Accent1 88" xfId="1496" xr:uid="{00000000-0005-0000-0000-00005B060000}"/>
    <cellStyle name="Accent1 89" xfId="1538" xr:uid="{00000000-0005-0000-0000-00005C060000}"/>
    <cellStyle name="Accent1 9" xfId="417" xr:uid="{00000000-0005-0000-0000-00005D060000}"/>
    <cellStyle name="Accent1 9 2" xfId="4213" xr:uid="{00000000-0005-0000-0000-00005E060000}"/>
    <cellStyle name="Accent1 9 3" xfId="2068" xr:uid="{00000000-0005-0000-0000-00005F060000}"/>
    <cellStyle name="Accent1 90" xfId="1493" xr:uid="{00000000-0005-0000-0000-000060060000}"/>
    <cellStyle name="Accent1 91" xfId="1468" xr:uid="{00000000-0005-0000-0000-000061060000}"/>
    <cellStyle name="Accent1 92" xfId="1542" xr:uid="{00000000-0005-0000-0000-000062060000}"/>
    <cellStyle name="Accent1 93" xfId="1490" xr:uid="{00000000-0005-0000-0000-000063060000}"/>
    <cellStyle name="Accent1 94" xfId="1516" xr:uid="{00000000-0005-0000-0000-000064060000}"/>
    <cellStyle name="Accent1 95" xfId="1457" xr:uid="{00000000-0005-0000-0000-000065060000}"/>
    <cellStyle name="Accent1 96" xfId="1517" xr:uid="{00000000-0005-0000-0000-000066060000}"/>
    <cellStyle name="Accent1 97" xfId="1504" xr:uid="{00000000-0005-0000-0000-000067060000}"/>
    <cellStyle name="Accent1 98" xfId="1509" xr:uid="{00000000-0005-0000-0000-000068060000}"/>
    <cellStyle name="Accent1 99" xfId="1549" xr:uid="{00000000-0005-0000-0000-000069060000}"/>
    <cellStyle name="Accent2" xfId="9916" xr:uid="{00000000-0005-0000-0000-00006A060000}"/>
    <cellStyle name="Accent2 - 20%" xfId="124" xr:uid="{00000000-0005-0000-0000-00006B060000}"/>
    <cellStyle name="Accent2 - 20% 2" xfId="614" xr:uid="{00000000-0005-0000-0000-00006C060000}"/>
    <cellStyle name="Accent2 - 20% 2 2" xfId="4215" xr:uid="{00000000-0005-0000-0000-00006D060000}"/>
    <cellStyle name="Accent2 - 20% 2 3" xfId="2069" xr:uid="{00000000-0005-0000-0000-00006E060000}"/>
    <cellStyle name="Accent2 - 20% 2 4" xfId="11162" xr:uid="{00000000-0005-0000-0000-00006F060000}"/>
    <cellStyle name="Accent2 - 20% 3" xfId="433" xr:uid="{00000000-0005-0000-0000-000070060000}"/>
    <cellStyle name="Accent2 - 20% 3 2" xfId="4216" xr:uid="{00000000-0005-0000-0000-000071060000}"/>
    <cellStyle name="Accent2 - 20% 3 3" xfId="3101" xr:uid="{00000000-0005-0000-0000-000072060000}"/>
    <cellStyle name="Accent2 - 20% 3 4" xfId="11163" xr:uid="{00000000-0005-0000-0000-000073060000}"/>
    <cellStyle name="Accent2 - 20% 4" xfId="3324" xr:uid="{00000000-0005-0000-0000-000074060000}"/>
    <cellStyle name="Accent2 - 20% 5" xfId="3799" xr:uid="{00000000-0005-0000-0000-000075060000}"/>
    <cellStyle name="Accent2 - 20% 6" xfId="4214" xr:uid="{00000000-0005-0000-0000-000076060000}"/>
    <cellStyle name="Accent2 - 20% 7" xfId="1766" xr:uid="{00000000-0005-0000-0000-000077060000}"/>
    <cellStyle name="Accent2 - 40%" xfId="125" xr:uid="{00000000-0005-0000-0000-000078060000}"/>
    <cellStyle name="Accent2 - 40% 2" xfId="615" xr:uid="{00000000-0005-0000-0000-000079060000}"/>
    <cellStyle name="Accent2 - 40% 2 2" xfId="4218" xr:uid="{00000000-0005-0000-0000-00007A060000}"/>
    <cellStyle name="Accent2 - 40% 2 3" xfId="2070" xr:uid="{00000000-0005-0000-0000-00007B060000}"/>
    <cellStyle name="Accent2 - 40% 2 4" xfId="11164" xr:uid="{00000000-0005-0000-0000-00007C060000}"/>
    <cellStyle name="Accent2 - 40% 3" xfId="434" xr:uid="{00000000-0005-0000-0000-00007D060000}"/>
    <cellStyle name="Accent2 - 40% 3 2" xfId="4219" xr:uid="{00000000-0005-0000-0000-00007E060000}"/>
    <cellStyle name="Accent2 - 40% 3 3" xfId="3102" xr:uid="{00000000-0005-0000-0000-00007F060000}"/>
    <cellStyle name="Accent2 - 40% 3 4" xfId="11165" xr:uid="{00000000-0005-0000-0000-000080060000}"/>
    <cellStyle name="Accent2 - 40% 4" xfId="3325" xr:uid="{00000000-0005-0000-0000-000081060000}"/>
    <cellStyle name="Accent2 - 40% 5" xfId="3800" xr:uid="{00000000-0005-0000-0000-000082060000}"/>
    <cellStyle name="Accent2 - 40% 6" xfId="4217" xr:uid="{00000000-0005-0000-0000-000083060000}"/>
    <cellStyle name="Accent2 - 40% 7" xfId="1767" xr:uid="{00000000-0005-0000-0000-000084060000}"/>
    <cellStyle name="Accent2 - 60%" xfId="126" xr:uid="{00000000-0005-0000-0000-000085060000}"/>
    <cellStyle name="Accent2 - 60% 2" xfId="616" xr:uid="{00000000-0005-0000-0000-000086060000}"/>
    <cellStyle name="Accent2 - 60% 2 2" xfId="4221" xr:uid="{00000000-0005-0000-0000-000087060000}"/>
    <cellStyle name="Accent2 - 60% 2 3" xfId="2071" xr:uid="{00000000-0005-0000-0000-000088060000}"/>
    <cellStyle name="Accent2 - 60% 2 4" xfId="11166" xr:uid="{00000000-0005-0000-0000-000089060000}"/>
    <cellStyle name="Accent2 - 60% 3" xfId="435" xr:uid="{00000000-0005-0000-0000-00008A060000}"/>
    <cellStyle name="Accent2 - 60% 3 2" xfId="4222" xr:uid="{00000000-0005-0000-0000-00008B060000}"/>
    <cellStyle name="Accent2 - 60% 3 3" xfId="3103" xr:uid="{00000000-0005-0000-0000-00008C060000}"/>
    <cellStyle name="Accent2 - 60% 3 4" xfId="11167" xr:uid="{00000000-0005-0000-0000-00008D060000}"/>
    <cellStyle name="Accent2 - 60% 4" xfId="3326" xr:uid="{00000000-0005-0000-0000-00008E060000}"/>
    <cellStyle name="Accent2 - 60% 5" xfId="3801" xr:uid="{00000000-0005-0000-0000-00008F060000}"/>
    <cellStyle name="Accent2 - 60% 6" xfId="4220" xr:uid="{00000000-0005-0000-0000-000090060000}"/>
    <cellStyle name="Accent2 - 60% 7" xfId="1768" xr:uid="{00000000-0005-0000-0000-000091060000}"/>
    <cellStyle name="Accent2 10" xfId="559" xr:uid="{00000000-0005-0000-0000-000092060000}"/>
    <cellStyle name="Accent2 10 2" xfId="4223" xr:uid="{00000000-0005-0000-0000-000093060000}"/>
    <cellStyle name="Accent2 10 3" xfId="2072" xr:uid="{00000000-0005-0000-0000-000094060000}"/>
    <cellStyle name="Accent2 10 4" xfId="9958" xr:uid="{00000000-0005-0000-0000-000095060000}"/>
    <cellStyle name="Accent2 100" xfId="1469" xr:uid="{00000000-0005-0000-0000-000096060000}"/>
    <cellStyle name="Accent2 101" xfId="1458" xr:uid="{00000000-0005-0000-0000-000097060000}"/>
    <cellStyle name="Accent2 102" xfId="1463" xr:uid="{00000000-0005-0000-0000-000098060000}"/>
    <cellStyle name="Accent2 103" xfId="1460" xr:uid="{00000000-0005-0000-0000-000099060000}"/>
    <cellStyle name="Accent2 104" xfId="1563" xr:uid="{00000000-0005-0000-0000-00009A060000}"/>
    <cellStyle name="Accent2 105" xfId="1591" xr:uid="{00000000-0005-0000-0000-00009B060000}"/>
    <cellStyle name="Accent2 106" xfId="1569" xr:uid="{00000000-0005-0000-0000-00009C060000}"/>
    <cellStyle name="Accent2 107" xfId="1595" xr:uid="{00000000-0005-0000-0000-00009D060000}"/>
    <cellStyle name="Accent2 108" xfId="1583" xr:uid="{00000000-0005-0000-0000-00009E060000}"/>
    <cellStyle name="Accent2 109" xfId="1573" xr:uid="{00000000-0005-0000-0000-00009F060000}"/>
    <cellStyle name="Accent2 11" xfId="772" xr:uid="{00000000-0005-0000-0000-0000A0060000}"/>
    <cellStyle name="Accent2 11 2" xfId="4224" xr:uid="{00000000-0005-0000-0000-0000A1060000}"/>
    <cellStyle name="Accent2 11 3" xfId="2073" xr:uid="{00000000-0005-0000-0000-0000A2060000}"/>
    <cellStyle name="Accent2 110" xfId="1601" xr:uid="{00000000-0005-0000-0000-0000A3060000}"/>
    <cellStyle name="Accent2 111" xfId="1658" xr:uid="{00000000-0005-0000-0000-0000A4060000}"/>
    <cellStyle name="Accent2 112" xfId="1640" xr:uid="{00000000-0005-0000-0000-0000A5060000}"/>
    <cellStyle name="Accent2 113" xfId="1660" xr:uid="{00000000-0005-0000-0000-0000A6060000}"/>
    <cellStyle name="Accent2 114" xfId="1632" xr:uid="{00000000-0005-0000-0000-0000A7060000}"/>
    <cellStyle name="Accent2 115" xfId="1656" xr:uid="{00000000-0005-0000-0000-0000A8060000}"/>
    <cellStyle name="Accent2 116" xfId="1627" xr:uid="{00000000-0005-0000-0000-0000A9060000}"/>
    <cellStyle name="Accent2 117" xfId="1628" xr:uid="{00000000-0005-0000-0000-0000AA060000}"/>
    <cellStyle name="Accent2 118" xfId="1637" xr:uid="{00000000-0005-0000-0000-0000AB060000}"/>
    <cellStyle name="Accent2 119" xfId="1613" xr:uid="{00000000-0005-0000-0000-0000AC060000}"/>
    <cellStyle name="Accent2 12" xfId="798" xr:uid="{00000000-0005-0000-0000-0000AD060000}"/>
    <cellStyle name="Accent2 12 2" xfId="4225" xr:uid="{00000000-0005-0000-0000-0000AE060000}"/>
    <cellStyle name="Accent2 12 3" xfId="2074" xr:uid="{00000000-0005-0000-0000-0000AF060000}"/>
    <cellStyle name="Accent2 120" xfId="1620" xr:uid="{00000000-0005-0000-0000-0000B0060000}"/>
    <cellStyle name="Accent2 121" xfId="1668" xr:uid="{00000000-0005-0000-0000-0000B1060000}"/>
    <cellStyle name="Accent2 122" xfId="1737" xr:uid="{00000000-0005-0000-0000-0000B2060000}"/>
    <cellStyle name="Accent2 123" xfId="1701" xr:uid="{00000000-0005-0000-0000-0000B3060000}"/>
    <cellStyle name="Accent2 124" xfId="1724" xr:uid="{00000000-0005-0000-0000-0000B4060000}"/>
    <cellStyle name="Accent2 125" xfId="1674" xr:uid="{00000000-0005-0000-0000-0000B5060000}"/>
    <cellStyle name="Accent2 126" xfId="1693" xr:uid="{00000000-0005-0000-0000-0000B6060000}"/>
    <cellStyle name="Accent2 127" xfId="1689" xr:uid="{00000000-0005-0000-0000-0000B7060000}"/>
    <cellStyle name="Accent2 128" xfId="1711" xr:uid="{00000000-0005-0000-0000-0000B8060000}"/>
    <cellStyle name="Accent2 129" xfId="1720" xr:uid="{00000000-0005-0000-0000-0000B9060000}"/>
    <cellStyle name="Accent2 13" xfId="826" xr:uid="{00000000-0005-0000-0000-0000BA060000}"/>
    <cellStyle name="Accent2 13 2" xfId="4226" xr:uid="{00000000-0005-0000-0000-0000BB060000}"/>
    <cellStyle name="Accent2 13 3" xfId="2075" xr:uid="{00000000-0005-0000-0000-0000BC060000}"/>
    <cellStyle name="Accent2 13 4" xfId="6940" xr:uid="{00000000-0005-0000-0000-0000BD060000}"/>
    <cellStyle name="Accent2 130" xfId="1691" xr:uid="{00000000-0005-0000-0000-0000BE060000}"/>
    <cellStyle name="Accent2 131" xfId="1745" xr:uid="{00000000-0005-0000-0000-0000BF060000}"/>
    <cellStyle name="Accent2 132" xfId="1695" xr:uid="{00000000-0005-0000-0000-0000C0060000}"/>
    <cellStyle name="Accent2 133" xfId="1732" xr:uid="{00000000-0005-0000-0000-0000C1060000}"/>
    <cellStyle name="Accent2 134" xfId="1694" xr:uid="{00000000-0005-0000-0000-0000C2060000}"/>
    <cellStyle name="Accent2 135" xfId="1751" xr:uid="{00000000-0005-0000-0000-0000C3060000}"/>
    <cellStyle name="Accent2 136" xfId="1746" xr:uid="{00000000-0005-0000-0000-0000C4060000}"/>
    <cellStyle name="Accent2 137" xfId="1148" xr:uid="{00000000-0005-0000-0000-0000C5060000}"/>
    <cellStyle name="Accent2 138" xfId="5317" xr:uid="{00000000-0005-0000-0000-0000C6060000}"/>
    <cellStyle name="Accent2 139" xfId="5470" xr:uid="{00000000-0005-0000-0000-0000C7060000}"/>
    <cellStyle name="Accent2 14" xfId="830" xr:uid="{00000000-0005-0000-0000-0000C8060000}"/>
    <cellStyle name="Accent2 14 2" xfId="4227" xr:uid="{00000000-0005-0000-0000-0000C9060000}"/>
    <cellStyle name="Accent2 14 3" xfId="2076" xr:uid="{00000000-0005-0000-0000-0000CA060000}"/>
    <cellStyle name="Accent2 140" xfId="5457" xr:uid="{00000000-0005-0000-0000-0000CB060000}"/>
    <cellStyle name="Accent2 141" xfId="5496" xr:uid="{00000000-0005-0000-0000-0000CC060000}"/>
    <cellStyle name="Accent2 142" xfId="5540" xr:uid="{00000000-0005-0000-0000-0000CD060000}"/>
    <cellStyle name="Accent2 143" xfId="5516" xr:uid="{00000000-0005-0000-0000-0000CE060000}"/>
    <cellStyle name="Accent2 144" xfId="5488" xr:uid="{00000000-0005-0000-0000-0000CF060000}"/>
    <cellStyle name="Accent2 145" xfId="5451" xr:uid="{00000000-0005-0000-0000-0000D0060000}"/>
    <cellStyle name="Accent2 146" xfId="5490" xr:uid="{00000000-0005-0000-0000-0000D1060000}"/>
    <cellStyle name="Accent2 147" xfId="5482" xr:uid="{00000000-0005-0000-0000-0000D2060000}"/>
    <cellStyle name="Accent2 148" xfId="5535" xr:uid="{00000000-0005-0000-0000-0000D3060000}"/>
    <cellStyle name="Accent2 149" xfId="5529" xr:uid="{00000000-0005-0000-0000-0000D4060000}"/>
    <cellStyle name="Accent2 15" xfId="839" xr:uid="{00000000-0005-0000-0000-0000D5060000}"/>
    <cellStyle name="Accent2 15 2" xfId="4228" xr:uid="{00000000-0005-0000-0000-0000D6060000}"/>
    <cellStyle name="Accent2 15 3" xfId="2077" xr:uid="{00000000-0005-0000-0000-0000D7060000}"/>
    <cellStyle name="Accent2 150" xfId="5542" xr:uid="{00000000-0005-0000-0000-0000D8060000}"/>
    <cellStyle name="Accent2 151" xfId="5544" xr:uid="{00000000-0005-0000-0000-0000D9060000}"/>
    <cellStyle name="Accent2 152" xfId="5506" xr:uid="{00000000-0005-0000-0000-0000DA060000}"/>
    <cellStyle name="Accent2 153" xfId="5533" xr:uid="{00000000-0005-0000-0000-0000DB060000}"/>
    <cellStyle name="Accent2 154" xfId="5560" xr:uid="{00000000-0005-0000-0000-0000DC060000}"/>
    <cellStyle name="Accent2 155" xfId="5448" xr:uid="{00000000-0005-0000-0000-0000DD060000}"/>
    <cellStyle name="Accent2 156" xfId="5474" xr:uid="{00000000-0005-0000-0000-0000DE060000}"/>
    <cellStyle name="Accent2 157" xfId="5442" xr:uid="{00000000-0005-0000-0000-0000DF060000}"/>
    <cellStyle name="Accent2 158" xfId="5440" xr:uid="{00000000-0005-0000-0000-0000E0060000}"/>
    <cellStyle name="Accent2 159" xfId="5495" xr:uid="{00000000-0005-0000-0000-0000E1060000}"/>
    <cellStyle name="Accent2 16" xfId="962" xr:uid="{00000000-0005-0000-0000-0000E2060000}"/>
    <cellStyle name="Accent2 16 2" xfId="4229" xr:uid="{00000000-0005-0000-0000-0000E3060000}"/>
    <cellStyle name="Accent2 16 3" xfId="2078" xr:uid="{00000000-0005-0000-0000-0000E4060000}"/>
    <cellStyle name="Accent2 16 4" xfId="6920" xr:uid="{00000000-0005-0000-0000-0000E5060000}"/>
    <cellStyle name="Accent2 160" xfId="5461" xr:uid="{00000000-0005-0000-0000-0000E6060000}"/>
    <cellStyle name="Accent2 161" xfId="5460" xr:uid="{00000000-0005-0000-0000-0000E7060000}"/>
    <cellStyle name="Accent2 162" xfId="5326" xr:uid="{00000000-0005-0000-0000-0000E8060000}"/>
    <cellStyle name="Accent2 163" xfId="5599" xr:uid="{00000000-0005-0000-0000-0000E9060000}"/>
    <cellStyle name="Accent2 164" xfId="6303" xr:uid="{00000000-0005-0000-0000-0000EA060000}"/>
    <cellStyle name="Accent2 165" xfId="10282" xr:uid="{00000000-0005-0000-0000-0000EB060000}"/>
    <cellStyle name="Accent2 166" xfId="10542" xr:uid="{00000000-0005-0000-0000-0000EC060000}"/>
    <cellStyle name="Accent2 167" xfId="11100" xr:uid="{00000000-0005-0000-0000-0000ED060000}"/>
    <cellStyle name="Accent2 168" xfId="16763" xr:uid="{00000000-0005-0000-0000-0000EE060000}"/>
    <cellStyle name="Accent2 169" xfId="21385" xr:uid="{00000000-0005-0000-0000-0000EF060000}"/>
    <cellStyle name="Accent2 17" xfId="972" xr:uid="{00000000-0005-0000-0000-0000F0060000}"/>
    <cellStyle name="Accent2 17 2" xfId="4230" xr:uid="{00000000-0005-0000-0000-0000F1060000}"/>
    <cellStyle name="Accent2 17 3" xfId="2079" xr:uid="{00000000-0005-0000-0000-0000F2060000}"/>
    <cellStyle name="Accent2 170" xfId="18847" xr:uid="{00000000-0005-0000-0000-0000F3060000}"/>
    <cellStyle name="Accent2 18" xfId="978" xr:uid="{00000000-0005-0000-0000-0000F4060000}"/>
    <cellStyle name="Accent2 18 2" xfId="4231" xr:uid="{00000000-0005-0000-0000-0000F5060000}"/>
    <cellStyle name="Accent2 18 3" xfId="2080" xr:uid="{00000000-0005-0000-0000-0000F6060000}"/>
    <cellStyle name="Accent2 19" xfId="1044" xr:uid="{00000000-0005-0000-0000-0000F7060000}"/>
    <cellStyle name="Accent2 19 2" xfId="4232" xr:uid="{00000000-0005-0000-0000-0000F8060000}"/>
    <cellStyle name="Accent2 19 3" xfId="2081" xr:uid="{00000000-0005-0000-0000-0000F9060000}"/>
    <cellStyle name="Accent2 2" xfId="127" xr:uid="{00000000-0005-0000-0000-0000FA060000}"/>
    <cellStyle name="Accent2 2 10" xfId="4233" xr:uid="{00000000-0005-0000-0000-0000FB060000}"/>
    <cellStyle name="Accent2 2 11" xfId="2082" xr:uid="{00000000-0005-0000-0000-0000FC060000}"/>
    <cellStyle name="Accent2 2 2" xfId="617" xr:uid="{00000000-0005-0000-0000-0000FD060000}"/>
    <cellStyle name="Accent2 2 2 2" xfId="3105" xr:uid="{00000000-0005-0000-0000-0000FE060000}"/>
    <cellStyle name="Accent2 2 2 2 2" xfId="4235" xr:uid="{00000000-0005-0000-0000-0000FF060000}"/>
    <cellStyle name="Accent2 2 2 3" xfId="4234" xr:uid="{00000000-0005-0000-0000-000000070000}"/>
    <cellStyle name="Accent2 2 2 4" xfId="2083" xr:uid="{00000000-0005-0000-0000-000001070000}"/>
    <cellStyle name="Accent2 2 2 5" xfId="9280" xr:uid="{00000000-0005-0000-0000-000002070000}"/>
    <cellStyle name="Accent2 2 2 6" xfId="11168" xr:uid="{00000000-0005-0000-0000-000003070000}"/>
    <cellStyle name="Accent2 2 3" xfId="874" xr:uid="{00000000-0005-0000-0000-000004070000}"/>
    <cellStyle name="Accent2 2 3 2" xfId="4236" xr:uid="{00000000-0005-0000-0000-000005070000}"/>
    <cellStyle name="Accent2 2 3 3" xfId="2084" xr:uid="{00000000-0005-0000-0000-000006070000}"/>
    <cellStyle name="Accent2 2 4" xfId="2085" xr:uid="{00000000-0005-0000-0000-000007070000}"/>
    <cellStyle name="Accent2 2 4 2" xfId="4237" xr:uid="{00000000-0005-0000-0000-000008070000}"/>
    <cellStyle name="Accent2 2 4 3" xfId="5378" xr:uid="{00000000-0005-0000-0000-000009070000}"/>
    <cellStyle name="Accent2 2 5" xfId="2909" xr:uid="{00000000-0005-0000-0000-00000A070000}"/>
    <cellStyle name="Accent2 2 5 2" xfId="4238" xr:uid="{00000000-0005-0000-0000-00000B070000}"/>
    <cellStyle name="Accent2 2 6" xfId="3104" xr:uid="{00000000-0005-0000-0000-00000C070000}"/>
    <cellStyle name="Accent2 2 6 2" xfId="4239" xr:uid="{00000000-0005-0000-0000-00000D070000}"/>
    <cellStyle name="Accent2 2 7" xfId="3405" xr:uid="{00000000-0005-0000-0000-00000E070000}"/>
    <cellStyle name="Accent2 2 7 2" xfId="4240" xr:uid="{00000000-0005-0000-0000-00000F070000}"/>
    <cellStyle name="Accent2 2 8" xfId="3730" xr:uid="{00000000-0005-0000-0000-000010070000}"/>
    <cellStyle name="Accent2 2 9" xfId="3802" xr:uid="{00000000-0005-0000-0000-000011070000}"/>
    <cellStyle name="Accent2 20" xfId="986" xr:uid="{00000000-0005-0000-0000-000012070000}"/>
    <cellStyle name="Accent2 20 2" xfId="4241" xr:uid="{00000000-0005-0000-0000-000013070000}"/>
    <cellStyle name="Accent2 20 3" xfId="2086" xr:uid="{00000000-0005-0000-0000-000014070000}"/>
    <cellStyle name="Accent2 21" xfId="1024" xr:uid="{00000000-0005-0000-0000-000015070000}"/>
    <cellStyle name="Accent2 21 2" xfId="4242" xr:uid="{00000000-0005-0000-0000-000016070000}"/>
    <cellStyle name="Accent2 21 3" xfId="2087" xr:uid="{00000000-0005-0000-0000-000017070000}"/>
    <cellStyle name="Accent2 22" xfId="1014" xr:uid="{00000000-0005-0000-0000-000018070000}"/>
    <cellStyle name="Accent2 22 2" xfId="4243" xr:uid="{00000000-0005-0000-0000-000019070000}"/>
    <cellStyle name="Accent2 22 3" xfId="2088" xr:uid="{00000000-0005-0000-0000-00001A070000}"/>
    <cellStyle name="Accent2 23" xfId="1001" xr:uid="{00000000-0005-0000-0000-00001B070000}"/>
    <cellStyle name="Accent2 23 2" xfId="4244" xr:uid="{00000000-0005-0000-0000-00001C070000}"/>
    <cellStyle name="Accent2 23 3" xfId="2089" xr:uid="{00000000-0005-0000-0000-00001D070000}"/>
    <cellStyle name="Accent2 24" xfId="976" xr:uid="{00000000-0005-0000-0000-00001E070000}"/>
    <cellStyle name="Accent2 24 2" xfId="4245" xr:uid="{00000000-0005-0000-0000-00001F070000}"/>
    <cellStyle name="Accent2 24 3" xfId="2090" xr:uid="{00000000-0005-0000-0000-000020070000}"/>
    <cellStyle name="Accent2 25" xfId="1012" xr:uid="{00000000-0005-0000-0000-000021070000}"/>
    <cellStyle name="Accent2 25 2" xfId="4246" xr:uid="{00000000-0005-0000-0000-000022070000}"/>
    <cellStyle name="Accent2 25 3" xfId="2091" xr:uid="{00000000-0005-0000-0000-000023070000}"/>
    <cellStyle name="Accent2 26" xfId="1020" xr:uid="{00000000-0005-0000-0000-000024070000}"/>
    <cellStyle name="Accent2 26 2" xfId="4247" xr:uid="{00000000-0005-0000-0000-000025070000}"/>
    <cellStyle name="Accent2 26 3" xfId="2092" xr:uid="{00000000-0005-0000-0000-000026070000}"/>
    <cellStyle name="Accent2 27" xfId="1045" xr:uid="{00000000-0005-0000-0000-000027070000}"/>
    <cellStyle name="Accent2 27 2" xfId="4248" xr:uid="{00000000-0005-0000-0000-000028070000}"/>
    <cellStyle name="Accent2 27 3" xfId="2093" xr:uid="{00000000-0005-0000-0000-000029070000}"/>
    <cellStyle name="Accent2 28" xfId="1000" xr:uid="{00000000-0005-0000-0000-00002A070000}"/>
    <cellStyle name="Accent2 28 2" xfId="4249" xr:uid="{00000000-0005-0000-0000-00002B070000}"/>
    <cellStyle name="Accent2 28 3" xfId="2094" xr:uid="{00000000-0005-0000-0000-00002C070000}"/>
    <cellStyle name="Accent2 29" xfId="974" xr:uid="{00000000-0005-0000-0000-00002D070000}"/>
    <cellStyle name="Accent2 29 2" xfId="4250" xr:uid="{00000000-0005-0000-0000-00002E070000}"/>
    <cellStyle name="Accent2 29 3" xfId="2095" xr:uid="{00000000-0005-0000-0000-00002F070000}"/>
    <cellStyle name="Accent2 3" xfId="128" xr:uid="{00000000-0005-0000-0000-000030070000}"/>
    <cellStyle name="Accent2 3 2" xfId="618" xr:uid="{00000000-0005-0000-0000-000031070000}"/>
    <cellStyle name="Accent2 3 2 2" xfId="4252" xr:uid="{00000000-0005-0000-0000-000032070000}"/>
    <cellStyle name="Accent2 3 2 3" xfId="2097" xr:uid="{00000000-0005-0000-0000-000033070000}"/>
    <cellStyle name="Accent2 3 2 4" xfId="6764" xr:uid="{00000000-0005-0000-0000-000034070000}"/>
    <cellStyle name="Accent2 3 2 5" xfId="11169" xr:uid="{00000000-0005-0000-0000-000035070000}"/>
    <cellStyle name="Accent2 3 3" xfId="875" xr:uid="{00000000-0005-0000-0000-000036070000}"/>
    <cellStyle name="Accent2 3 3 2" xfId="4253" xr:uid="{00000000-0005-0000-0000-000037070000}"/>
    <cellStyle name="Accent2 3 3 3" xfId="2098" xr:uid="{00000000-0005-0000-0000-000038070000}"/>
    <cellStyle name="Accent2 3 3 4" xfId="11170" xr:uid="{00000000-0005-0000-0000-000039070000}"/>
    <cellStyle name="Accent2 3 4" xfId="2099" xr:uid="{00000000-0005-0000-0000-00003A070000}"/>
    <cellStyle name="Accent2 3 4 2" xfId="4254" xr:uid="{00000000-0005-0000-0000-00003B070000}"/>
    <cellStyle name="Accent2 3 4 3" xfId="5379" xr:uid="{00000000-0005-0000-0000-00003C070000}"/>
    <cellStyle name="Accent2 3 5" xfId="3426" xr:uid="{00000000-0005-0000-0000-00003D070000}"/>
    <cellStyle name="Accent2 3 6" xfId="4251" xr:uid="{00000000-0005-0000-0000-00003E070000}"/>
    <cellStyle name="Accent2 3 7" xfId="2096" xr:uid="{00000000-0005-0000-0000-00003F070000}"/>
    <cellStyle name="Accent2 30" xfId="1017" xr:uid="{00000000-0005-0000-0000-000040070000}"/>
    <cellStyle name="Accent2 30 2" xfId="4255" xr:uid="{00000000-0005-0000-0000-000041070000}"/>
    <cellStyle name="Accent2 30 3" xfId="2100" xr:uid="{00000000-0005-0000-0000-000042070000}"/>
    <cellStyle name="Accent2 31" xfId="1053" xr:uid="{00000000-0005-0000-0000-000043070000}"/>
    <cellStyle name="Accent2 31 2" xfId="4256" xr:uid="{00000000-0005-0000-0000-000044070000}"/>
    <cellStyle name="Accent2 31 3" xfId="2101" xr:uid="{00000000-0005-0000-0000-000045070000}"/>
    <cellStyle name="Accent2 32" xfId="907" xr:uid="{00000000-0005-0000-0000-000046070000}"/>
    <cellStyle name="Accent2 32 2" xfId="4257" xr:uid="{00000000-0005-0000-0000-000047070000}"/>
    <cellStyle name="Accent2 32 3" xfId="2102" xr:uid="{00000000-0005-0000-0000-000048070000}"/>
    <cellStyle name="Accent2 33" xfId="938" xr:uid="{00000000-0005-0000-0000-000049070000}"/>
    <cellStyle name="Accent2 33 2" xfId="4258" xr:uid="{00000000-0005-0000-0000-00004A070000}"/>
    <cellStyle name="Accent2 33 3" xfId="2103" xr:uid="{00000000-0005-0000-0000-00004B070000}"/>
    <cellStyle name="Accent2 34" xfId="915" xr:uid="{00000000-0005-0000-0000-00004C070000}"/>
    <cellStyle name="Accent2 34 2" xfId="4259" xr:uid="{00000000-0005-0000-0000-00004D070000}"/>
    <cellStyle name="Accent2 34 3" xfId="2104" xr:uid="{00000000-0005-0000-0000-00004E070000}"/>
    <cellStyle name="Accent2 35" xfId="950" xr:uid="{00000000-0005-0000-0000-00004F070000}"/>
    <cellStyle name="Accent2 35 2" xfId="4260" xr:uid="{00000000-0005-0000-0000-000050070000}"/>
    <cellStyle name="Accent2 35 3" xfId="2105" xr:uid="{00000000-0005-0000-0000-000051070000}"/>
    <cellStyle name="Accent2 36" xfId="933" xr:uid="{00000000-0005-0000-0000-000052070000}"/>
    <cellStyle name="Accent2 36 2" xfId="4261" xr:uid="{00000000-0005-0000-0000-000053070000}"/>
    <cellStyle name="Accent2 36 3" xfId="2106" xr:uid="{00000000-0005-0000-0000-000054070000}"/>
    <cellStyle name="Accent2 37" xfId="930" xr:uid="{00000000-0005-0000-0000-000055070000}"/>
    <cellStyle name="Accent2 37 2" xfId="4262" xr:uid="{00000000-0005-0000-0000-000056070000}"/>
    <cellStyle name="Accent2 37 3" xfId="2107" xr:uid="{00000000-0005-0000-0000-000057070000}"/>
    <cellStyle name="Accent2 38" xfId="953" xr:uid="{00000000-0005-0000-0000-000058070000}"/>
    <cellStyle name="Accent2 38 2" xfId="4263" xr:uid="{00000000-0005-0000-0000-000059070000}"/>
    <cellStyle name="Accent2 38 3" xfId="2108" xr:uid="{00000000-0005-0000-0000-00005A070000}"/>
    <cellStyle name="Accent2 39" xfId="904" xr:uid="{00000000-0005-0000-0000-00005B070000}"/>
    <cellStyle name="Accent2 39 2" xfId="4264" xr:uid="{00000000-0005-0000-0000-00005C070000}"/>
    <cellStyle name="Accent2 39 3" xfId="2109" xr:uid="{00000000-0005-0000-0000-00005D070000}"/>
    <cellStyle name="Accent2 4" xfId="129" xr:uid="{00000000-0005-0000-0000-00005E070000}"/>
    <cellStyle name="Accent2 4 2" xfId="619" xr:uid="{00000000-0005-0000-0000-00005F070000}"/>
    <cellStyle name="Accent2 4 2 2" xfId="4266" xr:uid="{00000000-0005-0000-0000-000060070000}"/>
    <cellStyle name="Accent2 4 2 3" xfId="2111" xr:uid="{00000000-0005-0000-0000-000061070000}"/>
    <cellStyle name="Accent2 4 2 4" xfId="6763" xr:uid="{00000000-0005-0000-0000-000062070000}"/>
    <cellStyle name="Accent2 4 2 5" xfId="11172" xr:uid="{00000000-0005-0000-0000-000063070000}"/>
    <cellStyle name="Accent2 4 3" xfId="2112" xr:uid="{00000000-0005-0000-0000-000064070000}"/>
    <cellStyle name="Accent2 4 3 2" xfId="4267" xr:uid="{00000000-0005-0000-0000-000065070000}"/>
    <cellStyle name="Accent2 4 3 3" xfId="5380" xr:uid="{00000000-0005-0000-0000-000066070000}"/>
    <cellStyle name="Accent2 4 4" xfId="2113" xr:uid="{00000000-0005-0000-0000-000067070000}"/>
    <cellStyle name="Accent2 4 4 2" xfId="4268" xr:uid="{00000000-0005-0000-0000-000068070000}"/>
    <cellStyle name="Accent2 4 5" xfId="4265" xr:uid="{00000000-0005-0000-0000-000069070000}"/>
    <cellStyle name="Accent2 4 6" xfId="2110" xr:uid="{00000000-0005-0000-0000-00006A070000}"/>
    <cellStyle name="Accent2 4 7" xfId="11171" xr:uid="{00000000-0005-0000-0000-00006B070000}"/>
    <cellStyle name="Accent2 40" xfId="955" xr:uid="{00000000-0005-0000-0000-00006C070000}"/>
    <cellStyle name="Accent2 40 2" xfId="4269" xr:uid="{00000000-0005-0000-0000-00006D070000}"/>
    <cellStyle name="Accent2 40 3" xfId="2114" xr:uid="{00000000-0005-0000-0000-00006E070000}"/>
    <cellStyle name="Accent2 41" xfId="944" xr:uid="{00000000-0005-0000-0000-00006F070000}"/>
    <cellStyle name="Accent2 41 2" xfId="4270" xr:uid="{00000000-0005-0000-0000-000070070000}"/>
    <cellStyle name="Accent2 41 3" xfId="2115" xr:uid="{00000000-0005-0000-0000-000071070000}"/>
    <cellStyle name="Accent2 42" xfId="960" xr:uid="{00000000-0005-0000-0000-000072070000}"/>
    <cellStyle name="Accent2 42 2" xfId="4271" xr:uid="{00000000-0005-0000-0000-000073070000}"/>
    <cellStyle name="Accent2 42 3" xfId="2116" xr:uid="{00000000-0005-0000-0000-000074070000}"/>
    <cellStyle name="Accent2 43" xfId="1058" xr:uid="{00000000-0005-0000-0000-000075070000}"/>
    <cellStyle name="Accent2 43 2" xfId="4272" xr:uid="{00000000-0005-0000-0000-000076070000}"/>
    <cellStyle name="Accent2 43 3" xfId="2117" xr:uid="{00000000-0005-0000-0000-000077070000}"/>
    <cellStyle name="Accent2 44" xfId="956" xr:uid="{00000000-0005-0000-0000-000078070000}"/>
    <cellStyle name="Accent2 44 2" xfId="4273" xr:uid="{00000000-0005-0000-0000-000079070000}"/>
    <cellStyle name="Accent2 44 3" xfId="2118" xr:uid="{00000000-0005-0000-0000-00007A070000}"/>
    <cellStyle name="Accent2 45" xfId="1082" xr:uid="{00000000-0005-0000-0000-00007B070000}"/>
    <cellStyle name="Accent2 45 2" xfId="1116" xr:uid="{00000000-0005-0000-0000-00007C070000}"/>
    <cellStyle name="Accent2 45 2 2" xfId="4274" xr:uid="{00000000-0005-0000-0000-00007D070000}"/>
    <cellStyle name="Accent2 45 3" xfId="1374" xr:uid="{00000000-0005-0000-0000-00007E070000}"/>
    <cellStyle name="Accent2 45 4" xfId="2119" xr:uid="{00000000-0005-0000-0000-00007F070000}"/>
    <cellStyle name="Accent2 46" xfId="1107" xr:uid="{00000000-0005-0000-0000-000080070000}"/>
    <cellStyle name="Accent2 46 2" xfId="1397" xr:uid="{00000000-0005-0000-0000-000081070000}"/>
    <cellStyle name="Accent2 46 2 2" xfId="4275" xr:uid="{00000000-0005-0000-0000-000082070000}"/>
    <cellStyle name="Accent2 46 3" xfId="1160" xr:uid="{00000000-0005-0000-0000-000083070000}"/>
    <cellStyle name="Accent2 46 4" xfId="2120" xr:uid="{00000000-0005-0000-0000-000084070000}"/>
    <cellStyle name="Accent2 47" xfId="1087" xr:uid="{00000000-0005-0000-0000-000085070000}"/>
    <cellStyle name="Accent2 47 2" xfId="1379" xr:uid="{00000000-0005-0000-0000-000086070000}"/>
    <cellStyle name="Accent2 47 2 2" xfId="4276" xr:uid="{00000000-0005-0000-0000-000087070000}"/>
    <cellStyle name="Accent2 47 3" xfId="1218" xr:uid="{00000000-0005-0000-0000-000088070000}"/>
    <cellStyle name="Accent2 47 4" xfId="2121" xr:uid="{00000000-0005-0000-0000-000089070000}"/>
    <cellStyle name="Accent2 48" xfId="1119" xr:uid="{00000000-0005-0000-0000-00008A070000}"/>
    <cellStyle name="Accent2 48 2" xfId="1406" xr:uid="{00000000-0005-0000-0000-00008B070000}"/>
    <cellStyle name="Accent2 48 2 2" xfId="4277" xr:uid="{00000000-0005-0000-0000-00008C070000}"/>
    <cellStyle name="Accent2 48 3" xfId="1186" xr:uid="{00000000-0005-0000-0000-00008D070000}"/>
    <cellStyle name="Accent2 48 4" xfId="2122" xr:uid="{00000000-0005-0000-0000-00008E070000}"/>
    <cellStyle name="Accent2 49" xfId="1095" xr:uid="{00000000-0005-0000-0000-00008F070000}"/>
    <cellStyle name="Accent2 49 2" xfId="1387" xr:uid="{00000000-0005-0000-0000-000090070000}"/>
    <cellStyle name="Accent2 49 2 2" xfId="4278" xr:uid="{00000000-0005-0000-0000-000091070000}"/>
    <cellStyle name="Accent2 49 3" xfId="1216" xr:uid="{00000000-0005-0000-0000-000092070000}"/>
    <cellStyle name="Accent2 49 4" xfId="2123" xr:uid="{00000000-0005-0000-0000-000093070000}"/>
    <cellStyle name="Accent2 5" xfId="130" xr:uid="{00000000-0005-0000-0000-000094070000}"/>
    <cellStyle name="Accent2 5 2" xfId="4279" xr:uid="{00000000-0005-0000-0000-000095070000}"/>
    <cellStyle name="Accent2 5 2 2" xfId="10528" xr:uid="{00000000-0005-0000-0000-000096070000}"/>
    <cellStyle name="Accent2 5 3" xfId="2124" xr:uid="{00000000-0005-0000-0000-000097070000}"/>
    <cellStyle name="Accent2 50" xfId="1122" xr:uid="{00000000-0005-0000-0000-000098070000}"/>
    <cellStyle name="Accent2 50 2" xfId="1409" xr:uid="{00000000-0005-0000-0000-000099070000}"/>
    <cellStyle name="Accent2 50 2 2" xfId="4280" xr:uid="{00000000-0005-0000-0000-00009A070000}"/>
    <cellStyle name="Accent2 50 3" xfId="1222" xr:uid="{00000000-0005-0000-0000-00009B070000}"/>
    <cellStyle name="Accent2 50 4" xfId="2125" xr:uid="{00000000-0005-0000-0000-00009C070000}"/>
    <cellStyle name="Accent2 51" xfId="1096" xr:uid="{00000000-0005-0000-0000-00009D070000}"/>
    <cellStyle name="Accent2 51 2" xfId="1388" xr:uid="{00000000-0005-0000-0000-00009E070000}"/>
    <cellStyle name="Accent2 51 2 2" xfId="4281" xr:uid="{00000000-0005-0000-0000-00009F070000}"/>
    <cellStyle name="Accent2 51 3" xfId="1181" xr:uid="{00000000-0005-0000-0000-0000A0070000}"/>
    <cellStyle name="Accent2 51 4" xfId="2126" xr:uid="{00000000-0005-0000-0000-0000A1070000}"/>
    <cellStyle name="Accent2 52" xfId="1093" xr:uid="{00000000-0005-0000-0000-0000A2070000}"/>
    <cellStyle name="Accent2 52 2" xfId="1385" xr:uid="{00000000-0005-0000-0000-0000A3070000}"/>
    <cellStyle name="Accent2 52 2 2" xfId="4282" xr:uid="{00000000-0005-0000-0000-0000A4070000}"/>
    <cellStyle name="Accent2 52 3" xfId="1190" xr:uid="{00000000-0005-0000-0000-0000A5070000}"/>
    <cellStyle name="Accent2 52 4" xfId="2127" xr:uid="{00000000-0005-0000-0000-0000A6070000}"/>
    <cellStyle name="Accent2 53" xfId="1115" xr:uid="{00000000-0005-0000-0000-0000A7070000}"/>
    <cellStyle name="Accent2 53 2" xfId="1403" xr:uid="{00000000-0005-0000-0000-0000A8070000}"/>
    <cellStyle name="Accent2 53 2 2" xfId="4283" xr:uid="{00000000-0005-0000-0000-0000A9070000}"/>
    <cellStyle name="Accent2 53 3" xfId="1193" xr:uid="{00000000-0005-0000-0000-0000AA070000}"/>
    <cellStyle name="Accent2 53 4" xfId="2128" xr:uid="{00000000-0005-0000-0000-0000AB070000}"/>
    <cellStyle name="Accent2 54" xfId="1177" xr:uid="{00000000-0005-0000-0000-0000AC070000}"/>
    <cellStyle name="Accent2 54 2" xfId="4284" xr:uid="{00000000-0005-0000-0000-0000AD070000}"/>
    <cellStyle name="Accent2 54 3" xfId="2129" xr:uid="{00000000-0005-0000-0000-0000AE070000}"/>
    <cellStyle name="Accent2 55" xfId="1198" xr:uid="{00000000-0005-0000-0000-0000AF070000}"/>
    <cellStyle name="Accent2 55 2" xfId="4285" xr:uid="{00000000-0005-0000-0000-0000B0070000}"/>
    <cellStyle name="Accent2 55 3" xfId="2130" xr:uid="{00000000-0005-0000-0000-0000B1070000}"/>
    <cellStyle name="Accent2 56" xfId="1206" xr:uid="{00000000-0005-0000-0000-0000B2070000}"/>
    <cellStyle name="Accent2 56 2" xfId="4286" xr:uid="{00000000-0005-0000-0000-0000B3070000}"/>
    <cellStyle name="Accent2 56 3" xfId="2131" xr:uid="{00000000-0005-0000-0000-0000B4070000}"/>
    <cellStyle name="Accent2 57" xfId="1204" xr:uid="{00000000-0005-0000-0000-0000B5070000}"/>
    <cellStyle name="Accent2 57 2" xfId="4287" xr:uid="{00000000-0005-0000-0000-0000B6070000}"/>
    <cellStyle name="Accent2 57 3" xfId="2132" xr:uid="{00000000-0005-0000-0000-0000B7070000}"/>
    <cellStyle name="Accent2 58" xfId="1226" xr:uid="{00000000-0005-0000-0000-0000B8070000}"/>
    <cellStyle name="Accent2 58 2" xfId="4288" xr:uid="{00000000-0005-0000-0000-0000B9070000}"/>
    <cellStyle name="Accent2 58 3" xfId="2133" xr:uid="{00000000-0005-0000-0000-0000BA070000}"/>
    <cellStyle name="Accent2 59" xfId="1242" xr:uid="{00000000-0005-0000-0000-0000BB070000}"/>
    <cellStyle name="Accent2 59 2" xfId="4289" xr:uid="{00000000-0005-0000-0000-0000BC070000}"/>
    <cellStyle name="Accent2 59 3" xfId="2134" xr:uid="{00000000-0005-0000-0000-0000BD070000}"/>
    <cellStyle name="Accent2 6" xfId="131" xr:uid="{00000000-0005-0000-0000-0000BE070000}"/>
    <cellStyle name="Accent2 6 2" xfId="4290" xr:uid="{00000000-0005-0000-0000-0000BF070000}"/>
    <cellStyle name="Accent2 6 2 2" xfId="6762" xr:uid="{00000000-0005-0000-0000-0000C0070000}"/>
    <cellStyle name="Accent2 6 3" xfId="2135" xr:uid="{00000000-0005-0000-0000-0000C1070000}"/>
    <cellStyle name="Accent2 60" xfId="1236" xr:uid="{00000000-0005-0000-0000-0000C2070000}"/>
    <cellStyle name="Accent2 60 2" xfId="4291" xr:uid="{00000000-0005-0000-0000-0000C3070000}"/>
    <cellStyle name="Accent2 60 3" xfId="2136" xr:uid="{00000000-0005-0000-0000-0000C4070000}"/>
    <cellStyle name="Accent2 61" xfId="1245" xr:uid="{00000000-0005-0000-0000-0000C5070000}"/>
    <cellStyle name="Accent2 61 2" xfId="4292" xr:uid="{00000000-0005-0000-0000-0000C6070000}"/>
    <cellStyle name="Accent2 61 3" xfId="2137" xr:uid="{00000000-0005-0000-0000-0000C7070000}"/>
    <cellStyle name="Accent2 62" xfId="1252" xr:uid="{00000000-0005-0000-0000-0000C8070000}"/>
    <cellStyle name="Accent2 62 2" xfId="4293" xr:uid="{00000000-0005-0000-0000-0000C9070000}"/>
    <cellStyle name="Accent2 62 3" xfId="2138" xr:uid="{00000000-0005-0000-0000-0000CA070000}"/>
    <cellStyle name="Accent2 63" xfId="1260" xr:uid="{00000000-0005-0000-0000-0000CB070000}"/>
    <cellStyle name="Accent2 63 2" xfId="4294" xr:uid="{00000000-0005-0000-0000-0000CC070000}"/>
    <cellStyle name="Accent2 63 3" xfId="2139" xr:uid="{00000000-0005-0000-0000-0000CD070000}"/>
    <cellStyle name="Accent2 64" xfId="1268" xr:uid="{00000000-0005-0000-0000-0000CE070000}"/>
    <cellStyle name="Accent2 64 2" xfId="4295" xr:uid="{00000000-0005-0000-0000-0000CF070000}"/>
    <cellStyle name="Accent2 64 3" xfId="2140" xr:uid="{00000000-0005-0000-0000-0000D0070000}"/>
    <cellStyle name="Accent2 65" xfId="1360" xr:uid="{00000000-0005-0000-0000-0000D1070000}"/>
    <cellStyle name="Accent2 65 2" xfId="4296" xr:uid="{00000000-0005-0000-0000-0000D2070000}"/>
    <cellStyle name="Accent2 65 3" xfId="2141" xr:uid="{00000000-0005-0000-0000-0000D3070000}"/>
    <cellStyle name="Accent2 66" xfId="1306" xr:uid="{00000000-0005-0000-0000-0000D4070000}"/>
    <cellStyle name="Accent2 66 2" xfId="4297" xr:uid="{00000000-0005-0000-0000-0000D5070000}"/>
    <cellStyle name="Accent2 66 3" xfId="2142" xr:uid="{00000000-0005-0000-0000-0000D6070000}"/>
    <cellStyle name="Accent2 67" xfId="1304" xr:uid="{00000000-0005-0000-0000-0000D7070000}"/>
    <cellStyle name="Accent2 67 2" xfId="4298" xr:uid="{00000000-0005-0000-0000-0000D8070000}"/>
    <cellStyle name="Accent2 67 3" xfId="2143" xr:uid="{00000000-0005-0000-0000-0000D9070000}"/>
    <cellStyle name="Accent2 68" xfId="1317" xr:uid="{00000000-0005-0000-0000-0000DA070000}"/>
    <cellStyle name="Accent2 68 2" xfId="4299" xr:uid="{00000000-0005-0000-0000-0000DB070000}"/>
    <cellStyle name="Accent2 68 3" xfId="2144" xr:uid="{00000000-0005-0000-0000-0000DC070000}"/>
    <cellStyle name="Accent2 69" xfId="1362" xr:uid="{00000000-0005-0000-0000-0000DD070000}"/>
    <cellStyle name="Accent2 69 2" xfId="4300" xr:uid="{00000000-0005-0000-0000-0000DE070000}"/>
    <cellStyle name="Accent2 69 3" xfId="2145" xr:uid="{00000000-0005-0000-0000-0000DF070000}"/>
    <cellStyle name="Accent2 7" xfId="132" xr:uid="{00000000-0005-0000-0000-0000E0070000}"/>
    <cellStyle name="Accent2 7 2" xfId="4301" xr:uid="{00000000-0005-0000-0000-0000E1070000}"/>
    <cellStyle name="Accent2 7 2 2" xfId="6761" xr:uid="{00000000-0005-0000-0000-0000E2070000}"/>
    <cellStyle name="Accent2 7 3" xfId="2146" xr:uid="{00000000-0005-0000-0000-0000E3070000}"/>
    <cellStyle name="Accent2 70" xfId="1333" xr:uid="{00000000-0005-0000-0000-0000E4070000}"/>
    <cellStyle name="Accent2 70 2" xfId="4302" xr:uid="{00000000-0005-0000-0000-0000E5070000}"/>
    <cellStyle name="Accent2 70 3" xfId="2147" xr:uid="{00000000-0005-0000-0000-0000E6070000}"/>
    <cellStyle name="Accent2 71" xfId="1347" xr:uid="{00000000-0005-0000-0000-0000E7070000}"/>
    <cellStyle name="Accent2 71 2" xfId="4303" xr:uid="{00000000-0005-0000-0000-0000E8070000}"/>
    <cellStyle name="Accent2 71 3" xfId="2148" xr:uid="{00000000-0005-0000-0000-0000E9070000}"/>
    <cellStyle name="Accent2 72" xfId="1335" xr:uid="{00000000-0005-0000-0000-0000EA070000}"/>
    <cellStyle name="Accent2 72 2" xfId="4304" xr:uid="{00000000-0005-0000-0000-0000EB070000}"/>
    <cellStyle name="Accent2 72 3" xfId="2149" xr:uid="{00000000-0005-0000-0000-0000EC070000}"/>
    <cellStyle name="Accent2 73" xfId="1361" xr:uid="{00000000-0005-0000-0000-0000ED070000}"/>
    <cellStyle name="Accent2 73 2" xfId="4305" xr:uid="{00000000-0005-0000-0000-0000EE070000}"/>
    <cellStyle name="Accent2 73 3" xfId="2150" xr:uid="{00000000-0005-0000-0000-0000EF070000}"/>
    <cellStyle name="Accent2 74" xfId="1353" xr:uid="{00000000-0005-0000-0000-0000F0070000}"/>
    <cellStyle name="Accent2 74 2" xfId="4306" xr:uid="{00000000-0005-0000-0000-0000F1070000}"/>
    <cellStyle name="Accent2 74 3" xfId="2151" xr:uid="{00000000-0005-0000-0000-0000F2070000}"/>
    <cellStyle name="Accent2 75" xfId="1281" xr:uid="{00000000-0005-0000-0000-0000F3070000}"/>
    <cellStyle name="Accent2 75 2" xfId="4307" xr:uid="{00000000-0005-0000-0000-0000F4070000}"/>
    <cellStyle name="Accent2 75 3" xfId="2152" xr:uid="{00000000-0005-0000-0000-0000F5070000}"/>
    <cellStyle name="Accent2 76" xfId="1309" xr:uid="{00000000-0005-0000-0000-0000F6070000}"/>
    <cellStyle name="Accent2 76 2" xfId="4308" xr:uid="{00000000-0005-0000-0000-0000F7070000}"/>
    <cellStyle name="Accent2 76 3" xfId="2153" xr:uid="{00000000-0005-0000-0000-0000F8070000}"/>
    <cellStyle name="Accent2 77" xfId="1334" xr:uid="{00000000-0005-0000-0000-0000F9070000}"/>
    <cellStyle name="Accent2 77 2" xfId="4309" xr:uid="{00000000-0005-0000-0000-0000FA070000}"/>
    <cellStyle name="Accent2 77 3" xfId="2154" xr:uid="{00000000-0005-0000-0000-0000FB070000}"/>
    <cellStyle name="Accent2 78" xfId="1368" xr:uid="{00000000-0005-0000-0000-0000FC070000}"/>
    <cellStyle name="Accent2 78 2" xfId="3323" xr:uid="{00000000-0005-0000-0000-0000FD070000}"/>
    <cellStyle name="Accent2 79" xfId="1365" xr:uid="{00000000-0005-0000-0000-0000FE070000}"/>
    <cellStyle name="Accent2 79 2" xfId="3361" xr:uid="{00000000-0005-0000-0000-0000FF070000}"/>
    <cellStyle name="Accent2 8" xfId="133" xr:uid="{00000000-0005-0000-0000-000000080000}"/>
    <cellStyle name="Accent2 8 2" xfId="4310" xr:uid="{00000000-0005-0000-0000-000001080000}"/>
    <cellStyle name="Accent2 8 3" xfId="2155" xr:uid="{00000000-0005-0000-0000-000002080000}"/>
    <cellStyle name="Accent2 80" xfId="1328" xr:uid="{00000000-0005-0000-0000-000003080000}"/>
    <cellStyle name="Accent2 80 2" xfId="3446" xr:uid="{00000000-0005-0000-0000-000004080000}"/>
    <cellStyle name="Accent2 81" xfId="1301" xr:uid="{00000000-0005-0000-0000-000005080000}"/>
    <cellStyle name="Accent2 81 2" xfId="3455" xr:uid="{00000000-0005-0000-0000-000006080000}"/>
    <cellStyle name="Accent2 82" xfId="1436" xr:uid="{00000000-0005-0000-0000-000007080000}"/>
    <cellStyle name="Accent2 82 2" xfId="3376" xr:uid="{00000000-0005-0000-0000-000008080000}"/>
    <cellStyle name="Accent2 83" xfId="1548" xr:uid="{00000000-0005-0000-0000-000009080000}"/>
    <cellStyle name="Accent2 84" xfId="1487" xr:uid="{00000000-0005-0000-0000-00000A080000}"/>
    <cellStyle name="Accent2 85" xfId="1519" xr:uid="{00000000-0005-0000-0000-00000B080000}"/>
    <cellStyle name="Accent2 86" xfId="1445" xr:uid="{00000000-0005-0000-0000-00000C080000}"/>
    <cellStyle name="Accent2 87" xfId="1477" xr:uid="{00000000-0005-0000-0000-00000D080000}"/>
    <cellStyle name="Accent2 88" xfId="1471" xr:uid="{00000000-0005-0000-0000-00000E080000}"/>
    <cellStyle name="Accent2 89" xfId="1499" xr:uid="{00000000-0005-0000-0000-00000F080000}"/>
    <cellStyle name="Accent2 9" xfId="418" xr:uid="{00000000-0005-0000-0000-000010080000}"/>
    <cellStyle name="Accent2 9 2" xfId="4311" xr:uid="{00000000-0005-0000-0000-000011080000}"/>
    <cellStyle name="Accent2 9 3" xfId="2156" xr:uid="{00000000-0005-0000-0000-000012080000}"/>
    <cellStyle name="Accent2 90" xfId="1511" xr:uid="{00000000-0005-0000-0000-000013080000}"/>
    <cellStyle name="Accent2 91" xfId="1459" xr:uid="{00000000-0005-0000-0000-000014080000}"/>
    <cellStyle name="Accent2 92" xfId="1476" xr:uid="{00000000-0005-0000-0000-000015080000}"/>
    <cellStyle name="Accent2 93" xfId="1472" xr:uid="{00000000-0005-0000-0000-000016080000}"/>
    <cellStyle name="Accent2 94" xfId="1438" xr:uid="{00000000-0005-0000-0000-000017080000}"/>
    <cellStyle name="Accent2 95" xfId="1478" xr:uid="{00000000-0005-0000-0000-000018080000}"/>
    <cellStyle name="Accent2 96" xfId="1524" xr:uid="{00000000-0005-0000-0000-000019080000}"/>
    <cellStyle name="Accent2 97" xfId="1432" xr:uid="{00000000-0005-0000-0000-00001A080000}"/>
    <cellStyle name="Accent2 98" xfId="1541" xr:uid="{00000000-0005-0000-0000-00001B080000}"/>
    <cellStyle name="Accent2 99" xfId="1491" xr:uid="{00000000-0005-0000-0000-00001C080000}"/>
    <cellStyle name="Accent3" xfId="9917" xr:uid="{00000000-0005-0000-0000-00001D080000}"/>
    <cellStyle name="Accent3 - 20%" xfId="134" xr:uid="{00000000-0005-0000-0000-00001E080000}"/>
    <cellStyle name="Accent3 - 20% 2" xfId="620" xr:uid="{00000000-0005-0000-0000-00001F080000}"/>
    <cellStyle name="Accent3 - 20% 2 2" xfId="4313" xr:uid="{00000000-0005-0000-0000-000020080000}"/>
    <cellStyle name="Accent3 - 20% 2 3" xfId="2157" xr:uid="{00000000-0005-0000-0000-000021080000}"/>
    <cellStyle name="Accent3 - 20% 2 4" xfId="11173" xr:uid="{00000000-0005-0000-0000-000022080000}"/>
    <cellStyle name="Accent3 - 20% 3" xfId="437" xr:uid="{00000000-0005-0000-0000-000023080000}"/>
    <cellStyle name="Accent3 - 20% 3 2" xfId="4314" xr:uid="{00000000-0005-0000-0000-000024080000}"/>
    <cellStyle name="Accent3 - 20% 3 3" xfId="3106" xr:uid="{00000000-0005-0000-0000-000025080000}"/>
    <cellStyle name="Accent3 - 20% 3 4" xfId="11174" xr:uid="{00000000-0005-0000-0000-000026080000}"/>
    <cellStyle name="Accent3 - 20% 4" xfId="3328" xr:uid="{00000000-0005-0000-0000-000027080000}"/>
    <cellStyle name="Accent3 - 20% 5" xfId="3803" xr:uid="{00000000-0005-0000-0000-000028080000}"/>
    <cellStyle name="Accent3 - 20% 6" xfId="4312" xr:uid="{00000000-0005-0000-0000-000029080000}"/>
    <cellStyle name="Accent3 - 20% 7" xfId="1769" xr:uid="{00000000-0005-0000-0000-00002A080000}"/>
    <cellStyle name="Accent3 - 40%" xfId="135" xr:uid="{00000000-0005-0000-0000-00002B080000}"/>
    <cellStyle name="Accent3 - 40% 2" xfId="621" xr:uid="{00000000-0005-0000-0000-00002C080000}"/>
    <cellStyle name="Accent3 - 40% 2 2" xfId="4316" xr:uid="{00000000-0005-0000-0000-00002D080000}"/>
    <cellStyle name="Accent3 - 40% 2 3" xfId="2158" xr:uid="{00000000-0005-0000-0000-00002E080000}"/>
    <cellStyle name="Accent3 - 40% 2 4" xfId="11175" xr:uid="{00000000-0005-0000-0000-00002F080000}"/>
    <cellStyle name="Accent3 - 40% 3" xfId="438" xr:uid="{00000000-0005-0000-0000-000030080000}"/>
    <cellStyle name="Accent3 - 40% 3 2" xfId="4317" xr:uid="{00000000-0005-0000-0000-000031080000}"/>
    <cellStyle name="Accent3 - 40% 3 3" xfId="3107" xr:uid="{00000000-0005-0000-0000-000032080000}"/>
    <cellStyle name="Accent3 - 40% 3 4" xfId="11176" xr:uid="{00000000-0005-0000-0000-000033080000}"/>
    <cellStyle name="Accent3 - 40% 4" xfId="3329" xr:uid="{00000000-0005-0000-0000-000034080000}"/>
    <cellStyle name="Accent3 - 40% 5" xfId="3804" xr:uid="{00000000-0005-0000-0000-000035080000}"/>
    <cellStyle name="Accent3 - 40% 6" xfId="4315" xr:uid="{00000000-0005-0000-0000-000036080000}"/>
    <cellStyle name="Accent3 - 40% 7" xfId="1770" xr:uid="{00000000-0005-0000-0000-000037080000}"/>
    <cellStyle name="Accent3 - 60%" xfId="136" xr:uid="{00000000-0005-0000-0000-000038080000}"/>
    <cellStyle name="Accent3 - 60% 2" xfId="622" xr:uid="{00000000-0005-0000-0000-000039080000}"/>
    <cellStyle name="Accent3 - 60% 2 2" xfId="4319" xr:uid="{00000000-0005-0000-0000-00003A080000}"/>
    <cellStyle name="Accent3 - 60% 2 3" xfId="2159" xr:uid="{00000000-0005-0000-0000-00003B080000}"/>
    <cellStyle name="Accent3 - 60% 2 4" xfId="11177" xr:uid="{00000000-0005-0000-0000-00003C080000}"/>
    <cellStyle name="Accent3 - 60% 3" xfId="439" xr:uid="{00000000-0005-0000-0000-00003D080000}"/>
    <cellStyle name="Accent3 - 60% 3 2" xfId="4320" xr:uid="{00000000-0005-0000-0000-00003E080000}"/>
    <cellStyle name="Accent3 - 60% 3 3" xfId="3108" xr:uid="{00000000-0005-0000-0000-00003F080000}"/>
    <cellStyle name="Accent3 - 60% 3 4" xfId="11178" xr:uid="{00000000-0005-0000-0000-000040080000}"/>
    <cellStyle name="Accent3 - 60% 4" xfId="3330" xr:uid="{00000000-0005-0000-0000-000041080000}"/>
    <cellStyle name="Accent3 - 60% 5" xfId="3805" xr:uid="{00000000-0005-0000-0000-000042080000}"/>
    <cellStyle name="Accent3 - 60% 6" xfId="4318" xr:uid="{00000000-0005-0000-0000-000043080000}"/>
    <cellStyle name="Accent3 - 60% 7" xfId="1771" xr:uid="{00000000-0005-0000-0000-000044080000}"/>
    <cellStyle name="Accent3 10" xfId="555" xr:uid="{00000000-0005-0000-0000-000045080000}"/>
    <cellStyle name="Accent3 10 2" xfId="4321" xr:uid="{00000000-0005-0000-0000-000046080000}"/>
    <cellStyle name="Accent3 10 3" xfId="2160" xr:uid="{00000000-0005-0000-0000-000047080000}"/>
    <cellStyle name="Accent3 10 4" xfId="9957" xr:uid="{00000000-0005-0000-0000-000048080000}"/>
    <cellStyle name="Accent3 100" xfId="1461" xr:uid="{00000000-0005-0000-0000-000049080000}"/>
    <cellStyle name="Accent3 101" xfId="1530" xr:uid="{00000000-0005-0000-0000-00004A080000}"/>
    <cellStyle name="Accent3 102" xfId="1454" xr:uid="{00000000-0005-0000-0000-00004B080000}"/>
    <cellStyle name="Accent3 103" xfId="1532" xr:uid="{00000000-0005-0000-0000-00004C080000}"/>
    <cellStyle name="Accent3 104" xfId="1564" xr:uid="{00000000-0005-0000-0000-00004D080000}"/>
    <cellStyle name="Accent3 105" xfId="1578" xr:uid="{00000000-0005-0000-0000-00004E080000}"/>
    <cellStyle name="Accent3 106" xfId="1575" xr:uid="{00000000-0005-0000-0000-00004F080000}"/>
    <cellStyle name="Accent3 107" xfId="1582" xr:uid="{00000000-0005-0000-0000-000050080000}"/>
    <cellStyle name="Accent3 108" xfId="1584" xr:uid="{00000000-0005-0000-0000-000051080000}"/>
    <cellStyle name="Accent3 109" xfId="1593" xr:uid="{00000000-0005-0000-0000-000052080000}"/>
    <cellStyle name="Accent3 11" xfId="773" xr:uid="{00000000-0005-0000-0000-000053080000}"/>
    <cellStyle name="Accent3 11 2" xfId="4322" xr:uid="{00000000-0005-0000-0000-000054080000}"/>
    <cellStyle name="Accent3 11 3" xfId="2161" xr:uid="{00000000-0005-0000-0000-000055080000}"/>
    <cellStyle name="Accent3 11 4" xfId="9954" xr:uid="{00000000-0005-0000-0000-000056080000}"/>
    <cellStyle name="Accent3 110" xfId="1603" xr:uid="{00000000-0005-0000-0000-000057080000}"/>
    <cellStyle name="Accent3 111" xfId="1625" xr:uid="{00000000-0005-0000-0000-000058080000}"/>
    <cellStyle name="Accent3 112" xfId="1641" xr:uid="{00000000-0005-0000-0000-000059080000}"/>
    <cellStyle name="Accent3 113" xfId="1630" xr:uid="{00000000-0005-0000-0000-00005A080000}"/>
    <cellStyle name="Accent3 114" xfId="1636" xr:uid="{00000000-0005-0000-0000-00005B080000}"/>
    <cellStyle name="Accent3 115" xfId="1633" xr:uid="{00000000-0005-0000-0000-00005C080000}"/>
    <cellStyle name="Accent3 116" xfId="1651" xr:uid="{00000000-0005-0000-0000-00005D080000}"/>
    <cellStyle name="Accent3 117" xfId="1623" xr:uid="{00000000-0005-0000-0000-00005E080000}"/>
    <cellStyle name="Accent3 118" xfId="1618" xr:uid="{00000000-0005-0000-0000-00005F080000}"/>
    <cellStyle name="Accent3 119" xfId="1629" xr:uid="{00000000-0005-0000-0000-000060080000}"/>
    <cellStyle name="Accent3 12" xfId="795" xr:uid="{00000000-0005-0000-0000-000061080000}"/>
    <cellStyle name="Accent3 12 2" xfId="4323" xr:uid="{00000000-0005-0000-0000-000062080000}"/>
    <cellStyle name="Accent3 12 3" xfId="2162" xr:uid="{00000000-0005-0000-0000-000063080000}"/>
    <cellStyle name="Accent3 12 4" xfId="11179" xr:uid="{00000000-0005-0000-0000-000064080000}"/>
    <cellStyle name="Accent3 120" xfId="1622" xr:uid="{00000000-0005-0000-0000-000065080000}"/>
    <cellStyle name="Accent3 121" xfId="1669" xr:uid="{00000000-0005-0000-0000-000066080000}"/>
    <cellStyle name="Accent3 122" xfId="1698" xr:uid="{00000000-0005-0000-0000-000067080000}"/>
    <cellStyle name="Accent3 123" xfId="1726" xr:uid="{00000000-0005-0000-0000-000068080000}"/>
    <cellStyle name="Accent3 124" xfId="1679" xr:uid="{00000000-0005-0000-0000-000069080000}"/>
    <cellStyle name="Accent3 125" xfId="1686" xr:uid="{00000000-0005-0000-0000-00006A080000}"/>
    <cellStyle name="Accent3 126" xfId="1665" xr:uid="{00000000-0005-0000-0000-00006B080000}"/>
    <cellStyle name="Accent3 127" xfId="1735" xr:uid="{00000000-0005-0000-0000-00006C080000}"/>
    <cellStyle name="Accent3 128" xfId="1673" xr:uid="{00000000-0005-0000-0000-00006D080000}"/>
    <cellStyle name="Accent3 129" xfId="1731" xr:uid="{00000000-0005-0000-0000-00006E080000}"/>
    <cellStyle name="Accent3 13" xfId="825" xr:uid="{00000000-0005-0000-0000-00006F080000}"/>
    <cellStyle name="Accent3 13 2" xfId="4324" xr:uid="{00000000-0005-0000-0000-000070080000}"/>
    <cellStyle name="Accent3 13 3" xfId="2163" xr:uid="{00000000-0005-0000-0000-000071080000}"/>
    <cellStyle name="Accent3 13 4" xfId="6939" xr:uid="{00000000-0005-0000-0000-000072080000}"/>
    <cellStyle name="Accent3 13 5" xfId="11180" xr:uid="{00000000-0005-0000-0000-000073080000}"/>
    <cellStyle name="Accent3 130" xfId="1663" xr:uid="{00000000-0005-0000-0000-000074080000}"/>
    <cellStyle name="Accent3 131" xfId="1690" xr:uid="{00000000-0005-0000-0000-000075080000}"/>
    <cellStyle name="Accent3 132" xfId="1743" xr:uid="{00000000-0005-0000-0000-000076080000}"/>
    <cellStyle name="Accent3 133" xfId="1702" xr:uid="{00000000-0005-0000-0000-000077080000}"/>
    <cellStyle name="Accent3 134" xfId="1664" xr:uid="{00000000-0005-0000-0000-000078080000}"/>
    <cellStyle name="Accent3 135" xfId="1750" xr:uid="{00000000-0005-0000-0000-000079080000}"/>
    <cellStyle name="Accent3 136" xfId="1748" xr:uid="{00000000-0005-0000-0000-00007A080000}"/>
    <cellStyle name="Accent3 137" xfId="1149" xr:uid="{00000000-0005-0000-0000-00007B080000}"/>
    <cellStyle name="Accent3 138" xfId="5318" xr:uid="{00000000-0005-0000-0000-00007C080000}"/>
    <cellStyle name="Accent3 139" xfId="5502" xr:uid="{00000000-0005-0000-0000-00007D080000}"/>
    <cellStyle name="Accent3 14" xfId="831" xr:uid="{00000000-0005-0000-0000-00007E080000}"/>
    <cellStyle name="Accent3 14 2" xfId="4325" xr:uid="{00000000-0005-0000-0000-00007F080000}"/>
    <cellStyle name="Accent3 14 3" xfId="2164" xr:uid="{00000000-0005-0000-0000-000080080000}"/>
    <cellStyle name="Accent3 14 4" xfId="6921" xr:uid="{00000000-0005-0000-0000-000081080000}"/>
    <cellStyle name="Accent3 140" xfId="5538" xr:uid="{00000000-0005-0000-0000-000082080000}"/>
    <cellStyle name="Accent3 141" xfId="5489" xr:uid="{00000000-0005-0000-0000-000083080000}"/>
    <cellStyle name="Accent3 142" xfId="5519" xr:uid="{00000000-0005-0000-0000-000084080000}"/>
    <cellStyle name="Accent3 143" xfId="5487" xr:uid="{00000000-0005-0000-0000-000085080000}"/>
    <cellStyle name="Accent3 144" xfId="5518" xr:uid="{00000000-0005-0000-0000-000086080000}"/>
    <cellStyle name="Accent3 145" xfId="5517" xr:uid="{00000000-0005-0000-0000-000087080000}"/>
    <cellStyle name="Accent3 146" xfId="5558" xr:uid="{00000000-0005-0000-0000-000088080000}"/>
    <cellStyle name="Accent3 147" xfId="5446" xr:uid="{00000000-0005-0000-0000-000089080000}"/>
    <cellStyle name="Accent3 148" xfId="5466" xr:uid="{00000000-0005-0000-0000-00008A080000}"/>
    <cellStyle name="Accent3 149" xfId="5494" xr:uid="{00000000-0005-0000-0000-00008B080000}"/>
    <cellStyle name="Accent3 15" xfId="838" xr:uid="{00000000-0005-0000-0000-00008C080000}"/>
    <cellStyle name="Accent3 15 2" xfId="4326" xr:uid="{00000000-0005-0000-0000-00008D080000}"/>
    <cellStyle name="Accent3 15 3" xfId="2165" xr:uid="{00000000-0005-0000-0000-00008E080000}"/>
    <cellStyle name="Accent3 15 4" xfId="6938" xr:uid="{00000000-0005-0000-0000-00008F080000}"/>
    <cellStyle name="Accent3 150" xfId="5566" xr:uid="{00000000-0005-0000-0000-000090080000}"/>
    <cellStyle name="Accent3 151" xfId="5444" xr:uid="{00000000-0005-0000-0000-000091080000}"/>
    <cellStyle name="Accent3 152" xfId="5467" xr:uid="{00000000-0005-0000-0000-000092080000}"/>
    <cellStyle name="Accent3 153" xfId="5505" xr:uid="{00000000-0005-0000-0000-000093080000}"/>
    <cellStyle name="Accent3 154" xfId="5462" xr:uid="{00000000-0005-0000-0000-000094080000}"/>
    <cellStyle name="Accent3 155" xfId="5504" xr:uid="{00000000-0005-0000-0000-000095080000}"/>
    <cellStyle name="Accent3 156" xfId="5525" xr:uid="{00000000-0005-0000-0000-000096080000}"/>
    <cellStyle name="Accent3 157" xfId="5539" xr:uid="{00000000-0005-0000-0000-000097080000}"/>
    <cellStyle name="Accent3 158" xfId="5541" xr:uid="{00000000-0005-0000-0000-000098080000}"/>
    <cellStyle name="Accent3 159" xfId="5445" xr:uid="{00000000-0005-0000-0000-000099080000}"/>
    <cellStyle name="Accent3 16" xfId="963" xr:uid="{00000000-0005-0000-0000-00009A080000}"/>
    <cellStyle name="Accent3 16 2" xfId="4327" xr:uid="{00000000-0005-0000-0000-00009B080000}"/>
    <cellStyle name="Accent3 16 3" xfId="2166" xr:uid="{00000000-0005-0000-0000-00009C080000}"/>
    <cellStyle name="Accent3 16 4" xfId="6922" xr:uid="{00000000-0005-0000-0000-00009D080000}"/>
    <cellStyle name="Accent3 160" xfId="5497" xr:uid="{00000000-0005-0000-0000-00009E080000}"/>
    <cellStyle name="Accent3 161" xfId="5552" xr:uid="{00000000-0005-0000-0000-00009F080000}"/>
    <cellStyle name="Accent3 162" xfId="5327" xr:uid="{00000000-0005-0000-0000-0000A0080000}"/>
    <cellStyle name="Accent3 163" xfId="5603" xr:uid="{00000000-0005-0000-0000-0000A1080000}"/>
    <cellStyle name="Accent3 164" xfId="6677" xr:uid="{00000000-0005-0000-0000-0000A2080000}"/>
    <cellStyle name="Accent3 165" xfId="10283" xr:uid="{00000000-0005-0000-0000-0000A3080000}"/>
    <cellStyle name="Accent3 166" xfId="10544" xr:uid="{00000000-0005-0000-0000-0000A4080000}"/>
    <cellStyle name="Accent3 167" xfId="11101" xr:uid="{00000000-0005-0000-0000-0000A5080000}"/>
    <cellStyle name="Accent3 168" xfId="16764" xr:uid="{00000000-0005-0000-0000-0000A6080000}"/>
    <cellStyle name="Accent3 169" xfId="21386" xr:uid="{00000000-0005-0000-0000-0000A7080000}"/>
    <cellStyle name="Accent3 17" xfId="968" xr:uid="{00000000-0005-0000-0000-0000A8080000}"/>
    <cellStyle name="Accent3 17 2" xfId="4328" xr:uid="{00000000-0005-0000-0000-0000A9080000}"/>
    <cellStyle name="Accent3 17 3" xfId="2167" xr:uid="{00000000-0005-0000-0000-0000AA080000}"/>
    <cellStyle name="Accent3 170" xfId="18304" xr:uid="{00000000-0005-0000-0000-0000AB080000}"/>
    <cellStyle name="Accent3 18" xfId="979" xr:uid="{00000000-0005-0000-0000-0000AC080000}"/>
    <cellStyle name="Accent3 18 2" xfId="4329" xr:uid="{00000000-0005-0000-0000-0000AD080000}"/>
    <cellStyle name="Accent3 18 3" xfId="2168" xr:uid="{00000000-0005-0000-0000-0000AE080000}"/>
    <cellStyle name="Accent3 19" xfId="1005" xr:uid="{00000000-0005-0000-0000-0000AF080000}"/>
    <cellStyle name="Accent3 19 2" xfId="4330" xr:uid="{00000000-0005-0000-0000-0000B0080000}"/>
    <cellStyle name="Accent3 19 3" xfId="2169" xr:uid="{00000000-0005-0000-0000-0000B1080000}"/>
    <cellStyle name="Accent3 2" xfId="137" xr:uid="{00000000-0005-0000-0000-0000B2080000}"/>
    <cellStyle name="Accent3 2 10" xfId="4331" xr:uid="{00000000-0005-0000-0000-0000B3080000}"/>
    <cellStyle name="Accent3 2 11" xfId="2170" xr:uid="{00000000-0005-0000-0000-0000B4080000}"/>
    <cellStyle name="Accent3 2 2" xfId="623" xr:uid="{00000000-0005-0000-0000-0000B5080000}"/>
    <cellStyle name="Accent3 2 2 2" xfId="3110" xr:uid="{00000000-0005-0000-0000-0000B6080000}"/>
    <cellStyle name="Accent3 2 2 2 2" xfId="4333" xr:uid="{00000000-0005-0000-0000-0000B7080000}"/>
    <cellStyle name="Accent3 2 2 3" xfId="4332" xr:uid="{00000000-0005-0000-0000-0000B8080000}"/>
    <cellStyle name="Accent3 2 2 4" xfId="2171" xr:uid="{00000000-0005-0000-0000-0000B9080000}"/>
    <cellStyle name="Accent3 2 2 5" xfId="9279" xr:uid="{00000000-0005-0000-0000-0000BA080000}"/>
    <cellStyle name="Accent3 2 2 6" xfId="11181" xr:uid="{00000000-0005-0000-0000-0000BB080000}"/>
    <cellStyle name="Accent3 2 3" xfId="774" xr:uid="{00000000-0005-0000-0000-0000BC080000}"/>
    <cellStyle name="Accent3 2 3 2" xfId="4334" xr:uid="{00000000-0005-0000-0000-0000BD080000}"/>
    <cellStyle name="Accent3 2 3 3" xfId="2172" xr:uid="{00000000-0005-0000-0000-0000BE080000}"/>
    <cellStyle name="Accent3 2 3 4" xfId="11182" xr:uid="{00000000-0005-0000-0000-0000BF080000}"/>
    <cellStyle name="Accent3 2 4" xfId="436" xr:uid="{00000000-0005-0000-0000-0000C0080000}"/>
    <cellStyle name="Accent3 2 4 2" xfId="4335" xr:uid="{00000000-0005-0000-0000-0000C1080000}"/>
    <cellStyle name="Accent3 2 4 3" xfId="2173" xr:uid="{00000000-0005-0000-0000-0000C2080000}"/>
    <cellStyle name="Accent3 2 5" xfId="876" xr:uid="{00000000-0005-0000-0000-0000C3080000}"/>
    <cellStyle name="Accent3 2 5 2" xfId="4336" xr:uid="{00000000-0005-0000-0000-0000C4080000}"/>
    <cellStyle name="Accent3 2 5 3" xfId="2910" xr:uid="{00000000-0005-0000-0000-0000C5080000}"/>
    <cellStyle name="Accent3 2 6" xfId="3109" xr:uid="{00000000-0005-0000-0000-0000C6080000}"/>
    <cellStyle name="Accent3 2 6 2" xfId="4337" xr:uid="{00000000-0005-0000-0000-0000C7080000}"/>
    <cellStyle name="Accent3 2 6 3" xfId="5381" xr:uid="{00000000-0005-0000-0000-0000C8080000}"/>
    <cellStyle name="Accent3 2 7" xfId="3409" xr:uid="{00000000-0005-0000-0000-0000C9080000}"/>
    <cellStyle name="Accent3 2 7 2" xfId="4338" xr:uid="{00000000-0005-0000-0000-0000CA080000}"/>
    <cellStyle name="Accent3 2 8" xfId="3731" xr:uid="{00000000-0005-0000-0000-0000CB080000}"/>
    <cellStyle name="Accent3 2 9" xfId="3806" xr:uid="{00000000-0005-0000-0000-0000CC080000}"/>
    <cellStyle name="Accent3 20" xfId="1026" xr:uid="{00000000-0005-0000-0000-0000CD080000}"/>
    <cellStyle name="Accent3 20 2" xfId="4339" xr:uid="{00000000-0005-0000-0000-0000CE080000}"/>
    <cellStyle name="Accent3 20 3" xfId="2174" xr:uid="{00000000-0005-0000-0000-0000CF080000}"/>
    <cellStyle name="Accent3 21" xfId="983" xr:uid="{00000000-0005-0000-0000-0000D0080000}"/>
    <cellStyle name="Accent3 21 2" xfId="4340" xr:uid="{00000000-0005-0000-0000-0000D1080000}"/>
    <cellStyle name="Accent3 21 3" xfId="2175" xr:uid="{00000000-0005-0000-0000-0000D2080000}"/>
    <cellStyle name="Accent3 22" xfId="997" xr:uid="{00000000-0005-0000-0000-0000D3080000}"/>
    <cellStyle name="Accent3 22 2" xfId="4341" xr:uid="{00000000-0005-0000-0000-0000D4080000}"/>
    <cellStyle name="Accent3 22 3" xfId="2176" xr:uid="{00000000-0005-0000-0000-0000D5080000}"/>
    <cellStyle name="Accent3 23" xfId="1033" xr:uid="{00000000-0005-0000-0000-0000D6080000}"/>
    <cellStyle name="Accent3 23 2" xfId="4342" xr:uid="{00000000-0005-0000-0000-0000D7080000}"/>
    <cellStyle name="Accent3 23 3" xfId="2177" xr:uid="{00000000-0005-0000-0000-0000D8080000}"/>
    <cellStyle name="Accent3 24" xfId="1042" xr:uid="{00000000-0005-0000-0000-0000D9080000}"/>
    <cellStyle name="Accent3 24 2" xfId="4343" xr:uid="{00000000-0005-0000-0000-0000DA080000}"/>
    <cellStyle name="Accent3 24 3" xfId="2178" xr:uid="{00000000-0005-0000-0000-0000DB080000}"/>
    <cellStyle name="Accent3 25" xfId="1008" xr:uid="{00000000-0005-0000-0000-0000DC080000}"/>
    <cellStyle name="Accent3 25 2" xfId="4344" xr:uid="{00000000-0005-0000-0000-0000DD080000}"/>
    <cellStyle name="Accent3 25 3" xfId="2179" xr:uid="{00000000-0005-0000-0000-0000DE080000}"/>
    <cellStyle name="Accent3 26" xfId="1037" xr:uid="{00000000-0005-0000-0000-0000DF080000}"/>
    <cellStyle name="Accent3 26 2" xfId="4345" xr:uid="{00000000-0005-0000-0000-0000E0080000}"/>
    <cellStyle name="Accent3 26 3" xfId="2180" xr:uid="{00000000-0005-0000-0000-0000E1080000}"/>
    <cellStyle name="Accent3 27" xfId="980" xr:uid="{00000000-0005-0000-0000-0000E2080000}"/>
    <cellStyle name="Accent3 27 2" xfId="4346" xr:uid="{00000000-0005-0000-0000-0000E3080000}"/>
    <cellStyle name="Accent3 27 3" xfId="2181" xr:uid="{00000000-0005-0000-0000-0000E4080000}"/>
    <cellStyle name="Accent3 28" xfId="1002" xr:uid="{00000000-0005-0000-0000-0000E5080000}"/>
    <cellStyle name="Accent3 28 2" xfId="4347" xr:uid="{00000000-0005-0000-0000-0000E6080000}"/>
    <cellStyle name="Accent3 28 3" xfId="2182" xr:uid="{00000000-0005-0000-0000-0000E7080000}"/>
    <cellStyle name="Accent3 29" xfId="1029" xr:uid="{00000000-0005-0000-0000-0000E8080000}"/>
    <cellStyle name="Accent3 29 2" xfId="4348" xr:uid="{00000000-0005-0000-0000-0000E9080000}"/>
    <cellStyle name="Accent3 29 3" xfId="2183" xr:uid="{00000000-0005-0000-0000-0000EA080000}"/>
    <cellStyle name="Accent3 3" xfId="138" xr:uid="{00000000-0005-0000-0000-0000EB080000}"/>
    <cellStyle name="Accent3 3 2" xfId="624" xr:uid="{00000000-0005-0000-0000-0000EC080000}"/>
    <cellStyle name="Accent3 3 2 2" xfId="4350" xr:uid="{00000000-0005-0000-0000-0000ED080000}"/>
    <cellStyle name="Accent3 3 2 3" xfId="2185" xr:uid="{00000000-0005-0000-0000-0000EE080000}"/>
    <cellStyle name="Accent3 3 2 4" xfId="10522" xr:uid="{00000000-0005-0000-0000-0000EF080000}"/>
    <cellStyle name="Accent3 3 2 5" xfId="11183" xr:uid="{00000000-0005-0000-0000-0000F0080000}"/>
    <cellStyle name="Accent3 3 3" xfId="775" xr:uid="{00000000-0005-0000-0000-0000F1080000}"/>
    <cellStyle name="Accent3 3 3 2" xfId="4351" xr:uid="{00000000-0005-0000-0000-0000F2080000}"/>
    <cellStyle name="Accent3 3 3 3" xfId="2186" xr:uid="{00000000-0005-0000-0000-0000F3080000}"/>
    <cellStyle name="Accent3 3 3 4" xfId="11184" xr:uid="{00000000-0005-0000-0000-0000F4080000}"/>
    <cellStyle name="Accent3 3 4" xfId="510" xr:uid="{00000000-0005-0000-0000-0000F5080000}"/>
    <cellStyle name="Accent3 3 4 2" xfId="4352" xr:uid="{00000000-0005-0000-0000-0000F6080000}"/>
    <cellStyle name="Accent3 3 4 3" xfId="2187" xr:uid="{00000000-0005-0000-0000-0000F7080000}"/>
    <cellStyle name="Accent3 3 5" xfId="877" xr:uid="{00000000-0005-0000-0000-0000F8080000}"/>
    <cellStyle name="Accent3 3 5 2" xfId="3427" xr:uid="{00000000-0005-0000-0000-0000F9080000}"/>
    <cellStyle name="Accent3 3 6" xfId="4349" xr:uid="{00000000-0005-0000-0000-0000FA080000}"/>
    <cellStyle name="Accent3 3 6 2" xfId="5382" xr:uid="{00000000-0005-0000-0000-0000FB080000}"/>
    <cellStyle name="Accent3 3 7" xfId="2184" xr:uid="{00000000-0005-0000-0000-0000FC080000}"/>
    <cellStyle name="Accent3 30" xfId="1050" xr:uid="{00000000-0005-0000-0000-0000FD080000}"/>
    <cellStyle name="Accent3 30 2" xfId="4353" xr:uid="{00000000-0005-0000-0000-0000FE080000}"/>
    <cellStyle name="Accent3 30 3" xfId="2188" xr:uid="{00000000-0005-0000-0000-0000FF080000}"/>
    <cellStyle name="Accent3 31" xfId="1054" xr:uid="{00000000-0005-0000-0000-000000090000}"/>
    <cellStyle name="Accent3 31 2" xfId="4354" xr:uid="{00000000-0005-0000-0000-000001090000}"/>
    <cellStyle name="Accent3 31 3" xfId="2189" xr:uid="{00000000-0005-0000-0000-000002090000}"/>
    <cellStyle name="Accent3 32" xfId="909" xr:uid="{00000000-0005-0000-0000-000003090000}"/>
    <cellStyle name="Accent3 32 2" xfId="4355" xr:uid="{00000000-0005-0000-0000-000004090000}"/>
    <cellStyle name="Accent3 32 3" xfId="2190" xr:uid="{00000000-0005-0000-0000-000005090000}"/>
    <cellStyle name="Accent3 33" xfId="958" xr:uid="{00000000-0005-0000-0000-000006090000}"/>
    <cellStyle name="Accent3 33 2" xfId="4356" xr:uid="{00000000-0005-0000-0000-000007090000}"/>
    <cellStyle name="Accent3 33 3" xfId="2191" xr:uid="{00000000-0005-0000-0000-000008090000}"/>
    <cellStyle name="Accent3 34" xfId="942" xr:uid="{00000000-0005-0000-0000-000009090000}"/>
    <cellStyle name="Accent3 34 2" xfId="4357" xr:uid="{00000000-0005-0000-0000-00000A090000}"/>
    <cellStyle name="Accent3 34 3" xfId="2192" xr:uid="{00000000-0005-0000-0000-00000B090000}"/>
    <cellStyle name="Accent3 35" xfId="912" xr:uid="{00000000-0005-0000-0000-00000C090000}"/>
    <cellStyle name="Accent3 35 2" xfId="4358" xr:uid="{00000000-0005-0000-0000-00000D090000}"/>
    <cellStyle name="Accent3 35 3" xfId="2193" xr:uid="{00000000-0005-0000-0000-00000E090000}"/>
    <cellStyle name="Accent3 36" xfId="1061" xr:uid="{00000000-0005-0000-0000-00000F090000}"/>
    <cellStyle name="Accent3 36 2" xfId="4359" xr:uid="{00000000-0005-0000-0000-000010090000}"/>
    <cellStyle name="Accent3 36 3" xfId="2194" xr:uid="{00000000-0005-0000-0000-000011090000}"/>
    <cellStyle name="Accent3 37" xfId="949" xr:uid="{00000000-0005-0000-0000-000012090000}"/>
    <cellStyle name="Accent3 37 2" xfId="4360" xr:uid="{00000000-0005-0000-0000-000013090000}"/>
    <cellStyle name="Accent3 37 3" xfId="2195" xr:uid="{00000000-0005-0000-0000-000014090000}"/>
    <cellStyle name="Accent3 38" xfId="1064" xr:uid="{00000000-0005-0000-0000-000015090000}"/>
    <cellStyle name="Accent3 38 2" xfId="4361" xr:uid="{00000000-0005-0000-0000-000016090000}"/>
    <cellStyle name="Accent3 38 3" xfId="2196" xr:uid="{00000000-0005-0000-0000-000017090000}"/>
    <cellStyle name="Accent3 39" xfId="1066" xr:uid="{00000000-0005-0000-0000-000018090000}"/>
    <cellStyle name="Accent3 39 2" xfId="4362" xr:uid="{00000000-0005-0000-0000-000019090000}"/>
    <cellStyle name="Accent3 39 3" xfId="2197" xr:uid="{00000000-0005-0000-0000-00001A090000}"/>
    <cellStyle name="Accent3 4" xfId="139" xr:uid="{00000000-0005-0000-0000-00001B090000}"/>
    <cellStyle name="Accent3 4 2" xfId="625" xr:uid="{00000000-0005-0000-0000-00001C090000}"/>
    <cellStyle name="Accent3 4 2 2" xfId="4364" xr:uid="{00000000-0005-0000-0000-00001D090000}"/>
    <cellStyle name="Accent3 4 2 3" xfId="2199" xr:uid="{00000000-0005-0000-0000-00001E090000}"/>
    <cellStyle name="Accent3 4 2 4" xfId="6760" xr:uid="{00000000-0005-0000-0000-00001F090000}"/>
    <cellStyle name="Accent3 4 2 5" xfId="11186" xr:uid="{00000000-0005-0000-0000-000020090000}"/>
    <cellStyle name="Accent3 4 3" xfId="776" xr:uid="{00000000-0005-0000-0000-000021090000}"/>
    <cellStyle name="Accent3 4 3 2" xfId="4365" xr:uid="{00000000-0005-0000-0000-000022090000}"/>
    <cellStyle name="Accent3 4 3 3" xfId="2200" xr:uid="{00000000-0005-0000-0000-000023090000}"/>
    <cellStyle name="Accent3 4 3 4" xfId="11187" xr:uid="{00000000-0005-0000-0000-000024090000}"/>
    <cellStyle name="Accent3 4 4" xfId="575" xr:uid="{00000000-0005-0000-0000-000025090000}"/>
    <cellStyle name="Accent3 4 4 2" xfId="4366" xr:uid="{00000000-0005-0000-0000-000026090000}"/>
    <cellStyle name="Accent3 4 4 3" xfId="2201" xr:uid="{00000000-0005-0000-0000-000027090000}"/>
    <cellStyle name="Accent3 4 5" xfId="4363" xr:uid="{00000000-0005-0000-0000-000028090000}"/>
    <cellStyle name="Accent3 4 5 2" xfId="5383" xr:uid="{00000000-0005-0000-0000-000029090000}"/>
    <cellStyle name="Accent3 4 6" xfId="2198" xr:uid="{00000000-0005-0000-0000-00002A090000}"/>
    <cellStyle name="Accent3 4 7" xfId="11185" xr:uid="{00000000-0005-0000-0000-00002B090000}"/>
    <cellStyle name="Accent3 40" xfId="1068" xr:uid="{00000000-0005-0000-0000-00002C090000}"/>
    <cellStyle name="Accent3 40 2" xfId="4367" xr:uid="{00000000-0005-0000-0000-00002D090000}"/>
    <cellStyle name="Accent3 40 3" xfId="2202" xr:uid="{00000000-0005-0000-0000-00002E090000}"/>
    <cellStyle name="Accent3 41" xfId="1070" xr:uid="{00000000-0005-0000-0000-00002F090000}"/>
    <cellStyle name="Accent3 41 2" xfId="4368" xr:uid="{00000000-0005-0000-0000-000030090000}"/>
    <cellStyle name="Accent3 41 3" xfId="2203" xr:uid="{00000000-0005-0000-0000-000031090000}"/>
    <cellStyle name="Accent3 42" xfId="1072" xr:uid="{00000000-0005-0000-0000-000032090000}"/>
    <cellStyle name="Accent3 42 2" xfId="4369" xr:uid="{00000000-0005-0000-0000-000033090000}"/>
    <cellStyle name="Accent3 42 3" xfId="2204" xr:uid="{00000000-0005-0000-0000-000034090000}"/>
    <cellStyle name="Accent3 43" xfId="1074" xr:uid="{00000000-0005-0000-0000-000035090000}"/>
    <cellStyle name="Accent3 43 2" xfId="4370" xr:uid="{00000000-0005-0000-0000-000036090000}"/>
    <cellStyle name="Accent3 43 3" xfId="2205" xr:uid="{00000000-0005-0000-0000-000037090000}"/>
    <cellStyle name="Accent3 44" xfId="1076" xr:uid="{00000000-0005-0000-0000-000038090000}"/>
    <cellStyle name="Accent3 44 2" xfId="4371" xr:uid="{00000000-0005-0000-0000-000039090000}"/>
    <cellStyle name="Accent3 44 3" xfId="2206" xr:uid="{00000000-0005-0000-0000-00003A090000}"/>
    <cellStyle name="Accent3 45" xfId="1083" xr:uid="{00000000-0005-0000-0000-00003B090000}"/>
    <cellStyle name="Accent3 45 2" xfId="1112" xr:uid="{00000000-0005-0000-0000-00003C090000}"/>
    <cellStyle name="Accent3 45 2 2" xfId="4372" xr:uid="{00000000-0005-0000-0000-00003D090000}"/>
    <cellStyle name="Accent3 45 3" xfId="1375" xr:uid="{00000000-0005-0000-0000-00003E090000}"/>
    <cellStyle name="Accent3 45 4" xfId="2207" xr:uid="{00000000-0005-0000-0000-00003F090000}"/>
    <cellStyle name="Accent3 46" xfId="1130" xr:uid="{00000000-0005-0000-0000-000040090000}"/>
    <cellStyle name="Accent3 46 2" xfId="1417" xr:uid="{00000000-0005-0000-0000-000041090000}"/>
    <cellStyle name="Accent3 46 2 2" xfId="4373" xr:uid="{00000000-0005-0000-0000-000042090000}"/>
    <cellStyle name="Accent3 46 3" xfId="1161" xr:uid="{00000000-0005-0000-0000-000043090000}"/>
    <cellStyle name="Accent3 46 4" xfId="2208" xr:uid="{00000000-0005-0000-0000-000044090000}"/>
    <cellStyle name="Accent3 47" xfId="1098" xr:uid="{00000000-0005-0000-0000-000045090000}"/>
    <cellStyle name="Accent3 47 2" xfId="1390" xr:uid="{00000000-0005-0000-0000-000046090000}"/>
    <cellStyle name="Accent3 47 2 2" xfId="4374" xr:uid="{00000000-0005-0000-0000-000047090000}"/>
    <cellStyle name="Accent3 47 3" xfId="1184" xr:uid="{00000000-0005-0000-0000-000048090000}"/>
    <cellStyle name="Accent3 47 4" xfId="2209" xr:uid="{00000000-0005-0000-0000-000049090000}"/>
    <cellStyle name="Accent3 48" xfId="1127" xr:uid="{00000000-0005-0000-0000-00004A090000}"/>
    <cellStyle name="Accent3 48 2" xfId="1414" xr:uid="{00000000-0005-0000-0000-00004B090000}"/>
    <cellStyle name="Accent3 48 2 2" xfId="4375" xr:uid="{00000000-0005-0000-0000-00004C090000}"/>
    <cellStyle name="Accent3 48 3" xfId="1195" xr:uid="{00000000-0005-0000-0000-00004D090000}"/>
    <cellStyle name="Accent3 48 4" xfId="2210" xr:uid="{00000000-0005-0000-0000-00004E090000}"/>
    <cellStyle name="Accent3 49" xfId="1133" xr:uid="{00000000-0005-0000-0000-00004F090000}"/>
    <cellStyle name="Accent3 49 2" xfId="1419" xr:uid="{00000000-0005-0000-0000-000050090000}"/>
    <cellStyle name="Accent3 49 2 2" xfId="4376" xr:uid="{00000000-0005-0000-0000-000051090000}"/>
    <cellStyle name="Accent3 49 3" xfId="1208" xr:uid="{00000000-0005-0000-0000-000052090000}"/>
    <cellStyle name="Accent3 49 4" xfId="2211" xr:uid="{00000000-0005-0000-0000-000053090000}"/>
    <cellStyle name="Accent3 5" xfId="140" xr:uid="{00000000-0005-0000-0000-000054090000}"/>
    <cellStyle name="Accent3 5 2" xfId="694" xr:uid="{00000000-0005-0000-0000-000055090000}"/>
    <cellStyle name="Accent3 5 2 2" xfId="4377" xr:uid="{00000000-0005-0000-0000-000056090000}"/>
    <cellStyle name="Accent3 5 2 3" xfId="6759" xr:uid="{00000000-0005-0000-0000-000057090000}"/>
    <cellStyle name="Accent3 5 2 4" xfId="11189" xr:uid="{00000000-0005-0000-0000-000058090000}"/>
    <cellStyle name="Accent3 5 3" xfId="507" xr:uid="{00000000-0005-0000-0000-000059090000}"/>
    <cellStyle name="Accent3 5 3 2" xfId="11190" xr:uid="{00000000-0005-0000-0000-00005A090000}"/>
    <cellStyle name="Accent3 5 4" xfId="2212" xr:uid="{00000000-0005-0000-0000-00005B090000}"/>
    <cellStyle name="Accent3 5 5" xfId="11188" xr:uid="{00000000-0005-0000-0000-00005C090000}"/>
    <cellStyle name="Accent3 50" xfId="1117" xr:uid="{00000000-0005-0000-0000-00005D090000}"/>
    <cellStyle name="Accent3 50 2" xfId="1404" xr:uid="{00000000-0005-0000-0000-00005E090000}"/>
    <cellStyle name="Accent3 50 2 2" xfId="4378" xr:uid="{00000000-0005-0000-0000-00005F090000}"/>
    <cellStyle name="Accent3 50 3" xfId="1176" xr:uid="{00000000-0005-0000-0000-000060090000}"/>
    <cellStyle name="Accent3 50 4" xfId="2213" xr:uid="{00000000-0005-0000-0000-000061090000}"/>
    <cellStyle name="Accent3 51" xfId="1129" xr:uid="{00000000-0005-0000-0000-000062090000}"/>
    <cellStyle name="Accent3 51 2" xfId="1416" xr:uid="{00000000-0005-0000-0000-000063090000}"/>
    <cellStyle name="Accent3 51 2 2" xfId="4379" xr:uid="{00000000-0005-0000-0000-000064090000}"/>
    <cellStyle name="Accent3 51 3" xfId="1202" xr:uid="{00000000-0005-0000-0000-000065090000}"/>
    <cellStyle name="Accent3 51 4" xfId="2214" xr:uid="{00000000-0005-0000-0000-000066090000}"/>
    <cellStyle name="Accent3 52" xfId="1123" xr:uid="{00000000-0005-0000-0000-000067090000}"/>
    <cellStyle name="Accent3 52 2" xfId="1410" xr:uid="{00000000-0005-0000-0000-000068090000}"/>
    <cellStyle name="Accent3 52 2 2" xfId="4380" xr:uid="{00000000-0005-0000-0000-000069090000}"/>
    <cellStyle name="Accent3 52 3" xfId="1173" xr:uid="{00000000-0005-0000-0000-00006A090000}"/>
    <cellStyle name="Accent3 52 4" xfId="2215" xr:uid="{00000000-0005-0000-0000-00006B090000}"/>
    <cellStyle name="Accent3 53" xfId="1103" xr:uid="{00000000-0005-0000-0000-00006C090000}"/>
    <cellStyle name="Accent3 53 2" xfId="1395" xr:uid="{00000000-0005-0000-0000-00006D090000}"/>
    <cellStyle name="Accent3 53 2 2" xfId="4381" xr:uid="{00000000-0005-0000-0000-00006E090000}"/>
    <cellStyle name="Accent3 53 3" xfId="1156" xr:uid="{00000000-0005-0000-0000-00006F090000}"/>
    <cellStyle name="Accent3 53 4" xfId="2216" xr:uid="{00000000-0005-0000-0000-000070090000}"/>
    <cellStyle name="Accent3 54" xfId="1157" xr:uid="{00000000-0005-0000-0000-000071090000}"/>
    <cellStyle name="Accent3 54 2" xfId="4382" xr:uid="{00000000-0005-0000-0000-000072090000}"/>
    <cellStyle name="Accent3 54 3" xfId="2217" xr:uid="{00000000-0005-0000-0000-000073090000}"/>
    <cellStyle name="Accent3 55" xfId="1167" xr:uid="{00000000-0005-0000-0000-000074090000}"/>
    <cellStyle name="Accent3 55 2" xfId="4383" xr:uid="{00000000-0005-0000-0000-000075090000}"/>
    <cellStyle name="Accent3 55 3" xfId="2218" xr:uid="{00000000-0005-0000-0000-000076090000}"/>
    <cellStyle name="Accent3 56" xfId="1154" xr:uid="{00000000-0005-0000-0000-000077090000}"/>
    <cellStyle name="Accent3 56 2" xfId="4384" xr:uid="{00000000-0005-0000-0000-000078090000}"/>
    <cellStyle name="Accent3 56 3" xfId="2219" xr:uid="{00000000-0005-0000-0000-000079090000}"/>
    <cellStyle name="Accent3 57" xfId="1201" xr:uid="{00000000-0005-0000-0000-00007A090000}"/>
    <cellStyle name="Accent3 57 2" xfId="4385" xr:uid="{00000000-0005-0000-0000-00007B090000}"/>
    <cellStyle name="Accent3 57 3" xfId="2220" xr:uid="{00000000-0005-0000-0000-00007C090000}"/>
    <cellStyle name="Accent3 58" xfId="1227" xr:uid="{00000000-0005-0000-0000-00007D090000}"/>
    <cellStyle name="Accent3 58 2" xfId="4386" xr:uid="{00000000-0005-0000-0000-00007E090000}"/>
    <cellStyle name="Accent3 58 3" xfId="2221" xr:uid="{00000000-0005-0000-0000-00007F090000}"/>
    <cellStyle name="Accent3 59" xfId="1234" xr:uid="{00000000-0005-0000-0000-000080090000}"/>
    <cellStyle name="Accent3 59 2" xfId="4387" xr:uid="{00000000-0005-0000-0000-000081090000}"/>
    <cellStyle name="Accent3 59 3" xfId="2222" xr:uid="{00000000-0005-0000-0000-000082090000}"/>
    <cellStyle name="Accent3 6" xfId="141" xr:uid="{00000000-0005-0000-0000-000083090000}"/>
    <cellStyle name="Accent3 6 2" xfId="695" xr:uid="{00000000-0005-0000-0000-000084090000}"/>
    <cellStyle name="Accent3 6 2 2" xfId="4388" xr:uid="{00000000-0005-0000-0000-000085090000}"/>
    <cellStyle name="Accent3 6 2 3" xfId="6758" xr:uid="{00000000-0005-0000-0000-000086090000}"/>
    <cellStyle name="Accent3 6 3" xfId="578" xr:uid="{00000000-0005-0000-0000-000087090000}"/>
    <cellStyle name="Accent3 6 4" xfId="2223" xr:uid="{00000000-0005-0000-0000-000088090000}"/>
    <cellStyle name="Accent3 60" xfId="1239" xr:uid="{00000000-0005-0000-0000-000089090000}"/>
    <cellStyle name="Accent3 60 2" xfId="4389" xr:uid="{00000000-0005-0000-0000-00008A090000}"/>
    <cellStyle name="Accent3 60 3" xfId="2224" xr:uid="{00000000-0005-0000-0000-00008B090000}"/>
    <cellStyle name="Accent3 61" xfId="1246" xr:uid="{00000000-0005-0000-0000-00008C090000}"/>
    <cellStyle name="Accent3 61 2" xfId="4390" xr:uid="{00000000-0005-0000-0000-00008D090000}"/>
    <cellStyle name="Accent3 61 3" xfId="2225" xr:uid="{00000000-0005-0000-0000-00008E090000}"/>
    <cellStyle name="Accent3 62" xfId="1259" xr:uid="{00000000-0005-0000-0000-00008F090000}"/>
    <cellStyle name="Accent3 62 2" xfId="4391" xr:uid="{00000000-0005-0000-0000-000090090000}"/>
    <cellStyle name="Accent3 62 3" xfId="2226" xr:uid="{00000000-0005-0000-0000-000091090000}"/>
    <cellStyle name="Accent3 63" xfId="1254" xr:uid="{00000000-0005-0000-0000-000092090000}"/>
    <cellStyle name="Accent3 63 2" xfId="4392" xr:uid="{00000000-0005-0000-0000-000093090000}"/>
    <cellStyle name="Accent3 63 3" xfId="2227" xr:uid="{00000000-0005-0000-0000-000094090000}"/>
    <cellStyle name="Accent3 64" xfId="1270" xr:uid="{00000000-0005-0000-0000-000095090000}"/>
    <cellStyle name="Accent3 64 2" xfId="4393" xr:uid="{00000000-0005-0000-0000-000096090000}"/>
    <cellStyle name="Accent3 64 3" xfId="2228" xr:uid="{00000000-0005-0000-0000-000097090000}"/>
    <cellStyle name="Accent3 65" xfId="1303" xr:uid="{00000000-0005-0000-0000-000098090000}"/>
    <cellStyle name="Accent3 65 2" xfId="4394" xr:uid="{00000000-0005-0000-0000-000099090000}"/>
    <cellStyle name="Accent3 65 3" xfId="2229" xr:uid="{00000000-0005-0000-0000-00009A090000}"/>
    <cellStyle name="Accent3 66" xfId="1331" xr:uid="{00000000-0005-0000-0000-00009B090000}"/>
    <cellStyle name="Accent3 66 2" xfId="4395" xr:uid="{00000000-0005-0000-0000-00009C090000}"/>
    <cellStyle name="Accent3 66 3" xfId="2230" xr:uid="{00000000-0005-0000-0000-00009D090000}"/>
    <cellStyle name="Accent3 67" xfId="1275" xr:uid="{00000000-0005-0000-0000-00009E090000}"/>
    <cellStyle name="Accent3 67 2" xfId="4396" xr:uid="{00000000-0005-0000-0000-00009F090000}"/>
    <cellStyle name="Accent3 67 3" xfId="2231" xr:uid="{00000000-0005-0000-0000-0000A0090000}"/>
    <cellStyle name="Accent3 68" xfId="1293" xr:uid="{00000000-0005-0000-0000-0000A1090000}"/>
    <cellStyle name="Accent3 68 2" xfId="4397" xr:uid="{00000000-0005-0000-0000-0000A2090000}"/>
    <cellStyle name="Accent3 68 3" xfId="2232" xr:uid="{00000000-0005-0000-0000-0000A3090000}"/>
    <cellStyle name="Accent3 69" xfId="1280" xr:uid="{00000000-0005-0000-0000-0000A4090000}"/>
    <cellStyle name="Accent3 69 2" xfId="4398" xr:uid="{00000000-0005-0000-0000-0000A5090000}"/>
    <cellStyle name="Accent3 69 3" xfId="2233" xr:uid="{00000000-0005-0000-0000-0000A6090000}"/>
    <cellStyle name="Accent3 7" xfId="142" xr:uid="{00000000-0005-0000-0000-0000A7090000}"/>
    <cellStyle name="Accent3 7 2" xfId="696" xr:uid="{00000000-0005-0000-0000-0000A8090000}"/>
    <cellStyle name="Accent3 7 2 2" xfId="4399" xr:uid="{00000000-0005-0000-0000-0000A9090000}"/>
    <cellStyle name="Accent3 7 2 3" xfId="6757" xr:uid="{00000000-0005-0000-0000-0000AA090000}"/>
    <cellStyle name="Accent3 7 3" xfId="504" xr:uid="{00000000-0005-0000-0000-0000AB090000}"/>
    <cellStyle name="Accent3 7 4" xfId="2234" xr:uid="{00000000-0005-0000-0000-0000AC090000}"/>
    <cellStyle name="Accent3 70" xfId="1261" xr:uid="{00000000-0005-0000-0000-0000AD090000}"/>
    <cellStyle name="Accent3 70 2" xfId="4400" xr:uid="{00000000-0005-0000-0000-0000AE090000}"/>
    <cellStyle name="Accent3 70 3" xfId="2235" xr:uid="{00000000-0005-0000-0000-0000AF090000}"/>
    <cellStyle name="Accent3 71" xfId="1298" xr:uid="{00000000-0005-0000-0000-0000B0090000}"/>
    <cellStyle name="Accent3 71 2" xfId="4401" xr:uid="{00000000-0005-0000-0000-0000B1090000}"/>
    <cellStyle name="Accent3 71 3" xfId="2236" xr:uid="{00000000-0005-0000-0000-0000B2090000}"/>
    <cellStyle name="Accent3 72" xfId="1337" xr:uid="{00000000-0005-0000-0000-0000B3090000}"/>
    <cellStyle name="Accent3 72 2" xfId="4402" xr:uid="{00000000-0005-0000-0000-0000B4090000}"/>
    <cellStyle name="Accent3 72 3" xfId="2237" xr:uid="{00000000-0005-0000-0000-0000B5090000}"/>
    <cellStyle name="Accent3 73" xfId="1283" xr:uid="{00000000-0005-0000-0000-0000B6090000}"/>
    <cellStyle name="Accent3 73 2" xfId="4403" xr:uid="{00000000-0005-0000-0000-0000B7090000}"/>
    <cellStyle name="Accent3 73 3" xfId="2238" xr:uid="{00000000-0005-0000-0000-0000B8090000}"/>
    <cellStyle name="Accent3 74" xfId="1355" xr:uid="{00000000-0005-0000-0000-0000B9090000}"/>
    <cellStyle name="Accent3 74 2" xfId="4404" xr:uid="{00000000-0005-0000-0000-0000BA090000}"/>
    <cellStyle name="Accent3 74 3" xfId="2239" xr:uid="{00000000-0005-0000-0000-0000BB090000}"/>
    <cellStyle name="Accent3 75" xfId="1311" xr:uid="{00000000-0005-0000-0000-0000BC090000}"/>
    <cellStyle name="Accent3 75 2" xfId="4405" xr:uid="{00000000-0005-0000-0000-0000BD090000}"/>
    <cellStyle name="Accent3 75 3" xfId="2240" xr:uid="{00000000-0005-0000-0000-0000BE090000}"/>
    <cellStyle name="Accent3 76" xfId="1326" xr:uid="{00000000-0005-0000-0000-0000BF090000}"/>
    <cellStyle name="Accent3 76 2" xfId="4406" xr:uid="{00000000-0005-0000-0000-0000C0090000}"/>
    <cellStyle name="Accent3 76 3" xfId="2241" xr:uid="{00000000-0005-0000-0000-0000C1090000}"/>
    <cellStyle name="Accent3 77" xfId="1341" xr:uid="{00000000-0005-0000-0000-0000C2090000}"/>
    <cellStyle name="Accent3 77 2" xfId="4407" xr:uid="{00000000-0005-0000-0000-0000C3090000}"/>
    <cellStyle name="Accent3 77 3" xfId="2242" xr:uid="{00000000-0005-0000-0000-0000C4090000}"/>
    <cellStyle name="Accent3 78" xfId="1296" xr:uid="{00000000-0005-0000-0000-0000C5090000}"/>
    <cellStyle name="Accent3 78 2" xfId="3327" xr:uid="{00000000-0005-0000-0000-0000C6090000}"/>
    <cellStyle name="Accent3 79" xfId="1289" xr:uid="{00000000-0005-0000-0000-0000C7090000}"/>
    <cellStyle name="Accent3 79 2" xfId="3434" xr:uid="{00000000-0005-0000-0000-0000C8090000}"/>
    <cellStyle name="Accent3 8" xfId="143" xr:uid="{00000000-0005-0000-0000-0000C9090000}"/>
    <cellStyle name="Accent3 8 2" xfId="4408" xr:uid="{00000000-0005-0000-0000-0000CA090000}"/>
    <cellStyle name="Accent3 8 3" xfId="2243" xr:uid="{00000000-0005-0000-0000-0000CB090000}"/>
    <cellStyle name="Accent3 8 4" xfId="10012" xr:uid="{00000000-0005-0000-0000-0000CC090000}"/>
    <cellStyle name="Accent3 80" xfId="1367" xr:uid="{00000000-0005-0000-0000-0000CD090000}"/>
    <cellStyle name="Accent3 80 2" xfId="3445" xr:uid="{00000000-0005-0000-0000-0000CE090000}"/>
    <cellStyle name="Accent3 81" xfId="1320" xr:uid="{00000000-0005-0000-0000-0000CF090000}"/>
    <cellStyle name="Accent3 81 2" xfId="3438" xr:uid="{00000000-0005-0000-0000-0000D0090000}"/>
    <cellStyle name="Accent3 82" xfId="1439" xr:uid="{00000000-0005-0000-0000-0000D1090000}"/>
    <cellStyle name="Accent3 82 2" xfId="3441" xr:uid="{00000000-0005-0000-0000-0000D2090000}"/>
    <cellStyle name="Accent3 83" xfId="1483" xr:uid="{00000000-0005-0000-0000-0000D3090000}"/>
    <cellStyle name="Accent3 84" xfId="1522" xr:uid="{00000000-0005-0000-0000-0000D4090000}"/>
    <cellStyle name="Accent3 85" xfId="1456" xr:uid="{00000000-0005-0000-0000-0000D5090000}"/>
    <cellStyle name="Accent3 86" xfId="1467" xr:uid="{00000000-0005-0000-0000-0000D6090000}"/>
    <cellStyle name="Accent3 87" xfId="1431" xr:uid="{00000000-0005-0000-0000-0000D7090000}"/>
    <cellStyle name="Accent3 88" xfId="1543" xr:uid="{00000000-0005-0000-0000-0000D8090000}"/>
    <cellStyle name="Accent3 89" xfId="1443" xr:uid="{00000000-0005-0000-0000-0000D9090000}"/>
    <cellStyle name="Accent3 9" xfId="419" xr:uid="{00000000-0005-0000-0000-0000DA090000}"/>
    <cellStyle name="Accent3 9 2" xfId="4409" xr:uid="{00000000-0005-0000-0000-0000DB090000}"/>
    <cellStyle name="Accent3 9 3" xfId="2244" xr:uid="{00000000-0005-0000-0000-0000DC090000}"/>
    <cellStyle name="Accent3 9 4" xfId="9961" xr:uid="{00000000-0005-0000-0000-0000DD090000}"/>
    <cellStyle name="Accent3 90" xfId="1535" xr:uid="{00000000-0005-0000-0000-0000DE090000}"/>
    <cellStyle name="Accent3 91" xfId="1452" xr:uid="{00000000-0005-0000-0000-0000DF090000}"/>
    <cellStyle name="Accent3 92" xfId="1479" xr:uid="{00000000-0005-0000-0000-0000E0090000}"/>
    <cellStyle name="Accent3 93" xfId="1430" xr:uid="{00000000-0005-0000-0000-0000E1090000}"/>
    <cellStyle name="Accent3 94" xfId="1473" xr:uid="{00000000-0005-0000-0000-0000E2090000}"/>
    <cellStyle name="Accent3 95" xfId="1455" xr:uid="{00000000-0005-0000-0000-0000E3090000}"/>
    <cellStyle name="Accent3 96" xfId="1533" xr:uid="{00000000-0005-0000-0000-0000E4090000}"/>
    <cellStyle name="Accent3 97" xfId="1495" xr:uid="{00000000-0005-0000-0000-0000E5090000}"/>
    <cellStyle name="Accent3 98" xfId="1514" xr:uid="{00000000-0005-0000-0000-0000E6090000}"/>
    <cellStyle name="Accent3 99" xfId="1506" xr:uid="{00000000-0005-0000-0000-0000E7090000}"/>
    <cellStyle name="Accent4" xfId="9810" xr:uid="{00000000-0005-0000-0000-0000E8090000}"/>
    <cellStyle name="Accent4 - 20%" xfId="144" xr:uid="{00000000-0005-0000-0000-0000E9090000}"/>
    <cellStyle name="Accent4 - 20% 2" xfId="626" xr:uid="{00000000-0005-0000-0000-0000EA090000}"/>
    <cellStyle name="Accent4 - 20% 2 2" xfId="4411" xr:uid="{00000000-0005-0000-0000-0000EB090000}"/>
    <cellStyle name="Accent4 - 20% 2 3" xfId="2245" xr:uid="{00000000-0005-0000-0000-0000EC090000}"/>
    <cellStyle name="Accent4 - 20% 2 4" xfId="11191" xr:uid="{00000000-0005-0000-0000-0000ED090000}"/>
    <cellStyle name="Accent4 - 20% 3" xfId="441" xr:uid="{00000000-0005-0000-0000-0000EE090000}"/>
    <cellStyle name="Accent4 - 20% 3 2" xfId="4412" xr:uid="{00000000-0005-0000-0000-0000EF090000}"/>
    <cellStyle name="Accent4 - 20% 3 3" xfId="3111" xr:uid="{00000000-0005-0000-0000-0000F0090000}"/>
    <cellStyle name="Accent4 - 20% 3 4" xfId="11192" xr:uid="{00000000-0005-0000-0000-0000F1090000}"/>
    <cellStyle name="Accent4 - 20% 4" xfId="3332" xr:uid="{00000000-0005-0000-0000-0000F2090000}"/>
    <cellStyle name="Accent4 - 20% 5" xfId="3807" xr:uid="{00000000-0005-0000-0000-0000F3090000}"/>
    <cellStyle name="Accent4 - 20% 6" xfId="4410" xr:uid="{00000000-0005-0000-0000-0000F4090000}"/>
    <cellStyle name="Accent4 - 20% 7" xfId="1772" xr:uid="{00000000-0005-0000-0000-0000F5090000}"/>
    <cellStyle name="Accent4 - 40%" xfId="145" xr:uid="{00000000-0005-0000-0000-0000F6090000}"/>
    <cellStyle name="Accent4 - 40% 2" xfId="627" xr:uid="{00000000-0005-0000-0000-0000F7090000}"/>
    <cellStyle name="Accent4 - 40% 2 2" xfId="4414" xr:uid="{00000000-0005-0000-0000-0000F8090000}"/>
    <cellStyle name="Accent4 - 40% 2 3" xfId="2246" xr:uid="{00000000-0005-0000-0000-0000F9090000}"/>
    <cellStyle name="Accent4 - 40% 2 4" xfId="11193" xr:uid="{00000000-0005-0000-0000-0000FA090000}"/>
    <cellStyle name="Accent4 - 40% 3" xfId="442" xr:uid="{00000000-0005-0000-0000-0000FB090000}"/>
    <cellStyle name="Accent4 - 40% 3 2" xfId="4415" xr:uid="{00000000-0005-0000-0000-0000FC090000}"/>
    <cellStyle name="Accent4 - 40% 3 3" xfId="3112" xr:uid="{00000000-0005-0000-0000-0000FD090000}"/>
    <cellStyle name="Accent4 - 40% 3 4" xfId="11194" xr:uid="{00000000-0005-0000-0000-0000FE090000}"/>
    <cellStyle name="Accent4 - 40% 4" xfId="3333" xr:uid="{00000000-0005-0000-0000-0000FF090000}"/>
    <cellStyle name="Accent4 - 40% 5" xfId="3808" xr:uid="{00000000-0005-0000-0000-0000000A0000}"/>
    <cellStyle name="Accent4 - 40% 6" xfId="4413" xr:uid="{00000000-0005-0000-0000-0000010A0000}"/>
    <cellStyle name="Accent4 - 40% 7" xfId="1773" xr:uid="{00000000-0005-0000-0000-0000020A0000}"/>
    <cellStyle name="Accent4 - 60%" xfId="146" xr:uid="{00000000-0005-0000-0000-0000030A0000}"/>
    <cellStyle name="Accent4 - 60% 2" xfId="628" xr:uid="{00000000-0005-0000-0000-0000040A0000}"/>
    <cellStyle name="Accent4 - 60% 2 2" xfId="4417" xr:uid="{00000000-0005-0000-0000-0000050A0000}"/>
    <cellStyle name="Accent4 - 60% 2 3" xfId="2247" xr:uid="{00000000-0005-0000-0000-0000060A0000}"/>
    <cellStyle name="Accent4 - 60% 2 4" xfId="11195" xr:uid="{00000000-0005-0000-0000-0000070A0000}"/>
    <cellStyle name="Accent4 - 60% 3" xfId="443" xr:uid="{00000000-0005-0000-0000-0000080A0000}"/>
    <cellStyle name="Accent4 - 60% 3 2" xfId="4418" xr:uid="{00000000-0005-0000-0000-0000090A0000}"/>
    <cellStyle name="Accent4 - 60% 3 3" xfId="3113" xr:uid="{00000000-0005-0000-0000-00000A0A0000}"/>
    <cellStyle name="Accent4 - 60% 3 4" xfId="11196" xr:uid="{00000000-0005-0000-0000-00000B0A0000}"/>
    <cellStyle name="Accent4 - 60% 4" xfId="3334" xr:uid="{00000000-0005-0000-0000-00000C0A0000}"/>
    <cellStyle name="Accent4 - 60% 5" xfId="3809" xr:uid="{00000000-0005-0000-0000-00000D0A0000}"/>
    <cellStyle name="Accent4 - 60% 6" xfId="4416" xr:uid="{00000000-0005-0000-0000-00000E0A0000}"/>
    <cellStyle name="Accent4 - 60% 7" xfId="1774" xr:uid="{00000000-0005-0000-0000-00000F0A0000}"/>
    <cellStyle name="Accent4 10" xfId="551" xr:uid="{00000000-0005-0000-0000-0000100A0000}"/>
    <cellStyle name="Accent4 10 2" xfId="4419" xr:uid="{00000000-0005-0000-0000-0000110A0000}"/>
    <cellStyle name="Accent4 10 3" xfId="2248" xr:uid="{00000000-0005-0000-0000-0000120A0000}"/>
    <cellStyle name="Accent4 10 4" xfId="9955" xr:uid="{00000000-0005-0000-0000-0000130A0000}"/>
    <cellStyle name="Accent4 100" xfId="1507" xr:uid="{00000000-0005-0000-0000-0000140A0000}"/>
    <cellStyle name="Accent4 101" xfId="1447" xr:uid="{00000000-0005-0000-0000-0000150A0000}"/>
    <cellStyle name="Accent4 102" xfId="1450" xr:uid="{00000000-0005-0000-0000-0000160A0000}"/>
    <cellStyle name="Accent4 103" xfId="1545" xr:uid="{00000000-0005-0000-0000-0000170A0000}"/>
    <cellStyle name="Accent4 104" xfId="1565" xr:uid="{00000000-0005-0000-0000-0000180A0000}"/>
    <cellStyle name="Accent4 105" xfId="1577" xr:uid="{00000000-0005-0000-0000-0000190A0000}"/>
    <cellStyle name="Accent4 106" xfId="1588" xr:uid="{00000000-0005-0000-0000-00001A0A0000}"/>
    <cellStyle name="Accent4 107" xfId="1581" xr:uid="{00000000-0005-0000-0000-00001B0A0000}"/>
    <cellStyle name="Accent4 108" xfId="1594" xr:uid="{00000000-0005-0000-0000-00001C0A0000}"/>
    <cellStyle name="Accent4 109" xfId="1576" xr:uid="{00000000-0005-0000-0000-00001D0A0000}"/>
    <cellStyle name="Accent4 11" xfId="777" xr:uid="{00000000-0005-0000-0000-00001E0A0000}"/>
    <cellStyle name="Accent4 11 2" xfId="4420" xr:uid="{00000000-0005-0000-0000-00001F0A0000}"/>
    <cellStyle name="Accent4 11 3" xfId="2249" xr:uid="{00000000-0005-0000-0000-0000200A0000}"/>
    <cellStyle name="Accent4 11 4" xfId="9953" xr:uid="{00000000-0005-0000-0000-0000210A0000}"/>
    <cellStyle name="Accent4 110" xfId="1604" xr:uid="{00000000-0005-0000-0000-0000220A0000}"/>
    <cellStyle name="Accent4 111" xfId="1624" xr:uid="{00000000-0005-0000-0000-0000230A0000}"/>
    <cellStyle name="Accent4 112" xfId="1642" xr:uid="{00000000-0005-0000-0000-0000240A0000}"/>
    <cellStyle name="Accent4 113" xfId="1647" xr:uid="{00000000-0005-0000-0000-0000250A0000}"/>
    <cellStyle name="Accent4 114" xfId="1652" xr:uid="{00000000-0005-0000-0000-0000260A0000}"/>
    <cellStyle name="Accent4 115" xfId="1649" xr:uid="{00000000-0005-0000-0000-0000270A0000}"/>
    <cellStyle name="Accent4 116" xfId="1645" xr:uid="{00000000-0005-0000-0000-0000280A0000}"/>
    <cellStyle name="Accent4 117" xfId="1597" xr:uid="{00000000-0005-0000-0000-0000290A0000}"/>
    <cellStyle name="Accent4 118" xfId="1599" xr:uid="{00000000-0005-0000-0000-00002A0A0000}"/>
    <cellStyle name="Accent4 119" xfId="1634" xr:uid="{00000000-0005-0000-0000-00002B0A0000}"/>
    <cellStyle name="Accent4 12" xfId="794" xr:uid="{00000000-0005-0000-0000-00002C0A0000}"/>
    <cellStyle name="Accent4 12 2" xfId="4421" xr:uid="{00000000-0005-0000-0000-00002D0A0000}"/>
    <cellStyle name="Accent4 12 3" xfId="2250" xr:uid="{00000000-0005-0000-0000-00002E0A0000}"/>
    <cellStyle name="Accent4 12 4" xfId="11197" xr:uid="{00000000-0005-0000-0000-00002F0A0000}"/>
    <cellStyle name="Accent4 120" xfId="1654" xr:uid="{00000000-0005-0000-0000-0000300A0000}"/>
    <cellStyle name="Accent4 121" xfId="1670" xr:uid="{00000000-0005-0000-0000-0000310A0000}"/>
    <cellStyle name="Accent4 122" xfId="1697" xr:uid="{00000000-0005-0000-0000-0000320A0000}"/>
    <cellStyle name="Accent4 123" xfId="1662" xr:uid="{00000000-0005-0000-0000-0000330A0000}"/>
    <cellStyle name="Accent4 124" xfId="1727" xr:uid="{00000000-0005-0000-0000-0000340A0000}"/>
    <cellStyle name="Accent4 125" xfId="1709" xr:uid="{00000000-0005-0000-0000-0000350A0000}"/>
    <cellStyle name="Accent4 126" xfId="1699" xr:uid="{00000000-0005-0000-0000-0000360A0000}"/>
    <cellStyle name="Accent4 127" xfId="1725" xr:uid="{00000000-0005-0000-0000-0000370A0000}"/>
    <cellStyle name="Accent4 128" xfId="1712" xr:uid="{00000000-0005-0000-0000-0000380A0000}"/>
    <cellStyle name="Accent4 129" xfId="1685" xr:uid="{00000000-0005-0000-0000-0000390A0000}"/>
    <cellStyle name="Accent4 13" xfId="824" xr:uid="{00000000-0005-0000-0000-00003A0A0000}"/>
    <cellStyle name="Accent4 13 2" xfId="4422" xr:uid="{00000000-0005-0000-0000-00003B0A0000}"/>
    <cellStyle name="Accent4 13 3" xfId="2251" xr:uid="{00000000-0005-0000-0000-00003C0A0000}"/>
    <cellStyle name="Accent4 13 4" xfId="6937" xr:uid="{00000000-0005-0000-0000-00003D0A0000}"/>
    <cellStyle name="Accent4 13 5" xfId="11198" xr:uid="{00000000-0005-0000-0000-00003E0A0000}"/>
    <cellStyle name="Accent4 130" xfId="1741" xr:uid="{00000000-0005-0000-0000-00003F0A0000}"/>
    <cellStyle name="Accent4 131" xfId="1704" xr:uid="{00000000-0005-0000-0000-0000400A0000}"/>
    <cellStyle name="Accent4 132" xfId="1681" xr:uid="{00000000-0005-0000-0000-0000410A0000}"/>
    <cellStyle name="Accent4 133" xfId="1692" xr:uid="{00000000-0005-0000-0000-0000420A0000}"/>
    <cellStyle name="Accent4 134" xfId="1742" xr:uid="{00000000-0005-0000-0000-0000430A0000}"/>
    <cellStyle name="Accent4 135" xfId="1757" xr:uid="{00000000-0005-0000-0000-0000440A0000}"/>
    <cellStyle name="Accent4 136" xfId="1756" xr:uid="{00000000-0005-0000-0000-0000450A0000}"/>
    <cellStyle name="Accent4 137" xfId="1150" xr:uid="{00000000-0005-0000-0000-0000460A0000}"/>
    <cellStyle name="Accent4 138" xfId="5319" xr:uid="{00000000-0005-0000-0000-0000470A0000}"/>
    <cellStyle name="Accent4 139" xfId="5439" xr:uid="{00000000-0005-0000-0000-0000480A0000}"/>
    <cellStyle name="Accent4 14" xfId="832" xr:uid="{00000000-0005-0000-0000-0000490A0000}"/>
    <cellStyle name="Accent4 14 2" xfId="4423" xr:uid="{00000000-0005-0000-0000-00004A0A0000}"/>
    <cellStyle name="Accent4 14 3" xfId="2252" xr:uid="{00000000-0005-0000-0000-00004B0A0000}"/>
    <cellStyle name="Accent4 14 4" xfId="6923" xr:uid="{00000000-0005-0000-0000-00004C0A0000}"/>
    <cellStyle name="Accent4 140" xfId="5475" xr:uid="{00000000-0005-0000-0000-00004D0A0000}"/>
    <cellStyle name="Accent4 141" xfId="5472" xr:uid="{00000000-0005-0000-0000-00004E0A0000}"/>
    <cellStyle name="Accent4 142" xfId="5476" xr:uid="{00000000-0005-0000-0000-00004F0A0000}"/>
    <cellStyle name="Accent4 143" xfId="5455" xr:uid="{00000000-0005-0000-0000-0000500A0000}"/>
    <cellStyle name="Accent4 144" xfId="5521" xr:uid="{00000000-0005-0000-0000-0000510A0000}"/>
    <cellStyle name="Accent4 145" xfId="5486" xr:uid="{00000000-0005-0000-0000-0000520A0000}"/>
    <cellStyle name="Accent4 146" xfId="5514" xr:uid="{00000000-0005-0000-0000-0000530A0000}"/>
    <cellStyle name="Accent4 147" xfId="5526" xr:uid="{00000000-0005-0000-0000-0000540A0000}"/>
    <cellStyle name="Accent4 148" xfId="5564" xr:uid="{00000000-0005-0000-0000-0000550A0000}"/>
    <cellStyle name="Accent4 149" xfId="5481" xr:uid="{00000000-0005-0000-0000-0000560A0000}"/>
    <cellStyle name="Accent4 15" xfId="837" xr:uid="{00000000-0005-0000-0000-0000570A0000}"/>
    <cellStyle name="Accent4 15 2" xfId="4424" xr:uid="{00000000-0005-0000-0000-0000580A0000}"/>
    <cellStyle name="Accent4 15 3" xfId="2253" xr:uid="{00000000-0005-0000-0000-0000590A0000}"/>
    <cellStyle name="Accent4 15 4" xfId="6935" xr:uid="{00000000-0005-0000-0000-00005A0A0000}"/>
    <cellStyle name="Accent4 150" xfId="5550" xr:uid="{00000000-0005-0000-0000-00005B0A0000}"/>
    <cellStyle name="Accent4 151" xfId="5463" xr:uid="{00000000-0005-0000-0000-00005C0A0000}"/>
    <cellStyle name="Accent4 152" xfId="5435" xr:uid="{00000000-0005-0000-0000-00005D0A0000}"/>
    <cellStyle name="Accent4 153" xfId="5565" xr:uid="{00000000-0005-0000-0000-00005E0A0000}"/>
    <cellStyle name="Accent4 154" xfId="5480" xr:uid="{00000000-0005-0000-0000-00005F0A0000}"/>
    <cellStyle name="Accent4 155" xfId="5453" xr:uid="{00000000-0005-0000-0000-0000600A0000}"/>
    <cellStyle name="Accent4 156" xfId="5438" xr:uid="{00000000-0005-0000-0000-0000610A0000}"/>
    <cellStyle name="Accent4 157" xfId="5499" xr:uid="{00000000-0005-0000-0000-0000620A0000}"/>
    <cellStyle name="Accent4 158" xfId="5548" xr:uid="{00000000-0005-0000-0000-0000630A0000}"/>
    <cellStyle name="Accent4 159" xfId="5522" xr:uid="{00000000-0005-0000-0000-0000640A0000}"/>
    <cellStyle name="Accent4 16" xfId="964" xr:uid="{00000000-0005-0000-0000-0000650A0000}"/>
    <cellStyle name="Accent4 16 2" xfId="4425" xr:uid="{00000000-0005-0000-0000-0000660A0000}"/>
    <cellStyle name="Accent4 16 3" xfId="2254" xr:uid="{00000000-0005-0000-0000-0000670A0000}"/>
    <cellStyle name="Accent4 16 4" xfId="6925" xr:uid="{00000000-0005-0000-0000-0000680A0000}"/>
    <cellStyle name="Accent4 160" xfId="5554" xr:uid="{00000000-0005-0000-0000-0000690A0000}"/>
    <cellStyle name="Accent4 161" xfId="5447" xr:uid="{00000000-0005-0000-0000-00006A0A0000}"/>
    <cellStyle name="Accent4 162" xfId="5328" xr:uid="{00000000-0005-0000-0000-00006B0A0000}"/>
    <cellStyle name="Accent4 163" xfId="5607" xr:uid="{00000000-0005-0000-0000-00006C0A0000}"/>
    <cellStyle name="Accent4 164" xfId="7034" xr:uid="{00000000-0005-0000-0000-00006D0A0000}"/>
    <cellStyle name="Accent4 165" xfId="10284" xr:uid="{00000000-0005-0000-0000-00006E0A0000}"/>
    <cellStyle name="Accent4 166" xfId="10546" xr:uid="{00000000-0005-0000-0000-00006F0A0000}"/>
    <cellStyle name="Accent4 167" xfId="11102" xr:uid="{00000000-0005-0000-0000-0000700A0000}"/>
    <cellStyle name="Accent4 168" xfId="16657" xr:uid="{00000000-0005-0000-0000-0000710A0000}"/>
    <cellStyle name="Accent4 169" xfId="21279" xr:uid="{00000000-0005-0000-0000-0000720A0000}"/>
    <cellStyle name="Accent4 17" xfId="967" xr:uid="{00000000-0005-0000-0000-0000730A0000}"/>
    <cellStyle name="Accent4 17 2" xfId="4426" xr:uid="{00000000-0005-0000-0000-0000740A0000}"/>
    <cellStyle name="Accent4 17 3" xfId="2255" xr:uid="{00000000-0005-0000-0000-0000750A0000}"/>
    <cellStyle name="Accent4 170" xfId="18509" xr:uid="{00000000-0005-0000-0000-0000760A0000}"/>
    <cellStyle name="Accent4 18" xfId="981" xr:uid="{00000000-0005-0000-0000-0000770A0000}"/>
    <cellStyle name="Accent4 18 2" xfId="4427" xr:uid="{00000000-0005-0000-0000-0000780A0000}"/>
    <cellStyle name="Accent4 18 3" xfId="2256" xr:uid="{00000000-0005-0000-0000-0000790A0000}"/>
    <cellStyle name="Accent4 19" xfId="1004" xr:uid="{00000000-0005-0000-0000-00007A0A0000}"/>
    <cellStyle name="Accent4 19 2" xfId="4428" xr:uid="{00000000-0005-0000-0000-00007B0A0000}"/>
    <cellStyle name="Accent4 19 3" xfId="2257" xr:uid="{00000000-0005-0000-0000-00007C0A0000}"/>
    <cellStyle name="Accent4 2" xfId="147" xr:uid="{00000000-0005-0000-0000-00007D0A0000}"/>
    <cellStyle name="Accent4 2 10" xfId="4429" xr:uid="{00000000-0005-0000-0000-00007E0A0000}"/>
    <cellStyle name="Accent4 2 11" xfId="2258" xr:uid="{00000000-0005-0000-0000-00007F0A0000}"/>
    <cellStyle name="Accent4 2 2" xfId="629" xr:uid="{00000000-0005-0000-0000-0000800A0000}"/>
    <cellStyle name="Accent4 2 2 2" xfId="3115" xr:uid="{00000000-0005-0000-0000-0000810A0000}"/>
    <cellStyle name="Accent4 2 2 2 2" xfId="4431" xr:uid="{00000000-0005-0000-0000-0000820A0000}"/>
    <cellStyle name="Accent4 2 2 3" xfId="4430" xr:uid="{00000000-0005-0000-0000-0000830A0000}"/>
    <cellStyle name="Accent4 2 2 4" xfId="2259" xr:uid="{00000000-0005-0000-0000-0000840A0000}"/>
    <cellStyle name="Accent4 2 2 5" xfId="9254" xr:uid="{00000000-0005-0000-0000-0000850A0000}"/>
    <cellStyle name="Accent4 2 2 6" xfId="11199" xr:uid="{00000000-0005-0000-0000-0000860A0000}"/>
    <cellStyle name="Accent4 2 3" xfId="778" xr:uid="{00000000-0005-0000-0000-0000870A0000}"/>
    <cellStyle name="Accent4 2 3 2" xfId="4432" xr:uid="{00000000-0005-0000-0000-0000880A0000}"/>
    <cellStyle name="Accent4 2 3 3" xfId="2260" xr:uid="{00000000-0005-0000-0000-0000890A0000}"/>
    <cellStyle name="Accent4 2 3 4" xfId="11200" xr:uid="{00000000-0005-0000-0000-00008A0A0000}"/>
    <cellStyle name="Accent4 2 4" xfId="440" xr:uid="{00000000-0005-0000-0000-00008B0A0000}"/>
    <cellStyle name="Accent4 2 4 2" xfId="4433" xr:uid="{00000000-0005-0000-0000-00008C0A0000}"/>
    <cellStyle name="Accent4 2 4 3" xfId="2261" xr:uid="{00000000-0005-0000-0000-00008D0A0000}"/>
    <cellStyle name="Accent4 2 5" xfId="878" xr:uid="{00000000-0005-0000-0000-00008E0A0000}"/>
    <cellStyle name="Accent4 2 5 2" xfId="4434" xr:uid="{00000000-0005-0000-0000-00008F0A0000}"/>
    <cellStyle name="Accent4 2 5 3" xfId="2911" xr:uid="{00000000-0005-0000-0000-0000900A0000}"/>
    <cellStyle name="Accent4 2 6" xfId="3114" xr:uid="{00000000-0005-0000-0000-0000910A0000}"/>
    <cellStyle name="Accent4 2 6 2" xfId="4435" xr:uid="{00000000-0005-0000-0000-0000920A0000}"/>
    <cellStyle name="Accent4 2 6 3" xfId="5384" xr:uid="{00000000-0005-0000-0000-0000930A0000}"/>
    <cellStyle name="Accent4 2 7" xfId="3413" xr:uid="{00000000-0005-0000-0000-0000940A0000}"/>
    <cellStyle name="Accent4 2 7 2" xfId="4436" xr:uid="{00000000-0005-0000-0000-0000950A0000}"/>
    <cellStyle name="Accent4 2 8" xfId="3732" xr:uid="{00000000-0005-0000-0000-0000960A0000}"/>
    <cellStyle name="Accent4 2 9" xfId="3810" xr:uid="{00000000-0005-0000-0000-0000970A0000}"/>
    <cellStyle name="Accent4 20" xfId="1027" xr:uid="{00000000-0005-0000-0000-0000980A0000}"/>
    <cellStyle name="Accent4 20 2" xfId="4437" xr:uid="{00000000-0005-0000-0000-0000990A0000}"/>
    <cellStyle name="Accent4 20 3" xfId="2262" xr:uid="{00000000-0005-0000-0000-00009A0A0000}"/>
    <cellStyle name="Accent4 21" xfId="1031" xr:uid="{00000000-0005-0000-0000-00009B0A0000}"/>
    <cellStyle name="Accent4 21 2" xfId="4438" xr:uid="{00000000-0005-0000-0000-00009C0A0000}"/>
    <cellStyle name="Accent4 21 3" xfId="2263" xr:uid="{00000000-0005-0000-0000-00009D0A0000}"/>
    <cellStyle name="Accent4 22" xfId="1010" xr:uid="{00000000-0005-0000-0000-00009E0A0000}"/>
    <cellStyle name="Accent4 22 2" xfId="4439" xr:uid="{00000000-0005-0000-0000-00009F0A0000}"/>
    <cellStyle name="Accent4 22 3" xfId="2264" xr:uid="{00000000-0005-0000-0000-0000A00A0000}"/>
    <cellStyle name="Accent4 23" xfId="1006" xr:uid="{00000000-0005-0000-0000-0000A10A0000}"/>
    <cellStyle name="Accent4 23 2" xfId="4440" xr:uid="{00000000-0005-0000-0000-0000A20A0000}"/>
    <cellStyle name="Accent4 23 3" xfId="2265" xr:uid="{00000000-0005-0000-0000-0000A30A0000}"/>
    <cellStyle name="Accent4 24" xfId="1025" xr:uid="{00000000-0005-0000-0000-0000A40A0000}"/>
    <cellStyle name="Accent4 24 2" xfId="4441" xr:uid="{00000000-0005-0000-0000-0000A50A0000}"/>
    <cellStyle name="Accent4 24 3" xfId="2266" xr:uid="{00000000-0005-0000-0000-0000A60A0000}"/>
    <cellStyle name="Accent4 25" xfId="992" xr:uid="{00000000-0005-0000-0000-0000A70A0000}"/>
    <cellStyle name="Accent4 25 2" xfId="4442" xr:uid="{00000000-0005-0000-0000-0000A80A0000}"/>
    <cellStyle name="Accent4 25 3" xfId="2267" xr:uid="{00000000-0005-0000-0000-0000A90A0000}"/>
    <cellStyle name="Accent4 26" xfId="996" xr:uid="{00000000-0005-0000-0000-0000AA0A0000}"/>
    <cellStyle name="Accent4 26 2" xfId="4443" xr:uid="{00000000-0005-0000-0000-0000AB0A0000}"/>
    <cellStyle name="Accent4 26 3" xfId="2268" xr:uid="{00000000-0005-0000-0000-0000AC0A0000}"/>
    <cellStyle name="Accent4 27" xfId="975" xr:uid="{00000000-0005-0000-0000-0000AD0A0000}"/>
    <cellStyle name="Accent4 27 2" xfId="4444" xr:uid="{00000000-0005-0000-0000-0000AE0A0000}"/>
    <cellStyle name="Accent4 27 3" xfId="2269" xr:uid="{00000000-0005-0000-0000-0000AF0A0000}"/>
    <cellStyle name="Accent4 28" xfId="1030" xr:uid="{00000000-0005-0000-0000-0000B00A0000}"/>
    <cellStyle name="Accent4 28 2" xfId="4445" xr:uid="{00000000-0005-0000-0000-0000B10A0000}"/>
    <cellStyle name="Accent4 28 3" xfId="2270" xr:uid="{00000000-0005-0000-0000-0000B20A0000}"/>
    <cellStyle name="Accent4 29" xfId="985" xr:uid="{00000000-0005-0000-0000-0000B30A0000}"/>
    <cellStyle name="Accent4 29 2" xfId="4446" xr:uid="{00000000-0005-0000-0000-0000B40A0000}"/>
    <cellStyle name="Accent4 29 3" xfId="2271" xr:uid="{00000000-0005-0000-0000-0000B50A0000}"/>
    <cellStyle name="Accent4 3" xfId="148" xr:uid="{00000000-0005-0000-0000-0000B60A0000}"/>
    <cellStyle name="Accent4 3 2" xfId="630" xr:uid="{00000000-0005-0000-0000-0000B70A0000}"/>
    <cellStyle name="Accent4 3 2 2" xfId="4448" xr:uid="{00000000-0005-0000-0000-0000B80A0000}"/>
    <cellStyle name="Accent4 3 2 3" xfId="2273" xr:uid="{00000000-0005-0000-0000-0000B90A0000}"/>
    <cellStyle name="Accent4 3 2 4" xfId="6756" xr:uid="{00000000-0005-0000-0000-0000BA0A0000}"/>
    <cellStyle name="Accent4 3 2 5" xfId="11201" xr:uid="{00000000-0005-0000-0000-0000BB0A0000}"/>
    <cellStyle name="Accent4 3 3" xfId="779" xr:uid="{00000000-0005-0000-0000-0000BC0A0000}"/>
    <cellStyle name="Accent4 3 3 2" xfId="4449" xr:uid="{00000000-0005-0000-0000-0000BD0A0000}"/>
    <cellStyle name="Accent4 3 3 3" xfId="2274" xr:uid="{00000000-0005-0000-0000-0000BE0A0000}"/>
    <cellStyle name="Accent4 3 3 4" xfId="11202" xr:uid="{00000000-0005-0000-0000-0000BF0A0000}"/>
    <cellStyle name="Accent4 3 4" xfId="514" xr:uid="{00000000-0005-0000-0000-0000C00A0000}"/>
    <cellStyle name="Accent4 3 4 2" xfId="4450" xr:uid="{00000000-0005-0000-0000-0000C10A0000}"/>
    <cellStyle name="Accent4 3 4 3" xfId="2275" xr:uid="{00000000-0005-0000-0000-0000C20A0000}"/>
    <cellStyle name="Accent4 3 5" xfId="879" xr:uid="{00000000-0005-0000-0000-0000C30A0000}"/>
    <cellStyle name="Accent4 3 5 2" xfId="3428" xr:uid="{00000000-0005-0000-0000-0000C40A0000}"/>
    <cellStyle name="Accent4 3 6" xfId="4447" xr:uid="{00000000-0005-0000-0000-0000C50A0000}"/>
    <cellStyle name="Accent4 3 6 2" xfId="5385" xr:uid="{00000000-0005-0000-0000-0000C60A0000}"/>
    <cellStyle name="Accent4 3 7" xfId="2272" xr:uid="{00000000-0005-0000-0000-0000C70A0000}"/>
    <cellStyle name="Accent4 30" xfId="993" xr:uid="{00000000-0005-0000-0000-0000C80A0000}"/>
    <cellStyle name="Accent4 30 2" xfId="4451" xr:uid="{00000000-0005-0000-0000-0000C90A0000}"/>
    <cellStyle name="Accent4 30 3" xfId="2276" xr:uid="{00000000-0005-0000-0000-0000CA0A0000}"/>
    <cellStyle name="Accent4 31" xfId="1055" xr:uid="{00000000-0005-0000-0000-0000CB0A0000}"/>
    <cellStyle name="Accent4 31 2" xfId="4452" xr:uid="{00000000-0005-0000-0000-0000CC0A0000}"/>
    <cellStyle name="Accent4 31 3" xfId="2277" xr:uid="{00000000-0005-0000-0000-0000CD0A0000}"/>
    <cellStyle name="Accent4 32" xfId="910" xr:uid="{00000000-0005-0000-0000-0000CE0A0000}"/>
    <cellStyle name="Accent4 32 2" xfId="4453" xr:uid="{00000000-0005-0000-0000-0000CF0A0000}"/>
    <cellStyle name="Accent4 32 3" xfId="2278" xr:uid="{00000000-0005-0000-0000-0000D00A0000}"/>
    <cellStyle name="Accent4 33" xfId="917" xr:uid="{00000000-0005-0000-0000-0000D10A0000}"/>
    <cellStyle name="Accent4 33 2" xfId="4454" xr:uid="{00000000-0005-0000-0000-0000D20A0000}"/>
    <cellStyle name="Accent4 33 3" xfId="2279" xr:uid="{00000000-0005-0000-0000-0000D30A0000}"/>
    <cellStyle name="Accent4 34" xfId="939" xr:uid="{00000000-0005-0000-0000-0000D40A0000}"/>
    <cellStyle name="Accent4 34 2" xfId="4455" xr:uid="{00000000-0005-0000-0000-0000D50A0000}"/>
    <cellStyle name="Accent4 34 3" xfId="2280" xr:uid="{00000000-0005-0000-0000-0000D60A0000}"/>
    <cellStyle name="Accent4 35" xfId="928" xr:uid="{00000000-0005-0000-0000-0000D70A0000}"/>
    <cellStyle name="Accent4 35 2" xfId="4456" xr:uid="{00000000-0005-0000-0000-0000D80A0000}"/>
    <cellStyle name="Accent4 35 3" xfId="2281" xr:uid="{00000000-0005-0000-0000-0000D90A0000}"/>
    <cellStyle name="Accent4 36" xfId="924" xr:uid="{00000000-0005-0000-0000-0000DA0A0000}"/>
    <cellStyle name="Accent4 36 2" xfId="4457" xr:uid="{00000000-0005-0000-0000-0000DB0A0000}"/>
    <cellStyle name="Accent4 36 3" xfId="2282" xr:uid="{00000000-0005-0000-0000-0000DC0A0000}"/>
    <cellStyle name="Accent4 37" xfId="1062" xr:uid="{00000000-0005-0000-0000-0000DD0A0000}"/>
    <cellStyle name="Accent4 37 2" xfId="4458" xr:uid="{00000000-0005-0000-0000-0000DE0A0000}"/>
    <cellStyle name="Accent4 37 3" xfId="2283" xr:uid="{00000000-0005-0000-0000-0000DF0A0000}"/>
    <cellStyle name="Accent4 38" xfId="927" xr:uid="{00000000-0005-0000-0000-0000E00A0000}"/>
    <cellStyle name="Accent4 38 2" xfId="4459" xr:uid="{00000000-0005-0000-0000-0000E10A0000}"/>
    <cellStyle name="Accent4 38 3" xfId="2284" xr:uid="{00000000-0005-0000-0000-0000E20A0000}"/>
    <cellStyle name="Accent4 39" xfId="925" xr:uid="{00000000-0005-0000-0000-0000E30A0000}"/>
    <cellStyle name="Accent4 39 2" xfId="4460" xr:uid="{00000000-0005-0000-0000-0000E40A0000}"/>
    <cellStyle name="Accent4 39 3" xfId="2285" xr:uid="{00000000-0005-0000-0000-0000E50A0000}"/>
    <cellStyle name="Accent4 4" xfId="149" xr:uid="{00000000-0005-0000-0000-0000E60A0000}"/>
    <cellStyle name="Accent4 4 2" xfId="631" xr:uid="{00000000-0005-0000-0000-0000E70A0000}"/>
    <cellStyle name="Accent4 4 2 2" xfId="4462" xr:uid="{00000000-0005-0000-0000-0000E80A0000}"/>
    <cellStyle name="Accent4 4 2 3" xfId="2287" xr:uid="{00000000-0005-0000-0000-0000E90A0000}"/>
    <cellStyle name="Accent4 4 2 4" xfId="6755" xr:uid="{00000000-0005-0000-0000-0000EA0A0000}"/>
    <cellStyle name="Accent4 4 2 5" xfId="11204" xr:uid="{00000000-0005-0000-0000-0000EB0A0000}"/>
    <cellStyle name="Accent4 4 3" xfId="780" xr:uid="{00000000-0005-0000-0000-0000EC0A0000}"/>
    <cellStyle name="Accent4 4 3 2" xfId="4463" xr:uid="{00000000-0005-0000-0000-0000ED0A0000}"/>
    <cellStyle name="Accent4 4 3 3" xfId="2288" xr:uid="{00000000-0005-0000-0000-0000EE0A0000}"/>
    <cellStyle name="Accent4 4 3 4" xfId="11205" xr:uid="{00000000-0005-0000-0000-0000EF0A0000}"/>
    <cellStyle name="Accent4 4 4" xfId="571" xr:uid="{00000000-0005-0000-0000-0000F00A0000}"/>
    <cellStyle name="Accent4 4 4 2" xfId="4464" xr:uid="{00000000-0005-0000-0000-0000F10A0000}"/>
    <cellStyle name="Accent4 4 4 3" xfId="2289" xr:uid="{00000000-0005-0000-0000-0000F20A0000}"/>
    <cellStyle name="Accent4 4 5" xfId="4461" xr:uid="{00000000-0005-0000-0000-0000F30A0000}"/>
    <cellStyle name="Accent4 4 5 2" xfId="5386" xr:uid="{00000000-0005-0000-0000-0000F40A0000}"/>
    <cellStyle name="Accent4 4 6" xfId="2286" xr:uid="{00000000-0005-0000-0000-0000F50A0000}"/>
    <cellStyle name="Accent4 4 7" xfId="11203" xr:uid="{00000000-0005-0000-0000-0000F60A0000}"/>
    <cellStyle name="Accent4 40" xfId="1060" xr:uid="{00000000-0005-0000-0000-0000F70A0000}"/>
    <cellStyle name="Accent4 40 2" xfId="4465" xr:uid="{00000000-0005-0000-0000-0000F80A0000}"/>
    <cellStyle name="Accent4 40 3" xfId="2290" xr:uid="{00000000-0005-0000-0000-0000F90A0000}"/>
    <cellStyle name="Accent4 41" xfId="935" xr:uid="{00000000-0005-0000-0000-0000FA0A0000}"/>
    <cellStyle name="Accent4 41 2" xfId="4466" xr:uid="{00000000-0005-0000-0000-0000FB0A0000}"/>
    <cellStyle name="Accent4 41 3" xfId="2291" xr:uid="{00000000-0005-0000-0000-0000FC0A0000}"/>
    <cellStyle name="Accent4 42" xfId="929" xr:uid="{00000000-0005-0000-0000-0000FD0A0000}"/>
    <cellStyle name="Accent4 42 2" xfId="4467" xr:uid="{00000000-0005-0000-0000-0000FE0A0000}"/>
    <cellStyle name="Accent4 42 3" xfId="2292" xr:uid="{00000000-0005-0000-0000-0000FF0A0000}"/>
    <cellStyle name="Accent4 43" xfId="923" xr:uid="{00000000-0005-0000-0000-0000000B0000}"/>
    <cellStyle name="Accent4 43 2" xfId="4468" xr:uid="{00000000-0005-0000-0000-0000010B0000}"/>
    <cellStyle name="Accent4 43 3" xfId="2293" xr:uid="{00000000-0005-0000-0000-0000020B0000}"/>
    <cellStyle name="Accent4 44" xfId="947" xr:uid="{00000000-0005-0000-0000-0000030B0000}"/>
    <cellStyle name="Accent4 44 2" xfId="4469" xr:uid="{00000000-0005-0000-0000-0000040B0000}"/>
    <cellStyle name="Accent4 44 3" xfId="2294" xr:uid="{00000000-0005-0000-0000-0000050B0000}"/>
    <cellStyle name="Accent4 45" xfId="1084" xr:uid="{00000000-0005-0000-0000-0000060B0000}"/>
    <cellStyle name="Accent4 45 2" xfId="1104" xr:uid="{00000000-0005-0000-0000-0000070B0000}"/>
    <cellStyle name="Accent4 45 2 2" xfId="4470" xr:uid="{00000000-0005-0000-0000-0000080B0000}"/>
    <cellStyle name="Accent4 45 3" xfId="1376" xr:uid="{00000000-0005-0000-0000-0000090B0000}"/>
    <cellStyle name="Accent4 45 4" xfId="2295" xr:uid="{00000000-0005-0000-0000-00000A0B0000}"/>
    <cellStyle name="Accent4 46" xfId="1091" xr:uid="{00000000-0005-0000-0000-00000B0B0000}"/>
    <cellStyle name="Accent4 46 2" xfId="1383" xr:uid="{00000000-0005-0000-0000-00000C0B0000}"/>
    <cellStyle name="Accent4 46 2 2" xfId="4471" xr:uid="{00000000-0005-0000-0000-00000D0B0000}"/>
    <cellStyle name="Accent4 46 3" xfId="1163" xr:uid="{00000000-0005-0000-0000-00000E0B0000}"/>
    <cellStyle name="Accent4 46 4" xfId="2296" xr:uid="{00000000-0005-0000-0000-00000F0B0000}"/>
    <cellStyle name="Accent4 47" xfId="1109" xr:uid="{00000000-0005-0000-0000-0000100B0000}"/>
    <cellStyle name="Accent4 47 2" xfId="1399" xr:uid="{00000000-0005-0000-0000-0000110B0000}"/>
    <cellStyle name="Accent4 47 2 2" xfId="4472" xr:uid="{00000000-0005-0000-0000-0000120B0000}"/>
    <cellStyle name="Accent4 47 3" xfId="1183" xr:uid="{00000000-0005-0000-0000-0000130B0000}"/>
    <cellStyle name="Accent4 47 4" xfId="2297" xr:uid="{00000000-0005-0000-0000-0000140B0000}"/>
    <cellStyle name="Accent4 48" xfId="1100" xr:uid="{00000000-0005-0000-0000-0000150B0000}"/>
    <cellStyle name="Accent4 48 2" xfId="1392" xr:uid="{00000000-0005-0000-0000-0000160B0000}"/>
    <cellStyle name="Accent4 48 2 2" xfId="4473" xr:uid="{00000000-0005-0000-0000-0000170B0000}"/>
    <cellStyle name="Accent4 48 3" xfId="1155" xr:uid="{00000000-0005-0000-0000-0000180B0000}"/>
    <cellStyle name="Accent4 48 4" xfId="2298" xr:uid="{00000000-0005-0000-0000-0000190B0000}"/>
    <cellStyle name="Accent4 49" xfId="1125" xr:uid="{00000000-0005-0000-0000-00001A0B0000}"/>
    <cellStyle name="Accent4 49 2" xfId="1412" xr:uid="{00000000-0005-0000-0000-00001B0B0000}"/>
    <cellStyle name="Accent4 49 2 2" xfId="4474" xr:uid="{00000000-0005-0000-0000-00001C0B0000}"/>
    <cellStyle name="Accent4 49 3" xfId="1207" xr:uid="{00000000-0005-0000-0000-00001D0B0000}"/>
    <cellStyle name="Accent4 49 4" xfId="2299" xr:uid="{00000000-0005-0000-0000-00001E0B0000}"/>
    <cellStyle name="Accent4 5" xfId="150" xr:uid="{00000000-0005-0000-0000-00001F0B0000}"/>
    <cellStyle name="Accent4 5 2" xfId="697" xr:uid="{00000000-0005-0000-0000-0000200B0000}"/>
    <cellStyle name="Accent4 5 2 2" xfId="4475" xr:uid="{00000000-0005-0000-0000-0000210B0000}"/>
    <cellStyle name="Accent4 5 2 3" xfId="6754" xr:uid="{00000000-0005-0000-0000-0000220B0000}"/>
    <cellStyle name="Accent4 5 2 4" xfId="11207" xr:uid="{00000000-0005-0000-0000-0000230B0000}"/>
    <cellStyle name="Accent4 5 3" xfId="512" xr:uid="{00000000-0005-0000-0000-0000240B0000}"/>
    <cellStyle name="Accent4 5 3 2" xfId="11208" xr:uid="{00000000-0005-0000-0000-0000250B0000}"/>
    <cellStyle name="Accent4 5 4" xfId="2300" xr:uid="{00000000-0005-0000-0000-0000260B0000}"/>
    <cellStyle name="Accent4 5 5" xfId="11206" xr:uid="{00000000-0005-0000-0000-0000270B0000}"/>
    <cellStyle name="Accent4 50" xfId="1144" xr:uid="{00000000-0005-0000-0000-0000280B0000}"/>
    <cellStyle name="Accent4 50 2" xfId="1426" xr:uid="{00000000-0005-0000-0000-0000290B0000}"/>
    <cellStyle name="Accent4 50 2 2" xfId="4476" xr:uid="{00000000-0005-0000-0000-00002A0B0000}"/>
    <cellStyle name="Accent4 50 3" xfId="1220" xr:uid="{00000000-0005-0000-0000-00002B0B0000}"/>
    <cellStyle name="Accent4 50 4" xfId="2301" xr:uid="{00000000-0005-0000-0000-00002C0B0000}"/>
    <cellStyle name="Accent4 51" xfId="1094" xr:uid="{00000000-0005-0000-0000-00002D0B0000}"/>
    <cellStyle name="Accent4 51 2" xfId="1386" xr:uid="{00000000-0005-0000-0000-00002E0B0000}"/>
    <cellStyle name="Accent4 51 2 2" xfId="4477" xr:uid="{00000000-0005-0000-0000-00002F0B0000}"/>
    <cellStyle name="Accent4 51 3" xfId="1170" xr:uid="{00000000-0005-0000-0000-0000300B0000}"/>
    <cellStyle name="Accent4 51 4" xfId="2302" xr:uid="{00000000-0005-0000-0000-0000310B0000}"/>
    <cellStyle name="Accent4 52" xfId="1102" xr:uid="{00000000-0005-0000-0000-0000320B0000}"/>
    <cellStyle name="Accent4 52 2" xfId="1394" xr:uid="{00000000-0005-0000-0000-0000330B0000}"/>
    <cellStyle name="Accent4 52 2 2" xfId="4478" xr:uid="{00000000-0005-0000-0000-0000340B0000}"/>
    <cellStyle name="Accent4 52 3" xfId="1180" xr:uid="{00000000-0005-0000-0000-0000350B0000}"/>
    <cellStyle name="Accent4 52 4" xfId="2303" xr:uid="{00000000-0005-0000-0000-0000360B0000}"/>
    <cellStyle name="Accent4 53" xfId="1137" xr:uid="{00000000-0005-0000-0000-0000370B0000}"/>
    <cellStyle name="Accent4 53 2" xfId="1423" xr:uid="{00000000-0005-0000-0000-0000380B0000}"/>
    <cellStyle name="Accent4 53 2 2" xfId="4479" xr:uid="{00000000-0005-0000-0000-0000390B0000}"/>
    <cellStyle name="Accent4 53 3" xfId="1153" xr:uid="{00000000-0005-0000-0000-00003A0B0000}"/>
    <cellStyle name="Accent4 53 4" xfId="2304" xr:uid="{00000000-0005-0000-0000-00003B0B0000}"/>
    <cellStyle name="Accent4 54" xfId="1175" xr:uid="{00000000-0005-0000-0000-00003C0B0000}"/>
    <cellStyle name="Accent4 54 2" xfId="4480" xr:uid="{00000000-0005-0000-0000-00003D0B0000}"/>
    <cellStyle name="Accent4 54 3" xfId="2305" xr:uid="{00000000-0005-0000-0000-00003E0B0000}"/>
    <cellStyle name="Accent4 55" xfId="1194" xr:uid="{00000000-0005-0000-0000-00003F0B0000}"/>
    <cellStyle name="Accent4 55 2" xfId="4481" xr:uid="{00000000-0005-0000-0000-0000400B0000}"/>
    <cellStyle name="Accent4 55 3" xfId="2306" xr:uid="{00000000-0005-0000-0000-0000410B0000}"/>
    <cellStyle name="Accent4 56" xfId="1172" xr:uid="{00000000-0005-0000-0000-0000420B0000}"/>
    <cellStyle name="Accent4 56 2" xfId="4482" xr:uid="{00000000-0005-0000-0000-0000430B0000}"/>
    <cellStyle name="Accent4 56 3" xfId="2307" xr:uid="{00000000-0005-0000-0000-0000440B0000}"/>
    <cellStyle name="Accent4 57" xfId="1164" xr:uid="{00000000-0005-0000-0000-0000450B0000}"/>
    <cellStyle name="Accent4 57 2" xfId="4483" xr:uid="{00000000-0005-0000-0000-0000460B0000}"/>
    <cellStyle name="Accent4 57 3" xfId="2308" xr:uid="{00000000-0005-0000-0000-0000470B0000}"/>
    <cellStyle name="Accent4 58" xfId="1228" xr:uid="{00000000-0005-0000-0000-0000480B0000}"/>
    <cellStyle name="Accent4 58 2" xfId="4484" xr:uid="{00000000-0005-0000-0000-0000490B0000}"/>
    <cellStyle name="Accent4 58 3" xfId="2309" xr:uid="{00000000-0005-0000-0000-00004A0B0000}"/>
    <cellStyle name="Accent4 59" xfId="1233" xr:uid="{00000000-0005-0000-0000-00004B0B0000}"/>
    <cellStyle name="Accent4 59 2" xfId="4485" xr:uid="{00000000-0005-0000-0000-00004C0B0000}"/>
    <cellStyle name="Accent4 59 3" xfId="2310" xr:uid="{00000000-0005-0000-0000-00004D0B0000}"/>
    <cellStyle name="Accent4 6" xfId="151" xr:uid="{00000000-0005-0000-0000-00004E0B0000}"/>
    <cellStyle name="Accent4 6 2" xfId="698" xr:uid="{00000000-0005-0000-0000-00004F0B0000}"/>
    <cellStyle name="Accent4 6 2 2" xfId="4486" xr:uid="{00000000-0005-0000-0000-0000500B0000}"/>
    <cellStyle name="Accent4 6 2 3" xfId="6753" xr:uid="{00000000-0005-0000-0000-0000510B0000}"/>
    <cellStyle name="Accent4 6 3" xfId="573" xr:uid="{00000000-0005-0000-0000-0000520B0000}"/>
    <cellStyle name="Accent4 6 4" xfId="2311" xr:uid="{00000000-0005-0000-0000-0000530B0000}"/>
    <cellStyle name="Accent4 60" xfId="1232" xr:uid="{00000000-0005-0000-0000-0000540B0000}"/>
    <cellStyle name="Accent4 60 2" xfId="4487" xr:uid="{00000000-0005-0000-0000-0000550B0000}"/>
    <cellStyle name="Accent4 60 3" xfId="2312" xr:uid="{00000000-0005-0000-0000-0000560B0000}"/>
    <cellStyle name="Accent4 61" xfId="1247" xr:uid="{00000000-0005-0000-0000-0000570B0000}"/>
    <cellStyle name="Accent4 61 2" xfId="4488" xr:uid="{00000000-0005-0000-0000-0000580B0000}"/>
    <cellStyle name="Accent4 61 3" xfId="2313" xr:uid="{00000000-0005-0000-0000-0000590B0000}"/>
    <cellStyle name="Accent4 62" xfId="1257" xr:uid="{00000000-0005-0000-0000-00005A0B0000}"/>
    <cellStyle name="Accent4 62 2" xfId="4489" xr:uid="{00000000-0005-0000-0000-00005B0B0000}"/>
    <cellStyle name="Accent4 62 3" xfId="2314" xr:uid="{00000000-0005-0000-0000-00005C0B0000}"/>
    <cellStyle name="Accent4 63" xfId="1255" xr:uid="{00000000-0005-0000-0000-00005D0B0000}"/>
    <cellStyle name="Accent4 63 2" xfId="4490" xr:uid="{00000000-0005-0000-0000-00005E0B0000}"/>
    <cellStyle name="Accent4 63 3" xfId="2315" xr:uid="{00000000-0005-0000-0000-00005F0B0000}"/>
    <cellStyle name="Accent4 64" xfId="1271" xr:uid="{00000000-0005-0000-0000-0000600B0000}"/>
    <cellStyle name="Accent4 64 2" xfId="4491" xr:uid="{00000000-0005-0000-0000-0000610B0000}"/>
    <cellStyle name="Accent4 64 3" xfId="2316" xr:uid="{00000000-0005-0000-0000-0000620B0000}"/>
    <cellStyle name="Accent4 65" xfId="1302" xr:uid="{00000000-0005-0000-0000-0000630B0000}"/>
    <cellStyle name="Accent4 65 2" xfId="4492" xr:uid="{00000000-0005-0000-0000-0000640B0000}"/>
    <cellStyle name="Accent4 65 3" xfId="2317" xr:uid="{00000000-0005-0000-0000-0000650B0000}"/>
    <cellStyle name="Accent4 66" xfId="1262" xr:uid="{00000000-0005-0000-0000-0000660B0000}"/>
    <cellStyle name="Accent4 66 2" xfId="4493" xr:uid="{00000000-0005-0000-0000-0000670B0000}"/>
    <cellStyle name="Accent4 66 3" xfId="2318" xr:uid="{00000000-0005-0000-0000-0000680B0000}"/>
    <cellStyle name="Accent4 67" xfId="1346" xr:uid="{00000000-0005-0000-0000-0000690B0000}"/>
    <cellStyle name="Accent4 67 2" xfId="4494" xr:uid="{00000000-0005-0000-0000-00006A0B0000}"/>
    <cellStyle name="Accent4 67 3" xfId="2319" xr:uid="{00000000-0005-0000-0000-00006B0B0000}"/>
    <cellStyle name="Accent4 68" xfId="1330" xr:uid="{00000000-0005-0000-0000-00006C0B0000}"/>
    <cellStyle name="Accent4 68 2" xfId="4495" xr:uid="{00000000-0005-0000-0000-00006D0B0000}"/>
    <cellStyle name="Accent4 68 3" xfId="2320" xr:uid="{00000000-0005-0000-0000-00006E0B0000}"/>
    <cellStyle name="Accent4 69" xfId="1358" xr:uid="{00000000-0005-0000-0000-00006F0B0000}"/>
    <cellStyle name="Accent4 69 2" xfId="4496" xr:uid="{00000000-0005-0000-0000-0000700B0000}"/>
    <cellStyle name="Accent4 69 3" xfId="2321" xr:uid="{00000000-0005-0000-0000-0000710B0000}"/>
    <cellStyle name="Accent4 7" xfId="152" xr:uid="{00000000-0005-0000-0000-0000720B0000}"/>
    <cellStyle name="Accent4 7 2" xfId="699" xr:uid="{00000000-0005-0000-0000-0000730B0000}"/>
    <cellStyle name="Accent4 7 2 2" xfId="4497" xr:uid="{00000000-0005-0000-0000-0000740B0000}"/>
    <cellStyle name="Accent4 7 2 3" xfId="6752" xr:uid="{00000000-0005-0000-0000-0000750B0000}"/>
    <cellStyle name="Accent4 7 3" xfId="509" xr:uid="{00000000-0005-0000-0000-0000760B0000}"/>
    <cellStyle name="Accent4 7 4" xfId="2322" xr:uid="{00000000-0005-0000-0000-0000770B0000}"/>
    <cellStyle name="Accent4 70" xfId="1338" xr:uid="{00000000-0005-0000-0000-0000780B0000}"/>
    <cellStyle name="Accent4 70 2" xfId="4498" xr:uid="{00000000-0005-0000-0000-0000790B0000}"/>
    <cellStyle name="Accent4 70 3" xfId="2323" xr:uid="{00000000-0005-0000-0000-00007A0B0000}"/>
    <cellStyle name="Accent4 71" xfId="1329" xr:uid="{00000000-0005-0000-0000-00007B0B0000}"/>
    <cellStyle name="Accent4 71 2" xfId="4499" xr:uid="{00000000-0005-0000-0000-00007C0B0000}"/>
    <cellStyle name="Accent4 71 3" xfId="2324" xr:uid="{00000000-0005-0000-0000-00007D0B0000}"/>
    <cellStyle name="Accent4 72" xfId="1292" xr:uid="{00000000-0005-0000-0000-00007E0B0000}"/>
    <cellStyle name="Accent4 72 2" xfId="4500" xr:uid="{00000000-0005-0000-0000-00007F0B0000}"/>
    <cellStyle name="Accent4 72 3" xfId="2325" xr:uid="{00000000-0005-0000-0000-0000800B0000}"/>
    <cellStyle name="Accent4 73" xfId="1263" xr:uid="{00000000-0005-0000-0000-0000810B0000}"/>
    <cellStyle name="Accent4 73 2" xfId="4501" xr:uid="{00000000-0005-0000-0000-0000820B0000}"/>
    <cellStyle name="Accent4 73 3" xfId="2326" xr:uid="{00000000-0005-0000-0000-0000830B0000}"/>
    <cellStyle name="Accent4 74" xfId="1278" xr:uid="{00000000-0005-0000-0000-0000840B0000}"/>
    <cellStyle name="Accent4 74 2" xfId="4502" xr:uid="{00000000-0005-0000-0000-0000850B0000}"/>
    <cellStyle name="Accent4 74 3" xfId="2327" xr:uid="{00000000-0005-0000-0000-0000860B0000}"/>
    <cellStyle name="Accent4 75" xfId="1277" xr:uid="{00000000-0005-0000-0000-0000870B0000}"/>
    <cellStyle name="Accent4 75 2" xfId="4503" xr:uid="{00000000-0005-0000-0000-0000880B0000}"/>
    <cellStyle name="Accent4 75 3" xfId="2328" xr:uid="{00000000-0005-0000-0000-0000890B0000}"/>
    <cellStyle name="Accent4 76" xfId="1364" xr:uid="{00000000-0005-0000-0000-00008A0B0000}"/>
    <cellStyle name="Accent4 76 2" xfId="4504" xr:uid="{00000000-0005-0000-0000-00008B0B0000}"/>
    <cellStyle name="Accent4 76 3" xfId="2329" xr:uid="{00000000-0005-0000-0000-00008C0B0000}"/>
    <cellStyle name="Accent4 77" xfId="1332" xr:uid="{00000000-0005-0000-0000-00008D0B0000}"/>
    <cellStyle name="Accent4 77 2" xfId="4505" xr:uid="{00000000-0005-0000-0000-00008E0B0000}"/>
    <cellStyle name="Accent4 77 3" xfId="2330" xr:uid="{00000000-0005-0000-0000-00008F0B0000}"/>
    <cellStyle name="Accent4 78" xfId="1345" xr:uid="{00000000-0005-0000-0000-0000900B0000}"/>
    <cellStyle name="Accent4 78 2" xfId="3331" xr:uid="{00000000-0005-0000-0000-0000910B0000}"/>
    <cellStyle name="Accent4 79" xfId="1324" xr:uid="{00000000-0005-0000-0000-0000920B0000}"/>
    <cellStyle name="Accent4 79 2" xfId="3435" xr:uid="{00000000-0005-0000-0000-0000930B0000}"/>
    <cellStyle name="Accent4 8" xfId="153" xr:uid="{00000000-0005-0000-0000-0000940B0000}"/>
    <cellStyle name="Accent4 8 2" xfId="4506" xr:uid="{00000000-0005-0000-0000-0000950B0000}"/>
    <cellStyle name="Accent4 8 3" xfId="2331" xr:uid="{00000000-0005-0000-0000-0000960B0000}"/>
    <cellStyle name="Accent4 8 4" xfId="10008" xr:uid="{00000000-0005-0000-0000-0000970B0000}"/>
    <cellStyle name="Accent4 80" xfId="1314" xr:uid="{00000000-0005-0000-0000-0000980B0000}"/>
    <cellStyle name="Accent4 80 2" xfId="3444" xr:uid="{00000000-0005-0000-0000-0000990B0000}"/>
    <cellStyle name="Accent4 81" xfId="1325" xr:uid="{00000000-0005-0000-0000-00009A0B0000}"/>
    <cellStyle name="Accent4 81 2" xfId="3439" xr:uid="{00000000-0005-0000-0000-00009B0B0000}"/>
    <cellStyle name="Accent4 82" xfId="1440" xr:uid="{00000000-0005-0000-0000-00009C0B0000}"/>
    <cellStyle name="Accent4 82 2" xfId="3452" xr:uid="{00000000-0005-0000-0000-00009D0B0000}"/>
    <cellStyle name="Accent4 83" xfId="1482" xr:uid="{00000000-0005-0000-0000-00009E0B0000}"/>
    <cellStyle name="Accent4 84" xfId="1428" xr:uid="{00000000-0005-0000-0000-00009F0B0000}"/>
    <cellStyle name="Accent4 85" xfId="1527" xr:uid="{00000000-0005-0000-0000-0000A00B0000}"/>
    <cellStyle name="Accent4 86" xfId="1497" xr:uid="{00000000-0005-0000-0000-0000A10B0000}"/>
    <cellStyle name="Accent4 87" xfId="1484" xr:uid="{00000000-0005-0000-0000-0000A20B0000}"/>
    <cellStyle name="Accent4 88" xfId="1521" xr:uid="{00000000-0005-0000-0000-0000A30B0000}"/>
    <cellStyle name="Accent4 89" xfId="1500" xr:uid="{00000000-0005-0000-0000-0000A40B0000}"/>
    <cellStyle name="Accent4 9" xfId="420" xr:uid="{00000000-0005-0000-0000-0000A50B0000}"/>
    <cellStyle name="Accent4 9 2" xfId="4507" xr:uid="{00000000-0005-0000-0000-0000A60B0000}"/>
    <cellStyle name="Accent4 9 3" xfId="2332" xr:uid="{00000000-0005-0000-0000-0000A70B0000}"/>
    <cellStyle name="Accent4 9 4" xfId="9962" xr:uid="{00000000-0005-0000-0000-0000A80B0000}"/>
    <cellStyle name="Accent4 90" xfId="1466" xr:uid="{00000000-0005-0000-0000-0000A90B0000}"/>
    <cellStyle name="Accent4 91" xfId="1474" xr:uid="{00000000-0005-0000-0000-0000AA0B0000}"/>
    <cellStyle name="Accent4 92" xfId="1427" xr:uid="{00000000-0005-0000-0000-0000AB0B0000}"/>
    <cellStyle name="Accent4 93" xfId="1448" xr:uid="{00000000-0005-0000-0000-0000AC0B0000}"/>
    <cellStyle name="Accent4 94" xfId="1465" xr:uid="{00000000-0005-0000-0000-0000AD0B0000}"/>
    <cellStyle name="Accent4 95" xfId="1528" xr:uid="{00000000-0005-0000-0000-0000AE0B0000}"/>
    <cellStyle name="Accent4 96" xfId="1444" xr:uid="{00000000-0005-0000-0000-0000AF0B0000}"/>
    <cellStyle name="Accent4 97" xfId="1531" xr:uid="{00000000-0005-0000-0000-0000B00B0000}"/>
    <cellStyle name="Accent4 98" xfId="1453" xr:uid="{00000000-0005-0000-0000-0000B10B0000}"/>
    <cellStyle name="Accent4 99" xfId="1513" xr:uid="{00000000-0005-0000-0000-0000B20B0000}"/>
    <cellStyle name="Accent5" xfId="10503" xr:uid="{00000000-0005-0000-0000-0000B30B0000}"/>
    <cellStyle name="Accent5 - 20%" xfId="154" xr:uid="{00000000-0005-0000-0000-0000B40B0000}"/>
    <cellStyle name="Accent5 - 20% 2" xfId="632" xr:uid="{00000000-0005-0000-0000-0000B50B0000}"/>
    <cellStyle name="Accent5 - 20% 2 2" xfId="4509" xr:uid="{00000000-0005-0000-0000-0000B60B0000}"/>
    <cellStyle name="Accent5 - 20% 2 3" xfId="2333" xr:uid="{00000000-0005-0000-0000-0000B70B0000}"/>
    <cellStyle name="Accent5 - 20% 2 4" xfId="11209" xr:uid="{00000000-0005-0000-0000-0000B80B0000}"/>
    <cellStyle name="Accent5 - 20% 3" xfId="445" xr:uid="{00000000-0005-0000-0000-0000B90B0000}"/>
    <cellStyle name="Accent5 - 20% 3 2" xfId="4510" xr:uid="{00000000-0005-0000-0000-0000BA0B0000}"/>
    <cellStyle name="Accent5 - 20% 3 3" xfId="3116" xr:uid="{00000000-0005-0000-0000-0000BB0B0000}"/>
    <cellStyle name="Accent5 - 20% 3 4" xfId="11210" xr:uid="{00000000-0005-0000-0000-0000BC0B0000}"/>
    <cellStyle name="Accent5 - 20% 4" xfId="3336" xr:uid="{00000000-0005-0000-0000-0000BD0B0000}"/>
    <cellStyle name="Accent5 - 20% 5" xfId="3811" xr:uid="{00000000-0005-0000-0000-0000BE0B0000}"/>
    <cellStyle name="Accent5 - 20% 6" xfId="4508" xr:uid="{00000000-0005-0000-0000-0000BF0B0000}"/>
    <cellStyle name="Accent5 - 20% 7" xfId="1775" xr:uid="{00000000-0005-0000-0000-0000C00B0000}"/>
    <cellStyle name="Accent5 - 40%" xfId="155" xr:uid="{00000000-0005-0000-0000-0000C10B0000}"/>
    <cellStyle name="Accent5 - 40% 2" xfId="2334" xr:uid="{00000000-0005-0000-0000-0000C20B0000}"/>
    <cellStyle name="Accent5 - 40% 2 2" xfId="4512" xr:uid="{00000000-0005-0000-0000-0000C30B0000}"/>
    <cellStyle name="Accent5 - 40% 3" xfId="3117" xr:uid="{00000000-0005-0000-0000-0000C40B0000}"/>
    <cellStyle name="Accent5 - 40% 3 2" xfId="4513" xr:uid="{00000000-0005-0000-0000-0000C50B0000}"/>
    <cellStyle name="Accent5 - 40% 4" xfId="3337" xr:uid="{00000000-0005-0000-0000-0000C60B0000}"/>
    <cellStyle name="Accent5 - 40% 5" xfId="3812" xr:uid="{00000000-0005-0000-0000-0000C70B0000}"/>
    <cellStyle name="Accent5 - 40% 6" xfId="4511" xr:uid="{00000000-0005-0000-0000-0000C80B0000}"/>
    <cellStyle name="Accent5 - 40% 7" xfId="1776" xr:uid="{00000000-0005-0000-0000-0000C90B0000}"/>
    <cellStyle name="Accent5 - 60%" xfId="156" xr:uid="{00000000-0005-0000-0000-0000CA0B0000}"/>
    <cellStyle name="Accent5 - 60% 2" xfId="633" xr:uid="{00000000-0005-0000-0000-0000CB0B0000}"/>
    <cellStyle name="Accent5 - 60% 2 2" xfId="4515" xr:uid="{00000000-0005-0000-0000-0000CC0B0000}"/>
    <cellStyle name="Accent5 - 60% 2 3" xfId="2335" xr:uid="{00000000-0005-0000-0000-0000CD0B0000}"/>
    <cellStyle name="Accent5 - 60% 2 4" xfId="11211" xr:uid="{00000000-0005-0000-0000-0000CE0B0000}"/>
    <cellStyle name="Accent5 - 60% 3" xfId="446" xr:uid="{00000000-0005-0000-0000-0000CF0B0000}"/>
    <cellStyle name="Accent5 - 60% 3 2" xfId="4516" xr:uid="{00000000-0005-0000-0000-0000D00B0000}"/>
    <cellStyle name="Accent5 - 60% 3 3" xfId="3118" xr:uid="{00000000-0005-0000-0000-0000D10B0000}"/>
    <cellStyle name="Accent5 - 60% 3 4" xfId="11212" xr:uid="{00000000-0005-0000-0000-0000D20B0000}"/>
    <cellStyle name="Accent5 - 60% 4" xfId="3338" xr:uid="{00000000-0005-0000-0000-0000D30B0000}"/>
    <cellStyle name="Accent5 - 60% 5" xfId="3813" xr:uid="{00000000-0005-0000-0000-0000D40B0000}"/>
    <cellStyle name="Accent5 - 60% 6" xfId="4514" xr:uid="{00000000-0005-0000-0000-0000D50B0000}"/>
    <cellStyle name="Accent5 - 60% 7" xfId="1777" xr:uid="{00000000-0005-0000-0000-0000D60B0000}"/>
    <cellStyle name="Accent5 10" xfId="547" xr:uid="{00000000-0005-0000-0000-0000D70B0000}"/>
    <cellStyle name="Accent5 10 2" xfId="4517" xr:uid="{00000000-0005-0000-0000-0000D80B0000}"/>
    <cellStyle name="Accent5 10 3" xfId="2336" xr:uid="{00000000-0005-0000-0000-0000D90B0000}"/>
    <cellStyle name="Accent5 10 4" xfId="9959" xr:uid="{00000000-0005-0000-0000-0000DA0B0000}"/>
    <cellStyle name="Accent5 100" xfId="1501" xr:uid="{00000000-0005-0000-0000-0000DB0B0000}"/>
    <cellStyle name="Accent5 101" xfId="1544" xr:uid="{00000000-0005-0000-0000-0000DC0B0000}"/>
    <cellStyle name="Accent5 102" xfId="1449" xr:uid="{00000000-0005-0000-0000-0000DD0B0000}"/>
    <cellStyle name="Accent5 103" xfId="1536" xr:uid="{00000000-0005-0000-0000-0000DE0B0000}"/>
    <cellStyle name="Accent5 104" xfId="1567" xr:uid="{00000000-0005-0000-0000-0000DF0B0000}"/>
    <cellStyle name="Accent5 105" xfId="1590" xr:uid="{00000000-0005-0000-0000-0000E00B0000}"/>
    <cellStyle name="Accent5 106" xfId="1580" xr:uid="{00000000-0005-0000-0000-0000E10B0000}"/>
    <cellStyle name="Accent5 107" xfId="1587" xr:uid="{00000000-0005-0000-0000-0000E20B0000}"/>
    <cellStyle name="Accent5 108" xfId="1571" xr:uid="{00000000-0005-0000-0000-0000E30B0000}"/>
    <cellStyle name="Accent5 109" xfId="1572" xr:uid="{00000000-0005-0000-0000-0000E40B0000}"/>
    <cellStyle name="Accent5 11" xfId="781" xr:uid="{00000000-0005-0000-0000-0000E50B0000}"/>
    <cellStyle name="Accent5 11 2" xfId="4518" xr:uid="{00000000-0005-0000-0000-0000E60B0000}"/>
    <cellStyle name="Accent5 11 3" xfId="2337" xr:uid="{00000000-0005-0000-0000-0000E70B0000}"/>
    <cellStyle name="Accent5 11 4" xfId="9952" xr:uid="{00000000-0005-0000-0000-0000E80B0000}"/>
    <cellStyle name="Accent5 110" xfId="1605" xr:uid="{00000000-0005-0000-0000-0000E90B0000}"/>
    <cellStyle name="Accent5 111" xfId="1655" xr:uid="{00000000-0005-0000-0000-0000EA0B0000}"/>
    <cellStyle name="Accent5 112" xfId="1643" xr:uid="{00000000-0005-0000-0000-0000EB0B0000}"/>
    <cellStyle name="Accent5 113" xfId="1598" xr:uid="{00000000-0005-0000-0000-0000EC0B0000}"/>
    <cellStyle name="Accent5 114" xfId="1610" xr:uid="{00000000-0005-0000-0000-0000ED0B0000}"/>
    <cellStyle name="Accent5 115" xfId="1616" xr:uid="{00000000-0005-0000-0000-0000EE0B0000}"/>
    <cellStyle name="Accent5 116" xfId="1648" xr:uid="{00000000-0005-0000-0000-0000EF0B0000}"/>
    <cellStyle name="Accent5 117" xfId="1619" xr:uid="{00000000-0005-0000-0000-0000F00B0000}"/>
    <cellStyle name="Accent5 118" xfId="1661" xr:uid="{00000000-0005-0000-0000-0000F10B0000}"/>
    <cellStyle name="Accent5 119" xfId="1644" xr:uid="{00000000-0005-0000-0000-0000F20B0000}"/>
    <cellStyle name="Accent5 12" xfId="791" xr:uid="{00000000-0005-0000-0000-0000F30B0000}"/>
    <cellStyle name="Accent5 12 2" xfId="4519" xr:uid="{00000000-0005-0000-0000-0000F40B0000}"/>
    <cellStyle name="Accent5 12 3" xfId="2338" xr:uid="{00000000-0005-0000-0000-0000F50B0000}"/>
    <cellStyle name="Accent5 12 4" xfId="11213" xr:uid="{00000000-0005-0000-0000-0000F60B0000}"/>
    <cellStyle name="Accent5 120" xfId="1646" xr:uid="{00000000-0005-0000-0000-0000F70B0000}"/>
    <cellStyle name="Accent5 121" xfId="1671" xr:uid="{00000000-0005-0000-0000-0000F80B0000}"/>
    <cellStyle name="Accent5 122" xfId="1736" xr:uid="{00000000-0005-0000-0000-0000F90B0000}"/>
    <cellStyle name="Accent5 123" xfId="1703" xr:uid="{00000000-0005-0000-0000-0000FA0B0000}"/>
    <cellStyle name="Accent5 124" xfId="1723" xr:uid="{00000000-0005-0000-0000-0000FB0B0000}"/>
    <cellStyle name="Accent5 125" xfId="1715" xr:uid="{00000000-0005-0000-0000-0000FC0B0000}"/>
    <cellStyle name="Accent5 126" xfId="1719" xr:uid="{00000000-0005-0000-0000-0000FD0B0000}"/>
    <cellStyle name="Accent5 127" xfId="1717" xr:uid="{00000000-0005-0000-0000-0000FE0B0000}"/>
    <cellStyle name="Accent5 128" xfId="1667" xr:uid="{00000000-0005-0000-0000-0000FF0B0000}"/>
    <cellStyle name="Accent5 129" xfId="1696" xr:uid="{00000000-0005-0000-0000-0000000C0000}"/>
    <cellStyle name="Accent5 13" xfId="823" xr:uid="{00000000-0005-0000-0000-0000010C0000}"/>
    <cellStyle name="Accent5 13 2" xfId="4520" xr:uid="{00000000-0005-0000-0000-0000020C0000}"/>
    <cellStyle name="Accent5 13 3" xfId="2339" xr:uid="{00000000-0005-0000-0000-0000030C0000}"/>
    <cellStyle name="Accent5 13 4" xfId="6936" xr:uid="{00000000-0005-0000-0000-0000040C0000}"/>
    <cellStyle name="Accent5 13 5" xfId="11214" xr:uid="{00000000-0005-0000-0000-0000050C0000}"/>
    <cellStyle name="Accent5 130" xfId="1682" xr:uid="{00000000-0005-0000-0000-0000060C0000}"/>
    <cellStyle name="Accent5 131" xfId="1744" xr:uid="{00000000-0005-0000-0000-0000070C0000}"/>
    <cellStyle name="Accent5 132" xfId="1680" xr:uid="{00000000-0005-0000-0000-0000080C0000}"/>
    <cellStyle name="Accent5 133" xfId="1676" xr:uid="{00000000-0005-0000-0000-0000090C0000}"/>
    <cellStyle name="Accent5 134" xfId="1718" xr:uid="{00000000-0005-0000-0000-00000A0C0000}"/>
    <cellStyle name="Accent5 135" xfId="1755" xr:uid="{00000000-0005-0000-0000-00000B0C0000}"/>
    <cellStyle name="Accent5 136" xfId="1754" xr:uid="{00000000-0005-0000-0000-00000C0C0000}"/>
    <cellStyle name="Accent5 137" xfId="1151" xr:uid="{00000000-0005-0000-0000-00000D0C0000}"/>
    <cellStyle name="Accent5 138" xfId="5320" xr:uid="{00000000-0005-0000-0000-00000E0C0000}"/>
    <cellStyle name="Accent5 139" xfId="5478" xr:uid="{00000000-0005-0000-0000-00000F0C0000}"/>
    <cellStyle name="Accent5 14" xfId="833" xr:uid="{00000000-0005-0000-0000-0000100C0000}"/>
    <cellStyle name="Accent5 14 2" xfId="4521" xr:uid="{00000000-0005-0000-0000-0000110C0000}"/>
    <cellStyle name="Accent5 14 3" xfId="2340" xr:uid="{00000000-0005-0000-0000-0000120C0000}"/>
    <cellStyle name="Accent5 14 4" xfId="6924" xr:uid="{00000000-0005-0000-0000-0000130C0000}"/>
    <cellStyle name="Accent5 140" xfId="5492" xr:uid="{00000000-0005-0000-0000-0000140C0000}"/>
    <cellStyle name="Accent5 141" xfId="5473" xr:uid="{00000000-0005-0000-0000-0000150C0000}"/>
    <cellStyle name="Accent5 142" xfId="5456" xr:uid="{00000000-0005-0000-0000-0000160C0000}"/>
    <cellStyle name="Accent5 143" xfId="5500" xr:uid="{00000000-0005-0000-0000-0000170C0000}"/>
    <cellStyle name="Accent5 144" xfId="5531" xr:uid="{00000000-0005-0000-0000-0000180C0000}"/>
    <cellStyle name="Accent5 145" xfId="5509" xr:uid="{00000000-0005-0000-0000-0000190C0000}"/>
    <cellStyle name="Accent5 146" xfId="5513" xr:uid="{00000000-0005-0000-0000-00001A0C0000}"/>
    <cellStyle name="Accent5 147" xfId="5510" xr:uid="{00000000-0005-0000-0000-00001B0C0000}"/>
    <cellStyle name="Accent5 148" xfId="5561" xr:uid="{00000000-0005-0000-0000-00001C0C0000}"/>
    <cellStyle name="Accent5 149" xfId="5430" xr:uid="{00000000-0005-0000-0000-00001D0C0000}"/>
    <cellStyle name="Accent5 15" xfId="836" xr:uid="{00000000-0005-0000-0000-00001E0C0000}"/>
    <cellStyle name="Accent5 15 2" xfId="4522" xr:uid="{00000000-0005-0000-0000-00001F0C0000}"/>
    <cellStyle name="Accent5 15 3" xfId="2341" xr:uid="{00000000-0005-0000-0000-0000200C0000}"/>
    <cellStyle name="Accent5 15 4" xfId="6933" xr:uid="{00000000-0005-0000-0000-0000210C0000}"/>
    <cellStyle name="Accent5 150" xfId="5441" xr:uid="{00000000-0005-0000-0000-0000220C0000}"/>
    <cellStyle name="Accent5 151" xfId="5524" xr:uid="{00000000-0005-0000-0000-0000230C0000}"/>
    <cellStyle name="Accent5 152" xfId="5546" xr:uid="{00000000-0005-0000-0000-0000240C0000}"/>
    <cellStyle name="Accent5 153" xfId="5508" xr:uid="{00000000-0005-0000-0000-0000250C0000}"/>
    <cellStyle name="Accent5 154" xfId="5465" xr:uid="{00000000-0005-0000-0000-0000260C0000}"/>
    <cellStyle name="Accent5 155" xfId="5434" xr:uid="{00000000-0005-0000-0000-0000270C0000}"/>
    <cellStyle name="Accent5 156" xfId="5543" xr:uid="{00000000-0005-0000-0000-0000280C0000}"/>
    <cellStyle name="Accent5 157" xfId="5532" xr:uid="{00000000-0005-0000-0000-0000290C0000}"/>
    <cellStyle name="Accent5 158" xfId="5507" xr:uid="{00000000-0005-0000-0000-00002A0C0000}"/>
    <cellStyle name="Accent5 159" xfId="5431" xr:uid="{00000000-0005-0000-0000-00002B0C0000}"/>
    <cellStyle name="Accent5 16" xfId="965" xr:uid="{00000000-0005-0000-0000-00002C0C0000}"/>
    <cellStyle name="Accent5 16 2" xfId="4523" xr:uid="{00000000-0005-0000-0000-00002D0C0000}"/>
    <cellStyle name="Accent5 16 3" xfId="2342" xr:uid="{00000000-0005-0000-0000-00002E0C0000}"/>
    <cellStyle name="Accent5 16 4" xfId="6927" xr:uid="{00000000-0005-0000-0000-00002F0C0000}"/>
    <cellStyle name="Accent5 160" xfId="5553" xr:uid="{00000000-0005-0000-0000-0000300C0000}"/>
    <cellStyle name="Accent5 161" xfId="5449" xr:uid="{00000000-0005-0000-0000-0000310C0000}"/>
    <cellStyle name="Accent5 162" xfId="5329" xr:uid="{00000000-0005-0000-0000-0000320C0000}"/>
    <cellStyle name="Accent5 163" xfId="5611" xr:uid="{00000000-0005-0000-0000-0000330C0000}"/>
    <cellStyle name="Accent5 164" xfId="7433" xr:uid="{00000000-0005-0000-0000-0000340C0000}"/>
    <cellStyle name="Accent5 165" xfId="10285" xr:uid="{00000000-0005-0000-0000-0000350C0000}"/>
    <cellStyle name="Accent5 166" xfId="10548" xr:uid="{00000000-0005-0000-0000-0000360C0000}"/>
    <cellStyle name="Accent5 167" xfId="11103" xr:uid="{00000000-0005-0000-0000-0000370C0000}"/>
    <cellStyle name="Accent5 168" xfId="17233" xr:uid="{00000000-0005-0000-0000-0000380C0000}"/>
    <cellStyle name="Accent5 169" xfId="21829" xr:uid="{00000000-0005-0000-0000-0000390C0000}"/>
    <cellStyle name="Accent5 17" xfId="971" xr:uid="{00000000-0005-0000-0000-00003A0C0000}"/>
    <cellStyle name="Accent5 17 2" xfId="4524" xr:uid="{00000000-0005-0000-0000-00003B0C0000}"/>
    <cellStyle name="Accent5 17 3" xfId="2343" xr:uid="{00000000-0005-0000-0000-00003C0C0000}"/>
    <cellStyle name="Accent5 170" xfId="22735" xr:uid="{00000000-0005-0000-0000-00003D0C0000}"/>
    <cellStyle name="Accent5 18" xfId="982" xr:uid="{00000000-0005-0000-0000-00003E0C0000}"/>
    <cellStyle name="Accent5 18 2" xfId="4525" xr:uid="{00000000-0005-0000-0000-00003F0C0000}"/>
    <cellStyle name="Accent5 18 3" xfId="2344" xr:uid="{00000000-0005-0000-0000-0000400C0000}"/>
    <cellStyle name="Accent5 19" xfId="1043" xr:uid="{00000000-0005-0000-0000-0000410C0000}"/>
    <cellStyle name="Accent5 19 2" xfId="4526" xr:uid="{00000000-0005-0000-0000-0000420C0000}"/>
    <cellStyle name="Accent5 19 3" xfId="2345" xr:uid="{00000000-0005-0000-0000-0000430C0000}"/>
    <cellStyle name="Accent5 2" xfId="157" xr:uid="{00000000-0005-0000-0000-0000440C0000}"/>
    <cellStyle name="Accent5 2 10" xfId="4527" xr:uid="{00000000-0005-0000-0000-0000450C0000}"/>
    <cellStyle name="Accent5 2 11" xfId="2346" xr:uid="{00000000-0005-0000-0000-0000460C0000}"/>
    <cellStyle name="Accent5 2 2" xfId="634" xr:uid="{00000000-0005-0000-0000-0000470C0000}"/>
    <cellStyle name="Accent5 2 2 2" xfId="3120" xr:uid="{00000000-0005-0000-0000-0000480C0000}"/>
    <cellStyle name="Accent5 2 2 2 2" xfId="4529" xr:uid="{00000000-0005-0000-0000-0000490C0000}"/>
    <cellStyle name="Accent5 2 2 3" xfId="4528" xr:uid="{00000000-0005-0000-0000-00004A0C0000}"/>
    <cellStyle name="Accent5 2 2 4" xfId="2347" xr:uid="{00000000-0005-0000-0000-00004B0C0000}"/>
    <cellStyle name="Accent5 2 2 5" xfId="9248" xr:uid="{00000000-0005-0000-0000-00004C0C0000}"/>
    <cellStyle name="Accent5 2 2 6" xfId="11215" xr:uid="{00000000-0005-0000-0000-00004D0C0000}"/>
    <cellStyle name="Accent5 2 3" xfId="782" xr:uid="{00000000-0005-0000-0000-00004E0C0000}"/>
    <cellStyle name="Accent5 2 3 2" xfId="4530" xr:uid="{00000000-0005-0000-0000-00004F0C0000}"/>
    <cellStyle name="Accent5 2 3 3" xfId="2348" xr:uid="{00000000-0005-0000-0000-0000500C0000}"/>
    <cellStyle name="Accent5 2 3 4" xfId="11216" xr:uid="{00000000-0005-0000-0000-0000510C0000}"/>
    <cellStyle name="Accent5 2 4" xfId="444" xr:uid="{00000000-0005-0000-0000-0000520C0000}"/>
    <cellStyle name="Accent5 2 4 2" xfId="4531" xr:uid="{00000000-0005-0000-0000-0000530C0000}"/>
    <cellStyle name="Accent5 2 4 3" xfId="2349" xr:uid="{00000000-0005-0000-0000-0000540C0000}"/>
    <cellStyle name="Accent5 2 5" xfId="880" xr:uid="{00000000-0005-0000-0000-0000550C0000}"/>
    <cellStyle name="Accent5 2 5 2" xfId="4532" xr:uid="{00000000-0005-0000-0000-0000560C0000}"/>
    <cellStyle name="Accent5 2 5 3" xfId="2912" xr:uid="{00000000-0005-0000-0000-0000570C0000}"/>
    <cellStyle name="Accent5 2 6" xfId="3119" xr:uid="{00000000-0005-0000-0000-0000580C0000}"/>
    <cellStyle name="Accent5 2 6 2" xfId="4533" xr:uid="{00000000-0005-0000-0000-0000590C0000}"/>
    <cellStyle name="Accent5 2 6 3" xfId="5387" xr:uid="{00000000-0005-0000-0000-00005A0C0000}"/>
    <cellStyle name="Accent5 2 7" xfId="3417" xr:uid="{00000000-0005-0000-0000-00005B0C0000}"/>
    <cellStyle name="Accent5 2 7 2" xfId="4534" xr:uid="{00000000-0005-0000-0000-00005C0C0000}"/>
    <cellStyle name="Accent5 2 8" xfId="3733" xr:uid="{00000000-0005-0000-0000-00005D0C0000}"/>
    <cellStyle name="Accent5 2 9" xfId="3814" xr:uid="{00000000-0005-0000-0000-00005E0C0000}"/>
    <cellStyle name="Accent5 20" xfId="987" xr:uid="{00000000-0005-0000-0000-00005F0C0000}"/>
    <cellStyle name="Accent5 20 2" xfId="4535" xr:uid="{00000000-0005-0000-0000-0000600C0000}"/>
    <cellStyle name="Accent5 20 3" xfId="2350" xr:uid="{00000000-0005-0000-0000-0000610C0000}"/>
    <cellStyle name="Accent5 21" xfId="1023" xr:uid="{00000000-0005-0000-0000-0000620C0000}"/>
    <cellStyle name="Accent5 21 2" xfId="4536" xr:uid="{00000000-0005-0000-0000-0000630C0000}"/>
    <cellStyle name="Accent5 21 3" xfId="2351" xr:uid="{00000000-0005-0000-0000-0000640C0000}"/>
    <cellStyle name="Accent5 22" xfId="1015" xr:uid="{00000000-0005-0000-0000-0000650C0000}"/>
    <cellStyle name="Accent5 22 2" xfId="4537" xr:uid="{00000000-0005-0000-0000-0000660C0000}"/>
    <cellStyle name="Accent5 22 3" xfId="2352" xr:uid="{00000000-0005-0000-0000-0000670C0000}"/>
    <cellStyle name="Accent5 23" xfId="1019" xr:uid="{00000000-0005-0000-0000-0000680C0000}"/>
    <cellStyle name="Accent5 23 2" xfId="4538" xr:uid="{00000000-0005-0000-0000-0000690C0000}"/>
    <cellStyle name="Accent5 23 3" xfId="2353" xr:uid="{00000000-0005-0000-0000-00006A0C0000}"/>
    <cellStyle name="Accent5 24" xfId="1018" xr:uid="{00000000-0005-0000-0000-00006B0C0000}"/>
    <cellStyle name="Accent5 24 2" xfId="4539" xr:uid="{00000000-0005-0000-0000-00006C0C0000}"/>
    <cellStyle name="Accent5 24 3" xfId="2354" xr:uid="{00000000-0005-0000-0000-00006D0C0000}"/>
    <cellStyle name="Accent5 25" xfId="1047" xr:uid="{00000000-0005-0000-0000-00006E0C0000}"/>
    <cellStyle name="Accent5 25 2" xfId="4540" xr:uid="{00000000-0005-0000-0000-00006F0C0000}"/>
    <cellStyle name="Accent5 25 3" xfId="2355" xr:uid="{00000000-0005-0000-0000-0000700C0000}"/>
    <cellStyle name="Accent5 26" xfId="1003" xr:uid="{00000000-0005-0000-0000-0000710C0000}"/>
    <cellStyle name="Accent5 26 2" xfId="4541" xr:uid="{00000000-0005-0000-0000-0000720C0000}"/>
    <cellStyle name="Accent5 26 3" xfId="2356" xr:uid="{00000000-0005-0000-0000-0000730C0000}"/>
    <cellStyle name="Accent5 27" xfId="1028" xr:uid="{00000000-0005-0000-0000-0000740C0000}"/>
    <cellStyle name="Accent5 27 2" xfId="4542" xr:uid="{00000000-0005-0000-0000-0000750C0000}"/>
    <cellStyle name="Accent5 27 3" xfId="2357" xr:uid="{00000000-0005-0000-0000-0000760C0000}"/>
    <cellStyle name="Accent5 28" xfId="999" xr:uid="{00000000-0005-0000-0000-0000770C0000}"/>
    <cellStyle name="Accent5 28 2" xfId="4543" xr:uid="{00000000-0005-0000-0000-0000780C0000}"/>
    <cellStyle name="Accent5 28 3" xfId="2358" xr:uid="{00000000-0005-0000-0000-0000790C0000}"/>
    <cellStyle name="Accent5 29" xfId="1011" xr:uid="{00000000-0005-0000-0000-00007A0C0000}"/>
    <cellStyle name="Accent5 29 2" xfId="4544" xr:uid="{00000000-0005-0000-0000-00007B0C0000}"/>
    <cellStyle name="Accent5 29 3" xfId="2359" xr:uid="{00000000-0005-0000-0000-00007C0C0000}"/>
    <cellStyle name="Accent5 3" xfId="158" xr:uid="{00000000-0005-0000-0000-00007D0C0000}"/>
    <cellStyle name="Accent5 3 2" xfId="635" xr:uid="{00000000-0005-0000-0000-00007E0C0000}"/>
    <cellStyle name="Accent5 3 2 2" xfId="4546" xr:uid="{00000000-0005-0000-0000-00007F0C0000}"/>
    <cellStyle name="Accent5 3 2 3" xfId="2361" xr:uid="{00000000-0005-0000-0000-0000800C0000}"/>
    <cellStyle name="Accent5 3 2 4" xfId="6751" xr:uid="{00000000-0005-0000-0000-0000810C0000}"/>
    <cellStyle name="Accent5 3 2 5" xfId="11217" xr:uid="{00000000-0005-0000-0000-0000820C0000}"/>
    <cellStyle name="Accent5 3 3" xfId="783" xr:uid="{00000000-0005-0000-0000-0000830C0000}"/>
    <cellStyle name="Accent5 3 3 2" xfId="4547" xr:uid="{00000000-0005-0000-0000-0000840C0000}"/>
    <cellStyle name="Accent5 3 3 3" xfId="2362" xr:uid="{00000000-0005-0000-0000-0000850C0000}"/>
    <cellStyle name="Accent5 3 3 4" xfId="11218" xr:uid="{00000000-0005-0000-0000-0000860C0000}"/>
    <cellStyle name="Accent5 3 4" xfId="518" xr:uid="{00000000-0005-0000-0000-0000870C0000}"/>
    <cellStyle name="Accent5 3 4 2" xfId="4548" xr:uid="{00000000-0005-0000-0000-0000880C0000}"/>
    <cellStyle name="Accent5 3 4 3" xfId="2363" xr:uid="{00000000-0005-0000-0000-0000890C0000}"/>
    <cellStyle name="Accent5 3 5" xfId="881" xr:uid="{00000000-0005-0000-0000-00008A0C0000}"/>
    <cellStyle name="Accent5 3 5 2" xfId="3429" xr:uid="{00000000-0005-0000-0000-00008B0C0000}"/>
    <cellStyle name="Accent5 3 6" xfId="4545" xr:uid="{00000000-0005-0000-0000-00008C0C0000}"/>
    <cellStyle name="Accent5 3 6 2" xfId="5388" xr:uid="{00000000-0005-0000-0000-00008D0C0000}"/>
    <cellStyle name="Accent5 3 7" xfId="2360" xr:uid="{00000000-0005-0000-0000-00008E0C0000}"/>
    <cellStyle name="Accent5 30" xfId="1022" xr:uid="{00000000-0005-0000-0000-00008F0C0000}"/>
    <cellStyle name="Accent5 30 2" xfId="4549" xr:uid="{00000000-0005-0000-0000-0000900C0000}"/>
    <cellStyle name="Accent5 30 3" xfId="2364" xr:uid="{00000000-0005-0000-0000-0000910C0000}"/>
    <cellStyle name="Accent5 31" xfId="1056" xr:uid="{00000000-0005-0000-0000-0000920C0000}"/>
    <cellStyle name="Accent5 31 2" xfId="4550" xr:uid="{00000000-0005-0000-0000-0000930C0000}"/>
    <cellStyle name="Accent5 31 3" xfId="2365" xr:uid="{00000000-0005-0000-0000-0000940C0000}"/>
    <cellStyle name="Accent5 32" xfId="911" xr:uid="{00000000-0005-0000-0000-0000950C0000}"/>
    <cellStyle name="Accent5 32 2" xfId="4551" xr:uid="{00000000-0005-0000-0000-0000960C0000}"/>
    <cellStyle name="Accent5 32 3" xfId="2366" xr:uid="{00000000-0005-0000-0000-0000970C0000}"/>
    <cellStyle name="Accent5 33" xfId="941" xr:uid="{00000000-0005-0000-0000-0000980C0000}"/>
    <cellStyle name="Accent5 33 2" xfId="4552" xr:uid="{00000000-0005-0000-0000-0000990C0000}"/>
    <cellStyle name="Accent5 33 3" xfId="2367" xr:uid="{00000000-0005-0000-0000-00009A0C0000}"/>
    <cellStyle name="Accent5 34" xfId="940" xr:uid="{00000000-0005-0000-0000-00009B0C0000}"/>
    <cellStyle name="Accent5 34 2" xfId="4553" xr:uid="{00000000-0005-0000-0000-00009C0C0000}"/>
    <cellStyle name="Accent5 34 3" xfId="2368" xr:uid="{00000000-0005-0000-0000-00009D0C0000}"/>
    <cellStyle name="Accent5 35" xfId="932" xr:uid="{00000000-0005-0000-0000-00009E0C0000}"/>
    <cellStyle name="Accent5 35 2" xfId="4554" xr:uid="{00000000-0005-0000-0000-00009F0C0000}"/>
    <cellStyle name="Accent5 35 3" xfId="2369" xr:uid="{00000000-0005-0000-0000-0000A00C0000}"/>
    <cellStyle name="Accent5 36" xfId="931" xr:uid="{00000000-0005-0000-0000-0000A10C0000}"/>
    <cellStyle name="Accent5 36 2" xfId="4555" xr:uid="{00000000-0005-0000-0000-0000A20C0000}"/>
    <cellStyle name="Accent5 36 3" xfId="2370" xr:uid="{00000000-0005-0000-0000-0000A30C0000}"/>
    <cellStyle name="Accent5 37" xfId="952" xr:uid="{00000000-0005-0000-0000-0000A40C0000}"/>
    <cellStyle name="Accent5 37 2" xfId="4556" xr:uid="{00000000-0005-0000-0000-0000A50C0000}"/>
    <cellStyle name="Accent5 37 3" xfId="2371" xr:uid="{00000000-0005-0000-0000-0000A60C0000}"/>
    <cellStyle name="Accent5 38" xfId="921" xr:uid="{00000000-0005-0000-0000-0000A70C0000}"/>
    <cellStyle name="Accent5 38 2" xfId="4557" xr:uid="{00000000-0005-0000-0000-0000A80C0000}"/>
    <cellStyle name="Accent5 38 3" xfId="2372" xr:uid="{00000000-0005-0000-0000-0000A90C0000}"/>
    <cellStyle name="Accent5 39" xfId="1059" xr:uid="{00000000-0005-0000-0000-0000AA0C0000}"/>
    <cellStyle name="Accent5 39 2" xfId="4558" xr:uid="{00000000-0005-0000-0000-0000AB0C0000}"/>
    <cellStyle name="Accent5 39 3" xfId="2373" xr:uid="{00000000-0005-0000-0000-0000AC0C0000}"/>
    <cellStyle name="Accent5 4" xfId="159" xr:uid="{00000000-0005-0000-0000-0000AD0C0000}"/>
    <cellStyle name="Accent5 4 2" xfId="636" xr:uid="{00000000-0005-0000-0000-0000AE0C0000}"/>
    <cellStyle name="Accent5 4 2 2" xfId="4560" xr:uid="{00000000-0005-0000-0000-0000AF0C0000}"/>
    <cellStyle name="Accent5 4 2 3" xfId="2375" xr:uid="{00000000-0005-0000-0000-0000B00C0000}"/>
    <cellStyle name="Accent5 4 2 4" xfId="6750" xr:uid="{00000000-0005-0000-0000-0000B10C0000}"/>
    <cellStyle name="Accent5 4 2 5" xfId="11220" xr:uid="{00000000-0005-0000-0000-0000B20C0000}"/>
    <cellStyle name="Accent5 4 3" xfId="784" xr:uid="{00000000-0005-0000-0000-0000B30C0000}"/>
    <cellStyle name="Accent5 4 3 2" xfId="4561" xr:uid="{00000000-0005-0000-0000-0000B40C0000}"/>
    <cellStyle name="Accent5 4 3 3" xfId="2376" xr:uid="{00000000-0005-0000-0000-0000B50C0000}"/>
    <cellStyle name="Accent5 4 3 4" xfId="11221" xr:uid="{00000000-0005-0000-0000-0000B60C0000}"/>
    <cellStyle name="Accent5 4 4" xfId="567" xr:uid="{00000000-0005-0000-0000-0000B70C0000}"/>
    <cellStyle name="Accent5 4 4 2" xfId="4562" xr:uid="{00000000-0005-0000-0000-0000B80C0000}"/>
    <cellStyle name="Accent5 4 4 3" xfId="2377" xr:uid="{00000000-0005-0000-0000-0000B90C0000}"/>
    <cellStyle name="Accent5 4 5" xfId="4559" xr:uid="{00000000-0005-0000-0000-0000BA0C0000}"/>
    <cellStyle name="Accent5 4 5 2" xfId="5389" xr:uid="{00000000-0005-0000-0000-0000BB0C0000}"/>
    <cellStyle name="Accent5 4 6" xfId="2374" xr:uid="{00000000-0005-0000-0000-0000BC0C0000}"/>
    <cellStyle name="Accent5 4 7" xfId="11219" xr:uid="{00000000-0005-0000-0000-0000BD0C0000}"/>
    <cellStyle name="Accent5 40" xfId="934" xr:uid="{00000000-0005-0000-0000-0000BE0C0000}"/>
    <cellStyle name="Accent5 40 2" xfId="4563" xr:uid="{00000000-0005-0000-0000-0000BF0C0000}"/>
    <cellStyle name="Accent5 40 3" xfId="2378" xr:uid="{00000000-0005-0000-0000-0000C00C0000}"/>
    <cellStyle name="Accent5 41" xfId="951" xr:uid="{00000000-0005-0000-0000-0000C10C0000}"/>
    <cellStyle name="Accent5 41 2" xfId="4564" xr:uid="{00000000-0005-0000-0000-0000C20C0000}"/>
    <cellStyle name="Accent5 41 3" xfId="2379" xr:uid="{00000000-0005-0000-0000-0000C30C0000}"/>
    <cellStyle name="Accent5 42" xfId="922" xr:uid="{00000000-0005-0000-0000-0000C40C0000}"/>
    <cellStyle name="Accent5 42 2" xfId="4565" xr:uid="{00000000-0005-0000-0000-0000C50C0000}"/>
    <cellStyle name="Accent5 42 3" xfId="2380" xr:uid="{00000000-0005-0000-0000-0000C60C0000}"/>
    <cellStyle name="Accent5 43" xfId="926" xr:uid="{00000000-0005-0000-0000-0000C70C0000}"/>
    <cellStyle name="Accent5 43 2" xfId="4566" xr:uid="{00000000-0005-0000-0000-0000C80C0000}"/>
    <cellStyle name="Accent5 43 3" xfId="2381" xr:uid="{00000000-0005-0000-0000-0000C90C0000}"/>
    <cellStyle name="Accent5 44" xfId="945" xr:uid="{00000000-0005-0000-0000-0000CA0C0000}"/>
    <cellStyle name="Accent5 44 2" xfId="4567" xr:uid="{00000000-0005-0000-0000-0000CB0C0000}"/>
    <cellStyle name="Accent5 44 3" xfId="2382" xr:uid="{00000000-0005-0000-0000-0000CC0C0000}"/>
    <cellStyle name="Accent5 45" xfId="1085" xr:uid="{00000000-0005-0000-0000-0000CD0C0000}"/>
    <cellStyle name="Accent5 45 2" xfId="1132" xr:uid="{00000000-0005-0000-0000-0000CE0C0000}"/>
    <cellStyle name="Accent5 45 2 2" xfId="4568" xr:uid="{00000000-0005-0000-0000-0000CF0C0000}"/>
    <cellStyle name="Accent5 45 3" xfId="1377" xr:uid="{00000000-0005-0000-0000-0000D00C0000}"/>
    <cellStyle name="Accent5 45 4" xfId="2383" xr:uid="{00000000-0005-0000-0000-0000D10C0000}"/>
    <cellStyle name="Accent5 46" xfId="1111" xr:uid="{00000000-0005-0000-0000-0000D20C0000}"/>
    <cellStyle name="Accent5 46 2" xfId="1401" xr:uid="{00000000-0005-0000-0000-0000D30C0000}"/>
    <cellStyle name="Accent5 46 2 2" xfId="4569" xr:uid="{00000000-0005-0000-0000-0000D40C0000}"/>
    <cellStyle name="Accent5 46 3" xfId="1165" xr:uid="{00000000-0005-0000-0000-0000D50C0000}"/>
    <cellStyle name="Accent5 46 4" xfId="2384" xr:uid="{00000000-0005-0000-0000-0000D60C0000}"/>
    <cellStyle name="Accent5 47" xfId="1124" xr:uid="{00000000-0005-0000-0000-0000D70C0000}"/>
    <cellStyle name="Accent5 47 2" xfId="1411" xr:uid="{00000000-0005-0000-0000-0000D80C0000}"/>
    <cellStyle name="Accent5 47 2 2" xfId="4570" xr:uid="{00000000-0005-0000-0000-0000D90C0000}"/>
    <cellStyle name="Accent5 47 3" xfId="1217" xr:uid="{00000000-0005-0000-0000-0000DA0C0000}"/>
    <cellStyle name="Accent5 47 4" xfId="2385" xr:uid="{00000000-0005-0000-0000-0000DB0C0000}"/>
    <cellStyle name="Accent5 48" xfId="1126" xr:uid="{00000000-0005-0000-0000-0000DC0C0000}"/>
    <cellStyle name="Accent5 48 2" xfId="1413" xr:uid="{00000000-0005-0000-0000-0000DD0C0000}"/>
    <cellStyle name="Accent5 48 2 2" xfId="4571" xr:uid="{00000000-0005-0000-0000-0000DE0C0000}"/>
    <cellStyle name="Accent5 48 3" xfId="1187" xr:uid="{00000000-0005-0000-0000-0000DF0C0000}"/>
    <cellStyle name="Accent5 48 4" xfId="2386" xr:uid="{00000000-0005-0000-0000-0000E00C0000}"/>
    <cellStyle name="Accent5 49" xfId="1136" xr:uid="{00000000-0005-0000-0000-0000E10C0000}"/>
    <cellStyle name="Accent5 49 2" xfId="1422" xr:uid="{00000000-0005-0000-0000-0000E20C0000}"/>
    <cellStyle name="Accent5 49 2 2" xfId="4572" xr:uid="{00000000-0005-0000-0000-0000E30C0000}"/>
    <cellStyle name="Accent5 49 3" xfId="1213" xr:uid="{00000000-0005-0000-0000-0000E40C0000}"/>
    <cellStyle name="Accent5 49 4" xfId="2387" xr:uid="{00000000-0005-0000-0000-0000E50C0000}"/>
    <cellStyle name="Accent5 5" xfId="160" xr:uid="{00000000-0005-0000-0000-0000E60C0000}"/>
    <cellStyle name="Accent5 5 2" xfId="700" xr:uid="{00000000-0005-0000-0000-0000E70C0000}"/>
    <cellStyle name="Accent5 5 2 2" xfId="4573" xr:uid="{00000000-0005-0000-0000-0000E80C0000}"/>
    <cellStyle name="Accent5 5 2 3" xfId="6749" xr:uid="{00000000-0005-0000-0000-0000E90C0000}"/>
    <cellStyle name="Accent5 5 2 4" xfId="11223" xr:uid="{00000000-0005-0000-0000-0000EA0C0000}"/>
    <cellStyle name="Accent5 5 3" xfId="517" xr:uid="{00000000-0005-0000-0000-0000EB0C0000}"/>
    <cellStyle name="Accent5 5 3 2" xfId="11224" xr:uid="{00000000-0005-0000-0000-0000EC0C0000}"/>
    <cellStyle name="Accent5 5 4" xfId="2388" xr:uid="{00000000-0005-0000-0000-0000ED0C0000}"/>
    <cellStyle name="Accent5 5 5" xfId="11222" xr:uid="{00000000-0005-0000-0000-0000EE0C0000}"/>
    <cellStyle name="Accent5 50" xfId="1113" xr:uid="{00000000-0005-0000-0000-0000EF0C0000}"/>
    <cellStyle name="Accent5 50 2" xfId="1402" xr:uid="{00000000-0005-0000-0000-0000F00C0000}"/>
    <cellStyle name="Accent5 50 2 2" xfId="4574" xr:uid="{00000000-0005-0000-0000-0000F10C0000}"/>
    <cellStyle name="Accent5 50 3" xfId="1221" xr:uid="{00000000-0005-0000-0000-0000F20C0000}"/>
    <cellStyle name="Accent5 50 4" xfId="2389" xr:uid="{00000000-0005-0000-0000-0000F30C0000}"/>
    <cellStyle name="Accent5 51" xfId="1090" xr:uid="{00000000-0005-0000-0000-0000F40C0000}"/>
    <cellStyle name="Accent5 51 2" xfId="1382" xr:uid="{00000000-0005-0000-0000-0000F50C0000}"/>
    <cellStyle name="Accent5 51 2 2" xfId="4575" xr:uid="{00000000-0005-0000-0000-0000F60C0000}"/>
    <cellStyle name="Accent5 51 3" xfId="1174" xr:uid="{00000000-0005-0000-0000-0000F70C0000}"/>
    <cellStyle name="Accent5 51 4" xfId="2390" xr:uid="{00000000-0005-0000-0000-0000F80C0000}"/>
    <cellStyle name="Accent5 52" xfId="1101" xr:uid="{00000000-0005-0000-0000-0000F90C0000}"/>
    <cellStyle name="Accent5 52 2" xfId="1393" xr:uid="{00000000-0005-0000-0000-0000FA0C0000}"/>
    <cellStyle name="Accent5 52 2 2" xfId="4576" xr:uid="{00000000-0005-0000-0000-0000FB0C0000}"/>
    <cellStyle name="Accent5 52 3" xfId="1191" xr:uid="{00000000-0005-0000-0000-0000FC0C0000}"/>
    <cellStyle name="Accent5 52 4" xfId="2391" xr:uid="{00000000-0005-0000-0000-0000FD0C0000}"/>
    <cellStyle name="Accent5 53" xfId="1120" xr:uid="{00000000-0005-0000-0000-0000FE0C0000}"/>
    <cellStyle name="Accent5 53 2" xfId="1407" xr:uid="{00000000-0005-0000-0000-0000FF0C0000}"/>
    <cellStyle name="Accent5 53 2 2" xfId="4577" xr:uid="{00000000-0005-0000-0000-0000000D0000}"/>
    <cellStyle name="Accent5 53 3" xfId="1209" xr:uid="{00000000-0005-0000-0000-0000010D0000}"/>
    <cellStyle name="Accent5 53 4" xfId="2392" xr:uid="{00000000-0005-0000-0000-0000020D0000}"/>
    <cellStyle name="Accent5 54" xfId="1199" xr:uid="{00000000-0005-0000-0000-0000030D0000}"/>
    <cellStyle name="Accent5 54 2" xfId="4578" xr:uid="{00000000-0005-0000-0000-0000040D0000}"/>
    <cellStyle name="Accent5 54 3" xfId="2393" xr:uid="{00000000-0005-0000-0000-0000050D0000}"/>
    <cellStyle name="Accent5 55" xfId="1223" xr:uid="{00000000-0005-0000-0000-0000060D0000}"/>
    <cellStyle name="Accent5 55 2" xfId="4579" xr:uid="{00000000-0005-0000-0000-0000070D0000}"/>
    <cellStyle name="Accent5 55 3" xfId="2394" xr:uid="{00000000-0005-0000-0000-0000080D0000}"/>
    <cellStyle name="Accent5 56" xfId="1171" xr:uid="{00000000-0005-0000-0000-0000090D0000}"/>
    <cellStyle name="Accent5 56 2" xfId="4580" xr:uid="{00000000-0005-0000-0000-00000A0D0000}"/>
    <cellStyle name="Accent5 56 3" xfId="2395" xr:uid="{00000000-0005-0000-0000-00000B0D0000}"/>
    <cellStyle name="Accent5 57" xfId="1182" xr:uid="{00000000-0005-0000-0000-00000C0D0000}"/>
    <cellStyle name="Accent5 57 2" xfId="4581" xr:uid="{00000000-0005-0000-0000-00000D0D0000}"/>
    <cellStyle name="Accent5 57 3" xfId="2396" xr:uid="{00000000-0005-0000-0000-00000E0D0000}"/>
    <cellStyle name="Accent5 58" xfId="1229" xr:uid="{00000000-0005-0000-0000-00000F0D0000}"/>
    <cellStyle name="Accent5 58 2" xfId="4582" xr:uid="{00000000-0005-0000-0000-0000100D0000}"/>
    <cellStyle name="Accent5 58 3" xfId="2397" xr:uid="{00000000-0005-0000-0000-0000110D0000}"/>
    <cellStyle name="Accent5 59" xfId="1241" xr:uid="{00000000-0005-0000-0000-0000120D0000}"/>
    <cellStyle name="Accent5 59 2" xfId="4583" xr:uid="{00000000-0005-0000-0000-0000130D0000}"/>
    <cellStyle name="Accent5 59 3" xfId="2398" xr:uid="{00000000-0005-0000-0000-0000140D0000}"/>
    <cellStyle name="Accent5 6" xfId="161" xr:uid="{00000000-0005-0000-0000-0000150D0000}"/>
    <cellStyle name="Accent5 6 2" xfId="701" xr:uid="{00000000-0005-0000-0000-0000160D0000}"/>
    <cellStyle name="Accent5 6 2 2" xfId="4584" xr:uid="{00000000-0005-0000-0000-0000170D0000}"/>
    <cellStyle name="Accent5 6 2 3" xfId="6748" xr:uid="{00000000-0005-0000-0000-0000180D0000}"/>
    <cellStyle name="Accent5 6 3" xfId="568" xr:uid="{00000000-0005-0000-0000-0000190D0000}"/>
    <cellStyle name="Accent5 6 4" xfId="2399" xr:uid="{00000000-0005-0000-0000-00001A0D0000}"/>
    <cellStyle name="Accent5 60" xfId="1237" xr:uid="{00000000-0005-0000-0000-00001B0D0000}"/>
    <cellStyle name="Accent5 60 2" xfId="4585" xr:uid="{00000000-0005-0000-0000-00001C0D0000}"/>
    <cellStyle name="Accent5 60 3" xfId="2400" xr:uid="{00000000-0005-0000-0000-00001D0D0000}"/>
    <cellStyle name="Accent5 61" xfId="1248" xr:uid="{00000000-0005-0000-0000-00001E0D0000}"/>
    <cellStyle name="Accent5 61 2" xfId="4586" xr:uid="{00000000-0005-0000-0000-00001F0D0000}"/>
    <cellStyle name="Accent5 61 3" xfId="2401" xr:uid="{00000000-0005-0000-0000-0000200D0000}"/>
    <cellStyle name="Accent5 62" xfId="1256" xr:uid="{00000000-0005-0000-0000-0000210D0000}"/>
    <cellStyle name="Accent5 62 2" xfId="4587" xr:uid="{00000000-0005-0000-0000-0000220D0000}"/>
    <cellStyle name="Accent5 62 3" xfId="2402" xr:uid="{00000000-0005-0000-0000-0000230D0000}"/>
    <cellStyle name="Accent5 63" xfId="1250" xr:uid="{00000000-0005-0000-0000-0000240D0000}"/>
    <cellStyle name="Accent5 63 2" xfId="4588" xr:uid="{00000000-0005-0000-0000-0000250D0000}"/>
    <cellStyle name="Accent5 63 3" xfId="2403" xr:uid="{00000000-0005-0000-0000-0000260D0000}"/>
    <cellStyle name="Accent5 64" xfId="1273" xr:uid="{00000000-0005-0000-0000-0000270D0000}"/>
    <cellStyle name="Accent5 64 2" xfId="4589" xr:uid="{00000000-0005-0000-0000-0000280D0000}"/>
    <cellStyle name="Accent5 64 3" xfId="2404" xr:uid="{00000000-0005-0000-0000-0000290D0000}"/>
    <cellStyle name="Accent5 65" xfId="1357" xr:uid="{00000000-0005-0000-0000-00002A0D0000}"/>
    <cellStyle name="Accent5 65 2" xfId="4590" xr:uid="{00000000-0005-0000-0000-00002B0D0000}"/>
    <cellStyle name="Accent5 65 3" xfId="2405" xr:uid="{00000000-0005-0000-0000-00002C0D0000}"/>
    <cellStyle name="Accent5 66" xfId="1308" xr:uid="{00000000-0005-0000-0000-00002D0D0000}"/>
    <cellStyle name="Accent5 66 2" xfId="4591" xr:uid="{00000000-0005-0000-0000-00002E0D0000}"/>
    <cellStyle name="Accent5 66 3" xfId="2406" xr:uid="{00000000-0005-0000-0000-00002F0D0000}"/>
    <cellStyle name="Accent5 67" xfId="1316" xr:uid="{00000000-0005-0000-0000-0000300D0000}"/>
    <cellStyle name="Accent5 67 2" xfId="4592" xr:uid="{00000000-0005-0000-0000-0000310D0000}"/>
    <cellStyle name="Accent5 67 3" xfId="2407" xr:uid="{00000000-0005-0000-0000-0000320D0000}"/>
    <cellStyle name="Accent5 68" xfId="1318" xr:uid="{00000000-0005-0000-0000-0000330D0000}"/>
    <cellStyle name="Accent5 68 2" xfId="4593" xr:uid="{00000000-0005-0000-0000-0000340D0000}"/>
    <cellStyle name="Accent5 68 3" xfId="2408" xr:uid="{00000000-0005-0000-0000-0000350D0000}"/>
    <cellStyle name="Accent5 69" xfId="1323" xr:uid="{00000000-0005-0000-0000-0000360D0000}"/>
    <cellStyle name="Accent5 69 2" xfId="4594" xr:uid="{00000000-0005-0000-0000-0000370D0000}"/>
    <cellStyle name="Accent5 69 3" xfId="2409" xr:uid="{00000000-0005-0000-0000-0000380D0000}"/>
    <cellStyle name="Accent5 7" xfId="162" xr:uid="{00000000-0005-0000-0000-0000390D0000}"/>
    <cellStyle name="Accent5 7 2" xfId="702" xr:uid="{00000000-0005-0000-0000-00003A0D0000}"/>
    <cellStyle name="Accent5 7 2 2" xfId="4595" xr:uid="{00000000-0005-0000-0000-00003B0D0000}"/>
    <cellStyle name="Accent5 7 2 3" xfId="6747" xr:uid="{00000000-0005-0000-0000-00003C0D0000}"/>
    <cellStyle name="Accent5 7 3" xfId="516" xr:uid="{00000000-0005-0000-0000-00003D0D0000}"/>
    <cellStyle name="Accent5 7 4" xfId="2410" xr:uid="{00000000-0005-0000-0000-00003E0D0000}"/>
    <cellStyle name="Accent5 70" xfId="1321" xr:uid="{00000000-0005-0000-0000-00003F0D0000}"/>
    <cellStyle name="Accent5 70 2" xfId="4596" xr:uid="{00000000-0005-0000-0000-0000400D0000}"/>
    <cellStyle name="Accent5 70 3" xfId="2411" xr:uid="{00000000-0005-0000-0000-0000410D0000}"/>
    <cellStyle name="Accent5 71" xfId="1297" xr:uid="{00000000-0005-0000-0000-0000420D0000}"/>
    <cellStyle name="Accent5 71 2" xfId="4597" xr:uid="{00000000-0005-0000-0000-0000430D0000}"/>
    <cellStyle name="Accent5 71 3" xfId="2412" xr:uid="{00000000-0005-0000-0000-0000440D0000}"/>
    <cellStyle name="Accent5 72" xfId="1290" xr:uid="{00000000-0005-0000-0000-0000450D0000}"/>
    <cellStyle name="Accent5 72 2" xfId="4598" xr:uid="{00000000-0005-0000-0000-0000460D0000}"/>
    <cellStyle name="Accent5 72 3" xfId="2413" xr:uid="{00000000-0005-0000-0000-0000470D0000}"/>
    <cellStyle name="Accent5 73" xfId="1352" xr:uid="{00000000-0005-0000-0000-0000480D0000}"/>
    <cellStyle name="Accent5 73 2" xfId="4599" xr:uid="{00000000-0005-0000-0000-0000490D0000}"/>
    <cellStyle name="Accent5 73 3" xfId="2414" xr:uid="{00000000-0005-0000-0000-00004A0D0000}"/>
    <cellStyle name="Accent5 74" xfId="1300" xr:uid="{00000000-0005-0000-0000-00004B0D0000}"/>
    <cellStyle name="Accent5 74 2" xfId="4600" xr:uid="{00000000-0005-0000-0000-00004C0D0000}"/>
    <cellStyle name="Accent5 74 3" xfId="2415" xr:uid="{00000000-0005-0000-0000-00004D0D0000}"/>
    <cellStyle name="Accent5 75" xfId="1350" xr:uid="{00000000-0005-0000-0000-00004E0D0000}"/>
    <cellStyle name="Accent5 75 2" xfId="4601" xr:uid="{00000000-0005-0000-0000-00004F0D0000}"/>
    <cellStyle name="Accent5 75 3" xfId="2416" xr:uid="{00000000-0005-0000-0000-0000500D0000}"/>
    <cellStyle name="Accent5 76" xfId="1344" xr:uid="{00000000-0005-0000-0000-0000510D0000}"/>
    <cellStyle name="Accent5 76 2" xfId="4602" xr:uid="{00000000-0005-0000-0000-0000520D0000}"/>
    <cellStyle name="Accent5 76 3" xfId="2417" xr:uid="{00000000-0005-0000-0000-0000530D0000}"/>
    <cellStyle name="Accent5 77" xfId="1354" xr:uid="{00000000-0005-0000-0000-0000540D0000}"/>
    <cellStyle name="Accent5 77 2" xfId="4603" xr:uid="{00000000-0005-0000-0000-0000550D0000}"/>
    <cellStyle name="Accent5 77 3" xfId="2418" xr:uid="{00000000-0005-0000-0000-0000560D0000}"/>
    <cellStyle name="Accent5 78" xfId="1315" xr:uid="{00000000-0005-0000-0000-0000570D0000}"/>
    <cellStyle name="Accent5 78 2" xfId="3335" xr:uid="{00000000-0005-0000-0000-0000580D0000}"/>
    <cellStyle name="Accent5 79" xfId="1359" xr:uid="{00000000-0005-0000-0000-0000590D0000}"/>
    <cellStyle name="Accent5 79 2" xfId="3436" xr:uid="{00000000-0005-0000-0000-00005A0D0000}"/>
    <cellStyle name="Accent5 8" xfId="163" xr:uid="{00000000-0005-0000-0000-00005B0D0000}"/>
    <cellStyle name="Accent5 8 2" xfId="4604" xr:uid="{00000000-0005-0000-0000-00005C0D0000}"/>
    <cellStyle name="Accent5 8 3" xfId="2419" xr:uid="{00000000-0005-0000-0000-00005D0D0000}"/>
    <cellStyle name="Accent5 8 4" xfId="10071" xr:uid="{00000000-0005-0000-0000-00005E0D0000}"/>
    <cellStyle name="Accent5 80" xfId="1307" xr:uid="{00000000-0005-0000-0000-00005F0D0000}"/>
    <cellStyle name="Accent5 80 2" xfId="3443" xr:uid="{00000000-0005-0000-0000-0000600D0000}"/>
    <cellStyle name="Accent5 81" xfId="1366" xr:uid="{00000000-0005-0000-0000-0000610D0000}"/>
    <cellStyle name="Accent5 81 2" xfId="3454" xr:uid="{00000000-0005-0000-0000-0000620D0000}"/>
    <cellStyle name="Accent5 82" xfId="1441" xr:uid="{00000000-0005-0000-0000-0000630D0000}"/>
    <cellStyle name="Accent5 82 2" xfId="3365" xr:uid="{00000000-0005-0000-0000-0000640D0000}"/>
    <cellStyle name="Accent5 83" xfId="1546" xr:uid="{00000000-0005-0000-0000-0000650D0000}"/>
    <cellStyle name="Accent5 84" xfId="1489" xr:uid="{00000000-0005-0000-0000-0000660D0000}"/>
    <cellStyle name="Accent5 85" xfId="1518" xr:uid="{00000000-0005-0000-0000-0000670D0000}"/>
    <cellStyle name="Accent5 86" xfId="1503" xr:uid="{00000000-0005-0000-0000-0000680D0000}"/>
    <cellStyle name="Accent5 87" xfId="1510" xr:uid="{00000000-0005-0000-0000-0000690D0000}"/>
    <cellStyle name="Accent5 88" xfId="1508" xr:uid="{00000000-0005-0000-0000-00006A0D0000}"/>
    <cellStyle name="Accent5 89" xfId="1434" xr:uid="{00000000-0005-0000-0000-00006B0D0000}"/>
    <cellStyle name="Accent5 9" xfId="421" xr:uid="{00000000-0005-0000-0000-00006C0D0000}"/>
    <cellStyle name="Accent5 9 2" xfId="4605" xr:uid="{00000000-0005-0000-0000-00006D0D0000}"/>
    <cellStyle name="Accent5 9 3" xfId="2420" xr:uid="{00000000-0005-0000-0000-00006E0D0000}"/>
    <cellStyle name="Accent5 9 4" xfId="9963" xr:uid="{00000000-0005-0000-0000-00006F0D0000}"/>
    <cellStyle name="Accent5 90" xfId="1481" xr:uid="{00000000-0005-0000-0000-0000700D0000}"/>
    <cellStyle name="Accent5 91" xfId="1429" xr:uid="{00000000-0005-0000-0000-0000710D0000}"/>
    <cellStyle name="Accent5 92" xfId="1526" xr:uid="{00000000-0005-0000-0000-0000720D0000}"/>
    <cellStyle name="Accent5 93" xfId="1435" xr:uid="{00000000-0005-0000-0000-0000730D0000}"/>
    <cellStyle name="Accent5 94" xfId="1547" xr:uid="{00000000-0005-0000-0000-0000740D0000}"/>
    <cellStyle name="Accent5 95" xfId="1488" xr:uid="{00000000-0005-0000-0000-0000750D0000}"/>
    <cellStyle name="Accent5 96" xfId="1540" xr:uid="{00000000-0005-0000-0000-0000760D0000}"/>
    <cellStyle name="Accent5 97" xfId="1492" xr:uid="{00000000-0005-0000-0000-0000770D0000}"/>
    <cellStyle name="Accent5 98" xfId="1485" xr:uid="{00000000-0005-0000-0000-0000780D0000}"/>
    <cellStyle name="Accent5 99" xfId="1520" xr:uid="{00000000-0005-0000-0000-0000790D0000}"/>
    <cellStyle name="Accent6" xfId="9860" xr:uid="{00000000-0005-0000-0000-00007A0D0000}"/>
    <cellStyle name="Accent6 - 20%" xfId="164" xr:uid="{00000000-0005-0000-0000-00007B0D0000}"/>
    <cellStyle name="Accent6 - 20% 2" xfId="2421" xr:uid="{00000000-0005-0000-0000-00007C0D0000}"/>
    <cellStyle name="Accent6 - 20% 2 2" xfId="4607" xr:uid="{00000000-0005-0000-0000-00007D0D0000}"/>
    <cellStyle name="Accent6 - 20% 3" xfId="3121" xr:uid="{00000000-0005-0000-0000-00007E0D0000}"/>
    <cellStyle name="Accent6 - 20% 3 2" xfId="4608" xr:uid="{00000000-0005-0000-0000-00007F0D0000}"/>
    <cellStyle name="Accent6 - 20% 4" xfId="3340" xr:uid="{00000000-0005-0000-0000-0000800D0000}"/>
    <cellStyle name="Accent6 - 20% 5" xfId="3815" xr:uid="{00000000-0005-0000-0000-0000810D0000}"/>
    <cellStyle name="Accent6 - 20% 6" xfId="4606" xr:uid="{00000000-0005-0000-0000-0000820D0000}"/>
    <cellStyle name="Accent6 - 20% 7" xfId="1778" xr:uid="{00000000-0005-0000-0000-0000830D0000}"/>
    <cellStyle name="Accent6 - 40%" xfId="165" xr:uid="{00000000-0005-0000-0000-0000840D0000}"/>
    <cellStyle name="Accent6 - 40% 2" xfId="637" xr:uid="{00000000-0005-0000-0000-0000850D0000}"/>
    <cellStyle name="Accent6 - 40% 2 2" xfId="4610" xr:uid="{00000000-0005-0000-0000-0000860D0000}"/>
    <cellStyle name="Accent6 - 40% 2 3" xfId="2422" xr:uid="{00000000-0005-0000-0000-0000870D0000}"/>
    <cellStyle name="Accent6 - 40% 2 4" xfId="11225" xr:uid="{00000000-0005-0000-0000-0000880D0000}"/>
    <cellStyle name="Accent6 - 40% 3" xfId="448" xr:uid="{00000000-0005-0000-0000-0000890D0000}"/>
    <cellStyle name="Accent6 - 40% 3 2" xfId="4611" xr:uid="{00000000-0005-0000-0000-00008A0D0000}"/>
    <cellStyle name="Accent6 - 40% 3 3" xfId="3122" xr:uid="{00000000-0005-0000-0000-00008B0D0000}"/>
    <cellStyle name="Accent6 - 40% 3 4" xfId="11226" xr:uid="{00000000-0005-0000-0000-00008C0D0000}"/>
    <cellStyle name="Accent6 - 40% 4" xfId="3341" xr:uid="{00000000-0005-0000-0000-00008D0D0000}"/>
    <cellStyle name="Accent6 - 40% 5" xfId="3816" xr:uid="{00000000-0005-0000-0000-00008E0D0000}"/>
    <cellStyle name="Accent6 - 40% 6" xfId="4609" xr:uid="{00000000-0005-0000-0000-00008F0D0000}"/>
    <cellStyle name="Accent6 - 40% 7" xfId="1779" xr:uid="{00000000-0005-0000-0000-0000900D0000}"/>
    <cellStyle name="Accent6 - 60%" xfId="166" xr:uid="{00000000-0005-0000-0000-0000910D0000}"/>
    <cellStyle name="Accent6 - 60% 2" xfId="638" xr:uid="{00000000-0005-0000-0000-0000920D0000}"/>
    <cellStyle name="Accent6 - 60% 2 2" xfId="4613" xr:uid="{00000000-0005-0000-0000-0000930D0000}"/>
    <cellStyle name="Accent6 - 60% 2 3" xfId="2423" xr:uid="{00000000-0005-0000-0000-0000940D0000}"/>
    <cellStyle name="Accent6 - 60% 2 4" xfId="11227" xr:uid="{00000000-0005-0000-0000-0000950D0000}"/>
    <cellStyle name="Accent6 - 60% 3" xfId="449" xr:uid="{00000000-0005-0000-0000-0000960D0000}"/>
    <cellStyle name="Accent6 - 60% 3 2" xfId="4614" xr:uid="{00000000-0005-0000-0000-0000970D0000}"/>
    <cellStyle name="Accent6 - 60% 3 3" xfId="3123" xr:uid="{00000000-0005-0000-0000-0000980D0000}"/>
    <cellStyle name="Accent6 - 60% 3 4" xfId="11228" xr:uid="{00000000-0005-0000-0000-0000990D0000}"/>
    <cellStyle name="Accent6 - 60% 4" xfId="3342" xr:uid="{00000000-0005-0000-0000-00009A0D0000}"/>
    <cellStyle name="Accent6 - 60% 5" xfId="3817" xr:uid="{00000000-0005-0000-0000-00009B0D0000}"/>
    <cellStyle name="Accent6 - 60% 6" xfId="4612" xr:uid="{00000000-0005-0000-0000-00009C0D0000}"/>
    <cellStyle name="Accent6 - 60% 7" xfId="1780" xr:uid="{00000000-0005-0000-0000-00009D0D0000}"/>
    <cellStyle name="Accent6 10" xfId="545" xr:uid="{00000000-0005-0000-0000-00009E0D0000}"/>
    <cellStyle name="Accent6 10 2" xfId="4615" xr:uid="{00000000-0005-0000-0000-00009F0D0000}"/>
    <cellStyle name="Accent6 10 3" xfId="2424" xr:uid="{00000000-0005-0000-0000-0000A00D0000}"/>
    <cellStyle name="Accent6 10 4" xfId="9960" xr:uid="{00000000-0005-0000-0000-0000A10D0000}"/>
    <cellStyle name="Accent6 100" xfId="1537" xr:uid="{00000000-0005-0000-0000-0000A20D0000}"/>
    <cellStyle name="Accent6 101" xfId="1437" xr:uid="{00000000-0005-0000-0000-0000A30D0000}"/>
    <cellStyle name="Accent6 102" xfId="1480" xr:uid="{00000000-0005-0000-0000-0000A40D0000}"/>
    <cellStyle name="Accent6 103" xfId="1523" xr:uid="{00000000-0005-0000-0000-0000A50D0000}"/>
    <cellStyle name="Accent6 104" xfId="1568" xr:uid="{00000000-0005-0000-0000-0000A60D0000}"/>
    <cellStyle name="Accent6 105" xfId="1589" xr:uid="{00000000-0005-0000-0000-0000A70D0000}"/>
    <cellStyle name="Accent6 106" xfId="1560" xr:uid="{00000000-0005-0000-0000-0000A80D0000}"/>
    <cellStyle name="Accent6 107" xfId="1586" xr:uid="{00000000-0005-0000-0000-0000A90D0000}"/>
    <cellStyle name="Accent6 108" xfId="1566" xr:uid="{00000000-0005-0000-0000-0000AA0D0000}"/>
    <cellStyle name="Accent6 109" xfId="1585" xr:uid="{00000000-0005-0000-0000-0000AB0D0000}"/>
    <cellStyle name="Accent6 11" xfId="786" xr:uid="{00000000-0005-0000-0000-0000AC0D0000}"/>
    <cellStyle name="Accent6 11 2" xfId="4616" xr:uid="{00000000-0005-0000-0000-0000AD0D0000}"/>
    <cellStyle name="Accent6 11 3" xfId="2425" xr:uid="{00000000-0005-0000-0000-0000AE0D0000}"/>
    <cellStyle name="Accent6 11 4" xfId="9951" xr:uid="{00000000-0005-0000-0000-0000AF0D0000}"/>
    <cellStyle name="Accent6 110" xfId="1606" xr:uid="{00000000-0005-0000-0000-0000B00D0000}"/>
    <cellStyle name="Accent6 111" xfId="1653" xr:uid="{00000000-0005-0000-0000-0000B10D0000}"/>
    <cellStyle name="Accent6 112" xfId="1602" xr:uid="{00000000-0005-0000-0000-0000B20D0000}"/>
    <cellStyle name="Accent6 113" xfId="1650" xr:uid="{00000000-0005-0000-0000-0000B30D0000}"/>
    <cellStyle name="Accent6 114" xfId="1617" xr:uid="{00000000-0005-0000-0000-0000B40D0000}"/>
    <cellStyle name="Accent6 115" xfId="1596" xr:uid="{00000000-0005-0000-0000-0000B50D0000}"/>
    <cellStyle name="Accent6 116" xfId="1611" xr:uid="{00000000-0005-0000-0000-0000B60D0000}"/>
    <cellStyle name="Accent6 117" xfId="1621" xr:uid="{00000000-0005-0000-0000-0000B70D0000}"/>
    <cellStyle name="Accent6 118" xfId="1615" xr:uid="{00000000-0005-0000-0000-0000B80D0000}"/>
    <cellStyle name="Accent6 119" xfId="1609" xr:uid="{00000000-0005-0000-0000-0000B90D0000}"/>
    <cellStyle name="Accent6 12" xfId="785" xr:uid="{00000000-0005-0000-0000-0000BA0D0000}"/>
    <cellStyle name="Accent6 12 2" xfId="4617" xr:uid="{00000000-0005-0000-0000-0000BB0D0000}"/>
    <cellStyle name="Accent6 12 3" xfId="2426" xr:uid="{00000000-0005-0000-0000-0000BC0D0000}"/>
    <cellStyle name="Accent6 12 4" xfId="11229" xr:uid="{00000000-0005-0000-0000-0000BD0D0000}"/>
    <cellStyle name="Accent6 120" xfId="1638" xr:uid="{00000000-0005-0000-0000-0000BE0D0000}"/>
    <cellStyle name="Accent6 121" xfId="1672" xr:uid="{00000000-0005-0000-0000-0000BF0D0000}"/>
    <cellStyle name="Accent6 122" xfId="1734" xr:uid="{00000000-0005-0000-0000-0000C00D0000}"/>
    <cellStyle name="Accent6 123" xfId="1677" xr:uid="{00000000-0005-0000-0000-0000C10D0000}"/>
    <cellStyle name="Accent6 124" xfId="1730" xr:uid="{00000000-0005-0000-0000-0000C20D0000}"/>
    <cellStyle name="Accent6 125" xfId="1707" xr:uid="{00000000-0005-0000-0000-0000C30D0000}"/>
    <cellStyle name="Accent6 126" xfId="1722" xr:uid="{00000000-0005-0000-0000-0000C40D0000}"/>
    <cellStyle name="Accent6 127" xfId="1716" xr:uid="{00000000-0005-0000-0000-0000C50D0000}"/>
    <cellStyle name="Accent6 128" xfId="1683" xr:uid="{00000000-0005-0000-0000-0000C60D0000}"/>
    <cellStyle name="Accent6 129" xfId="1740" xr:uid="{00000000-0005-0000-0000-0000C70D0000}"/>
    <cellStyle name="Accent6 13" xfId="822" xr:uid="{00000000-0005-0000-0000-0000C80D0000}"/>
    <cellStyle name="Accent6 13 2" xfId="4618" xr:uid="{00000000-0005-0000-0000-0000C90D0000}"/>
    <cellStyle name="Accent6 13 3" xfId="2427" xr:uid="{00000000-0005-0000-0000-0000CA0D0000}"/>
    <cellStyle name="Accent6 13 4" xfId="6934" xr:uid="{00000000-0005-0000-0000-0000CB0D0000}"/>
    <cellStyle name="Accent6 13 5" xfId="11230" xr:uid="{00000000-0005-0000-0000-0000CC0D0000}"/>
    <cellStyle name="Accent6 130" xfId="1710" xr:uid="{00000000-0005-0000-0000-0000CD0D0000}"/>
    <cellStyle name="Accent6 131" xfId="1706" xr:uid="{00000000-0005-0000-0000-0000CE0D0000}"/>
    <cellStyle name="Accent6 132" xfId="1729" xr:uid="{00000000-0005-0000-0000-0000CF0D0000}"/>
    <cellStyle name="Accent6 133" xfId="1675" xr:uid="{00000000-0005-0000-0000-0000D00D0000}"/>
    <cellStyle name="Accent6 134" xfId="1739" xr:uid="{00000000-0005-0000-0000-0000D10D0000}"/>
    <cellStyle name="Accent6 135" xfId="1749" xr:uid="{00000000-0005-0000-0000-0000D20D0000}"/>
    <cellStyle name="Accent6 136" xfId="1747" xr:uid="{00000000-0005-0000-0000-0000D30D0000}"/>
    <cellStyle name="Accent6 137" xfId="1152" xr:uid="{00000000-0005-0000-0000-0000D40D0000}"/>
    <cellStyle name="Accent6 138" xfId="5321" xr:uid="{00000000-0005-0000-0000-0000D50D0000}"/>
    <cellStyle name="Accent6 139" xfId="5469" xr:uid="{00000000-0005-0000-0000-0000D60D0000}"/>
    <cellStyle name="Accent6 14" xfId="834" xr:uid="{00000000-0005-0000-0000-0000D70D0000}"/>
    <cellStyle name="Accent6 14 2" xfId="4619" xr:uid="{00000000-0005-0000-0000-0000D80D0000}"/>
    <cellStyle name="Accent6 14 3" xfId="2428" xr:uid="{00000000-0005-0000-0000-0000D90D0000}"/>
    <cellStyle name="Accent6 14 4" xfId="6926" xr:uid="{00000000-0005-0000-0000-0000DA0D0000}"/>
    <cellStyle name="Accent6 140" xfId="5433" xr:uid="{00000000-0005-0000-0000-0000DB0D0000}"/>
    <cellStyle name="Accent6 141" xfId="5567" xr:uid="{00000000-0005-0000-0000-0000DC0D0000}"/>
    <cellStyle name="Accent6 142" xfId="5479" xr:uid="{00000000-0005-0000-0000-0000DD0D0000}"/>
    <cellStyle name="Accent6 143" xfId="5432" xr:uid="{00000000-0005-0000-0000-0000DE0D0000}"/>
    <cellStyle name="Accent6 144" xfId="5452" xr:uid="{00000000-0005-0000-0000-0000DF0D0000}"/>
    <cellStyle name="Accent6 145" xfId="5547" xr:uid="{00000000-0005-0000-0000-0000E00D0000}"/>
    <cellStyle name="Accent6 146" xfId="5485" xr:uid="{00000000-0005-0000-0000-0000E10D0000}"/>
    <cellStyle name="Accent6 147" xfId="5545" xr:uid="{00000000-0005-0000-0000-0000E20D0000}"/>
    <cellStyle name="Accent6 148" xfId="5556" xr:uid="{00000000-0005-0000-0000-0000E30D0000}"/>
    <cellStyle name="Accent6 149" xfId="5483" xr:uid="{00000000-0005-0000-0000-0000E40D0000}"/>
    <cellStyle name="Accent6 15" xfId="835" xr:uid="{00000000-0005-0000-0000-0000E50D0000}"/>
    <cellStyle name="Accent6 15 2" xfId="4620" xr:uid="{00000000-0005-0000-0000-0000E60D0000}"/>
    <cellStyle name="Accent6 15 3" xfId="2429" xr:uid="{00000000-0005-0000-0000-0000E70D0000}"/>
    <cellStyle name="Accent6 15 4" xfId="6932" xr:uid="{00000000-0005-0000-0000-0000E80D0000}"/>
    <cellStyle name="Accent6 150" xfId="5477" xr:uid="{00000000-0005-0000-0000-0000E90D0000}"/>
    <cellStyle name="Accent6 151" xfId="5454" xr:uid="{00000000-0005-0000-0000-0000EA0D0000}"/>
    <cellStyle name="Accent6 152" xfId="5501" xr:uid="{00000000-0005-0000-0000-0000EB0D0000}"/>
    <cellStyle name="Accent6 153" xfId="5527" xr:uid="{00000000-0005-0000-0000-0000EC0D0000}"/>
    <cellStyle name="Accent6 154" xfId="5555" xr:uid="{00000000-0005-0000-0000-0000ED0D0000}"/>
    <cellStyle name="Accent6 155" xfId="5484" xr:uid="{00000000-0005-0000-0000-0000EE0D0000}"/>
    <cellStyle name="Accent6 156" xfId="5536" xr:uid="{00000000-0005-0000-0000-0000EF0D0000}"/>
    <cellStyle name="Accent6 157" xfId="5520" xr:uid="{00000000-0005-0000-0000-0000F00D0000}"/>
    <cellStyle name="Accent6 158" xfId="5511" xr:uid="{00000000-0005-0000-0000-0000F10D0000}"/>
    <cellStyle name="Accent6 159" xfId="5562" xr:uid="{00000000-0005-0000-0000-0000F20D0000}"/>
    <cellStyle name="Accent6 16" xfId="966" xr:uid="{00000000-0005-0000-0000-0000F30D0000}"/>
    <cellStyle name="Accent6 16 2" xfId="4621" xr:uid="{00000000-0005-0000-0000-0000F40D0000}"/>
    <cellStyle name="Accent6 16 3" xfId="2430" xr:uid="{00000000-0005-0000-0000-0000F50D0000}"/>
    <cellStyle name="Accent6 16 4" xfId="6928" xr:uid="{00000000-0005-0000-0000-0000F60D0000}"/>
    <cellStyle name="Accent6 160" xfId="5534" xr:uid="{00000000-0005-0000-0000-0000F70D0000}"/>
    <cellStyle name="Accent6 161" xfId="5557" xr:uid="{00000000-0005-0000-0000-0000F80D0000}"/>
    <cellStyle name="Accent6 162" xfId="5330" xr:uid="{00000000-0005-0000-0000-0000F90D0000}"/>
    <cellStyle name="Accent6 163" xfId="5615" xr:uid="{00000000-0005-0000-0000-0000FA0D0000}"/>
    <cellStyle name="Accent6 164" xfId="7850" xr:uid="{00000000-0005-0000-0000-0000FB0D0000}"/>
    <cellStyle name="Accent6 165" xfId="10286" xr:uid="{00000000-0005-0000-0000-0000FC0D0000}"/>
    <cellStyle name="Accent6 166" xfId="10550" xr:uid="{00000000-0005-0000-0000-0000FD0D0000}"/>
    <cellStyle name="Accent6 167" xfId="11104" xr:uid="{00000000-0005-0000-0000-0000FE0D0000}"/>
    <cellStyle name="Accent6 168" xfId="16707" xr:uid="{00000000-0005-0000-0000-0000FF0D0000}"/>
    <cellStyle name="Accent6 169" xfId="21329" xr:uid="{00000000-0005-0000-0000-0000000E0000}"/>
    <cellStyle name="Accent6 17" xfId="970" xr:uid="{00000000-0005-0000-0000-0000010E0000}"/>
    <cellStyle name="Accent6 17 2" xfId="4622" xr:uid="{00000000-0005-0000-0000-0000020E0000}"/>
    <cellStyle name="Accent6 17 3" xfId="2431" xr:uid="{00000000-0005-0000-0000-0000030E0000}"/>
    <cellStyle name="Accent6 170" xfId="19708" xr:uid="{00000000-0005-0000-0000-0000040E0000}"/>
    <cellStyle name="Accent6 18" xfId="984" xr:uid="{00000000-0005-0000-0000-0000050E0000}"/>
    <cellStyle name="Accent6 18 2" xfId="4623" xr:uid="{00000000-0005-0000-0000-0000060E0000}"/>
    <cellStyle name="Accent6 18 3" xfId="2432" xr:uid="{00000000-0005-0000-0000-0000070E0000}"/>
    <cellStyle name="Accent6 19" xfId="1040" xr:uid="{00000000-0005-0000-0000-0000080E0000}"/>
    <cellStyle name="Accent6 19 2" xfId="4624" xr:uid="{00000000-0005-0000-0000-0000090E0000}"/>
    <cellStyle name="Accent6 19 3" xfId="2433" xr:uid="{00000000-0005-0000-0000-00000A0E0000}"/>
    <cellStyle name="Accent6 2" xfId="167" xr:uid="{00000000-0005-0000-0000-00000B0E0000}"/>
    <cellStyle name="Accent6 2 10" xfId="4625" xr:uid="{00000000-0005-0000-0000-00000C0E0000}"/>
    <cellStyle name="Accent6 2 11" xfId="2434" xr:uid="{00000000-0005-0000-0000-00000D0E0000}"/>
    <cellStyle name="Accent6 2 2" xfId="639" xr:uid="{00000000-0005-0000-0000-00000E0E0000}"/>
    <cellStyle name="Accent6 2 2 2" xfId="3125" xr:uid="{00000000-0005-0000-0000-00000F0E0000}"/>
    <cellStyle name="Accent6 2 2 2 2" xfId="4627" xr:uid="{00000000-0005-0000-0000-0000100E0000}"/>
    <cellStyle name="Accent6 2 2 3" xfId="4626" xr:uid="{00000000-0005-0000-0000-0000110E0000}"/>
    <cellStyle name="Accent6 2 2 4" xfId="2435" xr:uid="{00000000-0005-0000-0000-0000120E0000}"/>
    <cellStyle name="Accent6 2 2 5" xfId="9223" xr:uid="{00000000-0005-0000-0000-0000130E0000}"/>
    <cellStyle name="Accent6 2 2 6" xfId="11231" xr:uid="{00000000-0005-0000-0000-0000140E0000}"/>
    <cellStyle name="Accent6 2 3" xfId="787" xr:uid="{00000000-0005-0000-0000-0000150E0000}"/>
    <cellStyle name="Accent6 2 3 2" xfId="4628" xr:uid="{00000000-0005-0000-0000-0000160E0000}"/>
    <cellStyle name="Accent6 2 3 3" xfId="2436" xr:uid="{00000000-0005-0000-0000-0000170E0000}"/>
    <cellStyle name="Accent6 2 3 4" xfId="11232" xr:uid="{00000000-0005-0000-0000-0000180E0000}"/>
    <cellStyle name="Accent6 2 4" xfId="447" xr:uid="{00000000-0005-0000-0000-0000190E0000}"/>
    <cellStyle name="Accent6 2 4 2" xfId="4629" xr:uid="{00000000-0005-0000-0000-00001A0E0000}"/>
    <cellStyle name="Accent6 2 4 3" xfId="2437" xr:uid="{00000000-0005-0000-0000-00001B0E0000}"/>
    <cellStyle name="Accent6 2 5" xfId="882" xr:uid="{00000000-0005-0000-0000-00001C0E0000}"/>
    <cellStyle name="Accent6 2 5 2" xfId="4630" xr:uid="{00000000-0005-0000-0000-00001D0E0000}"/>
    <cellStyle name="Accent6 2 5 3" xfId="2913" xr:uid="{00000000-0005-0000-0000-00001E0E0000}"/>
    <cellStyle name="Accent6 2 6" xfId="3124" xr:uid="{00000000-0005-0000-0000-00001F0E0000}"/>
    <cellStyle name="Accent6 2 6 2" xfId="4631" xr:uid="{00000000-0005-0000-0000-0000200E0000}"/>
    <cellStyle name="Accent6 2 6 3" xfId="5390" xr:uid="{00000000-0005-0000-0000-0000210E0000}"/>
    <cellStyle name="Accent6 2 7" xfId="3421" xr:uid="{00000000-0005-0000-0000-0000220E0000}"/>
    <cellStyle name="Accent6 2 7 2" xfId="4632" xr:uid="{00000000-0005-0000-0000-0000230E0000}"/>
    <cellStyle name="Accent6 2 8" xfId="3734" xr:uid="{00000000-0005-0000-0000-0000240E0000}"/>
    <cellStyle name="Accent6 2 9" xfId="3818" xr:uid="{00000000-0005-0000-0000-0000250E0000}"/>
    <cellStyle name="Accent6 20" xfId="989" xr:uid="{00000000-0005-0000-0000-0000260E0000}"/>
    <cellStyle name="Accent6 20 2" xfId="4633" xr:uid="{00000000-0005-0000-0000-0000270E0000}"/>
    <cellStyle name="Accent6 20 3" xfId="2438" xr:uid="{00000000-0005-0000-0000-0000280E0000}"/>
    <cellStyle name="Accent6 21" xfId="1036" xr:uid="{00000000-0005-0000-0000-0000290E0000}"/>
    <cellStyle name="Accent6 21 2" xfId="4634" xr:uid="{00000000-0005-0000-0000-00002A0E0000}"/>
    <cellStyle name="Accent6 21 3" xfId="2439" xr:uid="{00000000-0005-0000-0000-00002B0E0000}"/>
    <cellStyle name="Accent6 22" xfId="991" xr:uid="{00000000-0005-0000-0000-00002C0E0000}"/>
    <cellStyle name="Accent6 22 2" xfId="4635" xr:uid="{00000000-0005-0000-0000-00002D0E0000}"/>
    <cellStyle name="Accent6 22 3" xfId="2440" xr:uid="{00000000-0005-0000-0000-00002E0E0000}"/>
    <cellStyle name="Accent6 23" xfId="1021" xr:uid="{00000000-0005-0000-0000-00002F0E0000}"/>
    <cellStyle name="Accent6 23 2" xfId="4636" xr:uid="{00000000-0005-0000-0000-0000300E0000}"/>
    <cellStyle name="Accent6 23 3" xfId="2441" xr:uid="{00000000-0005-0000-0000-0000310E0000}"/>
    <cellStyle name="Accent6 24" xfId="1016" xr:uid="{00000000-0005-0000-0000-0000320E0000}"/>
    <cellStyle name="Accent6 24 2" xfId="4637" xr:uid="{00000000-0005-0000-0000-0000330E0000}"/>
    <cellStyle name="Accent6 24 3" xfId="2442" xr:uid="{00000000-0005-0000-0000-0000340E0000}"/>
    <cellStyle name="Accent6 25" xfId="994" xr:uid="{00000000-0005-0000-0000-0000350E0000}"/>
    <cellStyle name="Accent6 25 2" xfId="4638" xr:uid="{00000000-0005-0000-0000-0000360E0000}"/>
    <cellStyle name="Accent6 25 3" xfId="2443" xr:uid="{00000000-0005-0000-0000-0000370E0000}"/>
    <cellStyle name="Accent6 26" xfId="1035" xr:uid="{00000000-0005-0000-0000-0000380E0000}"/>
    <cellStyle name="Accent6 26 2" xfId="4639" xr:uid="{00000000-0005-0000-0000-0000390E0000}"/>
    <cellStyle name="Accent6 26 3" xfId="2444" xr:uid="{00000000-0005-0000-0000-00003A0E0000}"/>
    <cellStyle name="Accent6 27" xfId="1048" xr:uid="{00000000-0005-0000-0000-00003B0E0000}"/>
    <cellStyle name="Accent6 27 2" xfId="4640" xr:uid="{00000000-0005-0000-0000-00003C0E0000}"/>
    <cellStyle name="Accent6 27 3" xfId="2445" xr:uid="{00000000-0005-0000-0000-00003D0E0000}"/>
    <cellStyle name="Accent6 28" xfId="1049" xr:uid="{00000000-0005-0000-0000-00003E0E0000}"/>
    <cellStyle name="Accent6 28 2" xfId="4641" xr:uid="{00000000-0005-0000-0000-00003F0E0000}"/>
    <cellStyle name="Accent6 28 3" xfId="2446" xr:uid="{00000000-0005-0000-0000-0000400E0000}"/>
    <cellStyle name="Accent6 29" xfId="1051" xr:uid="{00000000-0005-0000-0000-0000410E0000}"/>
    <cellStyle name="Accent6 29 2" xfId="4642" xr:uid="{00000000-0005-0000-0000-0000420E0000}"/>
    <cellStyle name="Accent6 29 3" xfId="2447" xr:uid="{00000000-0005-0000-0000-0000430E0000}"/>
    <cellStyle name="Accent6 3" xfId="168" xr:uid="{00000000-0005-0000-0000-0000440E0000}"/>
    <cellStyle name="Accent6 3 2" xfId="640" xr:uid="{00000000-0005-0000-0000-0000450E0000}"/>
    <cellStyle name="Accent6 3 2 2" xfId="4644" xr:uid="{00000000-0005-0000-0000-0000460E0000}"/>
    <cellStyle name="Accent6 3 2 3" xfId="2449" xr:uid="{00000000-0005-0000-0000-0000470E0000}"/>
    <cellStyle name="Accent6 3 2 4" xfId="6746" xr:uid="{00000000-0005-0000-0000-0000480E0000}"/>
    <cellStyle name="Accent6 3 2 5" xfId="11233" xr:uid="{00000000-0005-0000-0000-0000490E0000}"/>
    <cellStyle name="Accent6 3 3" xfId="788" xr:uid="{00000000-0005-0000-0000-00004A0E0000}"/>
    <cellStyle name="Accent6 3 3 2" xfId="4645" xr:uid="{00000000-0005-0000-0000-00004B0E0000}"/>
    <cellStyle name="Accent6 3 3 3" xfId="2450" xr:uid="{00000000-0005-0000-0000-00004C0E0000}"/>
    <cellStyle name="Accent6 3 3 4" xfId="11234" xr:uid="{00000000-0005-0000-0000-00004D0E0000}"/>
    <cellStyle name="Accent6 3 4" xfId="522" xr:uid="{00000000-0005-0000-0000-00004E0E0000}"/>
    <cellStyle name="Accent6 3 4 2" xfId="4646" xr:uid="{00000000-0005-0000-0000-00004F0E0000}"/>
    <cellStyle name="Accent6 3 4 3" xfId="2451" xr:uid="{00000000-0005-0000-0000-0000500E0000}"/>
    <cellStyle name="Accent6 3 5" xfId="883" xr:uid="{00000000-0005-0000-0000-0000510E0000}"/>
    <cellStyle name="Accent6 3 5 2" xfId="3430" xr:uid="{00000000-0005-0000-0000-0000520E0000}"/>
    <cellStyle name="Accent6 3 6" xfId="4643" xr:uid="{00000000-0005-0000-0000-0000530E0000}"/>
    <cellStyle name="Accent6 3 6 2" xfId="5391" xr:uid="{00000000-0005-0000-0000-0000540E0000}"/>
    <cellStyle name="Accent6 3 7" xfId="2448" xr:uid="{00000000-0005-0000-0000-0000550E0000}"/>
    <cellStyle name="Accent6 30" xfId="1032" xr:uid="{00000000-0005-0000-0000-0000560E0000}"/>
    <cellStyle name="Accent6 30 2" xfId="4647" xr:uid="{00000000-0005-0000-0000-0000570E0000}"/>
    <cellStyle name="Accent6 30 3" xfId="2452" xr:uid="{00000000-0005-0000-0000-0000580E0000}"/>
    <cellStyle name="Accent6 31" xfId="1057" xr:uid="{00000000-0005-0000-0000-0000590E0000}"/>
    <cellStyle name="Accent6 31 2" xfId="4648" xr:uid="{00000000-0005-0000-0000-00005A0E0000}"/>
    <cellStyle name="Accent6 31 3" xfId="2453" xr:uid="{00000000-0005-0000-0000-00005B0E0000}"/>
    <cellStyle name="Accent6 32" xfId="914" xr:uid="{00000000-0005-0000-0000-00005C0E0000}"/>
    <cellStyle name="Accent6 32 2" xfId="4649" xr:uid="{00000000-0005-0000-0000-00005D0E0000}"/>
    <cellStyle name="Accent6 32 3" xfId="2454" xr:uid="{00000000-0005-0000-0000-00005E0E0000}"/>
    <cellStyle name="Accent6 33" xfId="937" xr:uid="{00000000-0005-0000-0000-00005F0E0000}"/>
    <cellStyle name="Accent6 33 2" xfId="4650" xr:uid="{00000000-0005-0000-0000-0000600E0000}"/>
    <cellStyle name="Accent6 33 3" xfId="2455" xr:uid="{00000000-0005-0000-0000-0000610E0000}"/>
    <cellStyle name="Accent6 34" xfId="916" xr:uid="{00000000-0005-0000-0000-0000620E0000}"/>
    <cellStyle name="Accent6 34 2" xfId="4651" xr:uid="{00000000-0005-0000-0000-0000630E0000}"/>
    <cellStyle name="Accent6 34 3" xfId="2456" xr:uid="{00000000-0005-0000-0000-0000640E0000}"/>
    <cellStyle name="Accent6 35" xfId="905" xr:uid="{00000000-0005-0000-0000-0000650E0000}"/>
    <cellStyle name="Accent6 35 2" xfId="4652" xr:uid="{00000000-0005-0000-0000-0000660E0000}"/>
    <cellStyle name="Accent6 35 3" xfId="2457" xr:uid="{00000000-0005-0000-0000-0000670E0000}"/>
    <cellStyle name="Accent6 36" xfId="946" xr:uid="{00000000-0005-0000-0000-0000680E0000}"/>
    <cellStyle name="Accent6 36 2" xfId="4653" xr:uid="{00000000-0005-0000-0000-0000690E0000}"/>
    <cellStyle name="Accent6 36 3" xfId="2458" xr:uid="{00000000-0005-0000-0000-00006A0E0000}"/>
    <cellStyle name="Accent6 37" xfId="908" xr:uid="{00000000-0005-0000-0000-00006B0E0000}"/>
    <cellStyle name="Accent6 37 2" xfId="4654" xr:uid="{00000000-0005-0000-0000-00006C0E0000}"/>
    <cellStyle name="Accent6 37 3" xfId="2459" xr:uid="{00000000-0005-0000-0000-00006D0E0000}"/>
    <cellStyle name="Accent6 38" xfId="954" xr:uid="{00000000-0005-0000-0000-00006E0E0000}"/>
    <cellStyle name="Accent6 38 2" xfId="4655" xr:uid="{00000000-0005-0000-0000-00006F0E0000}"/>
    <cellStyle name="Accent6 38 3" xfId="2460" xr:uid="{00000000-0005-0000-0000-0000700E0000}"/>
    <cellStyle name="Accent6 39" xfId="920" xr:uid="{00000000-0005-0000-0000-0000710E0000}"/>
    <cellStyle name="Accent6 39 2" xfId="4656" xr:uid="{00000000-0005-0000-0000-0000720E0000}"/>
    <cellStyle name="Accent6 39 3" xfId="2461" xr:uid="{00000000-0005-0000-0000-0000730E0000}"/>
    <cellStyle name="Accent6 4" xfId="169" xr:uid="{00000000-0005-0000-0000-0000740E0000}"/>
    <cellStyle name="Accent6 4 2" xfId="641" xr:uid="{00000000-0005-0000-0000-0000750E0000}"/>
    <cellStyle name="Accent6 4 2 2" xfId="4658" xr:uid="{00000000-0005-0000-0000-0000760E0000}"/>
    <cellStyle name="Accent6 4 2 3" xfId="2463" xr:uid="{00000000-0005-0000-0000-0000770E0000}"/>
    <cellStyle name="Accent6 4 2 4" xfId="6745" xr:uid="{00000000-0005-0000-0000-0000780E0000}"/>
    <cellStyle name="Accent6 4 2 5" xfId="11236" xr:uid="{00000000-0005-0000-0000-0000790E0000}"/>
    <cellStyle name="Accent6 4 3" xfId="789" xr:uid="{00000000-0005-0000-0000-00007A0E0000}"/>
    <cellStyle name="Accent6 4 3 2" xfId="4659" xr:uid="{00000000-0005-0000-0000-00007B0E0000}"/>
    <cellStyle name="Accent6 4 3 3" xfId="2464" xr:uid="{00000000-0005-0000-0000-00007C0E0000}"/>
    <cellStyle name="Accent6 4 3 4" xfId="11237" xr:uid="{00000000-0005-0000-0000-00007D0E0000}"/>
    <cellStyle name="Accent6 4 4" xfId="563" xr:uid="{00000000-0005-0000-0000-00007E0E0000}"/>
    <cellStyle name="Accent6 4 4 2" xfId="4660" xr:uid="{00000000-0005-0000-0000-00007F0E0000}"/>
    <cellStyle name="Accent6 4 4 3" xfId="2465" xr:uid="{00000000-0005-0000-0000-0000800E0000}"/>
    <cellStyle name="Accent6 4 5" xfId="4657" xr:uid="{00000000-0005-0000-0000-0000810E0000}"/>
    <cellStyle name="Accent6 4 5 2" xfId="5392" xr:uid="{00000000-0005-0000-0000-0000820E0000}"/>
    <cellStyle name="Accent6 4 6" xfId="2462" xr:uid="{00000000-0005-0000-0000-0000830E0000}"/>
    <cellStyle name="Accent6 4 7" xfId="11235" xr:uid="{00000000-0005-0000-0000-0000840E0000}"/>
    <cellStyle name="Accent6 40" xfId="948" xr:uid="{00000000-0005-0000-0000-0000850E0000}"/>
    <cellStyle name="Accent6 40 2" xfId="4661" xr:uid="{00000000-0005-0000-0000-0000860E0000}"/>
    <cellStyle name="Accent6 40 3" xfId="2466" xr:uid="{00000000-0005-0000-0000-0000870E0000}"/>
    <cellStyle name="Accent6 41" xfId="957" xr:uid="{00000000-0005-0000-0000-0000880E0000}"/>
    <cellStyle name="Accent6 41 2" xfId="4662" xr:uid="{00000000-0005-0000-0000-0000890E0000}"/>
    <cellStyle name="Accent6 41 3" xfId="2467" xr:uid="{00000000-0005-0000-0000-00008A0E0000}"/>
    <cellStyle name="Accent6 42" xfId="943" xr:uid="{00000000-0005-0000-0000-00008B0E0000}"/>
    <cellStyle name="Accent6 42 2" xfId="4663" xr:uid="{00000000-0005-0000-0000-00008C0E0000}"/>
    <cellStyle name="Accent6 42 3" xfId="2468" xr:uid="{00000000-0005-0000-0000-00008D0E0000}"/>
    <cellStyle name="Accent6 43" xfId="918" xr:uid="{00000000-0005-0000-0000-00008E0E0000}"/>
    <cellStyle name="Accent6 43 2" xfId="4664" xr:uid="{00000000-0005-0000-0000-00008F0E0000}"/>
    <cellStyle name="Accent6 43 3" xfId="2469" xr:uid="{00000000-0005-0000-0000-0000900E0000}"/>
    <cellStyle name="Accent6 44" xfId="936" xr:uid="{00000000-0005-0000-0000-0000910E0000}"/>
    <cellStyle name="Accent6 44 2" xfId="4665" xr:uid="{00000000-0005-0000-0000-0000920E0000}"/>
    <cellStyle name="Accent6 44 3" xfId="2470" xr:uid="{00000000-0005-0000-0000-0000930E0000}"/>
    <cellStyle name="Accent6 45" xfId="1086" xr:uid="{00000000-0005-0000-0000-0000940E0000}"/>
    <cellStyle name="Accent6 45 2" xfId="1114" xr:uid="{00000000-0005-0000-0000-0000950E0000}"/>
    <cellStyle name="Accent6 45 2 2" xfId="4666" xr:uid="{00000000-0005-0000-0000-0000960E0000}"/>
    <cellStyle name="Accent6 45 3" xfId="1378" xr:uid="{00000000-0005-0000-0000-0000970E0000}"/>
    <cellStyle name="Accent6 45 4" xfId="2471" xr:uid="{00000000-0005-0000-0000-0000980E0000}"/>
    <cellStyle name="Accent6 46" xfId="1106" xr:uid="{00000000-0005-0000-0000-0000990E0000}"/>
    <cellStyle name="Accent6 46 2" xfId="1396" xr:uid="{00000000-0005-0000-0000-00009A0E0000}"/>
    <cellStyle name="Accent6 46 2 2" xfId="4667" xr:uid="{00000000-0005-0000-0000-00009B0E0000}"/>
    <cellStyle name="Accent6 46 3" xfId="1166" xr:uid="{00000000-0005-0000-0000-00009C0E0000}"/>
    <cellStyle name="Accent6 46 4" xfId="2472" xr:uid="{00000000-0005-0000-0000-00009D0E0000}"/>
    <cellStyle name="Accent6 47" xfId="1088" xr:uid="{00000000-0005-0000-0000-00009E0E0000}"/>
    <cellStyle name="Accent6 47 2" xfId="1380" xr:uid="{00000000-0005-0000-0000-00009F0E0000}"/>
    <cellStyle name="Accent6 47 2 2" xfId="4668" xr:uid="{00000000-0005-0000-0000-0000A00E0000}"/>
    <cellStyle name="Accent6 47 3" xfId="1210" xr:uid="{00000000-0005-0000-0000-0000A10E0000}"/>
    <cellStyle name="Accent6 47 4" xfId="2473" xr:uid="{00000000-0005-0000-0000-0000A20E0000}"/>
    <cellStyle name="Accent6 48" xfId="1135" xr:uid="{00000000-0005-0000-0000-0000A30E0000}"/>
    <cellStyle name="Accent6 48 2" xfId="1421" xr:uid="{00000000-0005-0000-0000-0000A40E0000}"/>
    <cellStyle name="Accent6 48 2 2" xfId="4669" xr:uid="{00000000-0005-0000-0000-0000A50E0000}"/>
    <cellStyle name="Accent6 48 3" xfId="1169" xr:uid="{00000000-0005-0000-0000-0000A60E0000}"/>
    <cellStyle name="Accent6 48 4" xfId="2474" xr:uid="{00000000-0005-0000-0000-0000A70E0000}"/>
    <cellStyle name="Accent6 49" xfId="1079" xr:uid="{00000000-0005-0000-0000-0000A80E0000}"/>
    <cellStyle name="Accent6 49 2" xfId="1371" xr:uid="{00000000-0005-0000-0000-0000A90E0000}"/>
    <cellStyle name="Accent6 49 2 2" xfId="4670" xr:uid="{00000000-0005-0000-0000-0000AA0E0000}"/>
    <cellStyle name="Accent6 49 3" xfId="1179" xr:uid="{00000000-0005-0000-0000-0000AB0E0000}"/>
    <cellStyle name="Accent6 49 4" xfId="2475" xr:uid="{00000000-0005-0000-0000-0000AC0E0000}"/>
    <cellStyle name="Accent6 5" xfId="170" xr:uid="{00000000-0005-0000-0000-0000AD0E0000}"/>
    <cellStyle name="Accent6 5 2" xfId="703" xr:uid="{00000000-0005-0000-0000-0000AE0E0000}"/>
    <cellStyle name="Accent6 5 2 2" xfId="4671" xr:uid="{00000000-0005-0000-0000-0000AF0E0000}"/>
    <cellStyle name="Accent6 5 2 3" xfId="6744" xr:uid="{00000000-0005-0000-0000-0000B00E0000}"/>
    <cellStyle name="Accent6 5 2 4" xfId="11239" xr:uid="{00000000-0005-0000-0000-0000B10E0000}"/>
    <cellStyle name="Accent6 5 3" xfId="523" xr:uid="{00000000-0005-0000-0000-0000B20E0000}"/>
    <cellStyle name="Accent6 5 3 2" xfId="11240" xr:uid="{00000000-0005-0000-0000-0000B30E0000}"/>
    <cellStyle name="Accent6 5 4" xfId="2476" xr:uid="{00000000-0005-0000-0000-0000B40E0000}"/>
    <cellStyle name="Accent6 5 5" xfId="11238" xr:uid="{00000000-0005-0000-0000-0000B50E0000}"/>
    <cellStyle name="Accent6 50" xfId="1134" xr:uid="{00000000-0005-0000-0000-0000B60E0000}"/>
    <cellStyle name="Accent6 50 2" xfId="1420" xr:uid="{00000000-0005-0000-0000-0000B70E0000}"/>
    <cellStyle name="Accent6 50 2 2" xfId="4672" xr:uid="{00000000-0005-0000-0000-0000B80E0000}"/>
    <cellStyle name="Accent6 50 3" xfId="1196" xr:uid="{00000000-0005-0000-0000-0000B90E0000}"/>
    <cellStyle name="Accent6 50 4" xfId="2477" xr:uid="{00000000-0005-0000-0000-0000BA0E0000}"/>
    <cellStyle name="Accent6 51" xfId="1118" xr:uid="{00000000-0005-0000-0000-0000BB0E0000}"/>
    <cellStyle name="Accent6 51 2" xfId="1405" xr:uid="{00000000-0005-0000-0000-0000BC0E0000}"/>
    <cellStyle name="Accent6 51 2 2" xfId="4673" xr:uid="{00000000-0005-0000-0000-0000BD0E0000}"/>
    <cellStyle name="Accent6 51 3" xfId="1214" xr:uid="{00000000-0005-0000-0000-0000BE0E0000}"/>
    <cellStyle name="Accent6 51 4" xfId="2478" xr:uid="{00000000-0005-0000-0000-0000BF0E0000}"/>
    <cellStyle name="Accent6 52" xfId="1099" xr:uid="{00000000-0005-0000-0000-0000C00E0000}"/>
    <cellStyle name="Accent6 52 2" xfId="1391" xr:uid="{00000000-0005-0000-0000-0000C10E0000}"/>
    <cellStyle name="Accent6 52 2 2" xfId="4674" xr:uid="{00000000-0005-0000-0000-0000C20E0000}"/>
    <cellStyle name="Accent6 52 3" xfId="1162" xr:uid="{00000000-0005-0000-0000-0000C30E0000}"/>
    <cellStyle name="Accent6 52 4" xfId="2479" xr:uid="{00000000-0005-0000-0000-0000C40E0000}"/>
    <cellStyle name="Accent6 53" xfId="1108" xr:uid="{00000000-0005-0000-0000-0000C50E0000}"/>
    <cellStyle name="Accent6 53 2" xfId="1398" xr:uid="{00000000-0005-0000-0000-0000C60E0000}"/>
    <cellStyle name="Accent6 53 2 2" xfId="4675" xr:uid="{00000000-0005-0000-0000-0000C70E0000}"/>
    <cellStyle name="Accent6 53 3" xfId="1212" xr:uid="{00000000-0005-0000-0000-0000C80E0000}"/>
    <cellStyle name="Accent6 53 4" xfId="2480" xr:uid="{00000000-0005-0000-0000-0000C90E0000}"/>
    <cellStyle name="Accent6 54" xfId="1203" xr:uid="{00000000-0005-0000-0000-0000CA0E0000}"/>
    <cellStyle name="Accent6 54 2" xfId="4676" xr:uid="{00000000-0005-0000-0000-0000CB0E0000}"/>
    <cellStyle name="Accent6 54 3" xfId="2481" xr:uid="{00000000-0005-0000-0000-0000CC0E0000}"/>
    <cellStyle name="Accent6 55" xfId="1205" xr:uid="{00000000-0005-0000-0000-0000CD0E0000}"/>
    <cellStyle name="Accent6 55 2" xfId="4677" xr:uid="{00000000-0005-0000-0000-0000CE0E0000}"/>
    <cellStyle name="Accent6 55 3" xfId="2482" xr:uid="{00000000-0005-0000-0000-0000CF0E0000}"/>
    <cellStyle name="Accent6 56" xfId="1192" xr:uid="{00000000-0005-0000-0000-0000D00E0000}"/>
    <cellStyle name="Accent6 56 2" xfId="4678" xr:uid="{00000000-0005-0000-0000-0000D10E0000}"/>
    <cellStyle name="Accent6 56 3" xfId="2483" xr:uid="{00000000-0005-0000-0000-0000D20E0000}"/>
    <cellStyle name="Accent6 57" xfId="1224" xr:uid="{00000000-0005-0000-0000-0000D30E0000}"/>
    <cellStyle name="Accent6 57 2" xfId="4679" xr:uid="{00000000-0005-0000-0000-0000D40E0000}"/>
    <cellStyle name="Accent6 57 3" xfId="2484" xr:uid="{00000000-0005-0000-0000-0000D50E0000}"/>
    <cellStyle name="Accent6 58" xfId="1230" xr:uid="{00000000-0005-0000-0000-0000D60E0000}"/>
    <cellStyle name="Accent6 58 2" xfId="4680" xr:uid="{00000000-0005-0000-0000-0000D70E0000}"/>
    <cellStyle name="Accent6 58 3" xfId="2485" xr:uid="{00000000-0005-0000-0000-0000D80E0000}"/>
    <cellStyle name="Accent6 59" xfId="1240" xr:uid="{00000000-0005-0000-0000-0000D90E0000}"/>
    <cellStyle name="Accent6 59 2" xfId="4681" xr:uid="{00000000-0005-0000-0000-0000DA0E0000}"/>
    <cellStyle name="Accent6 59 3" xfId="2486" xr:uid="{00000000-0005-0000-0000-0000DB0E0000}"/>
    <cellStyle name="Accent6 6" xfId="171" xr:uid="{00000000-0005-0000-0000-0000DC0E0000}"/>
    <cellStyle name="Accent6 6 2" xfId="704" xr:uid="{00000000-0005-0000-0000-0000DD0E0000}"/>
    <cellStyle name="Accent6 6 2 2" xfId="4682" xr:uid="{00000000-0005-0000-0000-0000DE0E0000}"/>
    <cellStyle name="Accent6 6 2 3" xfId="6743" xr:uid="{00000000-0005-0000-0000-0000DF0E0000}"/>
    <cellStyle name="Accent6 6 3" xfId="562" xr:uid="{00000000-0005-0000-0000-0000E00E0000}"/>
    <cellStyle name="Accent6 6 4" xfId="2487" xr:uid="{00000000-0005-0000-0000-0000E10E0000}"/>
    <cellStyle name="Accent6 60" xfId="1231" xr:uid="{00000000-0005-0000-0000-0000E20E0000}"/>
    <cellStyle name="Accent6 60 2" xfId="4683" xr:uid="{00000000-0005-0000-0000-0000E30E0000}"/>
    <cellStyle name="Accent6 60 3" xfId="2488" xr:uid="{00000000-0005-0000-0000-0000E40E0000}"/>
    <cellStyle name="Accent6 61" xfId="1249" xr:uid="{00000000-0005-0000-0000-0000E50E0000}"/>
    <cellStyle name="Accent6 61 2" xfId="4684" xr:uid="{00000000-0005-0000-0000-0000E60E0000}"/>
    <cellStyle name="Accent6 61 3" xfId="2489" xr:uid="{00000000-0005-0000-0000-0000E70E0000}"/>
    <cellStyle name="Accent6 62" xfId="1258" xr:uid="{00000000-0005-0000-0000-0000E80E0000}"/>
    <cellStyle name="Accent6 62 2" xfId="4685" xr:uid="{00000000-0005-0000-0000-0000E90E0000}"/>
    <cellStyle name="Accent6 62 3" xfId="2490" xr:uid="{00000000-0005-0000-0000-0000EA0E0000}"/>
    <cellStyle name="Accent6 63" xfId="1251" xr:uid="{00000000-0005-0000-0000-0000EB0E0000}"/>
    <cellStyle name="Accent6 63 2" xfId="4686" xr:uid="{00000000-0005-0000-0000-0000EC0E0000}"/>
    <cellStyle name="Accent6 63 3" xfId="2491" xr:uid="{00000000-0005-0000-0000-0000ED0E0000}"/>
    <cellStyle name="Accent6 64" xfId="1276" xr:uid="{00000000-0005-0000-0000-0000EE0E0000}"/>
    <cellStyle name="Accent6 64 2" xfId="4687" xr:uid="{00000000-0005-0000-0000-0000EF0E0000}"/>
    <cellStyle name="Accent6 64 3" xfId="2492" xr:uid="{00000000-0005-0000-0000-0000F00E0000}"/>
    <cellStyle name="Accent6 65" xfId="1349" xr:uid="{00000000-0005-0000-0000-0000F10E0000}"/>
    <cellStyle name="Accent6 65 2" xfId="4688" xr:uid="{00000000-0005-0000-0000-0000F20E0000}"/>
    <cellStyle name="Accent6 65 3" xfId="2493" xr:uid="{00000000-0005-0000-0000-0000F30E0000}"/>
    <cellStyle name="Accent6 66" xfId="1282" xr:uid="{00000000-0005-0000-0000-0000F40E0000}"/>
    <cellStyle name="Accent6 66 2" xfId="4689" xr:uid="{00000000-0005-0000-0000-0000F50E0000}"/>
    <cellStyle name="Accent6 66 3" xfId="2494" xr:uid="{00000000-0005-0000-0000-0000F60E0000}"/>
    <cellStyle name="Accent6 67" xfId="1266" xr:uid="{00000000-0005-0000-0000-0000F70E0000}"/>
    <cellStyle name="Accent6 67 2" xfId="4690" xr:uid="{00000000-0005-0000-0000-0000F80E0000}"/>
    <cellStyle name="Accent6 67 3" xfId="2495" xr:uid="{00000000-0005-0000-0000-0000F90E0000}"/>
    <cellStyle name="Accent6 68" xfId="1284" xr:uid="{00000000-0005-0000-0000-0000FA0E0000}"/>
    <cellStyle name="Accent6 68 2" xfId="4691" xr:uid="{00000000-0005-0000-0000-0000FB0E0000}"/>
    <cellStyle name="Accent6 68 3" xfId="2496" xr:uid="{00000000-0005-0000-0000-0000FC0E0000}"/>
    <cellStyle name="Accent6 69" xfId="1351" xr:uid="{00000000-0005-0000-0000-0000FD0E0000}"/>
    <cellStyle name="Accent6 69 2" xfId="4692" xr:uid="{00000000-0005-0000-0000-0000FE0E0000}"/>
    <cellStyle name="Accent6 69 3" xfId="2497" xr:uid="{00000000-0005-0000-0000-0000FF0E0000}"/>
    <cellStyle name="Accent6 7" xfId="172" xr:uid="{00000000-0005-0000-0000-0000000F0000}"/>
    <cellStyle name="Accent6 7 2" xfId="705" xr:uid="{00000000-0005-0000-0000-0000010F0000}"/>
    <cellStyle name="Accent6 7 2 2" xfId="4693" xr:uid="{00000000-0005-0000-0000-0000020F0000}"/>
    <cellStyle name="Accent6 7 2 3" xfId="6742" xr:uid="{00000000-0005-0000-0000-0000030F0000}"/>
    <cellStyle name="Accent6 7 3" xfId="524" xr:uid="{00000000-0005-0000-0000-0000040F0000}"/>
    <cellStyle name="Accent6 7 4" xfId="2498" xr:uid="{00000000-0005-0000-0000-0000050F0000}"/>
    <cellStyle name="Accent6 70" xfId="1319" xr:uid="{00000000-0005-0000-0000-0000060F0000}"/>
    <cellStyle name="Accent6 70 2" xfId="4694" xr:uid="{00000000-0005-0000-0000-0000070F0000}"/>
    <cellStyle name="Accent6 70 3" xfId="2499" xr:uid="{00000000-0005-0000-0000-0000080F0000}"/>
    <cellStyle name="Accent6 71" xfId="1291" xr:uid="{00000000-0005-0000-0000-0000090F0000}"/>
    <cellStyle name="Accent6 71 2" xfId="4695" xr:uid="{00000000-0005-0000-0000-00000A0F0000}"/>
    <cellStyle name="Accent6 71 3" xfId="2500" xr:uid="{00000000-0005-0000-0000-00000B0F0000}"/>
    <cellStyle name="Accent6 72" xfId="1340" xr:uid="{00000000-0005-0000-0000-00000C0F0000}"/>
    <cellStyle name="Accent6 72 2" xfId="4696" xr:uid="{00000000-0005-0000-0000-00000D0F0000}"/>
    <cellStyle name="Accent6 72 3" xfId="2501" xr:uid="{00000000-0005-0000-0000-00000E0F0000}"/>
    <cellStyle name="Accent6 73" xfId="1286" xr:uid="{00000000-0005-0000-0000-00000F0F0000}"/>
    <cellStyle name="Accent6 73 2" xfId="4697" xr:uid="{00000000-0005-0000-0000-0000100F0000}"/>
    <cellStyle name="Accent6 73 3" xfId="2502" xr:uid="{00000000-0005-0000-0000-0000110F0000}"/>
    <cellStyle name="Accent6 74" xfId="1327" xr:uid="{00000000-0005-0000-0000-0000120F0000}"/>
    <cellStyle name="Accent6 74 2" xfId="4698" xr:uid="{00000000-0005-0000-0000-0000130F0000}"/>
    <cellStyle name="Accent6 74 3" xfId="2503" xr:uid="{00000000-0005-0000-0000-0000140F0000}"/>
    <cellStyle name="Accent6 75" xfId="1363" xr:uid="{00000000-0005-0000-0000-0000150F0000}"/>
    <cellStyle name="Accent6 75 2" xfId="4699" xr:uid="{00000000-0005-0000-0000-0000160F0000}"/>
    <cellStyle name="Accent6 75 3" xfId="2504" xr:uid="{00000000-0005-0000-0000-0000170F0000}"/>
    <cellStyle name="Accent6 76" xfId="1322" xr:uid="{00000000-0005-0000-0000-0000180F0000}"/>
    <cellStyle name="Accent6 76 2" xfId="4700" xr:uid="{00000000-0005-0000-0000-0000190F0000}"/>
    <cellStyle name="Accent6 76 3" xfId="2505" xr:uid="{00000000-0005-0000-0000-00001A0F0000}"/>
    <cellStyle name="Accent6 77" xfId="1356" xr:uid="{00000000-0005-0000-0000-00001B0F0000}"/>
    <cellStyle name="Accent6 77 2" xfId="4701" xr:uid="{00000000-0005-0000-0000-00001C0F0000}"/>
    <cellStyle name="Accent6 77 3" xfId="2506" xr:uid="{00000000-0005-0000-0000-00001D0F0000}"/>
    <cellStyle name="Accent6 78" xfId="1285" xr:uid="{00000000-0005-0000-0000-00001E0F0000}"/>
    <cellStyle name="Accent6 78 2" xfId="3339" xr:uid="{00000000-0005-0000-0000-00001F0F0000}"/>
    <cellStyle name="Accent6 79" xfId="1310" xr:uid="{00000000-0005-0000-0000-0000200F0000}"/>
    <cellStyle name="Accent6 79 2" xfId="3437" xr:uid="{00000000-0005-0000-0000-0000210F0000}"/>
    <cellStyle name="Accent6 8" xfId="173" xr:uid="{00000000-0005-0000-0000-0000220F0000}"/>
    <cellStyle name="Accent6 8 2" xfId="4702" xr:uid="{00000000-0005-0000-0000-0000230F0000}"/>
    <cellStyle name="Accent6 8 3" xfId="2507" xr:uid="{00000000-0005-0000-0000-0000240F0000}"/>
    <cellStyle name="Accent6 8 4" xfId="10072" xr:uid="{00000000-0005-0000-0000-0000250F0000}"/>
    <cellStyle name="Accent6 80" xfId="1342" xr:uid="{00000000-0005-0000-0000-0000260F0000}"/>
    <cellStyle name="Accent6 80 2" xfId="3442" xr:uid="{00000000-0005-0000-0000-0000270F0000}"/>
    <cellStyle name="Accent6 81" xfId="1272" xr:uid="{00000000-0005-0000-0000-0000280F0000}"/>
    <cellStyle name="Accent6 81 2" xfId="3450" xr:uid="{00000000-0005-0000-0000-0000290F0000}"/>
    <cellStyle name="Accent6 82" xfId="1442" xr:uid="{00000000-0005-0000-0000-00002A0F0000}"/>
    <cellStyle name="Accent6 82 2" xfId="3456" xr:uid="{00000000-0005-0000-0000-00002B0F0000}"/>
    <cellStyle name="Accent6 83" xfId="1539" xr:uid="{00000000-0005-0000-0000-00002C0F0000}"/>
    <cellStyle name="Accent6 84" xfId="1451" xr:uid="{00000000-0005-0000-0000-00002D0F0000}"/>
    <cellStyle name="Accent6 85" xfId="1534" xr:uid="{00000000-0005-0000-0000-00002E0F0000}"/>
    <cellStyle name="Accent6 86" xfId="1494" xr:uid="{00000000-0005-0000-0000-00002F0F0000}"/>
    <cellStyle name="Accent6 87" xfId="1515" xr:uid="{00000000-0005-0000-0000-0000300F0000}"/>
    <cellStyle name="Accent6 88" xfId="1505" xr:uid="{00000000-0005-0000-0000-0000310F0000}"/>
    <cellStyle name="Accent6 89" xfId="1462" xr:uid="{00000000-0005-0000-0000-0000320F0000}"/>
    <cellStyle name="Accent6 9" xfId="422" xr:uid="{00000000-0005-0000-0000-0000330F0000}"/>
    <cellStyle name="Accent6 9 2" xfId="4703" xr:uid="{00000000-0005-0000-0000-0000340F0000}"/>
    <cellStyle name="Accent6 9 3" xfId="2508" xr:uid="{00000000-0005-0000-0000-0000350F0000}"/>
    <cellStyle name="Accent6 9 4" xfId="9964" xr:uid="{00000000-0005-0000-0000-0000360F0000}"/>
    <cellStyle name="Accent6 90" xfId="1550" xr:uid="{00000000-0005-0000-0000-0000370F0000}"/>
    <cellStyle name="Accent6 91" xfId="1551" xr:uid="{00000000-0005-0000-0000-0000380F0000}"/>
    <cellStyle name="Accent6 92" xfId="1552" xr:uid="{00000000-0005-0000-0000-0000390F0000}"/>
    <cellStyle name="Accent6 93" xfId="1553" xr:uid="{00000000-0005-0000-0000-00003A0F0000}"/>
    <cellStyle name="Accent6 94" xfId="1554" xr:uid="{00000000-0005-0000-0000-00003B0F0000}"/>
    <cellStyle name="Accent6 95" xfId="1555" xr:uid="{00000000-0005-0000-0000-00003C0F0000}"/>
    <cellStyle name="Accent6 96" xfId="1556" xr:uid="{00000000-0005-0000-0000-00003D0F0000}"/>
    <cellStyle name="Accent6 97" xfId="1557" xr:uid="{00000000-0005-0000-0000-00003E0F0000}"/>
    <cellStyle name="Accent6 98" xfId="1558" xr:uid="{00000000-0005-0000-0000-00003F0F0000}"/>
    <cellStyle name="Accent6 99" xfId="1446" xr:uid="{00000000-0005-0000-0000-0000400F0000}"/>
    <cellStyle name="Actual Date" xfId="2845" xr:uid="{00000000-0005-0000-0000-0000410F0000}"/>
    <cellStyle name="Actual Date 2" xfId="10163" xr:uid="{00000000-0005-0000-0000-0000420F0000}"/>
    <cellStyle name="Actual Date 3" xfId="6741" xr:uid="{00000000-0005-0000-0000-0000430F0000}"/>
    <cellStyle name="Actual Date_2010-2012 Program Workbook_Incent_FS" xfId="6740" xr:uid="{00000000-0005-0000-0000-0000440F0000}"/>
    <cellStyle name="Address" xfId="6739" xr:uid="{00000000-0005-0000-0000-0000450F0000}"/>
    <cellStyle name="Array Enter" xfId="6738" xr:uid="{00000000-0005-0000-0000-0000460F0000}"/>
    <cellStyle name="Bad" xfId="5639" builtinId="27" customBuiltin="1"/>
    <cellStyle name="Bad 2" xfId="174" xr:uid="{00000000-0005-0000-0000-0000480F0000}"/>
    <cellStyle name="Bad 2 10" xfId="4704" xr:uid="{00000000-0005-0000-0000-0000490F0000}"/>
    <cellStyle name="Bad 2 11" xfId="2509" xr:uid="{00000000-0005-0000-0000-00004A0F0000}"/>
    <cellStyle name="Bad 2 2" xfId="642" xr:uid="{00000000-0005-0000-0000-00004B0F0000}"/>
    <cellStyle name="Bad 2 2 2" xfId="3127" xr:uid="{00000000-0005-0000-0000-00004C0F0000}"/>
    <cellStyle name="Bad 2 2 2 2" xfId="4706" xr:uid="{00000000-0005-0000-0000-00004D0F0000}"/>
    <cellStyle name="Bad 2 2 3" xfId="4705" xr:uid="{00000000-0005-0000-0000-00004E0F0000}"/>
    <cellStyle name="Bad 2 2 4" xfId="2510" xr:uid="{00000000-0005-0000-0000-00004F0F0000}"/>
    <cellStyle name="Bad 2 2 5" xfId="9218" xr:uid="{00000000-0005-0000-0000-0000500F0000}"/>
    <cellStyle name="Bad 2 2 6" xfId="11241" xr:uid="{00000000-0005-0000-0000-0000510F0000}"/>
    <cellStyle name="Bad 2 3" xfId="790" xr:uid="{00000000-0005-0000-0000-0000520F0000}"/>
    <cellStyle name="Bad 2 3 2" xfId="4707" xr:uid="{00000000-0005-0000-0000-0000530F0000}"/>
    <cellStyle name="Bad 2 3 3" xfId="2511" xr:uid="{00000000-0005-0000-0000-0000540F0000}"/>
    <cellStyle name="Bad 2 3 4" xfId="11242" xr:uid="{00000000-0005-0000-0000-0000550F0000}"/>
    <cellStyle name="Bad 2 4" xfId="450" xr:uid="{00000000-0005-0000-0000-0000560F0000}"/>
    <cellStyle name="Bad 2 4 2" xfId="4708" xr:uid="{00000000-0005-0000-0000-0000570F0000}"/>
    <cellStyle name="Bad 2 4 3" xfId="2512" xr:uid="{00000000-0005-0000-0000-0000580F0000}"/>
    <cellStyle name="Bad 2 5" xfId="884" xr:uid="{00000000-0005-0000-0000-0000590F0000}"/>
    <cellStyle name="Bad 2 5 2" xfId="4709" xr:uid="{00000000-0005-0000-0000-00005A0F0000}"/>
    <cellStyle name="Bad 2 5 3" xfId="2914" xr:uid="{00000000-0005-0000-0000-00005B0F0000}"/>
    <cellStyle name="Bad 2 6" xfId="3126" xr:uid="{00000000-0005-0000-0000-00005C0F0000}"/>
    <cellStyle name="Bad 2 6 2" xfId="4710" xr:uid="{00000000-0005-0000-0000-00005D0F0000}"/>
    <cellStyle name="Bad 2 6 3" xfId="5393" xr:uid="{00000000-0005-0000-0000-00005E0F0000}"/>
    <cellStyle name="Bad 2 7" xfId="3390" xr:uid="{00000000-0005-0000-0000-00005F0F0000}"/>
    <cellStyle name="Bad 2 7 2" xfId="4711" xr:uid="{00000000-0005-0000-0000-0000600F0000}"/>
    <cellStyle name="Bad 2 8" xfId="3735" xr:uid="{00000000-0005-0000-0000-0000610F0000}"/>
    <cellStyle name="Bad 2 9" xfId="3819" xr:uid="{00000000-0005-0000-0000-0000620F0000}"/>
    <cellStyle name="Bad 3" xfId="175" xr:uid="{00000000-0005-0000-0000-0000630F0000}"/>
    <cellStyle name="Bad 3 2" xfId="2514" xr:uid="{00000000-0005-0000-0000-0000640F0000}"/>
    <cellStyle name="Bad 3 2 2" xfId="4713" xr:uid="{00000000-0005-0000-0000-0000650F0000}"/>
    <cellStyle name="Bad 3 2 3" xfId="6737" xr:uid="{00000000-0005-0000-0000-0000660F0000}"/>
    <cellStyle name="Bad 3 2 4" xfId="11244" xr:uid="{00000000-0005-0000-0000-0000670F0000}"/>
    <cellStyle name="Bad 3 3" xfId="2515" xr:uid="{00000000-0005-0000-0000-0000680F0000}"/>
    <cellStyle name="Bad 3 3 2" xfId="4714" xr:uid="{00000000-0005-0000-0000-0000690F0000}"/>
    <cellStyle name="Bad 3 3 3" xfId="11245" xr:uid="{00000000-0005-0000-0000-00006A0F0000}"/>
    <cellStyle name="Bad 3 4" xfId="4712" xr:uid="{00000000-0005-0000-0000-00006B0F0000}"/>
    <cellStyle name="Bad 3 5" xfId="2513" xr:uid="{00000000-0005-0000-0000-00006C0F0000}"/>
    <cellStyle name="Bad 3 6" xfId="11243" xr:uid="{00000000-0005-0000-0000-00006D0F0000}"/>
    <cellStyle name="Bad 4" xfId="176" xr:uid="{00000000-0005-0000-0000-00006E0F0000}"/>
    <cellStyle name="Bad 4 2" xfId="4715" xr:uid="{00000000-0005-0000-0000-00006F0F0000}"/>
    <cellStyle name="Bad 4 3" xfId="2516" xr:uid="{00000000-0005-0000-0000-0000700F0000}"/>
    <cellStyle name="Bad 4 4" xfId="6736" xr:uid="{00000000-0005-0000-0000-0000710F0000}"/>
    <cellStyle name="Bad 5" xfId="177" xr:uid="{00000000-0005-0000-0000-0000720F0000}"/>
    <cellStyle name="Bad 5 2" xfId="3343" xr:uid="{00000000-0005-0000-0000-0000730F0000}"/>
    <cellStyle name="Bad 5 3" xfId="6735" xr:uid="{00000000-0005-0000-0000-0000740F0000}"/>
    <cellStyle name="Bad 6" xfId="178" xr:uid="{00000000-0005-0000-0000-0000750F0000}"/>
    <cellStyle name="Bad 6 2" xfId="6734" xr:uid="{00000000-0005-0000-0000-0000760F0000}"/>
    <cellStyle name="Bad 7" xfId="179" xr:uid="{00000000-0005-0000-0000-0000770F0000}"/>
    <cellStyle name="Bad 7 2" xfId="6733" xr:uid="{00000000-0005-0000-0000-0000780F0000}"/>
    <cellStyle name="Bad 8" xfId="587" xr:uid="{00000000-0005-0000-0000-0000790F0000}"/>
    <cellStyle name="Bad 9" xfId="5585" xr:uid="{00000000-0005-0000-0000-00007A0F0000}"/>
    <cellStyle name="basic" xfId="6732" xr:uid="{00000000-0005-0000-0000-00007B0F0000}"/>
    <cellStyle name="billion" xfId="6731" xr:uid="{00000000-0005-0000-0000-00007C0F0000}"/>
    <cellStyle name="Calc Currency (0)" xfId="6730" xr:uid="{00000000-0005-0000-0000-00007D0F0000}"/>
    <cellStyle name="Calculation" xfId="5642" builtinId="22" customBuiltin="1"/>
    <cellStyle name="Calculation 2" xfId="180" xr:uid="{00000000-0005-0000-0000-00007F0F0000}"/>
    <cellStyle name="Calculation 2 10" xfId="4716" xr:uid="{00000000-0005-0000-0000-0000800F0000}"/>
    <cellStyle name="Calculation 2 10 2" xfId="6863" xr:uid="{00000000-0005-0000-0000-0000810F0000}"/>
    <cellStyle name="Calculation 2 10 2 2" xfId="20595" xr:uid="{00000000-0005-0000-0000-0000820F0000}"/>
    <cellStyle name="Calculation 2 10 2 2 2" xfId="27499" xr:uid="{00000000-0005-0000-0000-0000830F0000}"/>
    <cellStyle name="Calculation 2 10 2 3" xfId="18971" xr:uid="{00000000-0005-0000-0000-0000840F0000}"/>
    <cellStyle name="Calculation 2 10 2 3 2" xfId="25880" xr:uid="{00000000-0005-0000-0000-0000850F0000}"/>
    <cellStyle name="Calculation 2 10 2 4" xfId="15764" xr:uid="{00000000-0005-0000-0000-0000860F0000}"/>
    <cellStyle name="Calculation 2 10 2 5" xfId="13836" xr:uid="{00000000-0005-0000-0000-0000870F0000}"/>
    <cellStyle name="Calculation 2 10 3" xfId="8568" xr:uid="{00000000-0005-0000-0000-0000880F0000}"/>
    <cellStyle name="Calculation 2 10 3 2" xfId="20696" xr:uid="{00000000-0005-0000-0000-0000890F0000}"/>
    <cellStyle name="Calculation 2 10 3 2 2" xfId="27600" xr:uid="{00000000-0005-0000-0000-00008A0F0000}"/>
    <cellStyle name="Calculation 2 10 3 3" xfId="18439" xr:uid="{00000000-0005-0000-0000-00008B0F0000}"/>
    <cellStyle name="Calculation 2 10 3 3 2" xfId="25352" xr:uid="{00000000-0005-0000-0000-00008C0F0000}"/>
    <cellStyle name="Calculation 2 10 3 4" xfId="15862" xr:uid="{00000000-0005-0000-0000-00008D0F0000}"/>
    <cellStyle name="Calculation 2 10 3 5" xfId="14519" xr:uid="{00000000-0005-0000-0000-00008E0F0000}"/>
    <cellStyle name="Calculation 2 10 4" xfId="19369" xr:uid="{00000000-0005-0000-0000-00008F0F0000}"/>
    <cellStyle name="Calculation 2 10 4 2" xfId="26278" xr:uid="{00000000-0005-0000-0000-0000900F0000}"/>
    <cellStyle name="Calculation 2 10 5" xfId="14665" xr:uid="{00000000-0005-0000-0000-0000910F0000}"/>
    <cellStyle name="Calculation 2 11" xfId="2517" xr:uid="{00000000-0005-0000-0000-0000920F0000}"/>
    <cellStyle name="Calculation 2 11 2" xfId="6862" xr:uid="{00000000-0005-0000-0000-0000930F0000}"/>
    <cellStyle name="Calculation 2 11 2 2" xfId="20594" xr:uid="{00000000-0005-0000-0000-0000940F0000}"/>
    <cellStyle name="Calculation 2 11 2 2 2" xfId="27498" xr:uid="{00000000-0005-0000-0000-0000950F0000}"/>
    <cellStyle name="Calculation 2 11 2 3" xfId="18416" xr:uid="{00000000-0005-0000-0000-0000960F0000}"/>
    <cellStyle name="Calculation 2 11 2 3 2" xfId="25329" xr:uid="{00000000-0005-0000-0000-0000970F0000}"/>
    <cellStyle name="Calculation 2 11 2 4" xfId="15763" xr:uid="{00000000-0005-0000-0000-0000980F0000}"/>
    <cellStyle name="Calculation 2 11 2 5" xfId="13266" xr:uid="{00000000-0005-0000-0000-0000990F0000}"/>
    <cellStyle name="Calculation 2 11 3" xfId="8569" xr:uid="{00000000-0005-0000-0000-00009A0F0000}"/>
    <cellStyle name="Calculation 2 11 3 2" xfId="20697" xr:uid="{00000000-0005-0000-0000-00009B0F0000}"/>
    <cellStyle name="Calculation 2 11 3 2 2" xfId="27601" xr:uid="{00000000-0005-0000-0000-00009C0F0000}"/>
    <cellStyle name="Calculation 2 11 3 3" xfId="18438" xr:uid="{00000000-0005-0000-0000-00009D0F0000}"/>
    <cellStyle name="Calculation 2 11 3 3 2" xfId="25351" xr:uid="{00000000-0005-0000-0000-00009E0F0000}"/>
    <cellStyle name="Calculation 2 11 3 4" xfId="15863" xr:uid="{00000000-0005-0000-0000-00009F0F0000}"/>
    <cellStyle name="Calculation 2 11 3 5" xfId="13264" xr:uid="{00000000-0005-0000-0000-0000A00F0000}"/>
    <cellStyle name="Calculation 2 11 4" xfId="18632" xr:uid="{00000000-0005-0000-0000-0000A10F0000}"/>
    <cellStyle name="Calculation 2 11 4 2" xfId="25543" xr:uid="{00000000-0005-0000-0000-0000A20F0000}"/>
    <cellStyle name="Calculation 2 11 5" xfId="13978" xr:uid="{00000000-0005-0000-0000-0000A30F0000}"/>
    <cellStyle name="Calculation 2 2" xfId="181" xr:uid="{00000000-0005-0000-0000-0000A40F0000}"/>
    <cellStyle name="Calculation 2 2 2" xfId="643" xr:uid="{00000000-0005-0000-0000-0000A50F0000}"/>
    <cellStyle name="Calculation 2 2 2 2" xfId="4718" xr:uid="{00000000-0005-0000-0000-0000A60F0000}"/>
    <cellStyle name="Calculation 2 2 2 2 2" xfId="6859" xr:uid="{00000000-0005-0000-0000-0000A70F0000}"/>
    <cellStyle name="Calculation 2 2 2 2 2 2" xfId="20591" xr:uid="{00000000-0005-0000-0000-0000A80F0000}"/>
    <cellStyle name="Calculation 2 2 2 2 2 2 2" xfId="27495" xr:uid="{00000000-0005-0000-0000-0000A90F0000}"/>
    <cellStyle name="Calculation 2 2 2 2 2 3" xfId="18421" xr:uid="{00000000-0005-0000-0000-0000AA0F0000}"/>
    <cellStyle name="Calculation 2 2 2 2 2 3 2" xfId="25334" xr:uid="{00000000-0005-0000-0000-0000AB0F0000}"/>
    <cellStyle name="Calculation 2 2 2 2 2 4" xfId="15761" xr:uid="{00000000-0005-0000-0000-0000AC0F0000}"/>
    <cellStyle name="Calculation 2 2 2 2 2 5" xfId="13838" xr:uid="{00000000-0005-0000-0000-0000AD0F0000}"/>
    <cellStyle name="Calculation 2 2 2 2 3" xfId="8572" xr:uid="{00000000-0005-0000-0000-0000AE0F0000}"/>
    <cellStyle name="Calculation 2 2 2 2 3 2" xfId="20699" xr:uid="{00000000-0005-0000-0000-0000AF0F0000}"/>
    <cellStyle name="Calculation 2 2 2 2 3 2 2" xfId="27603" xr:uid="{00000000-0005-0000-0000-0000B00F0000}"/>
    <cellStyle name="Calculation 2 2 2 2 3 3" xfId="18442" xr:uid="{00000000-0005-0000-0000-0000B10F0000}"/>
    <cellStyle name="Calculation 2 2 2 2 3 3 2" xfId="25355" xr:uid="{00000000-0005-0000-0000-0000B20F0000}"/>
    <cellStyle name="Calculation 2 2 2 2 3 4" xfId="15865" xr:uid="{00000000-0005-0000-0000-0000B30F0000}"/>
    <cellStyle name="Calculation 2 2 2 2 3 5" xfId="13464" xr:uid="{00000000-0005-0000-0000-0000B40F0000}"/>
    <cellStyle name="Calculation 2 2 2 2 4" xfId="19370" xr:uid="{00000000-0005-0000-0000-0000B50F0000}"/>
    <cellStyle name="Calculation 2 2 2 2 4 2" xfId="26279" xr:uid="{00000000-0005-0000-0000-0000B60F0000}"/>
    <cellStyle name="Calculation 2 2 2 2 5" xfId="14667" xr:uid="{00000000-0005-0000-0000-0000B70F0000}"/>
    <cellStyle name="Calculation 2 2 2 3" xfId="3129" xr:uid="{00000000-0005-0000-0000-0000B80F0000}"/>
    <cellStyle name="Calculation 2 2 2 3 2" xfId="6858" xr:uid="{00000000-0005-0000-0000-0000B90F0000}"/>
    <cellStyle name="Calculation 2 2 2 3 2 2" xfId="20590" xr:uid="{00000000-0005-0000-0000-0000BA0F0000}"/>
    <cellStyle name="Calculation 2 2 2 3 2 2 2" xfId="27494" xr:uid="{00000000-0005-0000-0000-0000BB0F0000}"/>
    <cellStyle name="Calculation 2 2 2 3 2 3" xfId="18424" xr:uid="{00000000-0005-0000-0000-0000BC0F0000}"/>
    <cellStyle name="Calculation 2 2 2 3 2 3 2" xfId="25337" xr:uid="{00000000-0005-0000-0000-0000BD0F0000}"/>
    <cellStyle name="Calculation 2 2 2 3 2 4" xfId="15760" xr:uid="{00000000-0005-0000-0000-0000BE0F0000}"/>
    <cellStyle name="Calculation 2 2 2 3 2 5" xfId="15738" xr:uid="{00000000-0005-0000-0000-0000BF0F0000}"/>
    <cellStyle name="Calculation 2 2 2 3 3" xfId="8573" xr:uid="{00000000-0005-0000-0000-0000C00F0000}"/>
    <cellStyle name="Calculation 2 2 2 3 3 2" xfId="20700" xr:uid="{00000000-0005-0000-0000-0000C10F0000}"/>
    <cellStyle name="Calculation 2 2 2 3 3 2 2" xfId="27604" xr:uid="{00000000-0005-0000-0000-0000C20F0000}"/>
    <cellStyle name="Calculation 2 2 2 3 3 3" xfId="18440" xr:uid="{00000000-0005-0000-0000-0000C30F0000}"/>
    <cellStyle name="Calculation 2 2 2 3 3 3 2" xfId="25353" xr:uid="{00000000-0005-0000-0000-0000C40F0000}"/>
    <cellStyle name="Calculation 2 2 2 3 3 4" xfId="15866" xr:uid="{00000000-0005-0000-0000-0000C50F0000}"/>
    <cellStyle name="Calculation 2 2 2 3 3 5" xfId="15739" xr:uid="{00000000-0005-0000-0000-0000C60F0000}"/>
    <cellStyle name="Calculation 2 2 2 3 4" xfId="18871" xr:uid="{00000000-0005-0000-0000-0000C70F0000}"/>
    <cellStyle name="Calculation 2 2 2 3 4 2" xfId="25780" xr:uid="{00000000-0005-0000-0000-0000C80F0000}"/>
    <cellStyle name="Calculation 2 2 2 3 5" xfId="14182" xr:uid="{00000000-0005-0000-0000-0000C90F0000}"/>
    <cellStyle name="Calculation 2 2 2 4" xfId="10160" xr:uid="{00000000-0005-0000-0000-0000CA0F0000}"/>
    <cellStyle name="Calculation 2 2 2 4 2" xfId="21600" xr:uid="{00000000-0005-0000-0000-0000CB0F0000}"/>
    <cellStyle name="Calculation 2 2 2 4 2 2" xfId="28498" xr:uid="{00000000-0005-0000-0000-0000CC0F0000}"/>
    <cellStyle name="Calculation 2 2 2 4 3" xfId="22522" xr:uid="{00000000-0005-0000-0000-0000CD0F0000}"/>
    <cellStyle name="Calculation 2 2 2 4 3 2" xfId="29419" xr:uid="{00000000-0005-0000-0000-0000CE0F0000}"/>
    <cellStyle name="Calculation 2 2 2 4 4" xfId="16979" xr:uid="{00000000-0005-0000-0000-0000CF0F0000}"/>
    <cellStyle name="Calculation 2 2 2 4 5" xfId="24051" xr:uid="{00000000-0005-0000-0000-0000D00F0000}"/>
    <cellStyle name="Calculation 2 2 3" xfId="4717" xr:uid="{00000000-0005-0000-0000-0000D10F0000}"/>
    <cellStyle name="Calculation 2 2 4" xfId="2518" xr:uid="{00000000-0005-0000-0000-0000D20F0000}"/>
    <cellStyle name="Calculation 2 2 5" xfId="6861" xr:uid="{00000000-0005-0000-0000-0000D30F0000}"/>
    <cellStyle name="Calculation 2 2 5 2" xfId="20593" xr:uid="{00000000-0005-0000-0000-0000D40F0000}"/>
    <cellStyle name="Calculation 2 2 5 2 2" xfId="27497" xr:uid="{00000000-0005-0000-0000-0000D50F0000}"/>
    <cellStyle name="Calculation 2 2 5 3" xfId="18939" xr:uid="{00000000-0005-0000-0000-0000D60F0000}"/>
    <cellStyle name="Calculation 2 2 5 3 2" xfId="25848" xr:uid="{00000000-0005-0000-0000-0000D70F0000}"/>
    <cellStyle name="Calculation 2 2 5 4" xfId="15762" xr:uid="{00000000-0005-0000-0000-0000D80F0000}"/>
    <cellStyle name="Calculation 2 2 5 5" xfId="13480" xr:uid="{00000000-0005-0000-0000-0000D90F0000}"/>
    <cellStyle name="Calculation 2 2 6" xfId="8570" xr:uid="{00000000-0005-0000-0000-0000DA0F0000}"/>
    <cellStyle name="Calculation 2 2 6 2" xfId="20698" xr:uid="{00000000-0005-0000-0000-0000DB0F0000}"/>
    <cellStyle name="Calculation 2 2 6 2 2" xfId="27602" xr:uid="{00000000-0005-0000-0000-0000DC0F0000}"/>
    <cellStyle name="Calculation 2 2 6 3" xfId="18441" xr:uid="{00000000-0005-0000-0000-0000DD0F0000}"/>
    <cellStyle name="Calculation 2 2 6 3 2" xfId="25354" xr:uid="{00000000-0005-0000-0000-0000DE0F0000}"/>
    <cellStyle name="Calculation 2 2 6 4" xfId="15864" xr:uid="{00000000-0005-0000-0000-0000DF0F0000}"/>
    <cellStyle name="Calculation 2 2 6 5" xfId="13239" xr:uid="{00000000-0005-0000-0000-0000E00F0000}"/>
    <cellStyle name="Calculation 2 2 7" xfId="9877" xr:uid="{00000000-0005-0000-0000-0000E10F0000}"/>
    <cellStyle name="Calculation 2 2 7 2" xfId="21346" xr:uid="{00000000-0005-0000-0000-0000E20F0000}"/>
    <cellStyle name="Calculation 2 2 7 2 2" xfId="28248" xr:uid="{00000000-0005-0000-0000-0000E30F0000}"/>
    <cellStyle name="Calculation 2 2 7 3" xfId="18497" xr:uid="{00000000-0005-0000-0000-0000E40F0000}"/>
    <cellStyle name="Calculation 2 2 7 3 2" xfId="25409" xr:uid="{00000000-0005-0000-0000-0000E50F0000}"/>
    <cellStyle name="Calculation 2 2 7 4" xfId="16724" xr:uid="{00000000-0005-0000-0000-0000E60F0000}"/>
    <cellStyle name="Calculation 2 2 7 5" xfId="23805" xr:uid="{00000000-0005-0000-0000-0000E70F0000}"/>
    <cellStyle name="Calculation 2 2 8" xfId="17987" xr:uid="{00000000-0005-0000-0000-0000E80F0000}"/>
    <cellStyle name="Calculation 2 2 8 2" xfId="24901" xr:uid="{00000000-0005-0000-0000-0000E90F0000}"/>
    <cellStyle name="Calculation 2 2 9" xfId="13287" xr:uid="{00000000-0005-0000-0000-0000EA0F0000}"/>
    <cellStyle name="Calculation 2 3" xfId="792" xr:uid="{00000000-0005-0000-0000-0000EB0F0000}"/>
    <cellStyle name="Calculation 2 3 2" xfId="4719" xr:uid="{00000000-0005-0000-0000-0000EC0F0000}"/>
    <cellStyle name="Calculation 2 3 2 2" xfId="6854" xr:uid="{00000000-0005-0000-0000-0000ED0F0000}"/>
    <cellStyle name="Calculation 2 3 2 2 2" xfId="20586" xr:uid="{00000000-0005-0000-0000-0000EE0F0000}"/>
    <cellStyle name="Calculation 2 3 2 2 2 2" xfId="27490" xr:uid="{00000000-0005-0000-0000-0000EF0F0000}"/>
    <cellStyle name="Calculation 2 3 2 2 3" xfId="18415" xr:uid="{00000000-0005-0000-0000-0000F00F0000}"/>
    <cellStyle name="Calculation 2 3 2 2 3 2" xfId="25328" xr:uid="{00000000-0005-0000-0000-0000F10F0000}"/>
    <cellStyle name="Calculation 2 3 2 2 4" xfId="15758" xr:uid="{00000000-0005-0000-0000-0000F20F0000}"/>
    <cellStyle name="Calculation 2 3 2 2 5" xfId="13839" xr:uid="{00000000-0005-0000-0000-0000F30F0000}"/>
    <cellStyle name="Calculation 2 3 2 3" xfId="8577" xr:uid="{00000000-0005-0000-0000-0000F40F0000}"/>
    <cellStyle name="Calculation 2 3 2 3 2" xfId="20702" xr:uid="{00000000-0005-0000-0000-0000F50F0000}"/>
    <cellStyle name="Calculation 2 3 2 3 2 2" xfId="27606" xr:uid="{00000000-0005-0000-0000-0000F60F0000}"/>
    <cellStyle name="Calculation 2 3 2 3 3" xfId="19329" xr:uid="{00000000-0005-0000-0000-0000F70F0000}"/>
    <cellStyle name="Calculation 2 3 2 3 3 2" xfId="26238" xr:uid="{00000000-0005-0000-0000-0000F80F0000}"/>
    <cellStyle name="Calculation 2 3 2 3 4" xfId="15868" xr:uid="{00000000-0005-0000-0000-0000F90F0000}"/>
    <cellStyle name="Calculation 2 3 2 3 5" xfId="16982" xr:uid="{00000000-0005-0000-0000-0000FA0F0000}"/>
    <cellStyle name="Calculation 2 3 2 4" xfId="19371" xr:uid="{00000000-0005-0000-0000-0000FB0F0000}"/>
    <cellStyle name="Calculation 2 3 2 4 2" xfId="26280" xr:uid="{00000000-0005-0000-0000-0000FC0F0000}"/>
    <cellStyle name="Calculation 2 3 2 5" xfId="14668" xr:uid="{00000000-0005-0000-0000-0000FD0F0000}"/>
    <cellStyle name="Calculation 2 3 3" xfId="2519" xr:uid="{00000000-0005-0000-0000-0000FE0F0000}"/>
    <cellStyle name="Calculation 2 3 3 2" xfId="6853" xr:uid="{00000000-0005-0000-0000-0000FF0F0000}"/>
    <cellStyle name="Calculation 2 3 3 2 2" xfId="20585" xr:uid="{00000000-0005-0000-0000-000000100000}"/>
    <cellStyle name="Calculation 2 3 3 2 2 2" xfId="27489" xr:uid="{00000000-0005-0000-0000-000001100000}"/>
    <cellStyle name="Calculation 2 3 3 2 3" xfId="18137" xr:uid="{00000000-0005-0000-0000-000002100000}"/>
    <cellStyle name="Calculation 2 3 3 2 3 2" xfId="25051" xr:uid="{00000000-0005-0000-0000-000003100000}"/>
    <cellStyle name="Calculation 2 3 3 2 4" xfId="15757" xr:uid="{00000000-0005-0000-0000-000004100000}"/>
    <cellStyle name="Calculation 2 3 3 2 5" xfId="17812" xr:uid="{00000000-0005-0000-0000-000005100000}"/>
    <cellStyle name="Calculation 2 3 3 3" xfId="8578" xr:uid="{00000000-0005-0000-0000-000006100000}"/>
    <cellStyle name="Calculation 2 3 3 3 2" xfId="20703" xr:uid="{00000000-0005-0000-0000-000007100000}"/>
    <cellStyle name="Calculation 2 3 3 3 2 2" xfId="27607" xr:uid="{00000000-0005-0000-0000-000008100000}"/>
    <cellStyle name="Calculation 2 3 3 3 3" xfId="18332" xr:uid="{00000000-0005-0000-0000-000009100000}"/>
    <cellStyle name="Calculation 2 3 3 3 3 2" xfId="25245" xr:uid="{00000000-0005-0000-0000-00000A100000}"/>
    <cellStyle name="Calculation 2 3 3 3 4" xfId="15869" xr:uid="{00000000-0005-0000-0000-00000B100000}"/>
    <cellStyle name="Calculation 2 3 3 3 5" xfId="14304" xr:uid="{00000000-0005-0000-0000-00000C100000}"/>
    <cellStyle name="Calculation 2 3 3 4" xfId="18634" xr:uid="{00000000-0005-0000-0000-00000D100000}"/>
    <cellStyle name="Calculation 2 3 3 4 2" xfId="25545" xr:uid="{00000000-0005-0000-0000-00000E100000}"/>
    <cellStyle name="Calculation 2 3 3 5" xfId="13980" xr:uid="{00000000-0005-0000-0000-00000F100000}"/>
    <cellStyle name="Calculation 2 3 4" xfId="6855" xr:uid="{00000000-0005-0000-0000-000010100000}"/>
    <cellStyle name="Calculation 2 3 4 2" xfId="20587" xr:uid="{00000000-0005-0000-0000-000011100000}"/>
    <cellStyle name="Calculation 2 3 4 2 2" xfId="27491" xr:uid="{00000000-0005-0000-0000-000012100000}"/>
    <cellStyle name="Calculation 2 3 4 3" xfId="18423" xr:uid="{00000000-0005-0000-0000-000013100000}"/>
    <cellStyle name="Calculation 2 3 4 3 2" xfId="25336" xr:uid="{00000000-0005-0000-0000-000014100000}"/>
    <cellStyle name="Calculation 2 3 4 4" xfId="15759" xr:uid="{00000000-0005-0000-0000-000015100000}"/>
    <cellStyle name="Calculation 2 3 4 5" xfId="14525" xr:uid="{00000000-0005-0000-0000-000016100000}"/>
    <cellStyle name="Calculation 2 3 5" xfId="8576" xr:uid="{00000000-0005-0000-0000-000017100000}"/>
    <cellStyle name="Calculation 2 3 5 2" xfId="20701" xr:uid="{00000000-0005-0000-0000-000018100000}"/>
    <cellStyle name="Calculation 2 3 5 2 2" xfId="27605" xr:uid="{00000000-0005-0000-0000-000019100000}"/>
    <cellStyle name="Calculation 2 3 5 3" xfId="18600" xr:uid="{00000000-0005-0000-0000-00001A100000}"/>
    <cellStyle name="Calculation 2 3 5 3 2" xfId="25511" xr:uid="{00000000-0005-0000-0000-00001B100000}"/>
    <cellStyle name="Calculation 2 3 5 4" xfId="15867" xr:uid="{00000000-0005-0000-0000-00001C100000}"/>
    <cellStyle name="Calculation 2 3 5 5" xfId="13263" xr:uid="{00000000-0005-0000-0000-00001D100000}"/>
    <cellStyle name="Calculation 2 3 6" xfId="9850" xr:uid="{00000000-0005-0000-0000-00001E100000}"/>
    <cellStyle name="Calculation 2 3 6 2" xfId="21319" xr:uid="{00000000-0005-0000-0000-00001F100000}"/>
    <cellStyle name="Calculation 2 3 6 2 2" xfId="28222" xr:uid="{00000000-0005-0000-0000-000020100000}"/>
    <cellStyle name="Calculation 2 3 6 3" xfId="19191" xr:uid="{00000000-0005-0000-0000-000021100000}"/>
    <cellStyle name="Calculation 2 3 6 3 2" xfId="26100" xr:uid="{00000000-0005-0000-0000-000022100000}"/>
    <cellStyle name="Calculation 2 3 6 4" xfId="16697" xr:uid="{00000000-0005-0000-0000-000023100000}"/>
    <cellStyle name="Calculation 2 3 6 5" xfId="23779" xr:uid="{00000000-0005-0000-0000-000024100000}"/>
    <cellStyle name="Calculation 2 3 7" xfId="11246" xr:uid="{00000000-0005-0000-0000-000025100000}"/>
    <cellStyle name="Calculation 2 3 7 2" xfId="22422" xr:uid="{00000000-0005-0000-0000-000026100000}"/>
    <cellStyle name="Calculation 2 3 7 2 2" xfId="29319" xr:uid="{00000000-0005-0000-0000-000027100000}"/>
    <cellStyle name="Calculation 2 3 7 3" xfId="23288" xr:uid="{00000000-0005-0000-0000-000028100000}"/>
    <cellStyle name="Calculation 2 3 7 3 2" xfId="30184" xr:uid="{00000000-0005-0000-0000-000029100000}"/>
    <cellStyle name="Calculation 2 3 7 4" xfId="17835" xr:uid="{00000000-0005-0000-0000-00002A100000}"/>
    <cellStyle name="Calculation 2 3 7 5" xfId="24771" xr:uid="{00000000-0005-0000-0000-00002B100000}"/>
    <cellStyle name="Calculation 2 3 8" xfId="18335" xr:uid="{00000000-0005-0000-0000-00002C100000}"/>
    <cellStyle name="Calculation 2 3 8 2" xfId="25248" xr:uid="{00000000-0005-0000-0000-00002D100000}"/>
    <cellStyle name="Calculation 2 3 9" xfId="13547" xr:uid="{00000000-0005-0000-0000-00002E100000}"/>
    <cellStyle name="Calculation 2 4" xfId="451" xr:uid="{00000000-0005-0000-0000-00002F100000}"/>
    <cellStyle name="Calculation 2 4 2" xfId="4720" xr:uid="{00000000-0005-0000-0000-000030100000}"/>
    <cellStyle name="Calculation 2 4 3" xfId="2520" xr:uid="{00000000-0005-0000-0000-000031100000}"/>
    <cellStyle name="Calculation 2 4 4" xfId="6852" xr:uid="{00000000-0005-0000-0000-000032100000}"/>
    <cellStyle name="Calculation 2 4 4 2" xfId="20584" xr:uid="{00000000-0005-0000-0000-000033100000}"/>
    <cellStyle name="Calculation 2 4 4 2 2" xfId="27488" xr:uid="{00000000-0005-0000-0000-000034100000}"/>
    <cellStyle name="Calculation 2 4 4 3" xfId="19342" xr:uid="{00000000-0005-0000-0000-000035100000}"/>
    <cellStyle name="Calculation 2 4 4 3 2" xfId="26251" xr:uid="{00000000-0005-0000-0000-000036100000}"/>
    <cellStyle name="Calculation 2 4 4 4" xfId="15756" xr:uid="{00000000-0005-0000-0000-000037100000}"/>
    <cellStyle name="Calculation 2 4 4 5" xfId="13475" xr:uid="{00000000-0005-0000-0000-000038100000}"/>
    <cellStyle name="Calculation 2 4 5" xfId="8579" xr:uid="{00000000-0005-0000-0000-000039100000}"/>
    <cellStyle name="Calculation 2 4 5 2" xfId="20704" xr:uid="{00000000-0005-0000-0000-00003A100000}"/>
    <cellStyle name="Calculation 2 4 5 2 2" xfId="27608" xr:uid="{00000000-0005-0000-0000-00003B100000}"/>
    <cellStyle name="Calculation 2 4 5 3" xfId="18436" xr:uid="{00000000-0005-0000-0000-00003C100000}"/>
    <cellStyle name="Calculation 2 4 5 3 2" xfId="25349" xr:uid="{00000000-0005-0000-0000-00003D100000}"/>
    <cellStyle name="Calculation 2 4 5 4" xfId="15870" xr:uid="{00000000-0005-0000-0000-00003E100000}"/>
    <cellStyle name="Calculation 2 4 5 5" xfId="13262" xr:uid="{00000000-0005-0000-0000-00003F100000}"/>
    <cellStyle name="Calculation 2 4 6" xfId="18141" xr:uid="{00000000-0005-0000-0000-000040100000}"/>
    <cellStyle name="Calculation 2 4 6 2" xfId="25055" xr:uid="{00000000-0005-0000-0000-000041100000}"/>
    <cellStyle name="Calculation 2 4 7" xfId="13405" xr:uid="{00000000-0005-0000-0000-000042100000}"/>
    <cellStyle name="Calculation 2 5" xfId="885" xr:uid="{00000000-0005-0000-0000-000043100000}"/>
    <cellStyle name="Calculation 2 5 2" xfId="4721" xr:uid="{00000000-0005-0000-0000-000044100000}"/>
    <cellStyle name="Calculation 2 5 2 2" xfId="6848" xr:uid="{00000000-0005-0000-0000-000045100000}"/>
    <cellStyle name="Calculation 2 5 2 2 2" xfId="20580" xr:uid="{00000000-0005-0000-0000-000046100000}"/>
    <cellStyle name="Calculation 2 5 2 2 2 2" xfId="27484" xr:uid="{00000000-0005-0000-0000-000047100000}"/>
    <cellStyle name="Calculation 2 5 2 2 3" xfId="18414" xr:uid="{00000000-0005-0000-0000-000048100000}"/>
    <cellStyle name="Calculation 2 5 2 2 3 2" xfId="25327" xr:uid="{00000000-0005-0000-0000-000049100000}"/>
    <cellStyle name="Calculation 2 5 2 2 4" xfId="15755" xr:uid="{00000000-0005-0000-0000-00004A100000}"/>
    <cellStyle name="Calculation 2 5 2 2 5" xfId="14915" xr:uid="{00000000-0005-0000-0000-00004B100000}"/>
    <cellStyle name="Calculation 2 5 2 3" xfId="8583" xr:uid="{00000000-0005-0000-0000-00004C100000}"/>
    <cellStyle name="Calculation 2 5 2 3 2" xfId="20705" xr:uid="{00000000-0005-0000-0000-00004D100000}"/>
    <cellStyle name="Calculation 2 5 2 3 2 2" xfId="27609" xr:uid="{00000000-0005-0000-0000-00004E100000}"/>
    <cellStyle name="Calculation 2 5 2 3 3" xfId="18437" xr:uid="{00000000-0005-0000-0000-00004F100000}"/>
    <cellStyle name="Calculation 2 5 2 3 3 2" xfId="25350" xr:uid="{00000000-0005-0000-0000-000050100000}"/>
    <cellStyle name="Calculation 2 5 2 3 4" xfId="15871" xr:uid="{00000000-0005-0000-0000-000051100000}"/>
    <cellStyle name="Calculation 2 5 2 3 5" xfId="13261" xr:uid="{00000000-0005-0000-0000-000052100000}"/>
    <cellStyle name="Calculation 2 5 2 4" xfId="19372" xr:uid="{00000000-0005-0000-0000-000053100000}"/>
    <cellStyle name="Calculation 2 5 2 4 2" xfId="26281" xr:uid="{00000000-0005-0000-0000-000054100000}"/>
    <cellStyle name="Calculation 2 5 2 5" xfId="14670" xr:uid="{00000000-0005-0000-0000-000055100000}"/>
    <cellStyle name="Calculation 2 5 3" xfId="2915" xr:uid="{00000000-0005-0000-0000-000056100000}"/>
    <cellStyle name="Calculation 2 5 3 2" xfId="6847" xr:uid="{00000000-0005-0000-0000-000057100000}"/>
    <cellStyle name="Calculation 2 5 3 2 2" xfId="20579" xr:uid="{00000000-0005-0000-0000-000058100000}"/>
    <cellStyle name="Calculation 2 5 3 2 2 2" xfId="27483" xr:uid="{00000000-0005-0000-0000-000059100000}"/>
    <cellStyle name="Calculation 2 5 3 2 3" xfId="18426" xr:uid="{00000000-0005-0000-0000-00005A100000}"/>
    <cellStyle name="Calculation 2 5 3 2 3 2" xfId="25339" xr:uid="{00000000-0005-0000-0000-00005B100000}"/>
    <cellStyle name="Calculation 2 5 3 2 4" xfId="15754" xr:uid="{00000000-0005-0000-0000-00005C100000}"/>
    <cellStyle name="Calculation 2 5 3 2 5" xfId="13837" xr:uid="{00000000-0005-0000-0000-00005D100000}"/>
    <cellStyle name="Calculation 2 5 3 3" xfId="8584" xr:uid="{00000000-0005-0000-0000-00005E100000}"/>
    <cellStyle name="Calculation 2 5 3 3 2" xfId="20706" xr:uid="{00000000-0005-0000-0000-00005F100000}"/>
    <cellStyle name="Calculation 2 5 3 3 2 2" xfId="27610" xr:uid="{00000000-0005-0000-0000-000060100000}"/>
    <cellStyle name="Calculation 2 5 3 3 3" xfId="18435" xr:uid="{00000000-0005-0000-0000-000061100000}"/>
    <cellStyle name="Calculation 2 5 3 3 3 2" xfId="25348" xr:uid="{00000000-0005-0000-0000-000062100000}"/>
    <cellStyle name="Calculation 2 5 3 3 4" xfId="15872" xr:uid="{00000000-0005-0000-0000-000063100000}"/>
    <cellStyle name="Calculation 2 5 3 3 5" xfId="13830" xr:uid="{00000000-0005-0000-0000-000064100000}"/>
    <cellStyle name="Calculation 2 5 3 4" xfId="18787" xr:uid="{00000000-0005-0000-0000-000065100000}"/>
    <cellStyle name="Calculation 2 5 3 4 2" xfId="25697" xr:uid="{00000000-0005-0000-0000-000066100000}"/>
    <cellStyle name="Calculation 2 5 3 5" xfId="14114" xr:uid="{00000000-0005-0000-0000-000067100000}"/>
    <cellStyle name="Calculation 2 5 4" xfId="9818" xr:uid="{00000000-0005-0000-0000-000068100000}"/>
    <cellStyle name="Calculation 2 5 4 2" xfId="21287" xr:uid="{00000000-0005-0000-0000-000069100000}"/>
    <cellStyle name="Calculation 2 5 4 2 2" xfId="28190" xr:uid="{00000000-0005-0000-0000-00006A100000}"/>
    <cellStyle name="Calculation 2 5 4 3" xfId="19198" xr:uid="{00000000-0005-0000-0000-00006B100000}"/>
    <cellStyle name="Calculation 2 5 4 3 2" xfId="26107" xr:uid="{00000000-0005-0000-0000-00006C100000}"/>
    <cellStyle name="Calculation 2 5 4 4" xfId="16665" xr:uid="{00000000-0005-0000-0000-00006D100000}"/>
    <cellStyle name="Calculation 2 5 4 5" xfId="23747" xr:uid="{00000000-0005-0000-0000-00006E100000}"/>
    <cellStyle name="Calculation 2 6" xfId="3128" xr:uid="{00000000-0005-0000-0000-00006F100000}"/>
    <cellStyle name="Calculation 2 6 2" xfId="4722" xr:uid="{00000000-0005-0000-0000-000070100000}"/>
    <cellStyle name="Calculation 2 6 3" xfId="5394" xr:uid="{00000000-0005-0000-0000-000071100000}"/>
    <cellStyle name="Calculation 2 6 4" xfId="9215" xr:uid="{00000000-0005-0000-0000-000072100000}"/>
    <cellStyle name="Calculation 2 6 4 2" xfId="20794" xr:uid="{00000000-0005-0000-0000-000073100000}"/>
    <cellStyle name="Calculation 2 6 4 2 2" xfId="27698" xr:uid="{00000000-0005-0000-0000-000074100000}"/>
    <cellStyle name="Calculation 2 6 4 3" xfId="19315" xr:uid="{00000000-0005-0000-0000-000075100000}"/>
    <cellStyle name="Calculation 2 6 4 3 2" xfId="26224" xr:uid="{00000000-0005-0000-0000-000076100000}"/>
    <cellStyle name="Calculation 2 6 4 4" xfId="16073" xr:uid="{00000000-0005-0000-0000-000077100000}"/>
    <cellStyle name="Calculation 2 6 4 5" xfId="14505" xr:uid="{00000000-0005-0000-0000-000078100000}"/>
    <cellStyle name="Calculation 2 7" xfId="3394" xr:uid="{00000000-0005-0000-0000-000079100000}"/>
    <cellStyle name="Calculation 2 7 2" xfId="4723" xr:uid="{00000000-0005-0000-0000-00007A100000}"/>
    <cellStyle name="Calculation 2 7 2 2" xfId="6842" xr:uid="{00000000-0005-0000-0000-00007B100000}"/>
    <cellStyle name="Calculation 2 7 2 2 2" xfId="20574" xr:uid="{00000000-0005-0000-0000-00007C100000}"/>
    <cellStyle name="Calculation 2 7 2 2 2 2" xfId="27478" xr:uid="{00000000-0005-0000-0000-00007D100000}"/>
    <cellStyle name="Calculation 2 7 2 2 3" xfId="18422" xr:uid="{00000000-0005-0000-0000-00007E100000}"/>
    <cellStyle name="Calculation 2 7 2 2 3 2" xfId="25335" xr:uid="{00000000-0005-0000-0000-00007F100000}"/>
    <cellStyle name="Calculation 2 7 2 2 4" xfId="15753" xr:uid="{00000000-0005-0000-0000-000080100000}"/>
    <cellStyle name="Calculation 2 7 2 2 5" xfId="13607" xr:uid="{00000000-0005-0000-0000-000081100000}"/>
    <cellStyle name="Calculation 2 7 2 3" xfId="8589" xr:uid="{00000000-0005-0000-0000-000082100000}"/>
    <cellStyle name="Calculation 2 7 2 3 2" xfId="20707" xr:uid="{00000000-0005-0000-0000-000083100000}"/>
    <cellStyle name="Calculation 2 7 2 3 2 2" xfId="27611" xr:uid="{00000000-0005-0000-0000-000084100000}"/>
    <cellStyle name="Calculation 2 7 2 3 3" xfId="21420" xr:uid="{00000000-0005-0000-0000-000085100000}"/>
    <cellStyle name="Calculation 2 7 2 3 3 2" xfId="28319" xr:uid="{00000000-0005-0000-0000-000086100000}"/>
    <cellStyle name="Calculation 2 7 2 3 4" xfId="15873" xr:uid="{00000000-0005-0000-0000-000087100000}"/>
    <cellStyle name="Calculation 2 7 2 3 5" xfId="14518" xr:uid="{00000000-0005-0000-0000-000088100000}"/>
    <cellStyle name="Calculation 2 7 2 4" xfId="19374" xr:uid="{00000000-0005-0000-0000-000089100000}"/>
    <cellStyle name="Calculation 2 7 2 4 2" xfId="26283" xr:uid="{00000000-0005-0000-0000-00008A100000}"/>
    <cellStyle name="Calculation 2 7 2 5" xfId="14672" xr:uid="{00000000-0005-0000-0000-00008B100000}"/>
    <cellStyle name="Calculation 2 8" xfId="3736" xr:uid="{00000000-0005-0000-0000-00008C100000}"/>
    <cellStyle name="Calculation 2 8 2" xfId="6841" xr:uid="{00000000-0005-0000-0000-00008D100000}"/>
    <cellStyle name="Calculation 2 8 2 2" xfId="20573" xr:uid="{00000000-0005-0000-0000-00008E100000}"/>
    <cellStyle name="Calculation 2 8 2 2 2" xfId="27477" xr:uid="{00000000-0005-0000-0000-00008F100000}"/>
    <cellStyle name="Calculation 2 8 2 3" xfId="18420" xr:uid="{00000000-0005-0000-0000-000090100000}"/>
    <cellStyle name="Calculation 2 8 2 3 2" xfId="25333" xr:uid="{00000000-0005-0000-0000-000091100000}"/>
    <cellStyle name="Calculation 2 8 2 4" xfId="15752" xr:uid="{00000000-0005-0000-0000-000092100000}"/>
    <cellStyle name="Calculation 2 8 2 5" xfId="14526" xr:uid="{00000000-0005-0000-0000-000093100000}"/>
    <cellStyle name="Calculation 2 8 3" xfId="8590" xr:uid="{00000000-0005-0000-0000-000094100000}"/>
    <cellStyle name="Calculation 2 8 3 2" xfId="20708" xr:uid="{00000000-0005-0000-0000-000095100000}"/>
    <cellStyle name="Calculation 2 8 3 2 2" xfId="27612" xr:uid="{00000000-0005-0000-0000-000096100000}"/>
    <cellStyle name="Calculation 2 8 3 3" xfId="18599" xr:uid="{00000000-0005-0000-0000-000097100000}"/>
    <cellStyle name="Calculation 2 8 3 3 2" xfId="25510" xr:uid="{00000000-0005-0000-0000-000098100000}"/>
    <cellStyle name="Calculation 2 8 3 4" xfId="15874" xr:uid="{00000000-0005-0000-0000-000099100000}"/>
    <cellStyle name="Calculation 2 8 3 5" xfId="13831" xr:uid="{00000000-0005-0000-0000-00009A100000}"/>
    <cellStyle name="Calculation 2 8 4" xfId="19094" xr:uid="{00000000-0005-0000-0000-00009B100000}"/>
    <cellStyle name="Calculation 2 8 4 2" xfId="26003" xr:uid="{00000000-0005-0000-0000-00009C100000}"/>
    <cellStyle name="Calculation 2 8 5" xfId="14445" xr:uid="{00000000-0005-0000-0000-00009D100000}"/>
    <cellStyle name="Calculation 2 9" xfId="3820" xr:uid="{00000000-0005-0000-0000-00009E100000}"/>
    <cellStyle name="Calculation 2 9 2" xfId="6840" xr:uid="{00000000-0005-0000-0000-00009F100000}"/>
    <cellStyle name="Calculation 2 9 2 2" xfId="20572" xr:uid="{00000000-0005-0000-0000-0000A0100000}"/>
    <cellStyle name="Calculation 2 9 2 2 2" xfId="27476" xr:uid="{00000000-0005-0000-0000-0000A1100000}"/>
    <cellStyle name="Calculation 2 9 2 3" xfId="18425" xr:uid="{00000000-0005-0000-0000-0000A2100000}"/>
    <cellStyle name="Calculation 2 9 2 3 2" xfId="25338" xr:uid="{00000000-0005-0000-0000-0000A3100000}"/>
    <cellStyle name="Calculation 2 9 2 4" xfId="15751" xr:uid="{00000000-0005-0000-0000-0000A4100000}"/>
    <cellStyle name="Calculation 2 9 2 5" xfId="13840" xr:uid="{00000000-0005-0000-0000-0000A5100000}"/>
    <cellStyle name="Calculation 2 9 3" xfId="8591" xr:uid="{00000000-0005-0000-0000-0000A6100000}"/>
    <cellStyle name="Calculation 2 9 3 2" xfId="20709" xr:uid="{00000000-0005-0000-0000-0000A7100000}"/>
    <cellStyle name="Calculation 2 9 3 2 2" xfId="27613" xr:uid="{00000000-0005-0000-0000-0000A8100000}"/>
    <cellStyle name="Calculation 2 9 3 3" xfId="19328" xr:uid="{00000000-0005-0000-0000-0000A9100000}"/>
    <cellStyle name="Calculation 2 9 3 3 2" xfId="26237" xr:uid="{00000000-0005-0000-0000-0000AA100000}"/>
    <cellStyle name="Calculation 2 9 3 4" xfId="15875" xr:uid="{00000000-0005-0000-0000-0000AB100000}"/>
    <cellStyle name="Calculation 2 9 3 5" xfId="13260" xr:uid="{00000000-0005-0000-0000-0000AC100000}"/>
    <cellStyle name="Calculation 2 9 4" xfId="19118" xr:uid="{00000000-0005-0000-0000-0000AD100000}"/>
    <cellStyle name="Calculation 2 9 4 2" xfId="26027" xr:uid="{00000000-0005-0000-0000-0000AE100000}"/>
    <cellStyle name="Calculation 2 9 5" xfId="14467" xr:uid="{00000000-0005-0000-0000-0000AF100000}"/>
    <cellStyle name="Calculation 3" xfId="182" xr:uid="{00000000-0005-0000-0000-0000B0100000}"/>
    <cellStyle name="Calculation 3 10" xfId="17988" xr:uid="{00000000-0005-0000-0000-0000B1100000}"/>
    <cellStyle name="Calculation 3 10 2" xfId="24902" xr:uid="{00000000-0005-0000-0000-0000B2100000}"/>
    <cellStyle name="Calculation 3 11" xfId="13288" xr:uid="{00000000-0005-0000-0000-0000B3100000}"/>
    <cellStyle name="Calculation 3 2" xfId="2522" xr:uid="{00000000-0005-0000-0000-0000B4100000}"/>
    <cellStyle name="Calculation 3 2 2" xfId="4725" xr:uid="{00000000-0005-0000-0000-0000B5100000}"/>
    <cellStyle name="Calculation 3 2 2 2" xfId="6728" xr:uid="{00000000-0005-0000-0000-0000B6100000}"/>
    <cellStyle name="Calculation 3 2 2 2 2" xfId="20508" xr:uid="{00000000-0005-0000-0000-0000B7100000}"/>
    <cellStyle name="Calculation 3 2 2 2 2 2" xfId="27412" xr:uid="{00000000-0005-0000-0000-0000B8100000}"/>
    <cellStyle name="Calculation 3 2 2 2 3" xfId="19674" xr:uid="{00000000-0005-0000-0000-0000B9100000}"/>
    <cellStyle name="Calculation 3 2 2 2 3 2" xfId="26583" xr:uid="{00000000-0005-0000-0000-0000BA100000}"/>
    <cellStyle name="Calculation 3 2 2 2 4" xfId="15716" xr:uid="{00000000-0005-0000-0000-0000BB100000}"/>
    <cellStyle name="Calculation 3 2 2 2 5" xfId="13708" xr:uid="{00000000-0005-0000-0000-0000BC100000}"/>
    <cellStyle name="Calculation 3 2 3" xfId="9763" xr:uid="{00000000-0005-0000-0000-0000BD100000}"/>
    <cellStyle name="Calculation 3 2 3 2" xfId="21232" xr:uid="{00000000-0005-0000-0000-0000BE100000}"/>
    <cellStyle name="Calculation 3 2 3 2 2" xfId="28136" xr:uid="{00000000-0005-0000-0000-0000BF100000}"/>
    <cellStyle name="Calculation 3 2 3 3" xfId="19214" xr:uid="{00000000-0005-0000-0000-0000C0100000}"/>
    <cellStyle name="Calculation 3 2 3 3 2" xfId="26123" xr:uid="{00000000-0005-0000-0000-0000C1100000}"/>
    <cellStyle name="Calculation 3 2 3 4" xfId="16610" xr:uid="{00000000-0005-0000-0000-0000C2100000}"/>
    <cellStyle name="Calculation 3 2 3 5" xfId="23693" xr:uid="{00000000-0005-0000-0000-0000C3100000}"/>
    <cellStyle name="Calculation 3 3" xfId="2523" xr:uid="{00000000-0005-0000-0000-0000C4100000}"/>
    <cellStyle name="Calculation 3 3 2" xfId="4726" xr:uid="{00000000-0005-0000-0000-0000C5100000}"/>
    <cellStyle name="Calculation 3 3 2 2" xfId="6835" xr:uid="{00000000-0005-0000-0000-0000C6100000}"/>
    <cellStyle name="Calculation 3 3 2 2 2" xfId="20567" xr:uid="{00000000-0005-0000-0000-0000C7100000}"/>
    <cellStyle name="Calculation 3 3 2 2 2 2" xfId="27471" xr:uid="{00000000-0005-0000-0000-0000C8100000}"/>
    <cellStyle name="Calculation 3 3 2 2 3" xfId="19344" xr:uid="{00000000-0005-0000-0000-0000C9100000}"/>
    <cellStyle name="Calculation 3 3 2 2 3 2" xfId="26253" xr:uid="{00000000-0005-0000-0000-0000CA100000}"/>
    <cellStyle name="Calculation 3 3 2 2 4" xfId="15748" xr:uid="{00000000-0005-0000-0000-0000CB100000}"/>
    <cellStyle name="Calculation 3 3 2 2 5" xfId="14527" xr:uid="{00000000-0005-0000-0000-0000CC100000}"/>
    <cellStyle name="Calculation 3 3 2 3" xfId="8595" xr:uid="{00000000-0005-0000-0000-0000CD100000}"/>
    <cellStyle name="Calculation 3 3 2 3 2" xfId="20712" xr:uid="{00000000-0005-0000-0000-0000CE100000}"/>
    <cellStyle name="Calculation 3 3 2 3 2 2" xfId="27616" xr:uid="{00000000-0005-0000-0000-0000CF100000}"/>
    <cellStyle name="Calculation 3 3 2 3 3" xfId="19116" xr:uid="{00000000-0005-0000-0000-0000D0100000}"/>
    <cellStyle name="Calculation 3 3 2 3 3 2" xfId="26025" xr:uid="{00000000-0005-0000-0000-0000D1100000}"/>
    <cellStyle name="Calculation 3 3 2 3 4" xfId="15878" xr:uid="{00000000-0005-0000-0000-0000D2100000}"/>
    <cellStyle name="Calculation 3 3 2 3 5" xfId="14333" xr:uid="{00000000-0005-0000-0000-0000D3100000}"/>
    <cellStyle name="Calculation 3 3 2 4" xfId="19377" xr:uid="{00000000-0005-0000-0000-0000D4100000}"/>
    <cellStyle name="Calculation 3 3 2 4 2" xfId="26286" xr:uid="{00000000-0005-0000-0000-0000D5100000}"/>
    <cellStyle name="Calculation 3 3 2 5" xfId="14673" xr:uid="{00000000-0005-0000-0000-0000D6100000}"/>
    <cellStyle name="Calculation 3 3 3" xfId="6836" xr:uid="{00000000-0005-0000-0000-0000D7100000}"/>
    <cellStyle name="Calculation 3 3 3 2" xfId="20568" xr:uid="{00000000-0005-0000-0000-0000D8100000}"/>
    <cellStyle name="Calculation 3 3 3 2 2" xfId="27472" xr:uid="{00000000-0005-0000-0000-0000D9100000}"/>
    <cellStyle name="Calculation 3 3 3 3" xfId="18868" xr:uid="{00000000-0005-0000-0000-0000DA100000}"/>
    <cellStyle name="Calculation 3 3 3 3 2" xfId="25777" xr:uid="{00000000-0005-0000-0000-0000DB100000}"/>
    <cellStyle name="Calculation 3 3 3 4" xfId="15749" xr:uid="{00000000-0005-0000-0000-0000DC100000}"/>
    <cellStyle name="Calculation 3 3 3 5" xfId="13603" xr:uid="{00000000-0005-0000-0000-0000DD100000}"/>
    <cellStyle name="Calculation 3 3 4" xfId="8594" xr:uid="{00000000-0005-0000-0000-0000DE100000}"/>
    <cellStyle name="Calculation 3 3 4 2" xfId="20711" xr:uid="{00000000-0005-0000-0000-0000DF100000}"/>
    <cellStyle name="Calculation 3 3 4 2 2" xfId="27615" xr:uid="{00000000-0005-0000-0000-0000E0100000}"/>
    <cellStyle name="Calculation 3 3 4 3" xfId="19325" xr:uid="{00000000-0005-0000-0000-0000E1100000}"/>
    <cellStyle name="Calculation 3 3 4 3 2" xfId="26234" xr:uid="{00000000-0005-0000-0000-0000E2100000}"/>
    <cellStyle name="Calculation 3 3 4 4" xfId="15877" xr:uid="{00000000-0005-0000-0000-0000E3100000}"/>
    <cellStyle name="Calculation 3 3 4 5" xfId="14517" xr:uid="{00000000-0005-0000-0000-0000E4100000}"/>
    <cellStyle name="Calculation 3 3 5" xfId="9667" xr:uid="{00000000-0005-0000-0000-0000E5100000}"/>
    <cellStyle name="Calculation 3 3 5 2" xfId="21136" xr:uid="{00000000-0005-0000-0000-0000E6100000}"/>
    <cellStyle name="Calculation 3 3 5 2 2" xfId="28040" xr:uid="{00000000-0005-0000-0000-0000E7100000}"/>
    <cellStyle name="Calculation 3 3 5 3" xfId="19701" xr:uid="{00000000-0005-0000-0000-0000E8100000}"/>
    <cellStyle name="Calculation 3 3 5 3 2" xfId="26610" xr:uid="{00000000-0005-0000-0000-0000E9100000}"/>
    <cellStyle name="Calculation 3 3 5 4" xfId="16514" xr:uid="{00000000-0005-0000-0000-0000EA100000}"/>
    <cellStyle name="Calculation 3 3 5 5" xfId="23597" xr:uid="{00000000-0005-0000-0000-0000EB100000}"/>
    <cellStyle name="Calculation 3 3 6" xfId="11248" xr:uid="{00000000-0005-0000-0000-0000EC100000}"/>
    <cellStyle name="Calculation 3 3 7" xfId="18637" xr:uid="{00000000-0005-0000-0000-0000ED100000}"/>
    <cellStyle name="Calculation 3 3 7 2" xfId="25548" xr:uid="{00000000-0005-0000-0000-0000EE100000}"/>
    <cellStyle name="Calculation 3 3 8" xfId="13982" xr:uid="{00000000-0005-0000-0000-0000EF100000}"/>
    <cellStyle name="Calculation 3 4" xfId="4724" xr:uid="{00000000-0005-0000-0000-0000F0100000}"/>
    <cellStyle name="Calculation 3 4 2" xfId="9516" xr:uid="{00000000-0005-0000-0000-0000F1100000}"/>
    <cellStyle name="Calculation 3 4 2 2" xfId="21009" xr:uid="{00000000-0005-0000-0000-0000F2100000}"/>
    <cellStyle name="Calculation 3 4 2 2 2" xfId="27913" xr:uid="{00000000-0005-0000-0000-0000F3100000}"/>
    <cellStyle name="Calculation 3 4 2 3" xfId="19636" xr:uid="{00000000-0005-0000-0000-0000F4100000}"/>
    <cellStyle name="Calculation 3 4 2 3 2" xfId="26545" xr:uid="{00000000-0005-0000-0000-0000F5100000}"/>
    <cellStyle name="Calculation 3 4 2 4" xfId="16364" xr:uid="{00000000-0005-0000-0000-0000F6100000}"/>
    <cellStyle name="Calculation 3 4 2 5" xfId="23470" xr:uid="{00000000-0005-0000-0000-0000F7100000}"/>
    <cellStyle name="Calculation 3 5" xfId="2521" xr:uid="{00000000-0005-0000-0000-0000F8100000}"/>
    <cellStyle name="Calculation 3 5 2" xfId="9415" xr:uid="{00000000-0005-0000-0000-0000F9100000}"/>
    <cellStyle name="Calculation 3 5 2 2" xfId="20915" xr:uid="{00000000-0005-0000-0000-0000FA100000}"/>
    <cellStyle name="Calculation 3 5 2 2 2" xfId="27819" xr:uid="{00000000-0005-0000-0000-0000FB100000}"/>
    <cellStyle name="Calculation 3 5 2 3" xfId="17959" xr:uid="{00000000-0005-0000-0000-0000FC100000}"/>
    <cellStyle name="Calculation 3 5 2 3 2" xfId="24873" xr:uid="{00000000-0005-0000-0000-0000FD100000}"/>
    <cellStyle name="Calculation 3 5 2 4" xfId="16266" xr:uid="{00000000-0005-0000-0000-0000FE100000}"/>
    <cellStyle name="Calculation 3 5 2 5" xfId="23376" xr:uid="{00000000-0005-0000-0000-0000FF100000}"/>
    <cellStyle name="Calculation 3 6" xfId="6839" xr:uid="{00000000-0005-0000-0000-000000110000}"/>
    <cellStyle name="Calculation 3 6 2" xfId="9344" xr:uid="{00000000-0005-0000-0000-000001110000}"/>
    <cellStyle name="Calculation 3 6 2 2" xfId="20858" xr:uid="{00000000-0005-0000-0000-000002110000}"/>
    <cellStyle name="Calculation 3 6 2 2 2" xfId="27762" xr:uid="{00000000-0005-0000-0000-000003110000}"/>
    <cellStyle name="Calculation 3 6 2 3" xfId="19723" xr:uid="{00000000-0005-0000-0000-000004110000}"/>
    <cellStyle name="Calculation 3 6 2 3 2" xfId="26631" xr:uid="{00000000-0005-0000-0000-000005110000}"/>
    <cellStyle name="Calculation 3 6 2 4" xfId="16195" xr:uid="{00000000-0005-0000-0000-000006110000}"/>
    <cellStyle name="Calculation 3 6 2 5" xfId="14486" xr:uid="{00000000-0005-0000-0000-000007110000}"/>
    <cellStyle name="Calculation 3 6 3" xfId="20571" xr:uid="{00000000-0005-0000-0000-000008110000}"/>
    <cellStyle name="Calculation 3 6 3 2" xfId="27475" xr:uid="{00000000-0005-0000-0000-000009110000}"/>
    <cellStyle name="Calculation 3 6 4" xfId="17977" xr:uid="{00000000-0005-0000-0000-00000A110000}"/>
    <cellStyle name="Calculation 3 6 4 2" xfId="24891" xr:uid="{00000000-0005-0000-0000-00000B110000}"/>
    <cellStyle name="Calculation 3 6 5" xfId="15750" xr:uid="{00000000-0005-0000-0000-00000C110000}"/>
    <cellStyle name="Calculation 3 6 6" xfId="13605" xr:uid="{00000000-0005-0000-0000-00000D110000}"/>
    <cellStyle name="Calculation 3 7" xfId="8592" xr:uid="{00000000-0005-0000-0000-00000E110000}"/>
    <cellStyle name="Calculation 3 7 2" xfId="6729" xr:uid="{00000000-0005-0000-0000-00000F110000}"/>
    <cellStyle name="Calculation 3 7 2 2" xfId="20509" xr:uid="{00000000-0005-0000-0000-000010110000}"/>
    <cellStyle name="Calculation 3 7 2 2 2" xfId="27413" xr:uid="{00000000-0005-0000-0000-000011110000}"/>
    <cellStyle name="Calculation 3 7 2 3" xfId="19675" xr:uid="{00000000-0005-0000-0000-000012110000}"/>
    <cellStyle name="Calculation 3 7 2 3 2" xfId="26584" xr:uid="{00000000-0005-0000-0000-000013110000}"/>
    <cellStyle name="Calculation 3 7 2 4" xfId="15717" xr:uid="{00000000-0005-0000-0000-000014110000}"/>
    <cellStyle name="Calculation 3 7 2 5" xfId="13843" xr:uid="{00000000-0005-0000-0000-000015110000}"/>
    <cellStyle name="Calculation 3 7 3" xfId="20710" xr:uid="{00000000-0005-0000-0000-000016110000}"/>
    <cellStyle name="Calculation 3 7 3 2" xfId="27614" xr:uid="{00000000-0005-0000-0000-000017110000}"/>
    <cellStyle name="Calculation 3 7 4" xfId="18222" xr:uid="{00000000-0005-0000-0000-000018110000}"/>
    <cellStyle name="Calculation 3 7 4 2" xfId="25136" xr:uid="{00000000-0005-0000-0000-000019110000}"/>
    <cellStyle name="Calculation 3 7 5" xfId="15876" xr:uid="{00000000-0005-0000-0000-00001A110000}"/>
    <cellStyle name="Calculation 3 7 6" xfId="14464" xr:uid="{00000000-0005-0000-0000-00001B110000}"/>
    <cellStyle name="Calculation 3 8" xfId="9950" xr:uid="{00000000-0005-0000-0000-00001C110000}"/>
    <cellStyle name="Calculation 3 8 2" xfId="21419" xr:uid="{00000000-0005-0000-0000-00001D110000}"/>
    <cellStyle name="Calculation 3 8 2 2" xfId="28318" xr:uid="{00000000-0005-0000-0000-00001E110000}"/>
    <cellStyle name="Calculation 3 8 3" xfId="18483" xr:uid="{00000000-0005-0000-0000-00001F110000}"/>
    <cellStyle name="Calculation 3 8 3 2" xfId="25396" xr:uid="{00000000-0005-0000-0000-000020110000}"/>
    <cellStyle name="Calculation 3 8 4" xfId="16797" xr:uid="{00000000-0005-0000-0000-000021110000}"/>
    <cellStyle name="Calculation 3 8 5" xfId="23875" xr:uid="{00000000-0005-0000-0000-000022110000}"/>
    <cellStyle name="Calculation 3 9" xfId="11247" xr:uid="{00000000-0005-0000-0000-000023110000}"/>
    <cellStyle name="Calculation 4" xfId="183" xr:uid="{00000000-0005-0000-0000-000024110000}"/>
    <cellStyle name="Calculation 4 2" xfId="4727" xr:uid="{00000000-0005-0000-0000-000025110000}"/>
    <cellStyle name="Calculation 4 2 2" xfId="6831" xr:uid="{00000000-0005-0000-0000-000026110000}"/>
    <cellStyle name="Calculation 4 2 2 2" xfId="20563" xr:uid="{00000000-0005-0000-0000-000027110000}"/>
    <cellStyle name="Calculation 4 2 2 2 2" xfId="27467" xr:uid="{00000000-0005-0000-0000-000028110000}"/>
    <cellStyle name="Calculation 4 2 2 3" xfId="18443" xr:uid="{00000000-0005-0000-0000-000029110000}"/>
    <cellStyle name="Calculation 4 2 2 3 2" xfId="25356" xr:uid="{00000000-0005-0000-0000-00002A110000}"/>
    <cellStyle name="Calculation 4 2 2 4" xfId="15746" xr:uid="{00000000-0005-0000-0000-00002B110000}"/>
    <cellStyle name="Calculation 4 2 2 5" xfId="13841" xr:uid="{00000000-0005-0000-0000-00002C110000}"/>
    <cellStyle name="Calculation 4 2 3" xfId="8599" xr:uid="{00000000-0005-0000-0000-00002D110000}"/>
    <cellStyle name="Calculation 4 2 3 2" xfId="20714" xr:uid="{00000000-0005-0000-0000-00002E110000}"/>
    <cellStyle name="Calculation 4 2 3 2 2" xfId="27618" xr:uid="{00000000-0005-0000-0000-00002F110000}"/>
    <cellStyle name="Calculation 4 2 3 3" xfId="19327" xr:uid="{00000000-0005-0000-0000-000030110000}"/>
    <cellStyle name="Calculation 4 2 3 3 2" xfId="26236" xr:uid="{00000000-0005-0000-0000-000031110000}"/>
    <cellStyle name="Calculation 4 2 3 4" xfId="15880" xr:uid="{00000000-0005-0000-0000-000032110000}"/>
    <cellStyle name="Calculation 4 2 3 5" xfId="14516" xr:uid="{00000000-0005-0000-0000-000033110000}"/>
    <cellStyle name="Calculation 4 2 4" xfId="6726" xr:uid="{00000000-0005-0000-0000-000034110000}"/>
    <cellStyle name="Calculation 4 2 4 2" xfId="20506" xr:uid="{00000000-0005-0000-0000-000035110000}"/>
    <cellStyle name="Calculation 4 2 4 2 2" xfId="27410" xr:uid="{00000000-0005-0000-0000-000036110000}"/>
    <cellStyle name="Calculation 4 2 4 3" xfId="19680" xr:uid="{00000000-0005-0000-0000-000037110000}"/>
    <cellStyle name="Calculation 4 2 4 3 2" xfId="26589" xr:uid="{00000000-0005-0000-0000-000038110000}"/>
    <cellStyle name="Calculation 4 2 4 4" xfId="15714" xr:uid="{00000000-0005-0000-0000-000039110000}"/>
    <cellStyle name="Calculation 4 2 4 5" xfId="13844" xr:uid="{00000000-0005-0000-0000-00003A110000}"/>
    <cellStyle name="Calculation 4 2 5" xfId="19378" xr:uid="{00000000-0005-0000-0000-00003B110000}"/>
    <cellStyle name="Calculation 4 2 5 2" xfId="26287" xr:uid="{00000000-0005-0000-0000-00003C110000}"/>
    <cellStyle name="Calculation 4 2 6" xfId="14674" xr:uid="{00000000-0005-0000-0000-00003D110000}"/>
    <cellStyle name="Calculation 4 3" xfId="2524" xr:uid="{00000000-0005-0000-0000-00003E110000}"/>
    <cellStyle name="Calculation 4 3 2" xfId="6830" xr:uid="{00000000-0005-0000-0000-00003F110000}"/>
    <cellStyle name="Calculation 4 3 2 2" xfId="20562" xr:uid="{00000000-0005-0000-0000-000040110000}"/>
    <cellStyle name="Calculation 4 3 2 2 2" xfId="27466" xr:uid="{00000000-0005-0000-0000-000041110000}"/>
    <cellStyle name="Calculation 4 3 2 3" xfId="17978" xr:uid="{00000000-0005-0000-0000-000042110000}"/>
    <cellStyle name="Calculation 4 3 2 3 2" xfId="24892" xr:uid="{00000000-0005-0000-0000-000043110000}"/>
    <cellStyle name="Calculation 4 3 2 4" xfId="15745" xr:uid="{00000000-0005-0000-0000-000044110000}"/>
    <cellStyle name="Calculation 4 3 2 5" xfId="13634" xr:uid="{00000000-0005-0000-0000-000045110000}"/>
    <cellStyle name="Calculation 4 3 3" xfId="8600" xr:uid="{00000000-0005-0000-0000-000046110000}"/>
    <cellStyle name="Calculation 4 3 3 2" xfId="20715" xr:uid="{00000000-0005-0000-0000-000047110000}"/>
    <cellStyle name="Calculation 4 3 3 2 2" xfId="27619" xr:uid="{00000000-0005-0000-0000-000048110000}"/>
    <cellStyle name="Calculation 4 3 3 3" xfId="18139" xr:uid="{00000000-0005-0000-0000-000049110000}"/>
    <cellStyle name="Calculation 4 3 3 3 2" xfId="25053" xr:uid="{00000000-0005-0000-0000-00004A110000}"/>
    <cellStyle name="Calculation 4 3 3 4" xfId="15881" xr:uid="{00000000-0005-0000-0000-00004B110000}"/>
    <cellStyle name="Calculation 4 3 3 5" xfId="14111" xr:uid="{00000000-0005-0000-0000-00004C110000}"/>
    <cellStyle name="Calculation 4 3 4" xfId="6727" xr:uid="{00000000-0005-0000-0000-00004D110000}"/>
    <cellStyle name="Calculation 4 3 4 2" xfId="20507" xr:uid="{00000000-0005-0000-0000-00004E110000}"/>
    <cellStyle name="Calculation 4 3 4 2 2" xfId="27411" xr:uid="{00000000-0005-0000-0000-00004F110000}"/>
    <cellStyle name="Calculation 4 3 4 3" xfId="19677" xr:uid="{00000000-0005-0000-0000-000050110000}"/>
    <cellStyle name="Calculation 4 3 4 3 2" xfId="26586" xr:uid="{00000000-0005-0000-0000-000051110000}"/>
    <cellStyle name="Calculation 4 3 4 4" xfId="15715" xr:uid="{00000000-0005-0000-0000-000052110000}"/>
    <cellStyle name="Calculation 4 3 4 5" xfId="14530" xr:uid="{00000000-0005-0000-0000-000053110000}"/>
    <cellStyle name="Calculation 4 3 5" xfId="18638" xr:uid="{00000000-0005-0000-0000-000054110000}"/>
    <cellStyle name="Calculation 4 3 5 2" xfId="25549" xr:uid="{00000000-0005-0000-0000-000055110000}"/>
    <cellStyle name="Calculation 4 3 6" xfId="13983" xr:uid="{00000000-0005-0000-0000-000056110000}"/>
    <cellStyle name="Calculation 4 4" xfId="6832" xr:uid="{00000000-0005-0000-0000-000057110000}"/>
    <cellStyle name="Calculation 4 4 2" xfId="20564" xr:uid="{00000000-0005-0000-0000-000058110000}"/>
    <cellStyle name="Calculation 4 4 2 2" xfId="27468" xr:uid="{00000000-0005-0000-0000-000059110000}"/>
    <cellStyle name="Calculation 4 4 3" xfId="19343" xr:uid="{00000000-0005-0000-0000-00005A110000}"/>
    <cellStyle name="Calculation 4 4 3 2" xfId="26252" xr:uid="{00000000-0005-0000-0000-00005B110000}"/>
    <cellStyle name="Calculation 4 4 4" xfId="15747" xr:uid="{00000000-0005-0000-0000-00005C110000}"/>
    <cellStyle name="Calculation 4 4 5" xfId="14528" xr:uid="{00000000-0005-0000-0000-00005D110000}"/>
    <cellStyle name="Calculation 4 5" xfId="8598" xr:uid="{00000000-0005-0000-0000-00005E110000}"/>
    <cellStyle name="Calculation 4 5 2" xfId="20713" xr:uid="{00000000-0005-0000-0000-00005F110000}"/>
    <cellStyle name="Calculation 4 5 2 2" xfId="27617" xr:uid="{00000000-0005-0000-0000-000060110000}"/>
    <cellStyle name="Calculation 4 5 3" xfId="18867" xr:uid="{00000000-0005-0000-0000-000061110000}"/>
    <cellStyle name="Calculation 4 5 3 2" xfId="25776" xr:uid="{00000000-0005-0000-0000-000062110000}"/>
    <cellStyle name="Calculation 4 5 4" xfId="15879" xr:uid="{00000000-0005-0000-0000-000063110000}"/>
    <cellStyle name="Calculation 4 5 5" xfId="14914" xr:uid="{00000000-0005-0000-0000-000064110000}"/>
    <cellStyle name="Calculation 4 6" xfId="17989" xr:uid="{00000000-0005-0000-0000-000065110000}"/>
    <cellStyle name="Calculation 4 6 2" xfId="24903" xr:uid="{00000000-0005-0000-0000-000066110000}"/>
    <cellStyle name="Calculation 4 7" xfId="13289" xr:uid="{00000000-0005-0000-0000-000067110000}"/>
    <cellStyle name="Calculation 5" xfId="184" xr:uid="{00000000-0005-0000-0000-000068110000}"/>
    <cellStyle name="Calculation 5 2" xfId="3344" xr:uid="{00000000-0005-0000-0000-000069110000}"/>
    <cellStyle name="Calculation 5 2 2" xfId="6828" xr:uid="{00000000-0005-0000-0000-00006A110000}"/>
    <cellStyle name="Calculation 5 2 2 2" xfId="20560" xr:uid="{00000000-0005-0000-0000-00006B110000}"/>
    <cellStyle name="Calculation 5 2 2 2 2" xfId="27464" xr:uid="{00000000-0005-0000-0000-00006C110000}"/>
    <cellStyle name="Calculation 5 2 2 3" xfId="19345" xr:uid="{00000000-0005-0000-0000-00006D110000}"/>
    <cellStyle name="Calculation 5 2 2 3 2" xfId="26254" xr:uid="{00000000-0005-0000-0000-00006E110000}"/>
    <cellStyle name="Calculation 5 2 2 4" xfId="15743" xr:uid="{00000000-0005-0000-0000-00006F110000}"/>
    <cellStyle name="Calculation 5 2 2 5" xfId="14529" xr:uid="{00000000-0005-0000-0000-000070110000}"/>
    <cellStyle name="Calculation 5 2 3" xfId="8602" xr:uid="{00000000-0005-0000-0000-000071110000}"/>
    <cellStyle name="Calculation 5 2 3 2" xfId="20717" xr:uid="{00000000-0005-0000-0000-000072110000}"/>
    <cellStyle name="Calculation 5 2 3 2 2" xfId="27621" xr:uid="{00000000-0005-0000-0000-000073110000}"/>
    <cellStyle name="Calculation 5 2 3 3" xfId="18598" xr:uid="{00000000-0005-0000-0000-000074110000}"/>
    <cellStyle name="Calculation 5 2 3 3 2" xfId="25509" xr:uid="{00000000-0005-0000-0000-000075110000}"/>
    <cellStyle name="Calculation 5 2 3 4" xfId="15883" xr:uid="{00000000-0005-0000-0000-000076110000}"/>
    <cellStyle name="Calculation 5 2 3 5" xfId="14515" xr:uid="{00000000-0005-0000-0000-000077110000}"/>
    <cellStyle name="Calculation 5 2 4" xfId="6724" xr:uid="{00000000-0005-0000-0000-000078110000}"/>
    <cellStyle name="Calculation 5 2 4 2" xfId="20504" xr:uid="{00000000-0005-0000-0000-000079110000}"/>
    <cellStyle name="Calculation 5 2 4 2 2" xfId="27408" xr:uid="{00000000-0005-0000-0000-00007A110000}"/>
    <cellStyle name="Calculation 5 2 4 3" xfId="19676" xr:uid="{00000000-0005-0000-0000-00007B110000}"/>
    <cellStyle name="Calculation 5 2 4 3 2" xfId="26585" xr:uid="{00000000-0005-0000-0000-00007C110000}"/>
    <cellStyle name="Calculation 5 2 4 4" xfId="15712" xr:uid="{00000000-0005-0000-0000-00007D110000}"/>
    <cellStyle name="Calculation 5 2 4 5" xfId="14531" xr:uid="{00000000-0005-0000-0000-00007E110000}"/>
    <cellStyle name="Calculation 5 2 5" xfId="18927" xr:uid="{00000000-0005-0000-0000-00007F110000}"/>
    <cellStyle name="Calculation 5 2 5 2" xfId="25836" xr:uid="{00000000-0005-0000-0000-000080110000}"/>
    <cellStyle name="Calculation 5 2 6" xfId="14307" xr:uid="{00000000-0005-0000-0000-000081110000}"/>
    <cellStyle name="Calculation 5 3" xfId="6829" xr:uid="{00000000-0005-0000-0000-000082110000}"/>
    <cellStyle name="Calculation 5 3 2" xfId="20561" xr:uid="{00000000-0005-0000-0000-000083110000}"/>
    <cellStyle name="Calculation 5 3 2 2" xfId="27465" xr:uid="{00000000-0005-0000-0000-000084110000}"/>
    <cellStyle name="Calculation 5 3 3" xfId="18246" xr:uid="{00000000-0005-0000-0000-000085110000}"/>
    <cellStyle name="Calculation 5 3 3 2" xfId="25160" xr:uid="{00000000-0005-0000-0000-000086110000}"/>
    <cellStyle name="Calculation 5 3 4" xfId="15744" xr:uid="{00000000-0005-0000-0000-000087110000}"/>
    <cellStyle name="Calculation 5 3 5" xfId="13641" xr:uid="{00000000-0005-0000-0000-000088110000}"/>
    <cellStyle name="Calculation 5 4" xfId="8601" xr:uid="{00000000-0005-0000-0000-000089110000}"/>
    <cellStyle name="Calculation 5 4 2" xfId="20716" xr:uid="{00000000-0005-0000-0000-00008A110000}"/>
    <cellStyle name="Calculation 5 4 2 2" xfId="27620" xr:uid="{00000000-0005-0000-0000-00008B110000}"/>
    <cellStyle name="Calculation 5 4 3" xfId="22413" xr:uid="{00000000-0005-0000-0000-00008C110000}"/>
    <cellStyle name="Calculation 5 4 3 2" xfId="29310" xr:uid="{00000000-0005-0000-0000-00008D110000}"/>
    <cellStyle name="Calculation 5 4 4" xfId="15882" xr:uid="{00000000-0005-0000-0000-00008E110000}"/>
    <cellStyle name="Calculation 5 4 5" xfId="13829" xr:uid="{00000000-0005-0000-0000-00008F110000}"/>
    <cellStyle name="Calculation 5 5" xfId="6725" xr:uid="{00000000-0005-0000-0000-000090110000}"/>
    <cellStyle name="Calculation 5 5 2" xfId="20505" xr:uid="{00000000-0005-0000-0000-000091110000}"/>
    <cellStyle name="Calculation 5 5 2 2" xfId="27409" xr:uid="{00000000-0005-0000-0000-000092110000}"/>
    <cellStyle name="Calculation 5 5 3" xfId="19682" xr:uid="{00000000-0005-0000-0000-000093110000}"/>
    <cellStyle name="Calculation 5 5 3 2" xfId="26591" xr:uid="{00000000-0005-0000-0000-000094110000}"/>
    <cellStyle name="Calculation 5 5 4" xfId="15713" xr:uid="{00000000-0005-0000-0000-000095110000}"/>
    <cellStyle name="Calculation 5 5 5" xfId="13716" xr:uid="{00000000-0005-0000-0000-000096110000}"/>
    <cellStyle name="Calculation 5 6" xfId="17990" xr:uid="{00000000-0005-0000-0000-000097110000}"/>
    <cellStyle name="Calculation 5 6 2" xfId="24904" xr:uid="{00000000-0005-0000-0000-000098110000}"/>
    <cellStyle name="Calculation 5 7" xfId="13290" xr:uid="{00000000-0005-0000-0000-000099110000}"/>
    <cellStyle name="Calculation 6" xfId="185" xr:uid="{00000000-0005-0000-0000-00009A110000}"/>
    <cellStyle name="Calculation 6 2" xfId="6827" xr:uid="{00000000-0005-0000-0000-00009B110000}"/>
    <cellStyle name="Calculation 6 2 2" xfId="6722" xr:uid="{00000000-0005-0000-0000-00009C110000}"/>
    <cellStyle name="Calculation 6 2 2 2" xfId="20502" xr:uid="{00000000-0005-0000-0000-00009D110000}"/>
    <cellStyle name="Calculation 6 2 2 2 2" xfId="27406" xr:uid="{00000000-0005-0000-0000-00009E110000}"/>
    <cellStyle name="Calculation 6 2 2 3" xfId="19679" xr:uid="{00000000-0005-0000-0000-00009F110000}"/>
    <cellStyle name="Calculation 6 2 2 3 2" xfId="26588" xr:uid="{00000000-0005-0000-0000-0000A0110000}"/>
    <cellStyle name="Calculation 6 2 2 4" xfId="15710" xr:uid="{00000000-0005-0000-0000-0000A1110000}"/>
    <cellStyle name="Calculation 6 2 2 5" xfId="13267" xr:uid="{00000000-0005-0000-0000-0000A2110000}"/>
    <cellStyle name="Calculation 6 2 3" xfId="20559" xr:uid="{00000000-0005-0000-0000-0000A3110000}"/>
    <cellStyle name="Calculation 6 2 3 2" xfId="27463" xr:uid="{00000000-0005-0000-0000-0000A4110000}"/>
    <cellStyle name="Calculation 6 2 4" xfId="18611" xr:uid="{00000000-0005-0000-0000-0000A5110000}"/>
    <cellStyle name="Calculation 6 2 4 2" xfId="25522" xr:uid="{00000000-0005-0000-0000-0000A6110000}"/>
    <cellStyle name="Calculation 6 2 5" xfId="15742" xr:uid="{00000000-0005-0000-0000-0000A7110000}"/>
    <cellStyle name="Calculation 6 2 6" xfId="13719" xr:uid="{00000000-0005-0000-0000-0000A8110000}"/>
    <cellStyle name="Calculation 6 3" xfId="8603" xr:uid="{00000000-0005-0000-0000-0000A9110000}"/>
    <cellStyle name="Calculation 6 3 2" xfId="20718" xr:uid="{00000000-0005-0000-0000-0000AA110000}"/>
    <cellStyle name="Calculation 6 3 2 2" xfId="27622" xr:uid="{00000000-0005-0000-0000-0000AB110000}"/>
    <cellStyle name="Calculation 6 3 3" xfId="19326" xr:uid="{00000000-0005-0000-0000-0000AC110000}"/>
    <cellStyle name="Calculation 6 3 3 2" xfId="26235" xr:uid="{00000000-0005-0000-0000-0000AD110000}"/>
    <cellStyle name="Calculation 6 3 4" xfId="15884" xr:uid="{00000000-0005-0000-0000-0000AE110000}"/>
    <cellStyle name="Calculation 6 3 5" xfId="13590" xr:uid="{00000000-0005-0000-0000-0000AF110000}"/>
    <cellStyle name="Calculation 6 4" xfId="6723" xr:uid="{00000000-0005-0000-0000-0000B0110000}"/>
    <cellStyle name="Calculation 6 4 2" xfId="20503" xr:uid="{00000000-0005-0000-0000-0000B1110000}"/>
    <cellStyle name="Calculation 6 4 2 2" xfId="27407" xr:uid="{00000000-0005-0000-0000-0000B2110000}"/>
    <cellStyle name="Calculation 6 4 3" xfId="19681" xr:uid="{00000000-0005-0000-0000-0000B3110000}"/>
    <cellStyle name="Calculation 6 4 3 2" xfId="26590" xr:uid="{00000000-0005-0000-0000-0000B4110000}"/>
    <cellStyle name="Calculation 6 4 4" xfId="15711" xr:uid="{00000000-0005-0000-0000-0000B5110000}"/>
    <cellStyle name="Calculation 6 4 5" xfId="13845" xr:uid="{00000000-0005-0000-0000-0000B6110000}"/>
    <cellStyle name="Calculation 6 5" xfId="17991" xr:uid="{00000000-0005-0000-0000-0000B7110000}"/>
    <cellStyle name="Calculation 6 5 2" xfId="24905" xr:uid="{00000000-0005-0000-0000-0000B8110000}"/>
    <cellStyle name="Calculation 6 6" xfId="13291" xr:uid="{00000000-0005-0000-0000-0000B9110000}"/>
    <cellStyle name="Calculation 7" xfId="186" xr:uid="{00000000-0005-0000-0000-0000BA110000}"/>
    <cellStyle name="Calculation 7 2" xfId="6826" xr:uid="{00000000-0005-0000-0000-0000BB110000}"/>
    <cellStyle name="Calculation 7 2 2" xfId="6720" xr:uid="{00000000-0005-0000-0000-0000BC110000}"/>
    <cellStyle name="Calculation 7 2 2 2" xfId="20500" xr:uid="{00000000-0005-0000-0000-0000BD110000}"/>
    <cellStyle name="Calculation 7 2 2 2 2" xfId="27404" xr:uid="{00000000-0005-0000-0000-0000BE110000}"/>
    <cellStyle name="Calculation 7 2 2 3" xfId="19683" xr:uid="{00000000-0005-0000-0000-0000BF110000}"/>
    <cellStyle name="Calculation 7 2 2 3 2" xfId="26592" xr:uid="{00000000-0005-0000-0000-0000C0110000}"/>
    <cellStyle name="Calculation 7 2 2 4" xfId="15708" xr:uid="{00000000-0005-0000-0000-0000C1110000}"/>
    <cellStyle name="Calculation 7 2 2 5" xfId="14532" xr:uid="{00000000-0005-0000-0000-0000C2110000}"/>
    <cellStyle name="Calculation 7 2 3" xfId="20558" xr:uid="{00000000-0005-0000-0000-0000C3110000}"/>
    <cellStyle name="Calculation 7 2 3 2" xfId="27462" xr:uid="{00000000-0005-0000-0000-0000C4110000}"/>
    <cellStyle name="Calculation 7 2 4" xfId="22414" xr:uid="{00000000-0005-0000-0000-0000C5110000}"/>
    <cellStyle name="Calculation 7 2 4 2" xfId="29311" xr:uid="{00000000-0005-0000-0000-0000C6110000}"/>
    <cellStyle name="Calculation 7 2 5" xfId="15741" xr:uid="{00000000-0005-0000-0000-0000C7110000}"/>
    <cellStyle name="Calculation 7 2 6" xfId="13842" xr:uid="{00000000-0005-0000-0000-0000C8110000}"/>
    <cellStyle name="Calculation 7 3" xfId="8604" xr:uid="{00000000-0005-0000-0000-0000C9110000}"/>
    <cellStyle name="Calculation 7 3 2" xfId="20719" xr:uid="{00000000-0005-0000-0000-0000CA110000}"/>
    <cellStyle name="Calculation 7 3 2 2" xfId="27623" xr:uid="{00000000-0005-0000-0000-0000CB110000}"/>
    <cellStyle name="Calculation 7 3 3" xfId="18245" xr:uid="{00000000-0005-0000-0000-0000CC110000}"/>
    <cellStyle name="Calculation 7 3 3 2" xfId="25159" xr:uid="{00000000-0005-0000-0000-0000CD110000}"/>
    <cellStyle name="Calculation 7 3 4" xfId="15885" xr:uid="{00000000-0005-0000-0000-0000CE110000}"/>
    <cellStyle name="Calculation 7 3 5" xfId="17810" xr:uid="{00000000-0005-0000-0000-0000CF110000}"/>
    <cellStyle name="Calculation 7 4" xfId="6721" xr:uid="{00000000-0005-0000-0000-0000D0110000}"/>
    <cellStyle name="Calculation 7 4 2" xfId="20501" xr:uid="{00000000-0005-0000-0000-0000D1110000}"/>
    <cellStyle name="Calculation 7 4 2 2" xfId="27405" xr:uid="{00000000-0005-0000-0000-0000D2110000}"/>
    <cellStyle name="Calculation 7 4 3" xfId="19678" xr:uid="{00000000-0005-0000-0000-0000D3110000}"/>
    <cellStyle name="Calculation 7 4 3 2" xfId="26587" xr:uid="{00000000-0005-0000-0000-0000D4110000}"/>
    <cellStyle name="Calculation 7 4 4" xfId="15709" xr:uid="{00000000-0005-0000-0000-0000D5110000}"/>
    <cellStyle name="Calculation 7 4 5" xfId="13507" xr:uid="{00000000-0005-0000-0000-0000D6110000}"/>
    <cellStyle name="Calculation 7 5" xfId="17992" xr:uid="{00000000-0005-0000-0000-0000D7110000}"/>
    <cellStyle name="Calculation 7 5 2" xfId="24906" xr:uid="{00000000-0005-0000-0000-0000D8110000}"/>
    <cellStyle name="Calculation 7 6" xfId="13292" xr:uid="{00000000-0005-0000-0000-0000D9110000}"/>
    <cellStyle name="Calculation 8" xfId="577" xr:uid="{00000000-0005-0000-0000-0000DA110000}"/>
    <cellStyle name="Calculation 9" xfId="5589" xr:uid="{00000000-0005-0000-0000-0000DB110000}"/>
    <cellStyle name="Check Cell" xfId="5644" builtinId="23" customBuiltin="1"/>
    <cellStyle name="Check Cell 2" xfId="187" xr:uid="{00000000-0005-0000-0000-0000DD110000}"/>
    <cellStyle name="Check Cell 2 10" xfId="4728" xr:uid="{00000000-0005-0000-0000-0000DE110000}"/>
    <cellStyle name="Check Cell 2 11" xfId="2525" xr:uid="{00000000-0005-0000-0000-0000DF110000}"/>
    <cellStyle name="Check Cell 2 2" xfId="644" xr:uid="{00000000-0005-0000-0000-0000E0110000}"/>
    <cellStyle name="Check Cell 2 2 2" xfId="3131" xr:uid="{00000000-0005-0000-0000-0000E1110000}"/>
    <cellStyle name="Check Cell 2 2 2 2" xfId="4730" xr:uid="{00000000-0005-0000-0000-0000E2110000}"/>
    <cellStyle name="Check Cell 2 2 3" xfId="4729" xr:uid="{00000000-0005-0000-0000-0000E3110000}"/>
    <cellStyle name="Check Cell 2 2 4" xfId="2526" xr:uid="{00000000-0005-0000-0000-0000E4110000}"/>
    <cellStyle name="Check Cell 2 2 5" xfId="9187" xr:uid="{00000000-0005-0000-0000-0000E5110000}"/>
    <cellStyle name="Check Cell 2 2 6" xfId="11249" xr:uid="{00000000-0005-0000-0000-0000E6110000}"/>
    <cellStyle name="Check Cell 2 3" xfId="793" xr:uid="{00000000-0005-0000-0000-0000E7110000}"/>
    <cellStyle name="Check Cell 2 3 2" xfId="4731" xr:uid="{00000000-0005-0000-0000-0000E8110000}"/>
    <cellStyle name="Check Cell 2 3 3" xfId="2527" xr:uid="{00000000-0005-0000-0000-0000E9110000}"/>
    <cellStyle name="Check Cell 2 3 4" xfId="11250" xr:uid="{00000000-0005-0000-0000-0000EA110000}"/>
    <cellStyle name="Check Cell 2 4" xfId="452" xr:uid="{00000000-0005-0000-0000-0000EB110000}"/>
    <cellStyle name="Check Cell 2 4 2" xfId="4732" xr:uid="{00000000-0005-0000-0000-0000EC110000}"/>
    <cellStyle name="Check Cell 2 4 3" xfId="2528" xr:uid="{00000000-0005-0000-0000-0000ED110000}"/>
    <cellStyle name="Check Cell 2 5" xfId="886" xr:uid="{00000000-0005-0000-0000-0000EE110000}"/>
    <cellStyle name="Check Cell 2 5 2" xfId="4733" xr:uid="{00000000-0005-0000-0000-0000EF110000}"/>
    <cellStyle name="Check Cell 2 5 3" xfId="2916" xr:uid="{00000000-0005-0000-0000-0000F0110000}"/>
    <cellStyle name="Check Cell 2 6" xfId="3130" xr:uid="{00000000-0005-0000-0000-0000F1110000}"/>
    <cellStyle name="Check Cell 2 6 2" xfId="4734" xr:uid="{00000000-0005-0000-0000-0000F2110000}"/>
    <cellStyle name="Check Cell 2 6 3" xfId="5395" xr:uid="{00000000-0005-0000-0000-0000F3110000}"/>
    <cellStyle name="Check Cell 2 7" xfId="3396" xr:uid="{00000000-0005-0000-0000-0000F4110000}"/>
    <cellStyle name="Check Cell 2 7 2" xfId="4735" xr:uid="{00000000-0005-0000-0000-0000F5110000}"/>
    <cellStyle name="Check Cell 2 8" xfId="3737" xr:uid="{00000000-0005-0000-0000-0000F6110000}"/>
    <cellStyle name="Check Cell 2 9" xfId="3821" xr:uid="{00000000-0005-0000-0000-0000F7110000}"/>
    <cellStyle name="Check Cell 3" xfId="188" xr:uid="{00000000-0005-0000-0000-0000F8110000}"/>
    <cellStyle name="Check Cell 3 2" xfId="2530" xr:uid="{00000000-0005-0000-0000-0000F9110000}"/>
    <cellStyle name="Check Cell 3 2 2" xfId="4737" xr:uid="{00000000-0005-0000-0000-0000FA110000}"/>
    <cellStyle name="Check Cell 3 2 3" xfId="6719" xr:uid="{00000000-0005-0000-0000-0000FB110000}"/>
    <cellStyle name="Check Cell 3 2 4" xfId="11252" xr:uid="{00000000-0005-0000-0000-0000FC110000}"/>
    <cellStyle name="Check Cell 3 3" xfId="2531" xr:uid="{00000000-0005-0000-0000-0000FD110000}"/>
    <cellStyle name="Check Cell 3 3 2" xfId="4738" xr:uid="{00000000-0005-0000-0000-0000FE110000}"/>
    <cellStyle name="Check Cell 3 3 3" xfId="11253" xr:uid="{00000000-0005-0000-0000-0000FF110000}"/>
    <cellStyle name="Check Cell 3 4" xfId="4736" xr:uid="{00000000-0005-0000-0000-000000120000}"/>
    <cellStyle name="Check Cell 3 5" xfId="2529" xr:uid="{00000000-0005-0000-0000-000001120000}"/>
    <cellStyle name="Check Cell 3 6" xfId="11251" xr:uid="{00000000-0005-0000-0000-000002120000}"/>
    <cellStyle name="Check Cell 4" xfId="189" xr:uid="{00000000-0005-0000-0000-000003120000}"/>
    <cellStyle name="Check Cell 4 2" xfId="4739" xr:uid="{00000000-0005-0000-0000-000004120000}"/>
    <cellStyle name="Check Cell 4 3" xfId="2532" xr:uid="{00000000-0005-0000-0000-000005120000}"/>
    <cellStyle name="Check Cell 4 4" xfId="6718" xr:uid="{00000000-0005-0000-0000-000006120000}"/>
    <cellStyle name="Check Cell 5" xfId="190" xr:uid="{00000000-0005-0000-0000-000007120000}"/>
    <cellStyle name="Check Cell 5 2" xfId="3345" xr:uid="{00000000-0005-0000-0000-000008120000}"/>
    <cellStyle name="Check Cell 5 3" xfId="6717" xr:uid="{00000000-0005-0000-0000-000009120000}"/>
    <cellStyle name="Check Cell 6" xfId="191" xr:uid="{00000000-0005-0000-0000-00000A120000}"/>
    <cellStyle name="Check Cell 6 2" xfId="6716" xr:uid="{00000000-0005-0000-0000-00000B120000}"/>
    <cellStyle name="Check Cell 7" xfId="192" xr:uid="{00000000-0005-0000-0000-00000C120000}"/>
    <cellStyle name="Check Cell 7 2" xfId="6715" xr:uid="{00000000-0005-0000-0000-00000D120000}"/>
    <cellStyle name="Check Cell 8" xfId="574" xr:uid="{00000000-0005-0000-0000-00000E120000}"/>
    <cellStyle name="Check Cell 9" xfId="5591" xr:uid="{00000000-0005-0000-0000-00000F120000}"/>
    <cellStyle name="City" xfId="6714" xr:uid="{00000000-0005-0000-0000-000010120000}"/>
    <cellStyle name="Comma" xfId="1" builtinId="3"/>
    <cellStyle name="Comma  - Style1" xfId="6713" xr:uid="{00000000-0005-0000-0000-000012120000}"/>
    <cellStyle name="Comma  - Style2" xfId="6712" xr:uid="{00000000-0005-0000-0000-000013120000}"/>
    <cellStyle name="Comma  - Style3" xfId="6711" xr:uid="{00000000-0005-0000-0000-000014120000}"/>
    <cellStyle name="Comma  - Style4" xfId="6710" xr:uid="{00000000-0005-0000-0000-000015120000}"/>
    <cellStyle name="Comma  - Style5" xfId="6709" xr:uid="{00000000-0005-0000-0000-000016120000}"/>
    <cellStyle name="Comma  - Style6" xfId="6708" xr:uid="{00000000-0005-0000-0000-000017120000}"/>
    <cellStyle name="Comma  - Style7" xfId="6707" xr:uid="{00000000-0005-0000-0000-000018120000}"/>
    <cellStyle name="Comma  - Style8" xfId="6706" xr:uid="{00000000-0005-0000-0000-000019120000}"/>
    <cellStyle name="Comma [0] 2" xfId="9186" xr:uid="{00000000-0005-0000-0000-00001A120000}"/>
    <cellStyle name="Comma 10" xfId="1145" xr:uid="{00000000-0005-0000-0000-00001B120000}"/>
    <cellStyle name="Comma 10 2" xfId="3285" xr:uid="{00000000-0005-0000-0000-00001C120000}"/>
    <cellStyle name="Comma 10 2 2" xfId="8273" xr:uid="{00000000-0005-0000-0000-00001D120000}"/>
    <cellStyle name="Comma 10 2 2 2" xfId="15842" xr:uid="{00000000-0005-0000-0000-00001E120000}"/>
    <cellStyle name="Comma 10 2 3" xfId="6705" xr:uid="{00000000-0005-0000-0000-00001F120000}"/>
    <cellStyle name="Comma 10 2 4" xfId="14287" xr:uid="{00000000-0005-0000-0000-000020120000}"/>
    <cellStyle name="Comma 10 3" xfId="3132" xr:uid="{00000000-0005-0000-0000-000021120000}"/>
    <cellStyle name="Comma 10 3 2" xfId="8274" xr:uid="{00000000-0005-0000-0000-000022120000}"/>
    <cellStyle name="Comma 10 3 2 2" xfId="15843" xr:uid="{00000000-0005-0000-0000-000023120000}"/>
    <cellStyle name="Comma 10 3 3" xfId="14183" xr:uid="{00000000-0005-0000-0000-000024120000}"/>
    <cellStyle name="Comma 10 4" xfId="9326" xr:uid="{00000000-0005-0000-0000-000025120000}"/>
    <cellStyle name="Comma 11" xfId="3775" xr:uid="{00000000-0005-0000-0000-000026120000}"/>
    <cellStyle name="Comma 11 2" xfId="5332" xr:uid="{00000000-0005-0000-0000-000027120000}"/>
    <cellStyle name="Comma 11 2 2" xfId="6704" xr:uid="{00000000-0005-0000-0000-000028120000}"/>
    <cellStyle name="Comma 12" xfId="5677" xr:uid="{00000000-0005-0000-0000-000029120000}"/>
    <cellStyle name="Comma 12 2" xfId="8277" xr:uid="{00000000-0005-0000-0000-00002A120000}"/>
    <cellStyle name="Comma 12 2 2" xfId="6703" xr:uid="{00000000-0005-0000-0000-00002B120000}"/>
    <cellStyle name="Comma 13" xfId="5667" xr:uid="{00000000-0005-0000-0000-00002C120000}"/>
    <cellStyle name="Comma 13 2" xfId="6702" xr:uid="{00000000-0005-0000-0000-00002D120000}"/>
    <cellStyle name="Comma 13 3" xfId="9185" xr:uid="{00000000-0005-0000-0000-00002E120000}"/>
    <cellStyle name="Comma 13 4" xfId="15023" xr:uid="{00000000-0005-0000-0000-00002F120000}"/>
    <cellStyle name="Comma 14" xfId="9184" xr:uid="{00000000-0005-0000-0000-000030120000}"/>
    <cellStyle name="Comma 14 2" xfId="6701" xr:uid="{00000000-0005-0000-0000-000031120000}"/>
    <cellStyle name="Comma 148" xfId="6946" xr:uid="{00000000-0005-0000-0000-000032120000}"/>
    <cellStyle name="Comma 15" xfId="9183" xr:uid="{00000000-0005-0000-0000-000033120000}"/>
    <cellStyle name="Comma 15 2" xfId="6700" xr:uid="{00000000-0005-0000-0000-000034120000}"/>
    <cellStyle name="Comma 16" xfId="9182" xr:uid="{00000000-0005-0000-0000-000035120000}"/>
    <cellStyle name="Comma 16 2" xfId="6699" xr:uid="{00000000-0005-0000-0000-000036120000}"/>
    <cellStyle name="Comma 17" xfId="9181" xr:uid="{00000000-0005-0000-0000-000037120000}"/>
    <cellStyle name="Comma 18" xfId="9180" xr:uid="{00000000-0005-0000-0000-000038120000}"/>
    <cellStyle name="Comma 19" xfId="9179" xr:uid="{00000000-0005-0000-0000-000039120000}"/>
    <cellStyle name="Comma 2" xfId="193" xr:uid="{00000000-0005-0000-0000-00003A120000}"/>
    <cellStyle name="Comma 2 2" xfId="194" xr:uid="{00000000-0005-0000-0000-00003B120000}"/>
    <cellStyle name="Comma 2 2 2" xfId="195" xr:uid="{00000000-0005-0000-0000-00003C120000}"/>
    <cellStyle name="Comma 2 2 2 2" xfId="6696" xr:uid="{00000000-0005-0000-0000-00003D120000}"/>
    <cellStyle name="Comma 2 2 2 3" xfId="6942" xr:uid="{00000000-0005-0000-0000-00003E120000}"/>
    <cellStyle name="Comma 2 2 3" xfId="196" xr:uid="{00000000-0005-0000-0000-00003F120000}"/>
    <cellStyle name="Comma 2 2 3 2" xfId="3767" xr:uid="{00000000-0005-0000-0000-000040120000}"/>
    <cellStyle name="Comma 2 2 3 2 2" xfId="8281" xr:uid="{00000000-0005-0000-0000-000041120000}"/>
    <cellStyle name="Comma 2 2 3 2 2 2" xfId="15844" xr:uid="{00000000-0005-0000-0000-000042120000}"/>
    <cellStyle name="Comma 2 2 3 2 3" xfId="14457" xr:uid="{00000000-0005-0000-0000-000043120000}"/>
    <cellStyle name="Comma 2 2 3 3" xfId="6697" xr:uid="{00000000-0005-0000-0000-000044120000}"/>
    <cellStyle name="Comma 2 3" xfId="197" xr:uid="{00000000-0005-0000-0000-000045120000}"/>
    <cellStyle name="Comma 2 3 2" xfId="3770" xr:uid="{00000000-0005-0000-0000-000046120000}"/>
    <cellStyle name="Comma 2 3 2 2" xfId="8283" xr:uid="{00000000-0005-0000-0000-000047120000}"/>
    <cellStyle name="Comma 2 3 2 2 2" xfId="15845" xr:uid="{00000000-0005-0000-0000-000048120000}"/>
    <cellStyle name="Comma 2 3 2 3" xfId="6911" xr:uid="{00000000-0005-0000-0000-000049120000}"/>
    <cellStyle name="Comma 2 3 2 4" xfId="14460" xr:uid="{00000000-0005-0000-0000-00004A120000}"/>
    <cellStyle name="Comma 2 3 3" xfId="3133" xr:uid="{00000000-0005-0000-0000-00004B120000}"/>
    <cellStyle name="Comma 2 3 3 2" xfId="6695" xr:uid="{00000000-0005-0000-0000-00004C120000}"/>
    <cellStyle name="Comma 2 3 4" xfId="9178" xr:uid="{00000000-0005-0000-0000-00004D120000}"/>
    <cellStyle name="Comma 2 4" xfId="3484" xr:uid="{00000000-0005-0000-0000-00004E120000}"/>
    <cellStyle name="Comma 2 4 2" xfId="3764" xr:uid="{00000000-0005-0000-0000-00004F120000}"/>
    <cellStyle name="Comma 2 4 2 2" xfId="8286" xr:uid="{00000000-0005-0000-0000-000050120000}"/>
    <cellStyle name="Comma 2 4 2 2 2" xfId="15846" xr:uid="{00000000-0005-0000-0000-000051120000}"/>
    <cellStyle name="Comma 2 4 2 3" xfId="14454" xr:uid="{00000000-0005-0000-0000-000052120000}"/>
    <cellStyle name="Comma 2 4 3" xfId="5396" xr:uid="{00000000-0005-0000-0000-000053120000}"/>
    <cellStyle name="Comma 2 4 4" xfId="6698" xr:uid="{00000000-0005-0000-0000-000054120000}"/>
    <cellStyle name="Comma 2 5" xfId="3760" xr:uid="{00000000-0005-0000-0000-000055120000}"/>
    <cellStyle name="Comma 2 5 2" xfId="8288" xr:uid="{00000000-0005-0000-0000-000056120000}"/>
    <cellStyle name="Comma 2 5 2 2" xfId="15847" xr:uid="{00000000-0005-0000-0000-000057120000}"/>
    <cellStyle name="Comma 2 5 3" xfId="14451" xr:uid="{00000000-0005-0000-0000-000058120000}"/>
    <cellStyle name="Comma 2 6" xfId="2533" xr:uid="{00000000-0005-0000-0000-000059120000}"/>
    <cellStyle name="Comma 2 7" xfId="5631" xr:uid="{00000000-0005-0000-0000-00005A120000}"/>
    <cellStyle name="Comma 2 7 2" xfId="10250" xr:uid="{00000000-0005-0000-0000-00005B120000}"/>
    <cellStyle name="Comma 2 7 3" xfId="15005" xr:uid="{00000000-0005-0000-0000-00005C120000}"/>
    <cellStyle name="Comma 2 8" xfId="11034" xr:uid="{00000000-0005-0000-0000-00005D120000}"/>
    <cellStyle name="Comma 2 9" xfId="6905" xr:uid="{00000000-0005-0000-0000-00005E120000}"/>
    <cellStyle name="Comma 20" xfId="9177" xr:uid="{00000000-0005-0000-0000-00005F120000}"/>
    <cellStyle name="Comma 21" xfId="9176" xr:uid="{00000000-0005-0000-0000-000060120000}"/>
    <cellStyle name="Comma 22" xfId="9175" xr:uid="{00000000-0005-0000-0000-000061120000}"/>
    <cellStyle name="Comma 229" xfId="6948" xr:uid="{00000000-0005-0000-0000-000062120000}"/>
    <cellStyle name="Comma 23" xfId="9174" xr:uid="{00000000-0005-0000-0000-000063120000}"/>
    <cellStyle name="Comma 24" xfId="9173" xr:uid="{00000000-0005-0000-0000-000064120000}"/>
    <cellStyle name="Comma 247" xfId="6943" xr:uid="{00000000-0005-0000-0000-000065120000}"/>
    <cellStyle name="Comma 25" xfId="9172" xr:uid="{00000000-0005-0000-0000-000066120000}"/>
    <cellStyle name="Comma 26" xfId="9171" xr:uid="{00000000-0005-0000-0000-000067120000}"/>
    <cellStyle name="Comma 27" xfId="9170" xr:uid="{00000000-0005-0000-0000-000068120000}"/>
    <cellStyle name="Comma 28" xfId="9169" xr:uid="{00000000-0005-0000-0000-000069120000}"/>
    <cellStyle name="Comma 29" xfId="9168" xr:uid="{00000000-0005-0000-0000-00006A120000}"/>
    <cellStyle name="Comma 3" xfId="198" xr:uid="{00000000-0005-0000-0000-00006B120000}"/>
    <cellStyle name="Comma 3 2" xfId="2535" xr:uid="{00000000-0005-0000-0000-00006C120000}"/>
    <cellStyle name="Comma 3 2 2" xfId="3486" xr:uid="{00000000-0005-0000-0000-00006D120000}"/>
    <cellStyle name="Comma 3 2 2 2" xfId="6693" xr:uid="{00000000-0005-0000-0000-00006E120000}"/>
    <cellStyle name="Comma 3 2 3" xfId="10224" xr:uid="{00000000-0005-0000-0000-00006F120000}"/>
    <cellStyle name="Comma 3 2 3 2" xfId="17010" xr:uid="{00000000-0005-0000-0000-000070120000}"/>
    <cellStyle name="Comma 3 3" xfId="3485" xr:uid="{00000000-0005-0000-0000-000071120000}"/>
    <cellStyle name="Comma 3 3 2" xfId="6692" xr:uid="{00000000-0005-0000-0000-000072120000}"/>
    <cellStyle name="Comma 3 3 3" xfId="10075" xr:uid="{00000000-0005-0000-0000-000073120000}"/>
    <cellStyle name="Comma 3 4" xfId="2534" xr:uid="{00000000-0005-0000-0000-000074120000}"/>
    <cellStyle name="Comma 3 4 2" xfId="10091" xr:uid="{00000000-0005-0000-0000-000075120000}"/>
    <cellStyle name="Comma 3 5" xfId="10179" xr:uid="{00000000-0005-0000-0000-000076120000}"/>
    <cellStyle name="Comma 3 5 2" xfId="9167" xr:uid="{00000000-0005-0000-0000-000077120000}"/>
    <cellStyle name="Comma 3 5 3" xfId="16996" xr:uid="{00000000-0005-0000-0000-000078120000}"/>
    <cellStyle name="Comma 3 6" xfId="6694" xr:uid="{00000000-0005-0000-0000-000079120000}"/>
    <cellStyle name="Comma 30" xfId="9166" xr:uid="{00000000-0005-0000-0000-00007A120000}"/>
    <cellStyle name="Comma 31" xfId="9165" xr:uid="{00000000-0005-0000-0000-00007B120000}"/>
    <cellStyle name="Comma 32" xfId="9164" xr:uid="{00000000-0005-0000-0000-00007C120000}"/>
    <cellStyle name="Comma 33" xfId="9163" xr:uid="{00000000-0005-0000-0000-00007D120000}"/>
    <cellStyle name="Comma 34" xfId="9162" xr:uid="{00000000-0005-0000-0000-00007E120000}"/>
    <cellStyle name="Comma 35" xfId="9161" xr:uid="{00000000-0005-0000-0000-00007F120000}"/>
    <cellStyle name="Comma 36" xfId="9160" xr:uid="{00000000-0005-0000-0000-000080120000}"/>
    <cellStyle name="Comma 37" xfId="9159" xr:uid="{00000000-0005-0000-0000-000081120000}"/>
    <cellStyle name="Comma 38" xfId="9158" xr:uid="{00000000-0005-0000-0000-000082120000}"/>
    <cellStyle name="Comma 39" xfId="9157" xr:uid="{00000000-0005-0000-0000-000083120000}"/>
    <cellStyle name="Comma 4" xfId="199" xr:uid="{00000000-0005-0000-0000-000084120000}"/>
    <cellStyle name="Comma 4 2" xfId="2537" xr:uid="{00000000-0005-0000-0000-000085120000}"/>
    <cellStyle name="Comma 4 2 2" xfId="3488" xr:uid="{00000000-0005-0000-0000-000086120000}"/>
    <cellStyle name="Comma 4 2 3" xfId="9156" xr:uid="{00000000-0005-0000-0000-000087120000}"/>
    <cellStyle name="Comma 4 3" xfId="2538" xr:uid="{00000000-0005-0000-0000-000088120000}"/>
    <cellStyle name="Comma 4 3 2" xfId="3489" xr:uid="{00000000-0005-0000-0000-000089120000}"/>
    <cellStyle name="Comma 4 3 3" xfId="6690" xr:uid="{00000000-0005-0000-0000-00008A120000}"/>
    <cellStyle name="Comma 4 4" xfId="2539" xr:uid="{00000000-0005-0000-0000-00008B120000}"/>
    <cellStyle name="Comma 4 4 2" xfId="3490" xr:uid="{00000000-0005-0000-0000-00008C120000}"/>
    <cellStyle name="Comma 4 4 3" xfId="6691" xr:uid="{00000000-0005-0000-0000-00008D120000}"/>
    <cellStyle name="Comma 4 5" xfId="2540" xr:uid="{00000000-0005-0000-0000-00008E120000}"/>
    <cellStyle name="Comma 4 5 2" xfId="3491" xr:uid="{00000000-0005-0000-0000-00008F120000}"/>
    <cellStyle name="Comma 4 6" xfId="3487" xr:uid="{00000000-0005-0000-0000-000090120000}"/>
    <cellStyle name="Comma 4 7" xfId="2536" xr:uid="{00000000-0005-0000-0000-000091120000}"/>
    <cellStyle name="Comma 4 8" xfId="10089" xr:uid="{00000000-0005-0000-0000-000092120000}"/>
    <cellStyle name="Comma 4_App b.3 Unspent_" xfId="6689" xr:uid="{00000000-0005-0000-0000-000093120000}"/>
    <cellStyle name="Comma 40" xfId="9155" xr:uid="{00000000-0005-0000-0000-000094120000}"/>
    <cellStyle name="Comma 41" xfId="9154" xr:uid="{00000000-0005-0000-0000-000095120000}"/>
    <cellStyle name="Comma 42" xfId="9153" xr:uid="{00000000-0005-0000-0000-000096120000}"/>
    <cellStyle name="Comma 43" xfId="9152" xr:uid="{00000000-0005-0000-0000-000097120000}"/>
    <cellStyle name="Comma 44" xfId="9151" xr:uid="{00000000-0005-0000-0000-000098120000}"/>
    <cellStyle name="Comma 45" xfId="9150" xr:uid="{00000000-0005-0000-0000-000099120000}"/>
    <cellStyle name="Comma 46" xfId="9149" xr:uid="{00000000-0005-0000-0000-00009A120000}"/>
    <cellStyle name="Comma 47" xfId="9148" xr:uid="{00000000-0005-0000-0000-00009B120000}"/>
    <cellStyle name="Comma 48" xfId="9147" xr:uid="{00000000-0005-0000-0000-00009C120000}"/>
    <cellStyle name="Comma 49" xfId="9146" xr:uid="{00000000-0005-0000-0000-00009D120000}"/>
    <cellStyle name="Comma 5" xfId="200" xr:uid="{00000000-0005-0000-0000-00009E120000}"/>
    <cellStyle name="Comma 5 2" xfId="3492" xr:uid="{00000000-0005-0000-0000-00009F120000}"/>
    <cellStyle name="Comma 5 2 2" xfId="9145" xr:uid="{00000000-0005-0000-0000-0000A0120000}"/>
    <cellStyle name="Comma 5 3" xfId="6688" xr:uid="{00000000-0005-0000-0000-0000A1120000}"/>
    <cellStyle name="Comma 5 4" xfId="10013" xr:uid="{00000000-0005-0000-0000-0000A2120000}"/>
    <cellStyle name="Comma 5 4 2" xfId="16844" xr:uid="{00000000-0005-0000-0000-0000A3120000}"/>
    <cellStyle name="Comma 5_App b.3 Unspent_" xfId="6687" xr:uid="{00000000-0005-0000-0000-0000A4120000}"/>
    <cellStyle name="Comma 50" xfId="9144" xr:uid="{00000000-0005-0000-0000-0000A5120000}"/>
    <cellStyle name="Comma 51" xfId="9143" xr:uid="{00000000-0005-0000-0000-0000A6120000}"/>
    <cellStyle name="Comma 52" xfId="9142" xr:uid="{00000000-0005-0000-0000-0000A7120000}"/>
    <cellStyle name="Comma 53" xfId="9141" xr:uid="{00000000-0005-0000-0000-0000A8120000}"/>
    <cellStyle name="Comma 54" xfId="9140" xr:uid="{00000000-0005-0000-0000-0000A9120000}"/>
    <cellStyle name="Comma 55" xfId="9139" xr:uid="{00000000-0005-0000-0000-0000AA120000}"/>
    <cellStyle name="Comma 56" xfId="9138" xr:uid="{00000000-0005-0000-0000-0000AB120000}"/>
    <cellStyle name="Comma 57" xfId="9137" xr:uid="{00000000-0005-0000-0000-0000AC120000}"/>
    <cellStyle name="Comma 58" xfId="6931" xr:uid="{00000000-0005-0000-0000-0000AD120000}"/>
    <cellStyle name="Comma 59" xfId="6929" xr:uid="{00000000-0005-0000-0000-0000AE120000}"/>
    <cellStyle name="Comma 6" xfId="201" xr:uid="{00000000-0005-0000-0000-0000AF120000}"/>
    <cellStyle name="Comma 6 2" xfId="2541" xr:uid="{00000000-0005-0000-0000-0000B0120000}"/>
    <cellStyle name="Comma 6 2 2" xfId="3494" xr:uid="{00000000-0005-0000-0000-0000B1120000}"/>
    <cellStyle name="Comma 6 2 3" xfId="6685" xr:uid="{00000000-0005-0000-0000-0000B2120000}"/>
    <cellStyle name="Comma 6 3" xfId="3493" xr:uid="{00000000-0005-0000-0000-0000B3120000}"/>
    <cellStyle name="Comma 6 3 2" xfId="6686" xr:uid="{00000000-0005-0000-0000-0000B4120000}"/>
    <cellStyle name="Comma 6 4" xfId="9136" xr:uid="{00000000-0005-0000-0000-0000B5120000}"/>
    <cellStyle name="Comma 6 5" xfId="11254" xr:uid="{00000000-0005-0000-0000-0000B6120000}"/>
    <cellStyle name="Comma 6 5 2" xfId="17837" xr:uid="{00000000-0005-0000-0000-0000B7120000}"/>
    <cellStyle name="Comma 6_App b.3 Unspent_" xfId="6684" xr:uid="{00000000-0005-0000-0000-0000B8120000}"/>
    <cellStyle name="Comma 60" xfId="6916" xr:uid="{00000000-0005-0000-0000-0000B9120000}"/>
    <cellStyle name="Comma 61" xfId="6915" xr:uid="{00000000-0005-0000-0000-0000BA120000}"/>
    <cellStyle name="Comma 62" xfId="6907" xr:uid="{00000000-0005-0000-0000-0000BB120000}"/>
    <cellStyle name="Comma 63" xfId="6146" xr:uid="{00000000-0005-0000-0000-0000BC120000}"/>
    <cellStyle name="Comma 64" xfId="13244" xr:uid="{00000000-0005-0000-0000-0000BD120000}"/>
    <cellStyle name="Comma 65" xfId="15016" xr:uid="{00000000-0005-0000-0000-0000BE120000}"/>
    <cellStyle name="Comma 66" xfId="20205" xr:uid="{00000000-0005-0000-0000-0000BF120000}"/>
    <cellStyle name="Comma 7" xfId="202" xr:uid="{00000000-0005-0000-0000-0000C0120000}"/>
    <cellStyle name="Comma 7 2" xfId="3255" xr:uid="{00000000-0005-0000-0000-0000C1120000}"/>
    <cellStyle name="Comma 7 2 2" xfId="8313" xr:uid="{00000000-0005-0000-0000-0000C2120000}"/>
    <cellStyle name="Comma 7 2 2 2" xfId="15848" xr:uid="{00000000-0005-0000-0000-0000C3120000}"/>
    <cellStyle name="Comma 7 2 3" xfId="6682" xr:uid="{00000000-0005-0000-0000-0000C4120000}"/>
    <cellStyle name="Comma 7 2 4" xfId="14259" xr:uid="{00000000-0005-0000-0000-0000C5120000}"/>
    <cellStyle name="Comma 7 3" xfId="2839" xr:uid="{00000000-0005-0000-0000-0000C6120000}"/>
    <cellStyle name="Comma 7 3 2" xfId="8314" xr:uid="{00000000-0005-0000-0000-0000C7120000}"/>
    <cellStyle name="Comma 7 3 2 2" xfId="15849" xr:uid="{00000000-0005-0000-0000-0000C8120000}"/>
    <cellStyle name="Comma 7 3 3" xfId="5676" xr:uid="{00000000-0005-0000-0000-0000C9120000}"/>
    <cellStyle name="Comma 7 3 4" xfId="6683" xr:uid="{00000000-0005-0000-0000-0000CA120000}"/>
    <cellStyle name="Comma 7 3 5" xfId="14104" xr:uid="{00000000-0005-0000-0000-0000CB120000}"/>
    <cellStyle name="Comma 7 4" xfId="9135" xr:uid="{00000000-0005-0000-0000-0000CC120000}"/>
    <cellStyle name="Comma 7_App b.3 Unspent_" xfId="6681" xr:uid="{00000000-0005-0000-0000-0000CD120000}"/>
    <cellStyle name="Comma 8" xfId="203" xr:uid="{00000000-0005-0000-0000-0000CE120000}"/>
    <cellStyle name="Comma 8 2" xfId="204" xr:uid="{00000000-0005-0000-0000-0000CF120000}"/>
    <cellStyle name="Comma 8 2 2" xfId="3275" xr:uid="{00000000-0005-0000-0000-0000D0120000}"/>
    <cellStyle name="Comma 8 2 2 2" xfId="8317" xr:uid="{00000000-0005-0000-0000-0000D1120000}"/>
    <cellStyle name="Comma 8 2 2 2 2" xfId="15850" xr:uid="{00000000-0005-0000-0000-0000D2120000}"/>
    <cellStyle name="Comma 8 2 2 3" xfId="14279" xr:uid="{00000000-0005-0000-0000-0000D3120000}"/>
    <cellStyle name="Comma 8 2 3" xfId="6679" xr:uid="{00000000-0005-0000-0000-0000D4120000}"/>
    <cellStyle name="Comma 8 3" xfId="2997" xr:uid="{00000000-0005-0000-0000-0000D5120000}"/>
    <cellStyle name="Comma 8 3 2" xfId="8318" xr:uid="{00000000-0005-0000-0000-0000D6120000}"/>
    <cellStyle name="Comma 8 3 2 2" xfId="15851" xr:uid="{00000000-0005-0000-0000-0000D7120000}"/>
    <cellStyle name="Comma 8 3 3" xfId="6680" xr:uid="{00000000-0005-0000-0000-0000D8120000}"/>
    <cellStyle name="Comma 8 3 4" xfId="14144" xr:uid="{00000000-0005-0000-0000-0000D9120000}"/>
    <cellStyle name="Comma 8 4" xfId="9134" xr:uid="{00000000-0005-0000-0000-0000DA120000}"/>
    <cellStyle name="Comma 8_App b.3 Unspent_" xfId="6678" xr:uid="{00000000-0005-0000-0000-0000DB120000}"/>
    <cellStyle name="Comma 9" xfId="1139" xr:uid="{00000000-0005-0000-0000-0000DC120000}"/>
    <cellStyle name="Comma 9 2" xfId="3282" xr:uid="{00000000-0005-0000-0000-0000DD120000}"/>
    <cellStyle name="Comma 9 2 2" xfId="8320" xr:uid="{00000000-0005-0000-0000-0000DE120000}"/>
    <cellStyle name="Comma 9 2 2 2" xfId="15852" xr:uid="{00000000-0005-0000-0000-0000DF120000}"/>
    <cellStyle name="Comma 9 2 3" xfId="6675" xr:uid="{00000000-0005-0000-0000-0000E0120000}"/>
    <cellStyle name="Comma 9 2 4" xfId="14285" xr:uid="{00000000-0005-0000-0000-0000E1120000}"/>
    <cellStyle name="Comma 9 3" xfId="3056" xr:uid="{00000000-0005-0000-0000-0000E2120000}"/>
    <cellStyle name="Comma 9 3 2" xfId="8321" xr:uid="{00000000-0005-0000-0000-0000E3120000}"/>
    <cellStyle name="Comma 9 3 2 2" xfId="15853" xr:uid="{00000000-0005-0000-0000-0000E4120000}"/>
    <cellStyle name="Comma 9 3 3" xfId="6676" xr:uid="{00000000-0005-0000-0000-0000E5120000}"/>
    <cellStyle name="Comma 9 3 4" xfId="14174" xr:uid="{00000000-0005-0000-0000-0000E6120000}"/>
    <cellStyle name="Comma 9_App b.3 Unspent_" xfId="6674" xr:uid="{00000000-0005-0000-0000-0000E7120000}"/>
    <cellStyle name="Comma0" xfId="2846" xr:uid="{00000000-0005-0000-0000-0000E8120000}"/>
    <cellStyle name="Comma0 2" xfId="2960" xr:uid="{00000000-0005-0000-0000-0000E9120000}"/>
    <cellStyle name="Comma0 2 2" xfId="3649" xr:uid="{00000000-0005-0000-0000-0000EA120000}"/>
    <cellStyle name="Comma0 3" xfId="3599" xr:uid="{00000000-0005-0000-0000-0000EB120000}"/>
    <cellStyle name="Copied" xfId="6673" xr:uid="{00000000-0005-0000-0000-0000EC120000}"/>
    <cellStyle name="Currency" xfId="2" xr:uid="{00000000-0005-0000-0000-0000ED120000}"/>
    <cellStyle name="Currency [$0]" xfId="6672" xr:uid="{00000000-0005-0000-0000-0000EE120000}"/>
    <cellStyle name="Currency [£0]" xfId="6671" xr:uid="{00000000-0005-0000-0000-0000EF120000}"/>
    <cellStyle name="Currency 10" xfId="5681" xr:uid="{00000000-0005-0000-0000-0000F0120000}"/>
    <cellStyle name="Currency 10 2" xfId="6670" xr:uid="{00000000-0005-0000-0000-0000F1120000}"/>
    <cellStyle name="Currency 10 2 2 2" xfId="10534" xr:uid="{00000000-0005-0000-0000-0000F2120000}"/>
    <cellStyle name="Currency 10 3" xfId="15028" xr:uid="{00000000-0005-0000-0000-0000F3120000}"/>
    <cellStyle name="Currency 10 4" xfId="11255" xr:uid="{00000000-0005-0000-0000-0000F4120000}"/>
    <cellStyle name="Currency 10 4 2" xfId="17838" xr:uid="{00000000-0005-0000-0000-0000F5120000}"/>
    <cellStyle name="Currency 10 4 2 2 2" xfId="6906" xr:uid="{00000000-0005-0000-0000-0000F6120000}"/>
    <cellStyle name="Currency 10 4 2 2 2 2" xfId="15791" xr:uid="{00000000-0005-0000-0000-0000F7120000}"/>
    <cellStyle name="Currency 11" xfId="6903" xr:uid="{00000000-0005-0000-0000-0000F8120000}"/>
    <cellStyle name="Currency 12" xfId="6669" xr:uid="{00000000-0005-0000-0000-0000F9120000}"/>
    <cellStyle name="Currency 13" xfId="6668" xr:uid="{00000000-0005-0000-0000-0000FA120000}"/>
    <cellStyle name="Currency 14" xfId="6147" xr:uid="{00000000-0005-0000-0000-0000FB120000}"/>
    <cellStyle name="Currency 15" xfId="13205" xr:uid="{00000000-0005-0000-0000-0000FC120000}"/>
    <cellStyle name="Currency 16" xfId="13245" xr:uid="{00000000-0005-0000-0000-0000FD120000}"/>
    <cellStyle name="Currency 17" xfId="15013" xr:uid="{00000000-0005-0000-0000-0000FE120000}"/>
    <cellStyle name="Currency 18" xfId="20206" xr:uid="{00000000-0005-0000-0000-0000FF120000}"/>
    <cellStyle name="Currency 2" xfId="426" xr:uid="{00000000-0005-0000-0000-000000130000}"/>
    <cellStyle name="Currency 2 2" xfId="598" xr:uid="{00000000-0005-0000-0000-000001130000}"/>
    <cellStyle name="Currency 2 2 2" xfId="853" xr:uid="{00000000-0005-0000-0000-000002130000}"/>
    <cellStyle name="Currency 2 2 2 2" xfId="6665" xr:uid="{00000000-0005-0000-0000-000003130000}"/>
    <cellStyle name="Currency 2 2 3" xfId="1141" xr:uid="{00000000-0005-0000-0000-000004130000}"/>
    <cellStyle name="Currency 2 2 3 2" xfId="8329" xr:uid="{00000000-0005-0000-0000-000005130000}"/>
    <cellStyle name="Currency 2 2 3 2 2" xfId="15855" xr:uid="{00000000-0005-0000-0000-000006130000}"/>
    <cellStyle name="Currency 2 2 3 3" xfId="6666" xr:uid="{00000000-0005-0000-0000-000007130000}"/>
    <cellStyle name="Currency 2 2 3 4" xfId="13654" xr:uid="{00000000-0005-0000-0000-000008130000}"/>
    <cellStyle name="Currency 2 2 4" xfId="3134" xr:uid="{00000000-0005-0000-0000-000009130000}"/>
    <cellStyle name="Currency 2 2 5" xfId="8327" xr:uid="{00000000-0005-0000-0000-00000A130000}"/>
    <cellStyle name="Currency 2 2 5 2" xfId="15854" xr:uid="{00000000-0005-0000-0000-00000B130000}"/>
    <cellStyle name="Currency 2 2 6" xfId="13478" xr:uid="{00000000-0005-0000-0000-00000C130000}"/>
    <cellStyle name="Currency 2 3" xfId="3204" xr:uid="{00000000-0005-0000-0000-00000D130000}"/>
    <cellStyle name="Currency 2 3 2" xfId="3298" xr:uid="{00000000-0005-0000-0000-00000E130000}"/>
    <cellStyle name="Currency 2 3 2 2" xfId="8332" xr:uid="{00000000-0005-0000-0000-00000F130000}"/>
    <cellStyle name="Currency 2 3 2 2 2" xfId="15857" xr:uid="{00000000-0005-0000-0000-000010130000}"/>
    <cellStyle name="Currency 2 3 2 3" xfId="14300" xr:uid="{00000000-0005-0000-0000-000011130000}"/>
    <cellStyle name="Currency 2 3 3" xfId="8331" xr:uid="{00000000-0005-0000-0000-000012130000}"/>
    <cellStyle name="Currency 2 3 3 2" xfId="15856" xr:uid="{00000000-0005-0000-0000-000013130000}"/>
    <cellStyle name="Currency 2 3 4" xfId="6664" xr:uid="{00000000-0005-0000-0000-000014130000}"/>
    <cellStyle name="Currency 2 3 5" xfId="14213" xr:uid="{00000000-0005-0000-0000-000015130000}"/>
    <cellStyle name="Currency 2 4" xfId="3495" xr:uid="{00000000-0005-0000-0000-000016130000}"/>
    <cellStyle name="Currency 2 4 2" xfId="6667" xr:uid="{00000000-0005-0000-0000-000017130000}"/>
    <cellStyle name="Currency 2 5" xfId="11017" xr:uid="{00000000-0005-0000-0000-000018130000}"/>
    <cellStyle name="Currency 2 6" xfId="11256" xr:uid="{00000000-0005-0000-0000-000019130000}"/>
    <cellStyle name="Currency 3" xfId="2542" xr:uid="{00000000-0005-0000-0000-00001A130000}"/>
    <cellStyle name="Currency 3 2" xfId="3135" xr:uid="{00000000-0005-0000-0000-00001B130000}"/>
    <cellStyle name="Currency 3 2 2" xfId="6661" xr:uid="{00000000-0005-0000-0000-00001C130000}"/>
    <cellStyle name="Currency 3 2 3" xfId="6662" xr:uid="{00000000-0005-0000-0000-00001D130000}"/>
    <cellStyle name="Currency 3 3" xfId="3496" xr:uid="{00000000-0005-0000-0000-00001E130000}"/>
    <cellStyle name="Currency 3 3 2" xfId="6660" xr:uid="{00000000-0005-0000-0000-00001F130000}"/>
    <cellStyle name="Currency 3 4" xfId="6659" xr:uid="{00000000-0005-0000-0000-000020130000}"/>
    <cellStyle name="Currency 3 5" xfId="6663" xr:uid="{00000000-0005-0000-0000-000021130000}"/>
    <cellStyle name="Currency 4" xfId="2543" xr:uid="{00000000-0005-0000-0000-000022130000}"/>
    <cellStyle name="Currency 4 2" xfId="2544" xr:uid="{00000000-0005-0000-0000-000023130000}"/>
    <cellStyle name="Currency 4 2 2" xfId="3498" xr:uid="{00000000-0005-0000-0000-000024130000}"/>
    <cellStyle name="Currency 4 3" xfId="2545" xr:uid="{00000000-0005-0000-0000-000025130000}"/>
    <cellStyle name="Currency 4 3 2" xfId="3499" xr:uid="{00000000-0005-0000-0000-000026130000}"/>
    <cellStyle name="Currency 4 4" xfId="3136" xr:uid="{00000000-0005-0000-0000-000027130000}"/>
    <cellStyle name="Currency 4 5" xfId="3497" xr:uid="{00000000-0005-0000-0000-000028130000}"/>
    <cellStyle name="Currency 5" xfId="2546" xr:uid="{00000000-0005-0000-0000-000029130000}"/>
    <cellStyle name="Currency 5 2" xfId="3137" xr:uid="{00000000-0005-0000-0000-00002A130000}"/>
    <cellStyle name="Currency 5 2 2" xfId="6657" xr:uid="{00000000-0005-0000-0000-00002B130000}"/>
    <cellStyle name="Currency 5 3" xfId="3500" xr:uid="{00000000-0005-0000-0000-00002C130000}"/>
    <cellStyle name="Currency 5 3 2" xfId="6656" xr:uid="{00000000-0005-0000-0000-00002D130000}"/>
    <cellStyle name="Currency 5 4" xfId="6658" xr:uid="{00000000-0005-0000-0000-00002E130000}"/>
    <cellStyle name="Currency 5 5" xfId="9133" xr:uid="{00000000-0005-0000-0000-00002F130000}"/>
    <cellStyle name="Currency 5 6" xfId="11257" xr:uid="{00000000-0005-0000-0000-000030130000}"/>
    <cellStyle name="Currency 6" xfId="2547" xr:uid="{00000000-0005-0000-0000-000031130000}"/>
    <cellStyle name="Currency 6 2" xfId="2548" xr:uid="{00000000-0005-0000-0000-000032130000}"/>
    <cellStyle name="Currency 6 2 2" xfId="3502" xr:uid="{00000000-0005-0000-0000-000033130000}"/>
    <cellStyle name="Currency 6 2 2 2" xfId="6655" xr:uid="{00000000-0005-0000-0000-000034130000}"/>
    <cellStyle name="Currency 6 2 3" xfId="6947" xr:uid="{00000000-0005-0000-0000-000035130000}"/>
    <cellStyle name="Currency 6 2 3 2" xfId="15800" xr:uid="{00000000-0005-0000-0000-000036130000}"/>
    <cellStyle name="Currency 6 3" xfId="3138" xr:uid="{00000000-0005-0000-0000-000037130000}"/>
    <cellStyle name="Currency 6 3 2" xfId="3676" xr:uid="{00000000-0005-0000-0000-000038130000}"/>
    <cellStyle name="Currency 6 4" xfId="3501" xr:uid="{00000000-0005-0000-0000-000039130000}"/>
    <cellStyle name="Currency 6 5" xfId="13207" xr:uid="{00000000-0005-0000-0000-00003A130000}"/>
    <cellStyle name="Currency 6 5 2" xfId="17904" xr:uid="{00000000-0005-0000-0000-00003B130000}"/>
    <cellStyle name="Currency 7" xfId="2840" xr:uid="{00000000-0005-0000-0000-00003C130000}"/>
    <cellStyle name="Currency 7 2" xfId="3256" xr:uid="{00000000-0005-0000-0000-00003D130000}"/>
    <cellStyle name="Currency 7 2 2" xfId="8354" xr:uid="{00000000-0005-0000-0000-00003E130000}"/>
    <cellStyle name="Currency 7 2 2 2" xfId="15859" xr:uid="{00000000-0005-0000-0000-00003F130000}"/>
    <cellStyle name="Currency 7 2 3" xfId="6654" xr:uid="{00000000-0005-0000-0000-000040130000}"/>
    <cellStyle name="Currency 7 2 4" xfId="14260" xr:uid="{00000000-0005-0000-0000-000041130000}"/>
    <cellStyle name="Currency 7 3" xfId="8353" xr:uid="{00000000-0005-0000-0000-000042130000}"/>
    <cellStyle name="Currency 7 3 2" xfId="10540" xr:uid="{00000000-0005-0000-0000-000043130000}"/>
    <cellStyle name="Currency 7 3 3" xfId="15858" xr:uid="{00000000-0005-0000-0000-000044130000}"/>
    <cellStyle name="Currency 7 4" xfId="14105" xr:uid="{00000000-0005-0000-0000-000045130000}"/>
    <cellStyle name="Currency 7_App b.3 Unspent_" xfId="6653" xr:uid="{00000000-0005-0000-0000-000046130000}"/>
    <cellStyle name="Currency 8" xfId="2996" xr:uid="{00000000-0005-0000-0000-000047130000}"/>
    <cellStyle name="Currency 8 2" xfId="3274" xr:uid="{00000000-0005-0000-0000-000048130000}"/>
    <cellStyle name="Currency 8 2 2" xfId="8356" xr:uid="{00000000-0005-0000-0000-000049130000}"/>
    <cellStyle name="Currency 8 2 2 2" xfId="15861" xr:uid="{00000000-0005-0000-0000-00004A130000}"/>
    <cellStyle name="Currency 8 2 3" xfId="6652" xr:uid="{00000000-0005-0000-0000-00004B130000}"/>
    <cellStyle name="Currency 8 2 4" xfId="14278" xr:uid="{00000000-0005-0000-0000-00004C130000}"/>
    <cellStyle name="Currency 8 3" xfId="8355" xr:uid="{00000000-0005-0000-0000-00004D130000}"/>
    <cellStyle name="Currency 8 3 2" xfId="15860" xr:uid="{00000000-0005-0000-0000-00004E130000}"/>
    <cellStyle name="Currency 8 4" xfId="6912" xr:uid="{00000000-0005-0000-0000-00004F130000}"/>
    <cellStyle name="Currency 8 5" xfId="14143" xr:uid="{00000000-0005-0000-0000-000050130000}"/>
    <cellStyle name="Currency 9" xfId="8357" xr:uid="{00000000-0005-0000-0000-000051130000}"/>
    <cellStyle name="Currency 9 2" xfId="6651" xr:uid="{00000000-0005-0000-0000-000052130000}"/>
    <cellStyle name="Currency0" xfId="2847" xr:uid="{00000000-0005-0000-0000-000053130000}"/>
    <cellStyle name="Currency0 2" xfId="2962" xr:uid="{00000000-0005-0000-0000-000054130000}"/>
    <cellStyle name="Currency0 2 2" xfId="3651" xr:uid="{00000000-0005-0000-0000-000055130000}"/>
    <cellStyle name="Currency0 2 3" xfId="4741" xr:uid="{00000000-0005-0000-0000-000056130000}"/>
    <cellStyle name="Currency0 2 4" xfId="6650" xr:uid="{00000000-0005-0000-0000-000057130000}"/>
    <cellStyle name="Currency0 3" xfId="2961" xr:uid="{00000000-0005-0000-0000-000058130000}"/>
    <cellStyle name="Currency0 3 2" xfId="3650" xr:uid="{00000000-0005-0000-0000-000059130000}"/>
    <cellStyle name="Currency0 3 3" xfId="4742" xr:uid="{00000000-0005-0000-0000-00005A130000}"/>
    <cellStyle name="Currency0 3 4" xfId="6649" xr:uid="{00000000-0005-0000-0000-00005B130000}"/>
    <cellStyle name="Currency0 4" xfId="3600" xr:uid="{00000000-0005-0000-0000-00005C130000}"/>
    <cellStyle name="Currency0 4 2" xfId="4743" xr:uid="{00000000-0005-0000-0000-00005D130000}"/>
    <cellStyle name="Currency0 5" xfId="4740" xr:uid="{00000000-0005-0000-0000-00005E130000}"/>
    <cellStyle name="Currency0nospace" xfId="6648" xr:uid="{00000000-0005-0000-0000-00005F130000}"/>
    <cellStyle name="Currency2" xfId="6647" xr:uid="{00000000-0005-0000-0000-000060130000}"/>
    <cellStyle name="Date" xfId="2848" xr:uid="{00000000-0005-0000-0000-000061130000}"/>
    <cellStyle name="Date 2" xfId="2963" xr:uid="{00000000-0005-0000-0000-000062130000}"/>
    <cellStyle name="Date 2 2" xfId="3652" xr:uid="{00000000-0005-0000-0000-000063130000}"/>
    <cellStyle name="Date 2 3" xfId="6646" xr:uid="{00000000-0005-0000-0000-000064130000}"/>
    <cellStyle name="Date 3" xfId="3601" xr:uid="{00000000-0005-0000-0000-000065130000}"/>
    <cellStyle name="Date_App b.3 Unspent_" xfId="6645" xr:uid="{00000000-0005-0000-0000-000066130000}"/>
    <cellStyle name="DateData" xfId="6644" xr:uid="{00000000-0005-0000-0000-000067130000}"/>
    <cellStyle name="Days_from_01/21/2006" xfId="6643" xr:uid="{00000000-0005-0000-0000-000068130000}"/>
    <cellStyle name="Dollars &amp; Cents" xfId="6642" xr:uid="{00000000-0005-0000-0000-000069130000}"/>
    <cellStyle name="Emphasis 1" xfId="205" xr:uid="{00000000-0005-0000-0000-00006A130000}"/>
    <cellStyle name="Emphasis 1 2" xfId="645" xr:uid="{00000000-0005-0000-0000-00006B130000}"/>
    <cellStyle name="Emphasis 1 2 2" xfId="4745" xr:uid="{00000000-0005-0000-0000-00006C130000}"/>
    <cellStyle name="Emphasis 1 2 3" xfId="2549" xr:uid="{00000000-0005-0000-0000-00006D130000}"/>
    <cellStyle name="Emphasis 1 2 4" xfId="11258" xr:uid="{00000000-0005-0000-0000-00006E130000}"/>
    <cellStyle name="Emphasis 1 3" xfId="453" xr:uid="{00000000-0005-0000-0000-00006F130000}"/>
    <cellStyle name="Emphasis 1 3 2" xfId="4746" xr:uid="{00000000-0005-0000-0000-000070130000}"/>
    <cellStyle name="Emphasis 1 3 3" xfId="3139" xr:uid="{00000000-0005-0000-0000-000071130000}"/>
    <cellStyle name="Emphasis 1 3 4" xfId="11259" xr:uid="{00000000-0005-0000-0000-000072130000}"/>
    <cellStyle name="Emphasis 1 4" xfId="3346" xr:uid="{00000000-0005-0000-0000-000073130000}"/>
    <cellStyle name="Emphasis 1 5" xfId="3822" xr:uid="{00000000-0005-0000-0000-000074130000}"/>
    <cellStyle name="Emphasis 1 6" xfId="4744" xr:uid="{00000000-0005-0000-0000-000075130000}"/>
    <cellStyle name="Emphasis 1 7" xfId="1781" xr:uid="{00000000-0005-0000-0000-000076130000}"/>
    <cellStyle name="Emphasis 2" xfId="206" xr:uid="{00000000-0005-0000-0000-000077130000}"/>
    <cellStyle name="Emphasis 2 2" xfId="646" xr:uid="{00000000-0005-0000-0000-000078130000}"/>
    <cellStyle name="Emphasis 2 2 2" xfId="4748" xr:uid="{00000000-0005-0000-0000-000079130000}"/>
    <cellStyle name="Emphasis 2 2 3" xfId="2550" xr:uid="{00000000-0005-0000-0000-00007A130000}"/>
    <cellStyle name="Emphasis 2 2 4" xfId="11260" xr:uid="{00000000-0005-0000-0000-00007B130000}"/>
    <cellStyle name="Emphasis 2 3" xfId="454" xr:uid="{00000000-0005-0000-0000-00007C130000}"/>
    <cellStyle name="Emphasis 2 3 2" xfId="4749" xr:uid="{00000000-0005-0000-0000-00007D130000}"/>
    <cellStyle name="Emphasis 2 3 3" xfId="3140" xr:uid="{00000000-0005-0000-0000-00007E130000}"/>
    <cellStyle name="Emphasis 2 3 4" xfId="11261" xr:uid="{00000000-0005-0000-0000-00007F130000}"/>
    <cellStyle name="Emphasis 2 4" xfId="3347" xr:uid="{00000000-0005-0000-0000-000080130000}"/>
    <cellStyle name="Emphasis 2 5" xfId="3823" xr:uid="{00000000-0005-0000-0000-000081130000}"/>
    <cellStyle name="Emphasis 2 6" xfId="4747" xr:uid="{00000000-0005-0000-0000-000082130000}"/>
    <cellStyle name="Emphasis 2 7" xfId="1782" xr:uid="{00000000-0005-0000-0000-000083130000}"/>
    <cellStyle name="Emphasis 3" xfId="207" xr:uid="{00000000-0005-0000-0000-000084130000}"/>
    <cellStyle name="Emphasis 3 2" xfId="2551" xr:uid="{00000000-0005-0000-0000-000085130000}"/>
    <cellStyle name="Emphasis 3 2 2" xfId="4751" xr:uid="{00000000-0005-0000-0000-000086130000}"/>
    <cellStyle name="Emphasis 3 3" xfId="3141" xr:uid="{00000000-0005-0000-0000-000087130000}"/>
    <cellStyle name="Emphasis 3 3 2" xfId="4752" xr:uid="{00000000-0005-0000-0000-000088130000}"/>
    <cellStyle name="Emphasis 3 4" xfId="3348" xr:uid="{00000000-0005-0000-0000-000089130000}"/>
    <cellStyle name="Emphasis 3 5" xfId="3824" xr:uid="{00000000-0005-0000-0000-00008A130000}"/>
    <cellStyle name="Emphasis 3 6" xfId="4750" xr:uid="{00000000-0005-0000-0000-00008B130000}"/>
    <cellStyle name="Emphasis 3 7" xfId="1783" xr:uid="{00000000-0005-0000-0000-00008C130000}"/>
    <cellStyle name="Entered" xfId="6641" xr:uid="{00000000-0005-0000-0000-00008D130000}"/>
    <cellStyle name="Euro" xfId="6640" xr:uid="{00000000-0005-0000-0000-00008E130000}"/>
    <cellStyle name="Euro billion" xfId="6639" xr:uid="{00000000-0005-0000-0000-00008F130000}"/>
    <cellStyle name="Euro million" xfId="6638" xr:uid="{00000000-0005-0000-0000-000090130000}"/>
    <cellStyle name="Euro thousand" xfId="6637" xr:uid="{00000000-0005-0000-0000-000091130000}"/>
    <cellStyle name="Euro_12889 GP Contracts v3" xfId="6636" xr:uid="{00000000-0005-0000-0000-000092130000}"/>
    <cellStyle name="Explanatory Text" xfId="5646" builtinId="53" customBuiltin="1"/>
    <cellStyle name="Explanatory Text 2" xfId="208" xr:uid="{00000000-0005-0000-0000-000094130000}"/>
    <cellStyle name="Explanatory Text 2 10" xfId="4753" xr:uid="{00000000-0005-0000-0000-000095130000}"/>
    <cellStyle name="Explanatory Text 2 11" xfId="2552" xr:uid="{00000000-0005-0000-0000-000096130000}"/>
    <cellStyle name="Explanatory Text 2 2" xfId="796" xr:uid="{00000000-0005-0000-0000-000097130000}"/>
    <cellStyle name="Explanatory Text 2 2 2" xfId="3143" xr:uid="{00000000-0005-0000-0000-000098130000}"/>
    <cellStyle name="Explanatory Text 2 2 2 2" xfId="4755" xr:uid="{00000000-0005-0000-0000-000099130000}"/>
    <cellStyle name="Explanatory Text 2 2 3" xfId="4754" xr:uid="{00000000-0005-0000-0000-00009A130000}"/>
    <cellStyle name="Explanatory Text 2 2 4" xfId="2553" xr:uid="{00000000-0005-0000-0000-00009B130000}"/>
    <cellStyle name="Explanatory Text 2 2 5" xfId="11262" xr:uid="{00000000-0005-0000-0000-00009C130000}"/>
    <cellStyle name="Explanatory Text 2 3" xfId="647" xr:uid="{00000000-0005-0000-0000-00009D130000}"/>
    <cellStyle name="Explanatory Text 2 3 2" xfId="4756" xr:uid="{00000000-0005-0000-0000-00009E130000}"/>
    <cellStyle name="Explanatory Text 2 3 3" xfId="2554" xr:uid="{00000000-0005-0000-0000-00009F130000}"/>
    <cellStyle name="Explanatory Text 2 3 4" xfId="11263" xr:uid="{00000000-0005-0000-0000-0000A0130000}"/>
    <cellStyle name="Explanatory Text 2 4" xfId="887" xr:uid="{00000000-0005-0000-0000-0000A1130000}"/>
    <cellStyle name="Explanatory Text 2 4 2" xfId="4757" xr:uid="{00000000-0005-0000-0000-0000A2130000}"/>
    <cellStyle name="Explanatory Text 2 4 3" xfId="2555" xr:uid="{00000000-0005-0000-0000-0000A3130000}"/>
    <cellStyle name="Explanatory Text 2 5" xfId="2917" xr:uid="{00000000-0005-0000-0000-0000A4130000}"/>
    <cellStyle name="Explanatory Text 2 5 2" xfId="4758" xr:uid="{00000000-0005-0000-0000-0000A5130000}"/>
    <cellStyle name="Explanatory Text 2 5 3" xfId="5397" xr:uid="{00000000-0005-0000-0000-0000A6130000}"/>
    <cellStyle name="Explanatory Text 2 6" xfId="3142" xr:uid="{00000000-0005-0000-0000-0000A7130000}"/>
    <cellStyle name="Explanatory Text 2 6 2" xfId="4759" xr:uid="{00000000-0005-0000-0000-0000A8130000}"/>
    <cellStyle name="Explanatory Text 2 7" xfId="3399" xr:uid="{00000000-0005-0000-0000-0000A9130000}"/>
    <cellStyle name="Explanatory Text 2 7 2" xfId="4760" xr:uid="{00000000-0005-0000-0000-0000AA130000}"/>
    <cellStyle name="Explanatory Text 2 8" xfId="3738" xr:uid="{00000000-0005-0000-0000-0000AB130000}"/>
    <cellStyle name="Explanatory Text 2 9" xfId="3825" xr:uid="{00000000-0005-0000-0000-0000AC130000}"/>
    <cellStyle name="Explanatory Text 3" xfId="209" xr:uid="{00000000-0005-0000-0000-0000AD130000}"/>
    <cellStyle name="Explanatory Text 3 2" xfId="2557" xr:uid="{00000000-0005-0000-0000-0000AE130000}"/>
    <cellStyle name="Explanatory Text 3 2 2" xfId="4762" xr:uid="{00000000-0005-0000-0000-0000AF130000}"/>
    <cellStyle name="Explanatory Text 3 2 3" xfId="6635" xr:uid="{00000000-0005-0000-0000-0000B0130000}"/>
    <cellStyle name="Explanatory Text 3 3" xfId="2558" xr:uid="{00000000-0005-0000-0000-0000B1130000}"/>
    <cellStyle name="Explanatory Text 3 3 2" xfId="4763" xr:uid="{00000000-0005-0000-0000-0000B2130000}"/>
    <cellStyle name="Explanatory Text 3 4" xfId="4761" xr:uid="{00000000-0005-0000-0000-0000B3130000}"/>
    <cellStyle name="Explanatory Text 3 5" xfId="2556" xr:uid="{00000000-0005-0000-0000-0000B4130000}"/>
    <cellStyle name="Explanatory Text 4" xfId="210" xr:uid="{00000000-0005-0000-0000-0000B5130000}"/>
    <cellStyle name="Explanatory Text 4 2" xfId="4764" xr:uid="{00000000-0005-0000-0000-0000B6130000}"/>
    <cellStyle name="Explanatory Text 4 3" xfId="2559" xr:uid="{00000000-0005-0000-0000-0000B7130000}"/>
    <cellStyle name="Explanatory Text 4 4" xfId="6634" xr:uid="{00000000-0005-0000-0000-0000B8130000}"/>
    <cellStyle name="Explanatory Text 5" xfId="211" xr:uid="{00000000-0005-0000-0000-0000B9130000}"/>
    <cellStyle name="Explanatory Text 5 2" xfId="3349" xr:uid="{00000000-0005-0000-0000-0000BA130000}"/>
    <cellStyle name="Explanatory Text 5 3" xfId="6633" xr:uid="{00000000-0005-0000-0000-0000BB130000}"/>
    <cellStyle name="Explanatory Text 6" xfId="212" xr:uid="{00000000-0005-0000-0000-0000BC130000}"/>
    <cellStyle name="Explanatory Text 6 2" xfId="6632" xr:uid="{00000000-0005-0000-0000-0000BD130000}"/>
    <cellStyle name="Explanatory Text 7" xfId="213" xr:uid="{00000000-0005-0000-0000-0000BE130000}"/>
    <cellStyle name="Explanatory Text 7 2" xfId="6631" xr:uid="{00000000-0005-0000-0000-0000BF130000}"/>
    <cellStyle name="Explanatory Text 8" xfId="569" xr:uid="{00000000-0005-0000-0000-0000C0130000}"/>
    <cellStyle name="Explanatory Text 9" xfId="5593" xr:uid="{00000000-0005-0000-0000-0000C1130000}"/>
    <cellStyle name="First_Name" xfId="6630" xr:uid="{00000000-0005-0000-0000-0000C2130000}"/>
    <cellStyle name="Fixed" xfId="2849" xr:uid="{00000000-0005-0000-0000-0000C3130000}"/>
    <cellStyle name="Fixed 2" xfId="2964" xr:uid="{00000000-0005-0000-0000-0000C4130000}"/>
    <cellStyle name="Fixed 2 2" xfId="3653" xr:uid="{00000000-0005-0000-0000-0000C5130000}"/>
    <cellStyle name="Fixed 2 3" xfId="6629" xr:uid="{00000000-0005-0000-0000-0000C6130000}"/>
    <cellStyle name="Fixed 3" xfId="3602" xr:uid="{00000000-0005-0000-0000-0000C7130000}"/>
    <cellStyle name="Fixed 3 2" xfId="6628" xr:uid="{00000000-0005-0000-0000-0000C8130000}"/>
    <cellStyle name="Fixed_2010-2012 Program Workbook_Incent_FS" xfId="6627" xr:uid="{00000000-0005-0000-0000-0000C9130000}"/>
    <cellStyle name="Forecast" xfId="6626" xr:uid="{00000000-0005-0000-0000-0000CA130000}"/>
    <cellStyle name="fred" xfId="6625" xr:uid="{00000000-0005-0000-0000-0000CB130000}"/>
    <cellStyle name="Fred%" xfId="6624" xr:uid="{00000000-0005-0000-0000-0000CC130000}"/>
    <cellStyle name="GBP" xfId="6623" xr:uid="{00000000-0005-0000-0000-0000CD130000}"/>
    <cellStyle name="GBP billion" xfId="6622" xr:uid="{00000000-0005-0000-0000-0000CE130000}"/>
    <cellStyle name="GBP million" xfId="6621" xr:uid="{00000000-0005-0000-0000-0000CF130000}"/>
    <cellStyle name="GBP thousand" xfId="6620" xr:uid="{00000000-0005-0000-0000-0000D0130000}"/>
    <cellStyle name="General" xfId="6619" xr:uid="{00000000-0005-0000-0000-0000D1130000}"/>
    <cellStyle name="Good" xfId="5638" builtinId="26" customBuiltin="1"/>
    <cellStyle name="Good 2" xfId="214" xr:uid="{00000000-0005-0000-0000-0000D3130000}"/>
    <cellStyle name="Good 2 10" xfId="4765" xr:uid="{00000000-0005-0000-0000-0000D4130000}"/>
    <cellStyle name="Good 2 11" xfId="2560" xr:uid="{00000000-0005-0000-0000-0000D5130000}"/>
    <cellStyle name="Good 2 2" xfId="648" xr:uid="{00000000-0005-0000-0000-0000D6130000}"/>
    <cellStyle name="Good 2 2 2" xfId="3145" xr:uid="{00000000-0005-0000-0000-0000D7130000}"/>
    <cellStyle name="Good 2 2 2 2" xfId="4767" xr:uid="{00000000-0005-0000-0000-0000D8130000}"/>
    <cellStyle name="Good 2 2 3" xfId="4766" xr:uid="{00000000-0005-0000-0000-0000D9130000}"/>
    <cellStyle name="Good 2 2 4" xfId="2561" xr:uid="{00000000-0005-0000-0000-0000DA130000}"/>
    <cellStyle name="Good 2 2 5" xfId="9132" xr:uid="{00000000-0005-0000-0000-0000DB130000}"/>
    <cellStyle name="Good 2 2 6" xfId="11264" xr:uid="{00000000-0005-0000-0000-0000DC130000}"/>
    <cellStyle name="Good 2 3" xfId="797" xr:uid="{00000000-0005-0000-0000-0000DD130000}"/>
    <cellStyle name="Good 2 3 2" xfId="4768" xr:uid="{00000000-0005-0000-0000-0000DE130000}"/>
    <cellStyle name="Good 2 3 3" xfId="2562" xr:uid="{00000000-0005-0000-0000-0000DF130000}"/>
    <cellStyle name="Good 2 3 4" xfId="11265" xr:uid="{00000000-0005-0000-0000-0000E0130000}"/>
    <cellStyle name="Good 2 4" xfId="455" xr:uid="{00000000-0005-0000-0000-0000E1130000}"/>
    <cellStyle name="Good 2 4 2" xfId="4769" xr:uid="{00000000-0005-0000-0000-0000E2130000}"/>
    <cellStyle name="Good 2 4 3" xfId="2563" xr:uid="{00000000-0005-0000-0000-0000E3130000}"/>
    <cellStyle name="Good 2 5" xfId="888" xr:uid="{00000000-0005-0000-0000-0000E4130000}"/>
    <cellStyle name="Good 2 5 2" xfId="4770" xr:uid="{00000000-0005-0000-0000-0000E5130000}"/>
    <cellStyle name="Good 2 5 3" xfId="2918" xr:uid="{00000000-0005-0000-0000-0000E6130000}"/>
    <cellStyle name="Good 2 6" xfId="3144" xr:uid="{00000000-0005-0000-0000-0000E7130000}"/>
    <cellStyle name="Good 2 6 2" xfId="4771" xr:uid="{00000000-0005-0000-0000-0000E8130000}"/>
    <cellStyle name="Good 2 6 3" xfId="5398" xr:uid="{00000000-0005-0000-0000-0000E9130000}"/>
    <cellStyle name="Good 2 7" xfId="3389" xr:uid="{00000000-0005-0000-0000-0000EA130000}"/>
    <cellStyle name="Good 2 7 2" xfId="4772" xr:uid="{00000000-0005-0000-0000-0000EB130000}"/>
    <cellStyle name="Good 2 8" xfId="3739" xr:uid="{00000000-0005-0000-0000-0000EC130000}"/>
    <cellStyle name="Good 2 9" xfId="3826" xr:uid="{00000000-0005-0000-0000-0000ED130000}"/>
    <cellStyle name="Good 3" xfId="215" xr:uid="{00000000-0005-0000-0000-0000EE130000}"/>
    <cellStyle name="Good 3 2" xfId="2565" xr:uid="{00000000-0005-0000-0000-0000EF130000}"/>
    <cellStyle name="Good 3 2 2" xfId="4774" xr:uid="{00000000-0005-0000-0000-0000F0130000}"/>
    <cellStyle name="Good 3 2 3" xfId="6618" xr:uid="{00000000-0005-0000-0000-0000F1130000}"/>
    <cellStyle name="Good 3 2 4" xfId="11267" xr:uid="{00000000-0005-0000-0000-0000F2130000}"/>
    <cellStyle name="Good 3 3" xfId="2566" xr:uid="{00000000-0005-0000-0000-0000F3130000}"/>
    <cellStyle name="Good 3 3 2" xfId="4775" xr:uid="{00000000-0005-0000-0000-0000F4130000}"/>
    <cellStyle name="Good 3 3 3" xfId="11268" xr:uid="{00000000-0005-0000-0000-0000F5130000}"/>
    <cellStyle name="Good 3 4" xfId="4773" xr:uid="{00000000-0005-0000-0000-0000F6130000}"/>
    <cellStyle name="Good 3 5" xfId="2564" xr:uid="{00000000-0005-0000-0000-0000F7130000}"/>
    <cellStyle name="Good 3 6" xfId="11266" xr:uid="{00000000-0005-0000-0000-0000F8130000}"/>
    <cellStyle name="Good 4" xfId="216" xr:uid="{00000000-0005-0000-0000-0000F9130000}"/>
    <cellStyle name="Good 4 2" xfId="4776" xr:uid="{00000000-0005-0000-0000-0000FA130000}"/>
    <cellStyle name="Good 4 3" xfId="2567" xr:uid="{00000000-0005-0000-0000-0000FB130000}"/>
    <cellStyle name="Good 4 4" xfId="6617" xr:uid="{00000000-0005-0000-0000-0000FC130000}"/>
    <cellStyle name="Good 5" xfId="217" xr:uid="{00000000-0005-0000-0000-0000FD130000}"/>
    <cellStyle name="Good 5 2" xfId="3350" xr:uid="{00000000-0005-0000-0000-0000FE130000}"/>
    <cellStyle name="Good 5 3" xfId="6616" xr:uid="{00000000-0005-0000-0000-0000FF130000}"/>
    <cellStyle name="Good 6" xfId="218" xr:uid="{00000000-0005-0000-0000-000000140000}"/>
    <cellStyle name="Good 6 2" xfId="6615" xr:uid="{00000000-0005-0000-0000-000001140000}"/>
    <cellStyle name="Good 7" xfId="219" xr:uid="{00000000-0005-0000-0000-000002140000}"/>
    <cellStyle name="Good 7 2" xfId="6614" xr:uid="{00000000-0005-0000-0000-000003140000}"/>
    <cellStyle name="Good 8" xfId="588" xr:uid="{00000000-0005-0000-0000-000004140000}"/>
    <cellStyle name="Good 9" xfId="5584" xr:uid="{00000000-0005-0000-0000-000005140000}"/>
    <cellStyle name="Grey" xfId="2850" xr:uid="{00000000-0005-0000-0000-000006140000}"/>
    <cellStyle name="Grey 2" xfId="2851" xr:uid="{00000000-0005-0000-0000-000007140000}"/>
    <cellStyle name="Grey_2010-2012 Program Workbook Completed_Incent_V2" xfId="6613" xr:uid="{00000000-0005-0000-0000-000008140000}"/>
    <cellStyle name="HEADER" xfId="2852" xr:uid="{00000000-0005-0000-0000-000009140000}"/>
    <cellStyle name="HEADER 2" xfId="2965" xr:uid="{00000000-0005-0000-0000-00000A140000}"/>
    <cellStyle name="HEADER 2 2" xfId="4778" xr:uid="{00000000-0005-0000-0000-00000B140000}"/>
    <cellStyle name="HEADER 3" xfId="3002" xr:uid="{00000000-0005-0000-0000-00000C140000}"/>
    <cellStyle name="HEADER 3 2" xfId="4779" xr:uid="{00000000-0005-0000-0000-00000D140000}"/>
    <cellStyle name="HEADER 4" xfId="4780" xr:uid="{00000000-0005-0000-0000-00000E140000}"/>
    <cellStyle name="HEADER 5" xfId="4777" xr:uid="{00000000-0005-0000-0000-00000F140000}"/>
    <cellStyle name="Header1" xfId="2853" xr:uid="{00000000-0005-0000-0000-000010140000}"/>
    <cellStyle name="Header1 2" xfId="2966" xr:uid="{00000000-0005-0000-0000-000011140000}"/>
    <cellStyle name="Header1 2 2" xfId="3003" xr:uid="{00000000-0005-0000-0000-000012140000}"/>
    <cellStyle name="Header1 2 2 2" xfId="4783" xr:uid="{00000000-0005-0000-0000-000013140000}"/>
    <cellStyle name="Header1 2 3" xfId="4782" xr:uid="{00000000-0005-0000-0000-000014140000}"/>
    <cellStyle name="Header1 3" xfId="3004" xr:uid="{00000000-0005-0000-0000-000015140000}"/>
    <cellStyle name="Header1 3 2" xfId="4784" xr:uid="{00000000-0005-0000-0000-000016140000}"/>
    <cellStyle name="Header1 4" xfId="3005" xr:uid="{00000000-0005-0000-0000-000017140000}"/>
    <cellStyle name="Header1 4 2" xfId="4785" xr:uid="{00000000-0005-0000-0000-000018140000}"/>
    <cellStyle name="Header1 5" xfId="4786" xr:uid="{00000000-0005-0000-0000-000019140000}"/>
    <cellStyle name="Header1 6" xfId="4781" xr:uid="{00000000-0005-0000-0000-00001A140000}"/>
    <cellStyle name="Header2" xfId="2854" xr:uid="{00000000-0005-0000-0000-00001B140000}"/>
    <cellStyle name="Header2 10" xfId="14108" xr:uid="{00000000-0005-0000-0000-00001C140000}"/>
    <cellStyle name="Header2 2" xfId="2967" xr:uid="{00000000-0005-0000-0000-00001D140000}"/>
    <cellStyle name="Header2 2 2" xfId="3006" xr:uid="{00000000-0005-0000-0000-00001E140000}"/>
    <cellStyle name="Header2 2 2 2" xfId="4789" xr:uid="{00000000-0005-0000-0000-00001F140000}"/>
    <cellStyle name="Header2 2 2 2 2" xfId="6565" xr:uid="{00000000-0005-0000-0000-000020140000}"/>
    <cellStyle name="Header2 2 2 2 2 2" xfId="20390" xr:uid="{00000000-0005-0000-0000-000021140000}"/>
    <cellStyle name="Header2 2 2 2 2 2 2" xfId="27294" xr:uid="{00000000-0005-0000-0000-000022140000}"/>
    <cellStyle name="Header2 2 2 2 2 3" xfId="18616" xr:uid="{00000000-0005-0000-0000-000023140000}"/>
    <cellStyle name="Header2 2 2 2 2 3 2" xfId="25527" xr:uid="{00000000-0005-0000-0000-000024140000}"/>
    <cellStyle name="Header2 2 2 2 2 4" xfId="15693" xr:uid="{00000000-0005-0000-0000-000025140000}"/>
    <cellStyle name="Header2 2 2 2 2 5" xfId="13565" xr:uid="{00000000-0005-0000-0000-000026140000}"/>
    <cellStyle name="Header2 2 2 2 3" xfId="8881" xr:uid="{00000000-0005-0000-0000-000027140000}"/>
    <cellStyle name="Header2 2 2 2 3 2" xfId="20723" xr:uid="{00000000-0005-0000-0000-000028140000}"/>
    <cellStyle name="Header2 2 2 2 3 2 2" xfId="27627" xr:uid="{00000000-0005-0000-0000-000029140000}"/>
    <cellStyle name="Header2 2 2 2 3 3" xfId="18596" xr:uid="{00000000-0005-0000-0000-00002A140000}"/>
    <cellStyle name="Header2 2 2 2 3 3 2" xfId="25507" xr:uid="{00000000-0005-0000-0000-00002B140000}"/>
    <cellStyle name="Header2 2 2 2 3 4" xfId="15889" xr:uid="{00000000-0005-0000-0000-00002C140000}"/>
    <cellStyle name="Header2 2 2 2 3 5" xfId="14913" xr:uid="{00000000-0005-0000-0000-00002D140000}"/>
    <cellStyle name="Header2 2 2 2 4" xfId="19434" xr:uid="{00000000-0005-0000-0000-00002E140000}"/>
    <cellStyle name="Header2 2 2 2 4 2" xfId="26343" xr:uid="{00000000-0005-0000-0000-00002F140000}"/>
    <cellStyle name="Header2 2 2 2 5" xfId="14680" xr:uid="{00000000-0005-0000-0000-000030140000}"/>
    <cellStyle name="Header2 2 2 3" xfId="6566" xr:uid="{00000000-0005-0000-0000-000031140000}"/>
    <cellStyle name="Header2 2 2 3 2" xfId="20391" xr:uid="{00000000-0005-0000-0000-000032140000}"/>
    <cellStyle name="Header2 2 2 3 2 2" xfId="27295" xr:uid="{00000000-0005-0000-0000-000033140000}"/>
    <cellStyle name="Header2 2 2 3 3" xfId="19348" xr:uid="{00000000-0005-0000-0000-000034140000}"/>
    <cellStyle name="Header2 2 2 3 3 2" xfId="26257" xr:uid="{00000000-0005-0000-0000-000035140000}"/>
    <cellStyle name="Header2 2 2 3 4" xfId="15694" xr:uid="{00000000-0005-0000-0000-000036140000}"/>
    <cellStyle name="Header2 2 2 3 5" xfId="14953" xr:uid="{00000000-0005-0000-0000-000037140000}"/>
    <cellStyle name="Header2 2 2 4" xfId="8880" xr:uid="{00000000-0005-0000-0000-000038140000}"/>
    <cellStyle name="Header2 2 2 4 2" xfId="20722" xr:uid="{00000000-0005-0000-0000-000039140000}"/>
    <cellStyle name="Header2 2 2 4 2 2" xfId="27626" xr:uid="{00000000-0005-0000-0000-00003A140000}"/>
    <cellStyle name="Header2 2 2 4 3" xfId="18387" xr:uid="{00000000-0005-0000-0000-00003B140000}"/>
    <cellStyle name="Header2 2 2 4 3 2" xfId="25300" xr:uid="{00000000-0005-0000-0000-00003C140000}"/>
    <cellStyle name="Header2 2 2 4 4" xfId="15888" xr:uid="{00000000-0005-0000-0000-00003D140000}"/>
    <cellStyle name="Header2 2 2 4 5" xfId="13826" xr:uid="{00000000-0005-0000-0000-00003E140000}"/>
    <cellStyle name="Header2 2 2 5" xfId="18817" xr:uid="{00000000-0005-0000-0000-00003F140000}"/>
    <cellStyle name="Header2 2 2 5 2" xfId="25727" xr:uid="{00000000-0005-0000-0000-000040140000}"/>
    <cellStyle name="Header2 2 2 6" xfId="14146" xr:uid="{00000000-0005-0000-0000-000041140000}"/>
    <cellStyle name="Header2 2 3" xfId="4788" xr:uid="{00000000-0005-0000-0000-000042140000}"/>
    <cellStyle name="Header2 2 3 2" xfId="6564" xr:uid="{00000000-0005-0000-0000-000043140000}"/>
    <cellStyle name="Header2 2 3 2 2" xfId="20389" xr:uid="{00000000-0005-0000-0000-000044140000}"/>
    <cellStyle name="Header2 2 3 2 2 2" xfId="27293" xr:uid="{00000000-0005-0000-0000-000045140000}"/>
    <cellStyle name="Header2 2 3 2 3" xfId="18384" xr:uid="{00000000-0005-0000-0000-000046140000}"/>
    <cellStyle name="Header2 2 3 2 3 2" xfId="25297" xr:uid="{00000000-0005-0000-0000-000047140000}"/>
    <cellStyle name="Header2 2 3 2 4" xfId="15692" xr:uid="{00000000-0005-0000-0000-000048140000}"/>
    <cellStyle name="Header2 2 3 2 5" xfId="14534" xr:uid="{00000000-0005-0000-0000-000049140000}"/>
    <cellStyle name="Header2 2 3 3" xfId="8882" xr:uid="{00000000-0005-0000-0000-00004A140000}"/>
    <cellStyle name="Header2 2 3 3 2" xfId="20724" xr:uid="{00000000-0005-0000-0000-00004B140000}"/>
    <cellStyle name="Header2 2 3 3 2 2" xfId="27628" xr:uid="{00000000-0005-0000-0000-00004C140000}"/>
    <cellStyle name="Header2 2 3 3 3" xfId="19323" xr:uid="{00000000-0005-0000-0000-00004D140000}"/>
    <cellStyle name="Header2 2 3 3 3 2" xfId="26232" xr:uid="{00000000-0005-0000-0000-00004E140000}"/>
    <cellStyle name="Header2 2 3 3 4" xfId="15890" xr:uid="{00000000-0005-0000-0000-00004F140000}"/>
    <cellStyle name="Header2 2 3 3 5" xfId="14513" xr:uid="{00000000-0005-0000-0000-000050140000}"/>
    <cellStyle name="Header2 2 3 4" xfId="19433" xr:uid="{00000000-0005-0000-0000-000051140000}"/>
    <cellStyle name="Header2 2 3 4 2" xfId="26342" xr:uid="{00000000-0005-0000-0000-000052140000}"/>
    <cellStyle name="Header2 2 3 5" xfId="14679" xr:uid="{00000000-0005-0000-0000-000053140000}"/>
    <cellStyle name="Header2 2 4" xfId="6567" xr:uid="{00000000-0005-0000-0000-000054140000}"/>
    <cellStyle name="Header2 2 4 2" xfId="20392" xr:uid="{00000000-0005-0000-0000-000055140000}"/>
    <cellStyle name="Header2 2 4 2 2" xfId="27296" xr:uid="{00000000-0005-0000-0000-000056140000}"/>
    <cellStyle name="Header2 2 4 3" xfId="18381" xr:uid="{00000000-0005-0000-0000-000057140000}"/>
    <cellStyle name="Header2 2 4 3 2" xfId="25294" xr:uid="{00000000-0005-0000-0000-000058140000}"/>
    <cellStyle name="Header2 2 4 4" xfId="15695" xr:uid="{00000000-0005-0000-0000-000059140000}"/>
    <cellStyle name="Header2 2 4 5" xfId="14904" xr:uid="{00000000-0005-0000-0000-00005A140000}"/>
    <cellStyle name="Header2 2 5" xfId="8879" xr:uid="{00000000-0005-0000-0000-00005B140000}"/>
    <cellStyle name="Header2 2 5 2" xfId="20721" xr:uid="{00000000-0005-0000-0000-00005C140000}"/>
    <cellStyle name="Header2 2 5 2 2" xfId="27625" xr:uid="{00000000-0005-0000-0000-00005D140000}"/>
    <cellStyle name="Header2 2 5 3" xfId="19324" xr:uid="{00000000-0005-0000-0000-00005E140000}"/>
    <cellStyle name="Header2 2 5 3 2" xfId="26233" xr:uid="{00000000-0005-0000-0000-00005F140000}"/>
    <cellStyle name="Header2 2 5 4" xfId="15887" xr:uid="{00000000-0005-0000-0000-000060140000}"/>
    <cellStyle name="Header2 2 5 5" xfId="15740" xr:uid="{00000000-0005-0000-0000-000061140000}"/>
    <cellStyle name="Header2 2 6" xfId="10533" xr:uid="{00000000-0005-0000-0000-000062140000}"/>
    <cellStyle name="Header2 2 6 2" xfId="21849" xr:uid="{00000000-0005-0000-0000-000063140000}"/>
    <cellStyle name="Header2 2 6 2 2" xfId="28746" xr:uid="{00000000-0005-0000-0000-000064140000}"/>
    <cellStyle name="Header2 2 6 3" xfId="22755" xr:uid="{00000000-0005-0000-0000-000065140000}"/>
    <cellStyle name="Header2 2 6 3 2" xfId="29651" xr:uid="{00000000-0005-0000-0000-000066140000}"/>
    <cellStyle name="Header2 2 6 4" xfId="17255" xr:uid="{00000000-0005-0000-0000-000067140000}"/>
    <cellStyle name="Header2 2 6 5" xfId="24238" xr:uid="{00000000-0005-0000-0000-000068140000}"/>
    <cellStyle name="Header2 2 7" xfId="18810" xr:uid="{00000000-0005-0000-0000-000069140000}"/>
    <cellStyle name="Header2 2 7 2" xfId="25720" xr:uid="{00000000-0005-0000-0000-00006A140000}"/>
    <cellStyle name="Header2 2 8" xfId="14127" xr:uid="{00000000-0005-0000-0000-00006B140000}"/>
    <cellStyle name="Header2 3" xfId="3007" xr:uid="{00000000-0005-0000-0000-00006C140000}"/>
    <cellStyle name="Header2 3 2" xfId="4790" xr:uid="{00000000-0005-0000-0000-00006D140000}"/>
    <cellStyle name="Header2 3 2 2" xfId="6562" xr:uid="{00000000-0005-0000-0000-00006E140000}"/>
    <cellStyle name="Header2 3 2 2 2" xfId="20387" xr:uid="{00000000-0005-0000-0000-00006F140000}"/>
    <cellStyle name="Header2 3 2 2 2 2" xfId="27291" xr:uid="{00000000-0005-0000-0000-000070140000}"/>
    <cellStyle name="Header2 3 2 2 3" xfId="18617" xr:uid="{00000000-0005-0000-0000-000071140000}"/>
    <cellStyle name="Header2 3 2 2 3 2" xfId="25528" xr:uid="{00000000-0005-0000-0000-000072140000}"/>
    <cellStyle name="Header2 3 2 2 4" xfId="15690" xr:uid="{00000000-0005-0000-0000-000073140000}"/>
    <cellStyle name="Header2 3 2 2 5" xfId="15793" xr:uid="{00000000-0005-0000-0000-000074140000}"/>
    <cellStyle name="Header2 3 2 3" xfId="8884" xr:uid="{00000000-0005-0000-0000-000075140000}"/>
    <cellStyle name="Header2 3 2 3 2" xfId="20726" xr:uid="{00000000-0005-0000-0000-000076140000}"/>
    <cellStyle name="Header2 3 2 3 2 2" xfId="27630" xr:uid="{00000000-0005-0000-0000-000077140000}"/>
    <cellStyle name="Header2 3 2 3 3" xfId="18595" xr:uid="{00000000-0005-0000-0000-000078140000}"/>
    <cellStyle name="Header2 3 2 3 3 2" xfId="25506" xr:uid="{00000000-0005-0000-0000-000079140000}"/>
    <cellStyle name="Header2 3 2 3 4" xfId="15892" xr:uid="{00000000-0005-0000-0000-00007A140000}"/>
    <cellStyle name="Header2 3 2 3 5" xfId="14514" xr:uid="{00000000-0005-0000-0000-00007B140000}"/>
    <cellStyle name="Header2 3 2 4" xfId="19435" xr:uid="{00000000-0005-0000-0000-00007C140000}"/>
    <cellStyle name="Header2 3 2 4 2" xfId="26344" xr:uid="{00000000-0005-0000-0000-00007D140000}"/>
    <cellStyle name="Header2 3 2 5" xfId="14681" xr:uid="{00000000-0005-0000-0000-00007E140000}"/>
    <cellStyle name="Header2 3 3" xfId="6563" xr:uid="{00000000-0005-0000-0000-00007F140000}"/>
    <cellStyle name="Header2 3 3 2" xfId="20388" xr:uid="{00000000-0005-0000-0000-000080140000}"/>
    <cellStyle name="Header2 3 3 2 2" xfId="27292" xr:uid="{00000000-0005-0000-0000-000081140000}"/>
    <cellStyle name="Header2 3 3 3" xfId="19349" xr:uid="{00000000-0005-0000-0000-000082140000}"/>
    <cellStyle name="Header2 3 3 3 2" xfId="26258" xr:uid="{00000000-0005-0000-0000-000083140000}"/>
    <cellStyle name="Header2 3 3 4" xfId="15691" xr:uid="{00000000-0005-0000-0000-000084140000}"/>
    <cellStyle name="Header2 3 3 5" xfId="13847" xr:uid="{00000000-0005-0000-0000-000085140000}"/>
    <cellStyle name="Header2 3 4" xfId="8883" xr:uid="{00000000-0005-0000-0000-000086140000}"/>
    <cellStyle name="Header2 3 4 2" xfId="20725" xr:uid="{00000000-0005-0000-0000-000087140000}"/>
    <cellStyle name="Header2 3 4 2 2" xfId="27629" xr:uid="{00000000-0005-0000-0000-000088140000}"/>
    <cellStyle name="Header2 3 4 3" xfId="18389" xr:uid="{00000000-0005-0000-0000-000089140000}"/>
    <cellStyle name="Header2 3 4 3 2" xfId="25302" xr:uid="{00000000-0005-0000-0000-00008A140000}"/>
    <cellStyle name="Header2 3 4 4" xfId="15891" xr:uid="{00000000-0005-0000-0000-00008B140000}"/>
    <cellStyle name="Header2 3 4 5" xfId="13828" xr:uid="{00000000-0005-0000-0000-00008C140000}"/>
    <cellStyle name="Header2 3 5" xfId="18818" xr:uid="{00000000-0005-0000-0000-00008D140000}"/>
    <cellStyle name="Header2 3 5 2" xfId="25728" xr:uid="{00000000-0005-0000-0000-00008E140000}"/>
    <cellStyle name="Header2 3 6" xfId="14147" xr:uid="{00000000-0005-0000-0000-00008F140000}"/>
    <cellStyle name="Header2 4" xfId="3008" xr:uid="{00000000-0005-0000-0000-000090140000}"/>
    <cellStyle name="Header2 4 2" xfId="4791" xr:uid="{00000000-0005-0000-0000-000091140000}"/>
    <cellStyle name="Header2 4 2 2" xfId="6560" xr:uid="{00000000-0005-0000-0000-000092140000}"/>
    <cellStyle name="Header2 4 2 2 2" xfId="20385" xr:uid="{00000000-0005-0000-0000-000093140000}"/>
    <cellStyle name="Header2 4 2 2 2 2" xfId="27289" xr:uid="{00000000-0005-0000-0000-000094140000}"/>
    <cellStyle name="Header2 4 2 2 3" xfId="18392" xr:uid="{00000000-0005-0000-0000-000095140000}"/>
    <cellStyle name="Header2 4 2 2 3 2" xfId="25305" xr:uid="{00000000-0005-0000-0000-000096140000}"/>
    <cellStyle name="Header2 4 2 2 4" xfId="15688" xr:uid="{00000000-0005-0000-0000-000097140000}"/>
    <cellStyle name="Header2 4 2 2 5" xfId="14951" xr:uid="{00000000-0005-0000-0000-000098140000}"/>
    <cellStyle name="Header2 4 2 3" xfId="8886" xr:uid="{00000000-0005-0000-0000-000099140000}"/>
    <cellStyle name="Header2 4 2 3 2" xfId="20728" xr:uid="{00000000-0005-0000-0000-00009A140000}"/>
    <cellStyle name="Header2 4 2 3 2 2" xfId="27632" xr:uid="{00000000-0005-0000-0000-00009B140000}"/>
    <cellStyle name="Header2 4 2 3 3" xfId="18388" xr:uid="{00000000-0005-0000-0000-00009C140000}"/>
    <cellStyle name="Header2 4 2 3 3 2" xfId="25301" xr:uid="{00000000-0005-0000-0000-00009D140000}"/>
    <cellStyle name="Header2 4 2 3 4" xfId="15894" xr:uid="{00000000-0005-0000-0000-00009E140000}"/>
    <cellStyle name="Header2 4 2 3 5" xfId="13827" xr:uid="{00000000-0005-0000-0000-00009F140000}"/>
    <cellStyle name="Header2 4 2 4" xfId="19436" xr:uid="{00000000-0005-0000-0000-0000A0140000}"/>
    <cellStyle name="Header2 4 2 4 2" xfId="26345" xr:uid="{00000000-0005-0000-0000-0000A1140000}"/>
    <cellStyle name="Header2 4 2 5" xfId="14682" xr:uid="{00000000-0005-0000-0000-0000A2140000}"/>
    <cellStyle name="Header2 4 3" xfId="6561" xr:uid="{00000000-0005-0000-0000-0000A3140000}"/>
    <cellStyle name="Header2 4 3 2" xfId="20386" xr:uid="{00000000-0005-0000-0000-0000A4140000}"/>
    <cellStyle name="Header2 4 3 2 2" xfId="27290" xr:uid="{00000000-0005-0000-0000-0000A5140000}"/>
    <cellStyle name="Header2 4 3 3" xfId="18390" xr:uid="{00000000-0005-0000-0000-0000A6140000}"/>
    <cellStyle name="Header2 4 3 3 2" xfId="25303" xr:uid="{00000000-0005-0000-0000-0000A7140000}"/>
    <cellStyle name="Header2 4 3 4" xfId="15689" xr:uid="{00000000-0005-0000-0000-0000A8140000}"/>
    <cellStyle name="Header2 4 3 5" xfId="14961" xr:uid="{00000000-0005-0000-0000-0000A9140000}"/>
    <cellStyle name="Header2 4 4" xfId="8885" xr:uid="{00000000-0005-0000-0000-0000AA140000}"/>
    <cellStyle name="Header2 4 4 2" xfId="20727" xr:uid="{00000000-0005-0000-0000-0000AB140000}"/>
    <cellStyle name="Header2 4 4 2 2" xfId="27631" xr:uid="{00000000-0005-0000-0000-0000AC140000}"/>
    <cellStyle name="Header2 4 4 3" xfId="19322" xr:uid="{00000000-0005-0000-0000-0000AD140000}"/>
    <cellStyle name="Header2 4 4 3 2" xfId="26231" xr:uid="{00000000-0005-0000-0000-0000AE140000}"/>
    <cellStyle name="Header2 4 4 4" xfId="15893" xr:uid="{00000000-0005-0000-0000-0000AF140000}"/>
    <cellStyle name="Header2 4 4 5" xfId="13447" xr:uid="{00000000-0005-0000-0000-0000B0140000}"/>
    <cellStyle name="Header2 4 5" xfId="18819" xr:uid="{00000000-0005-0000-0000-0000B1140000}"/>
    <cellStyle name="Header2 4 5 2" xfId="25729" xr:uid="{00000000-0005-0000-0000-0000B2140000}"/>
    <cellStyle name="Header2 4 6" xfId="14148" xr:uid="{00000000-0005-0000-0000-0000B3140000}"/>
    <cellStyle name="Header2 5" xfId="4792" xr:uid="{00000000-0005-0000-0000-0000B4140000}"/>
    <cellStyle name="Header2 5 2" xfId="6559" xr:uid="{00000000-0005-0000-0000-0000B5140000}"/>
    <cellStyle name="Header2 5 2 2" xfId="20384" xr:uid="{00000000-0005-0000-0000-0000B6140000}"/>
    <cellStyle name="Header2 5 2 2 2" xfId="27288" xr:uid="{00000000-0005-0000-0000-0000B7140000}"/>
    <cellStyle name="Header2 5 2 3" xfId="19350" xr:uid="{00000000-0005-0000-0000-0000B8140000}"/>
    <cellStyle name="Header2 5 2 3 2" xfId="26259" xr:uid="{00000000-0005-0000-0000-0000B9140000}"/>
    <cellStyle name="Header2 5 2 4" xfId="15687" xr:uid="{00000000-0005-0000-0000-0000BA140000}"/>
    <cellStyle name="Header2 5 2 5" xfId="14948" xr:uid="{00000000-0005-0000-0000-0000BB140000}"/>
    <cellStyle name="Header2 5 3" xfId="8890" xr:uid="{00000000-0005-0000-0000-0000BC140000}"/>
    <cellStyle name="Header2 5 3 2" xfId="20729" xr:uid="{00000000-0005-0000-0000-0000BD140000}"/>
    <cellStyle name="Header2 5 3 2 2" xfId="27633" xr:uid="{00000000-0005-0000-0000-0000BE140000}"/>
    <cellStyle name="Header2 5 3 3" xfId="18594" xr:uid="{00000000-0005-0000-0000-0000BF140000}"/>
    <cellStyle name="Header2 5 3 3 2" xfId="25505" xr:uid="{00000000-0005-0000-0000-0000C0140000}"/>
    <cellStyle name="Header2 5 3 4" xfId="15898" xr:uid="{00000000-0005-0000-0000-0000C1140000}"/>
    <cellStyle name="Header2 5 3 5" xfId="13825" xr:uid="{00000000-0005-0000-0000-0000C2140000}"/>
    <cellStyle name="Header2 5 4" xfId="19437" xr:uid="{00000000-0005-0000-0000-0000C3140000}"/>
    <cellStyle name="Header2 5 4 2" xfId="26346" xr:uid="{00000000-0005-0000-0000-0000C4140000}"/>
    <cellStyle name="Header2 5 5" xfId="14683" xr:uid="{00000000-0005-0000-0000-0000C5140000}"/>
    <cellStyle name="Header2 6" xfId="4787" xr:uid="{00000000-0005-0000-0000-0000C6140000}"/>
    <cellStyle name="Header2 6 2" xfId="6558" xr:uid="{00000000-0005-0000-0000-0000C7140000}"/>
    <cellStyle name="Header2 6 2 2" xfId="20383" xr:uid="{00000000-0005-0000-0000-0000C8140000}"/>
    <cellStyle name="Header2 6 2 2 2" xfId="27287" xr:uid="{00000000-0005-0000-0000-0000C9140000}"/>
    <cellStyle name="Header2 6 2 3" xfId="18409" xr:uid="{00000000-0005-0000-0000-0000CA140000}"/>
    <cellStyle name="Header2 6 2 3 2" xfId="25322" xr:uid="{00000000-0005-0000-0000-0000CB140000}"/>
    <cellStyle name="Header2 6 2 4" xfId="15686" xr:uid="{00000000-0005-0000-0000-0000CC140000}"/>
    <cellStyle name="Header2 6 2 5" xfId="14962" xr:uid="{00000000-0005-0000-0000-0000CD140000}"/>
    <cellStyle name="Header2 6 3" xfId="8891" xr:uid="{00000000-0005-0000-0000-0000CE140000}"/>
    <cellStyle name="Header2 6 3 2" xfId="20730" xr:uid="{00000000-0005-0000-0000-0000CF140000}"/>
    <cellStyle name="Header2 6 3 2 2" xfId="27634" xr:uid="{00000000-0005-0000-0000-0000D0140000}"/>
    <cellStyle name="Header2 6 3 3" xfId="19321" xr:uid="{00000000-0005-0000-0000-0000D1140000}"/>
    <cellStyle name="Header2 6 3 3 2" xfId="26230" xr:uid="{00000000-0005-0000-0000-0000D2140000}"/>
    <cellStyle name="Header2 6 3 4" xfId="15899" xr:uid="{00000000-0005-0000-0000-0000D3140000}"/>
    <cellStyle name="Header2 6 3 5" xfId="14512" xr:uid="{00000000-0005-0000-0000-0000D4140000}"/>
    <cellStyle name="Header2 6 4" xfId="19432" xr:uid="{00000000-0005-0000-0000-0000D5140000}"/>
    <cellStyle name="Header2 6 4 2" xfId="26341" xr:uid="{00000000-0005-0000-0000-0000D6140000}"/>
    <cellStyle name="Header2 6 5" xfId="14678" xr:uid="{00000000-0005-0000-0000-0000D7140000}"/>
    <cellStyle name="Header2 7" xfId="6568" xr:uid="{00000000-0005-0000-0000-0000D8140000}"/>
    <cellStyle name="Header2 7 2" xfId="20393" xr:uid="{00000000-0005-0000-0000-0000D9140000}"/>
    <cellStyle name="Header2 7 2 2" xfId="27297" xr:uid="{00000000-0005-0000-0000-0000DA140000}"/>
    <cellStyle name="Header2 7 3" xfId="18615" xr:uid="{00000000-0005-0000-0000-0000DB140000}"/>
    <cellStyle name="Header2 7 3 2" xfId="25526" xr:uid="{00000000-0005-0000-0000-0000DC140000}"/>
    <cellStyle name="Header2 7 4" xfId="15696" xr:uid="{00000000-0005-0000-0000-0000DD140000}"/>
    <cellStyle name="Header2 7 5" xfId="13656" xr:uid="{00000000-0005-0000-0000-0000DE140000}"/>
    <cellStyle name="Header2 8" xfId="8878" xr:uid="{00000000-0005-0000-0000-0000DF140000}"/>
    <cellStyle name="Header2 8 2" xfId="20720" xr:uid="{00000000-0005-0000-0000-0000E0140000}"/>
    <cellStyle name="Header2 8 2 2" xfId="27624" xr:uid="{00000000-0005-0000-0000-0000E1140000}"/>
    <cellStyle name="Header2 8 3" xfId="18597" xr:uid="{00000000-0005-0000-0000-0000E2140000}"/>
    <cellStyle name="Header2 8 3 2" xfId="25508" xr:uid="{00000000-0005-0000-0000-0000E3140000}"/>
    <cellStyle name="Header2 8 4" xfId="15886" xr:uid="{00000000-0005-0000-0000-0000E4140000}"/>
    <cellStyle name="Header2 8 5" xfId="13259" xr:uid="{00000000-0005-0000-0000-0000E5140000}"/>
    <cellStyle name="Header2 9" xfId="18774" xr:uid="{00000000-0005-0000-0000-0000E6140000}"/>
    <cellStyle name="Header2 9 2" xfId="25685" xr:uid="{00000000-0005-0000-0000-0000E7140000}"/>
    <cellStyle name="Heading 1" xfId="5634" builtinId="16" customBuiltin="1"/>
    <cellStyle name="Heading 1 2" xfId="220" xr:uid="{00000000-0005-0000-0000-0000E9140000}"/>
    <cellStyle name="Heading 1 2 10" xfId="4793" xr:uid="{00000000-0005-0000-0000-0000EA140000}"/>
    <cellStyle name="Heading 1 2 11" xfId="2568" xr:uid="{00000000-0005-0000-0000-0000EB140000}"/>
    <cellStyle name="Heading 1 2 2" xfId="649" xr:uid="{00000000-0005-0000-0000-0000EC140000}"/>
    <cellStyle name="Heading 1 2 2 2" xfId="3147" xr:uid="{00000000-0005-0000-0000-0000ED140000}"/>
    <cellStyle name="Heading 1 2 2 2 2" xfId="4795" xr:uid="{00000000-0005-0000-0000-0000EE140000}"/>
    <cellStyle name="Heading 1 2 2 3" xfId="4794" xr:uid="{00000000-0005-0000-0000-0000EF140000}"/>
    <cellStyle name="Heading 1 2 2 4" xfId="2569" xr:uid="{00000000-0005-0000-0000-0000F0140000}"/>
    <cellStyle name="Heading 1 2 2 5" xfId="9129" xr:uid="{00000000-0005-0000-0000-0000F1140000}"/>
    <cellStyle name="Heading 1 2 2 6" xfId="11269" xr:uid="{00000000-0005-0000-0000-0000F2140000}"/>
    <cellStyle name="Heading 1 2 3" xfId="889" xr:uid="{00000000-0005-0000-0000-0000F3140000}"/>
    <cellStyle name="Heading 1 2 3 2" xfId="4796" xr:uid="{00000000-0005-0000-0000-0000F4140000}"/>
    <cellStyle name="Heading 1 2 3 3" xfId="2570" xr:uid="{00000000-0005-0000-0000-0000F5140000}"/>
    <cellStyle name="Heading 1 2 3 4" xfId="6612" xr:uid="{00000000-0005-0000-0000-0000F6140000}"/>
    <cellStyle name="Heading 1 2 4" xfId="2571" xr:uid="{00000000-0005-0000-0000-0000F7140000}"/>
    <cellStyle name="Heading 1 2 4 2" xfId="4797" xr:uid="{00000000-0005-0000-0000-0000F8140000}"/>
    <cellStyle name="Heading 1 2 4 3" xfId="5399" xr:uid="{00000000-0005-0000-0000-0000F9140000}"/>
    <cellStyle name="Heading 1 2 5" xfId="2919" xr:uid="{00000000-0005-0000-0000-0000FA140000}"/>
    <cellStyle name="Heading 1 2 5 2" xfId="4798" xr:uid="{00000000-0005-0000-0000-0000FB140000}"/>
    <cellStyle name="Heading 1 2 6" xfId="3146" xr:uid="{00000000-0005-0000-0000-0000FC140000}"/>
    <cellStyle name="Heading 1 2 6 2" xfId="4799" xr:uid="{00000000-0005-0000-0000-0000FD140000}"/>
    <cellStyle name="Heading 1 2 7" xfId="3385" xr:uid="{00000000-0005-0000-0000-0000FE140000}"/>
    <cellStyle name="Heading 1 2 7 2" xfId="4800" xr:uid="{00000000-0005-0000-0000-0000FF140000}"/>
    <cellStyle name="Heading 1 2 8" xfId="3740" xr:uid="{00000000-0005-0000-0000-000000150000}"/>
    <cellStyle name="Heading 1 2 9" xfId="3827" xr:uid="{00000000-0005-0000-0000-000001150000}"/>
    <cellStyle name="Heading 1 2_App b.3 Unspent_" xfId="6611" xr:uid="{00000000-0005-0000-0000-000002150000}"/>
    <cellStyle name="Heading 1 3" xfId="221" xr:uid="{00000000-0005-0000-0000-000003150000}"/>
    <cellStyle name="Heading 1 3 2" xfId="2573" xr:uid="{00000000-0005-0000-0000-000004150000}"/>
    <cellStyle name="Heading 1 3 2 2" xfId="4802" xr:uid="{00000000-0005-0000-0000-000005150000}"/>
    <cellStyle name="Heading 1 3 2 3" xfId="6610" xr:uid="{00000000-0005-0000-0000-000006150000}"/>
    <cellStyle name="Heading 1 3 3" xfId="2574" xr:uid="{00000000-0005-0000-0000-000007150000}"/>
    <cellStyle name="Heading 1 3 3 2" xfId="4803" xr:uid="{00000000-0005-0000-0000-000008150000}"/>
    <cellStyle name="Heading 1 3 4" xfId="4801" xr:uid="{00000000-0005-0000-0000-000009150000}"/>
    <cellStyle name="Heading 1 3 5" xfId="2572" xr:uid="{00000000-0005-0000-0000-00000A150000}"/>
    <cellStyle name="Heading 1 3 6" xfId="9130" xr:uid="{00000000-0005-0000-0000-00000B150000}"/>
    <cellStyle name="Heading 1 4" xfId="222" xr:uid="{00000000-0005-0000-0000-00000C150000}"/>
    <cellStyle name="Heading 1 4 2" xfId="4804" xr:uid="{00000000-0005-0000-0000-00000D150000}"/>
    <cellStyle name="Heading 1 4 3" xfId="2575" xr:uid="{00000000-0005-0000-0000-00000E150000}"/>
    <cellStyle name="Heading 1 4 4" xfId="6609" xr:uid="{00000000-0005-0000-0000-00000F150000}"/>
    <cellStyle name="Heading 1 5" xfId="223" xr:uid="{00000000-0005-0000-0000-000010150000}"/>
    <cellStyle name="Heading 1 5 2" xfId="3351" xr:uid="{00000000-0005-0000-0000-000011150000}"/>
    <cellStyle name="Heading 1 5 3" xfId="6608" xr:uid="{00000000-0005-0000-0000-000012150000}"/>
    <cellStyle name="Heading 1 6" xfId="224" xr:uid="{00000000-0005-0000-0000-000013150000}"/>
    <cellStyle name="Heading 1 6 2" xfId="6607" xr:uid="{00000000-0005-0000-0000-000014150000}"/>
    <cellStyle name="Heading 1 7" xfId="225" xr:uid="{00000000-0005-0000-0000-000015150000}"/>
    <cellStyle name="Heading 1 7 2" xfId="6606" xr:uid="{00000000-0005-0000-0000-000016150000}"/>
    <cellStyle name="Heading 1 8" xfId="597" xr:uid="{00000000-0005-0000-0000-000017150000}"/>
    <cellStyle name="Heading 1 9" xfId="5580" xr:uid="{00000000-0005-0000-0000-000018150000}"/>
    <cellStyle name="Heading 2" xfId="5635" builtinId="17" customBuiltin="1"/>
    <cellStyle name="Heading 2 10" xfId="10180" xr:uid="{00000000-0005-0000-0000-00001A150000}"/>
    <cellStyle name="Heading 2 2" xfId="226" xr:uid="{00000000-0005-0000-0000-00001B150000}"/>
    <cellStyle name="Heading 2 2 10" xfId="4805" xr:uid="{00000000-0005-0000-0000-00001C150000}"/>
    <cellStyle name="Heading 2 2 11" xfId="2576" xr:uid="{00000000-0005-0000-0000-00001D150000}"/>
    <cellStyle name="Heading 2 2 2" xfId="650" xr:uid="{00000000-0005-0000-0000-00001E150000}"/>
    <cellStyle name="Heading 2 2 2 2" xfId="3149" xr:uid="{00000000-0005-0000-0000-00001F150000}"/>
    <cellStyle name="Heading 2 2 2 2 2" xfId="4807" xr:uid="{00000000-0005-0000-0000-000020150000}"/>
    <cellStyle name="Heading 2 2 2 3" xfId="4806" xr:uid="{00000000-0005-0000-0000-000021150000}"/>
    <cellStyle name="Heading 2 2 2 4" xfId="2577" xr:uid="{00000000-0005-0000-0000-000022150000}"/>
    <cellStyle name="Heading 2 2 2 5" xfId="9125" xr:uid="{00000000-0005-0000-0000-000023150000}"/>
    <cellStyle name="Heading 2 2 2 6" xfId="11270" xr:uid="{00000000-0005-0000-0000-000024150000}"/>
    <cellStyle name="Heading 2 2 3" xfId="799" xr:uid="{00000000-0005-0000-0000-000025150000}"/>
    <cellStyle name="Heading 2 2 3 2" xfId="4808" xr:uid="{00000000-0005-0000-0000-000026150000}"/>
    <cellStyle name="Heading 2 2 3 3" xfId="2578" xr:uid="{00000000-0005-0000-0000-000027150000}"/>
    <cellStyle name="Heading 2 2 3 4" xfId="6605" xr:uid="{00000000-0005-0000-0000-000028150000}"/>
    <cellStyle name="Heading 2 2 3 5" xfId="11271" xr:uid="{00000000-0005-0000-0000-000029150000}"/>
    <cellStyle name="Heading 2 2 4" xfId="456" xr:uid="{00000000-0005-0000-0000-00002A150000}"/>
    <cellStyle name="Heading 2 2 4 2" xfId="4809" xr:uid="{00000000-0005-0000-0000-00002B150000}"/>
    <cellStyle name="Heading 2 2 4 3" xfId="2579" xr:uid="{00000000-0005-0000-0000-00002C150000}"/>
    <cellStyle name="Heading 2 2 5" xfId="890" xr:uid="{00000000-0005-0000-0000-00002D150000}"/>
    <cellStyle name="Heading 2 2 5 2" xfId="4810" xr:uid="{00000000-0005-0000-0000-00002E150000}"/>
    <cellStyle name="Heading 2 2 5 3" xfId="2920" xr:uid="{00000000-0005-0000-0000-00002F150000}"/>
    <cellStyle name="Heading 2 2 6" xfId="3148" xr:uid="{00000000-0005-0000-0000-000030150000}"/>
    <cellStyle name="Heading 2 2 6 2" xfId="4811" xr:uid="{00000000-0005-0000-0000-000031150000}"/>
    <cellStyle name="Heading 2 2 6 3" xfId="5400" xr:uid="{00000000-0005-0000-0000-000032150000}"/>
    <cellStyle name="Heading 2 2 7" xfId="3386" xr:uid="{00000000-0005-0000-0000-000033150000}"/>
    <cellStyle name="Heading 2 2 7 2" xfId="4812" xr:uid="{00000000-0005-0000-0000-000034150000}"/>
    <cellStyle name="Heading 2 2 8" xfId="3741" xr:uid="{00000000-0005-0000-0000-000035150000}"/>
    <cellStyle name="Heading 2 2 9" xfId="3828" xr:uid="{00000000-0005-0000-0000-000036150000}"/>
    <cellStyle name="Heading 2 2_App b.3 Unspent_" xfId="6604" xr:uid="{00000000-0005-0000-0000-000037150000}"/>
    <cellStyle name="Heading 2 3" xfId="227" xr:uid="{00000000-0005-0000-0000-000038150000}"/>
    <cellStyle name="Heading 2 3 2" xfId="2581" xr:uid="{00000000-0005-0000-0000-000039150000}"/>
    <cellStyle name="Heading 2 3 2 2" xfId="4814" xr:uid="{00000000-0005-0000-0000-00003A150000}"/>
    <cellStyle name="Heading 2 3 2 3" xfId="6603" xr:uid="{00000000-0005-0000-0000-00003B150000}"/>
    <cellStyle name="Heading 2 3 2 4" xfId="11273" xr:uid="{00000000-0005-0000-0000-00003C150000}"/>
    <cellStyle name="Heading 2 3 3" xfId="2582" xr:uid="{00000000-0005-0000-0000-00003D150000}"/>
    <cellStyle name="Heading 2 3 3 2" xfId="4815" xr:uid="{00000000-0005-0000-0000-00003E150000}"/>
    <cellStyle name="Heading 2 3 3 3" xfId="11274" xr:uid="{00000000-0005-0000-0000-00003F150000}"/>
    <cellStyle name="Heading 2 3 4" xfId="4813" xr:uid="{00000000-0005-0000-0000-000040150000}"/>
    <cellStyle name="Heading 2 3 5" xfId="2580" xr:uid="{00000000-0005-0000-0000-000041150000}"/>
    <cellStyle name="Heading 2 3 6" xfId="9126" xr:uid="{00000000-0005-0000-0000-000042150000}"/>
    <cellStyle name="Heading 2 3 7" xfId="11272" xr:uid="{00000000-0005-0000-0000-000043150000}"/>
    <cellStyle name="Heading 2 4" xfId="228" xr:uid="{00000000-0005-0000-0000-000044150000}"/>
    <cellStyle name="Heading 2 4 2" xfId="4816" xr:uid="{00000000-0005-0000-0000-000045150000}"/>
    <cellStyle name="Heading 2 4 3" xfId="2583" xr:uid="{00000000-0005-0000-0000-000046150000}"/>
    <cellStyle name="Heading 2 4 4" xfId="6602" xr:uid="{00000000-0005-0000-0000-000047150000}"/>
    <cellStyle name="Heading 2 5" xfId="229" xr:uid="{00000000-0005-0000-0000-000048150000}"/>
    <cellStyle name="Heading 2 5 2" xfId="3352" xr:uid="{00000000-0005-0000-0000-000049150000}"/>
    <cellStyle name="Heading 2 5 3" xfId="6601" xr:uid="{00000000-0005-0000-0000-00004A150000}"/>
    <cellStyle name="Heading 2 6" xfId="230" xr:uid="{00000000-0005-0000-0000-00004B150000}"/>
    <cellStyle name="Heading 2 6 2" xfId="6600" xr:uid="{00000000-0005-0000-0000-00004C150000}"/>
    <cellStyle name="Heading 2 7" xfId="231" xr:uid="{00000000-0005-0000-0000-00004D150000}"/>
    <cellStyle name="Heading 2 7 2" xfId="6599" xr:uid="{00000000-0005-0000-0000-00004E150000}"/>
    <cellStyle name="Heading 2 8" xfId="596" xr:uid="{00000000-0005-0000-0000-00004F150000}"/>
    <cellStyle name="Heading 2 9" xfId="5581" xr:uid="{00000000-0005-0000-0000-000050150000}"/>
    <cellStyle name="Heading 3" xfId="5636" builtinId="18" customBuiltin="1"/>
    <cellStyle name="Heading 3 2" xfId="232" xr:uid="{00000000-0005-0000-0000-000052150000}"/>
    <cellStyle name="Heading 3 2 10" xfId="4817" xr:uid="{00000000-0005-0000-0000-000053150000}"/>
    <cellStyle name="Heading 3 2 11" xfId="2584" xr:uid="{00000000-0005-0000-0000-000054150000}"/>
    <cellStyle name="Heading 3 2 2" xfId="651" xr:uid="{00000000-0005-0000-0000-000055150000}"/>
    <cellStyle name="Heading 3 2 2 2" xfId="3151" xr:uid="{00000000-0005-0000-0000-000056150000}"/>
    <cellStyle name="Heading 3 2 2 2 2" xfId="4819" xr:uid="{00000000-0005-0000-0000-000057150000}"/>
    <cellStyle name="Heading 3 2 2 3" xfId="4818" xr:uid="{00000000-0005-0000-0000-000058150000}"/>
    <cellStyle name="Heading 3 2 2 4" xfId="2585" xr:uid="{00000000-0005-0000-0000-000059150000}"/>
    <cellStyle name="Heading 3 2 2 5" xfId="9124" xr:uid="{00000000-0005-0000-0000-00005A150000}"/>
    <cellStyle name="Heading 3 2 2 6" xfId="11275" xr:uid="{00000000-0005-0000-0000-00005B150000}"/>
    <cellStyle name="Heading 3 2 3" xfId="801" xr:uid="{00000000-0005-0000-0000-00005C150000}"/>
    <cellStyle name="Heading 3 2 3 2" xfId="4820" xr:uid="{00000000-0005-0000-0000-00005D150000}"/>
    <cellStyle name="Heading 3 2 3 3" xfId="2586" xr:uid="{00000000-0005-0000-0000-00005E150000}"/>
    <cellStyle name="Heading 3 2 3 4" xfId="11276" xr:uid="{00000000-0005-0000-0000-00005F150000}"/>
    <cellStyle name="Heading 3 2 4" xfId="457" xr:uid="{00000000-0005-0000-0000-000060150000}"/>
    <cellStyle name="Heading 3 2 4 2" xfId="4821" xr:uid="{00000000-0005-0000-0000-000061150000}"/>
    <cellStyle name="Heading 3 2 4 3" xfId="2587" xr:uid="{00000000-0005-0000-0000-000062150000}"/>
    <cellStyle name="Heading 3 2 5" xfId="891" xr:uid="{00000000-0005-0000-0000-000063150000}"/>
    <cellStyle name="Heading 3 2 5 2" xfId="4822" xr:uid="{00000000-0005-0000-0000-000064150000}"/>
    <cellStyle name="Heading 3 2 5 3" xfId="2921" xr:uid="{00000000-0005-0000-0000-000065150000}"/>
    <cellStyle name="Heading 3 2 6" xfId="3150" xr:uid="{00000000-0005-0000-0000-000066150000}"/>
    <cellStyle name="Heading 3 2 6 2" xfId="4823" xr:uid="{00000000-0005-0000-0000-000067150000}"/>
    <cellStyle name="Heading 3 2 6 3" xfId="5401" xr:uid="{00000000-0005-0000-0000-000068150000}"/>
    <cellStyle name="Heading 3 2 7" xfId="3387" xr:uid="{00000000-0005-0000-0000-000069150000}"/>
    <cellStyle name="Heading 3 2 7 2" xfId="4824" xr:uid="{00000000-0005-0000-0000-00006A150000}"/>
    <cellStyle name="Heading 3 2 8" xfId="3742" xr:uid="{00000000-0005-0000-0000-00006B150000}"/>
    <cellStyle name="Heading 3 2 9" xfId="3829" xr:uid="{00000000-0005-0000-0000-00006C150000}"/>
    <cellStyle name="Heading 3 3" xfId="233" xr:uid="{00000000-0005-0000-0000-00006D150000}"/>
    <cellStyle name="Heading 3 3 2" xfId="2589" xr:uid="{00000000-0005-0000-0000-00006E150000}"/>
    <cellStyle name="Heading 3 3 2 2" xfId="4826" xr:uid="{00000000-0005-0000-0000-00006F150000}"/>
    <cellStyle name="Heading 3 3 2 3" xfId="6598" xr:uid="{00000000-0005-0000-0000-000070150000}"/>
    <cellStyle name="Heading 3 3 2 4" xfId="11278" xr:uid="{00000000-0005-0000-0000-000071150000}"/>
    <cellStyle name="Heading 3 3 3" xfId="2590" xr:uid="{00000000-0005-0000-0000-000072150000}"/>
    <cellStyle name="Heading 3 3 3 2" xfId="4827" xr:uid="{00000000-0005-0000-0000-000073150000}"/>
    <cellStyle name="Heading 3 3 3 3" xfId="11279" xr:uid="{00000000-0005-0000-0000-000074150000}"/>
    <cellStyle name="Heading 3 3 4" xfId="4825" xr:uid="{00000000-0005-0000-0000-000075150000}"/>
    <cellStyle name="Heading 3 3 5" xfId="2588" xr:uid="{00000000-0005-0000-0000-000076150000}"/>
    <cellStyle name="Heading 3 3 6" xfId="11277" xr:uid="{00000000-0005-0000-0000-000077150000}"/>
    <cellStyle name="Heading 3 4" xfId="234" xr:uid="{00000000-0005-0000-0000-000078150000}"/>
    <cellStyle name="Heading 3 4 2" xfId="4828" xr:uid="{00000000-0005-0000-0000-000079150000}"/>
    <cellStyle name="Heading 3 4 3" xfId="2591" xr:uid="{00000000-0005-0000-0000-00007A150000}"/>
    <cellStyle name="Heading 3 4 4" xfId="6597" xr:uid="{00000000-0005-0000-0000-00007B150000}"/>
    <cellStyle name="Heading 3 5" xfId="235" xr:uid="{00000000-0005-0000-0000-00007C150000}"/>
    <cellStyle name="Heading 3 5 2" xfId="3353" xr:uid="{00000000-0005-0000-0000-00007D150000}"/>
    <cellStyle name="Heading 3 5 3" xfId="6596" xr:uid="{00000000-0005-0000-0000-00007E150000}"/>
    <cellStyle name="Heading 3 6" xfId="236" xr:uid="{00000000-0005-0000-0000-00007F150000}"/>
    <cellStyle name="Heading 3 6 2" xfId="6595" xr:uid="{00000000-0005-0000-0000-000080150000}"/>
    <cellStyle name="Heading 3 7" xfId="237" xr:uid="{00000000-0005-0000-0000-000081150000}"/>
    <cellStyle name="Heading 3 7 2" xfId="6594" xr:uid="{00000000-0005-0000-0000-000082150000}"/>
    <cellStyle name="Heading 3 8" xfId="595" xr:uid="{00000000-0005-0000-0000-000083150000}"/>
    <cellStyle name="Heading 3 9" xfId="5582" xr:uid="{00000000-0005-0000-0000-000084150000}"/>
    <cellStyle name="Heading 4" xfId="5637" builtinId="19" customBuiltin="1"/>
    <cellStyle name="Heading 4 2" xfId="238" xr:uid="{00000000-0005-0000-0000-000086150000}"/>
    <cellStyle name="Heading 4 2 10" xfId="4829" xr:uid="{00000000-0005-0000-0000-000087150000}"/>
    <cellStyle name="Heading 4 2 11" xfId="2592" xr:uid="{00000000-0005-0000-0000-000088150000}"/>
    <cellStyle name="Heading 4 2 2" xfId="652" xr:uid="{00000000-0005-0000-0000-000089150000}"/>
    <cellStyle name="Heading 4 2 2 2" xfId="3153" xr:uid="{00000000-0005-0000-0000-00008A150000}"/>
    <cellStyle name="Heading 4 2 2 2 2" xfId="4831" xr:uid="{00000000-0005-0000-0000-00008B150000}"/>
    <cellStyle name="Heading 4 2 2 3" xfId="4830" xr:uid="{00000000-0005-0000-0000-00008C150000}"/>
    <cellStyle name="Heading 4 2 2 4" xfId="2593" xr:uid="{00000000-0005-0000-0000-00008D150000}"/>
    <cellStyle name="Heading 4 2 2 5" xfId="9123" xr:uid="{00000000-0005-0000-0000-00008E150000}"/>
    <cellStyle name="Heading 4 2 2 6" xfId="11280" xr:uid="{00000000-0005-0000-0000-00008F150000}"/>
    <cellStyle name="Heading 4 2 3" xfId="892" xr:uid="{00000000-0005-0000-0000-000090150000}"/>
    <cellStyle name="Heading 4 2 3 2" xfId="4832" xr:uid="{00000000-0005-0000-0000-000091150000}"/>
    <cellStyle name="Heading 4 2 3 3" xfId="2594" xr:uid="{00000000-0005-0000-0000-000092150000}"/>
    <cellStyle name="Heading 4 2 4" xfId="2595" xr:uid="{00000000-0005-0000-0000-000093150000}"/>
    <cellStyle name="Heading 4 2 4 2" xfId="4833" xr:uid="{00000000-0005-0000-0000-000094150000}"/>
    <cellStyle name="Heading 4 2 4 3" xfId="5402" xr:uid="{00000000-0005-0000-0000-000095150000}"/>
    <cellStyle name="Heading 4 2 5" xfId="2922" xr:uid="{00000000-0005-0000-0000-000096150000}"/>
    <cellStyle name="Heading 4 2 5 2" xfId="4834" xr:uid="{00000000-0005-0000-0000-000097150000}"/>
    <cellStyle name="Heading 4 2 6" xfId="3152" xr:uid="{00000000-0005-0000-0000-000098150000}"/>
    <cellStyle name="Heading 4 2 6 2" xfId="4835" xr:uid="{00000000-0005-0000-0000-000099150000}"/>
    <cellStyle name="Heading 4 2 7" xfId="3388" xr:uid="{00000000-0005-0000-0000-00009A150000}"/>
    <cellStyle name="Heading 4 2 7 2" xfId="4836" xr:uid="{00000000-0005-0000-0000-00009B150000}"/>
    <cellStyle name="Heading 4 2 8" xfId="3743" xr:uid="{00000000-0005-0000-0000-00009C150000}"/>
    <cellStyle name="Heading 4 2 9" xfId="3830" xr:uid="{00000000-0005-0000-0000-00009D150000}"/>
    <cellStyle name="Heading 4 3" xfId="239" xr:uid="{00000000-0005-0000-0000-00009E150000}"/>
    <cellStyle name="Heading 4 3 2" xfId="2597" xr:uid="{00000000-0005-0000-0000-00009F150000}"/>
    <cellStyle name="Heading 4 3 2 2" xfId="4838" xr:uid="{00000000-0005-0000-0000-0000A0150000}"/>
    <cellStyle name="Heading 4 3 3" xfId="2598" xr:uid="{00000000-0005-0000-0000-0000A1150000}"/>
    <cellStyle name="Heading 4 3 3 2" xfId="4839" xr:uid="{00000000-0005-0000-0000-0000A2150000}"/>
    <cellStyle name="Heading 4 3 4" xfId="4837" xr:uid="{00000000-0005-0000-0000-0000A3150000}"/>
    <cellStyle name="Heading 4 3 5" xfId="2596" xr:uid="{00000000-0005-0000-0000-0000A4150000}"/>
    <cellStyle name="Heading 4 4" xfId="240" xr:uid="{00000000-0005-0000-0000-0000A5150000}"/>
    <cellStyle name="Heading 4 4 2" xfId="4840" xr:uid="{00000000-0005-0000-0000-0000A6150000}"/>
    <cellStyle name="Heading 4 4 3" xfId="2599" xr:uid="{00000000-0005-0000-0000-0000A7150000}"/>
    <cellStyle name="Heading 4 5" xfId="241" xr:uid="{00000000-0005-0000-0000-0000A8150000}"/>
    <cellStyle name="Heading 4 5 2" xfId="3354" xr:uid="{00000000-0005-0000-0000-0000A9150000}"/>
    <cellStyle name="Heading 4 6" xfId="242" xr:uid="{00000000-0005-0000-0000-0000AA150000}"/>
    <cellStyle name="Heading 4 7" xfId="243" xr:uid="{00000000-0005-0000-0000-0000AB150000}"/>
    <cellStyle name="Heading 4 8" xfId="589" xr:uid="{00000000-0005-0000-0000-0000AC150000}"/>
    <cellStyle name="Heading 4 9" xfId="5583" xr:uid="{00000000-0005-0000-0000-0000AD150000}"/>
    <cellStyle name="Heading1" xfId="2855" xr:uid="{00000000-0005-0000-0000-0000AE150000}"/>
    <cellStyle name="Heading1 2" xfId="2968" xr:uid="{00000000-0005-0000-0000-0000AF150000}"/>
    <cellStyle name="Heading1 2 2" xfId="3654" xr:uid="{00000000-0005-0000-0000-0000B0150000}"/>
    <cellStyle name="Heading1 3" xfId="3603" xr:uid="{00000000-0005-0000-0000-0000B1150000}"/>
    <cellStyle name="Heading1_2010-2012 Program Workbook_Incent_FS" xfId="6593" xr:uid="{00000000-0005-0000-0000-0000B2150000}"/>
    <cellStyle name="Heading2" xfId="2856" xr:uid="{00000000-0005-0000-0000-0000B3150000}"/>
    <cellStyle name="Heading2 2" xfId="2969" xr:uid="{00000000-0005-0000-0000-0000B4150000}"/>
    <cellStyle name="Heading2 2 2" xfId="3655" xr:uid="{00000000-0005-0000-0000-0000B5150000}"/>
    <cellStyle name="Heading2 3" xfId="3604" xr:uid="{00000000-0005-0000-0000-0000B6150000}"/>
    <cellStyle name="Heading2_2010-2012 Program Workbook_Incent_FS" xfId="6592" xr:uid="{00000000-0005-0000-0000-0000B7150000}"/>
    <cellStyle name="Hidden" xfId="2857" xr:uid="{00000000-0005-0000-0000-0000B8150000}"/>
    <cellStyle name="Hidden 2" xfId="2858" xr:uid="{00000000-0005-0000-0000-0000B9150000}"/>
    <cellStyle name="Hidden 2 2" xfId="3606" xr:uid="{00000000-0005-0000-0000-0000BA150000}"/>
    <cellStyle name="Hidden 3" xfId="3605" xr:uid="{00000000-0005-0000-0000-0000BB150000}"/>
    <cellStyle name="HIGHLIGHT" xfId="2859" xr:uid="{00000000-0005-0000-0000-0000BC150000}"/>
    <cellStyle name="HIGHLIGHT 2" xfId="2970" xr:uid="{00000000-0005-0000-0000-0000BD150000}"/>
    <cellStyle name="HIGHLIGHT 2 2" xfId="4842" xr:uid="{00000000-0005-0000-0000-0000BE150000}"/>
    <cellStyle name="HIGHLIGHT 3" xfId="3009" xr:uid="{00000000-0005-0000-0000-0000BF150000}"/>
    <cellStyle name="HIGHLIGHT 3 2" xfId="4843" xr:uid="{00000000-0005-0000-0000-0000C0150000}"/>
    <cellStyle name="HIGHLIGHT 4" xfId="4844" xr:uid="{00000000-0005-0000-0000-0000C1150000}"/>
    <cellStyle name="HIGHLIGHT 5" xfId="4841" xr:uid="{00000000-0005-0000-0000-0000C2150000}"/>
    <cellStyle name="highlite" xfId="6591" xr:uid="{00000000-0005-0000-0000-0000C3150000}"/>
    <cellStyle name="hilite" xfId="6590" xr:uid="{00000000-0005-0000-0000-0000C4150000}"/>
    <cellStyle name="Hyperlink 2" xfId="2600" xr:uid="{00000000-0005-0000-0000-0000C5150000}"/>
    <cellStyle name="Hyperlink 2 2" xfId="4845" xr:uid="{00000000-0005-0000-0000-0000C6150000}"/>
    <cellStyle name="Hyperlink 2 3" xfId="9117" xr:uid="{00000000-0005-0000-0000-0000C7150000}"/>
    <cellStyle name="Hyperlink 3" xfId="4846" xr:uid="{00000000-0005-0000-0000-0000C8150000}"/>
    <cellStyle name="Hyperlink 3 2" xfId="9116" xr:uid="{00000000-0005-0000-0000-0000C9150000}"/>
    <cellStyle name="Hyperlink 4" xfId="2843" xr:uid="{00000000-0005-0000-0000-0000CA150000}"/>
    <cellStyle name="Hyperlink 4 2" xfId="9115" xr:uid="{00000000-0005-0000-0000-0000CB150000}"/>
    <cellStyle name="Hyperlink 5" xfId="9114" xr:uid="{00000000-0005-0000-0000-0000CC150000}"/>
    <cellStyle name="Input" xfId="9890" xr:uid="{00000000-0005-0000-0000-0000CD150000}"/>
    <cellStyle name="Input [yellow]" xfId="2860" xr:uid="{00000000-0005-0000-0000-0000CE150000}"/>
    <cellStyle name="Input [yellow] 2" xfId="2861" xr:uid="{00000000-0005-0000-0000-0000CF150000}"/>
    <cellStyle name="Input [yellow] 2 2" xfId="6391" xr:uid="{00000000-0005-0000-0000-0000D0150000}"/>
    <cellStyle name="Input [yellow] 2 2 2" xfId="6588" xr:uid="{00000000-0005-0000-0000-0000D1150000}"/>
    <cellStyle name="Input [yellow] 2 2 2 2" xfId="20403" xr:uid="{00000000-0005-0000-0000-0000D2150000}"/>
    <cellStyle name="Input [yellow] 2 2 2 2 2" xfId="27307" xr:uid="{00000000-0005-0000-0000-0000D3150000}"/>
    <cellStyle name="Input [yellow] 2 2 2 3" xfId="22415" xr:uid="{00000000-0005-0000-0000-0000D4150000}"/>
    <cellStyle name="Input [yellow] 2 2 2 3 2" xfId="29312" xr:uid="{00000000-0005-0000-0000-0000D5150000}"/>
    <cellStyle name="Input [yellow] 2 2 2 4" xfId="15706" xr:uid="{00000000-0005-0000-0000-0000D6150000}"/>
    <cellStyle name="Input [yellow] 2 2 2 5" xfId="13784" xr:uid="{00000000-0005-0000-0000-0000D7150000}"/>
    <cellStyle name="Input [yellow] 2 2 3" xfId="20349" xr:uid="{00000000-0005-0000-0000-0000D8150000}"/>
    <cellStyle name="Input [yellow] 2 2 3 2" xfId="27253" xr:uid="{00000000-0005-0000-0000-0000D9150000}"/>
    <cellStyle name="Input [yellow] 2 2 4" xfId="18433" xr:uid="{00000000-0005-0000-0000-0000DA150000}"/>
    <cellStyle name="Input [yellow] 2 2 4 2" xfId="25346" xr:uid="{00000000-0005-0000-0000-0000DB150000}"/>
    <cellStyle name="Input [yellow] 2 2 5" xfId="15638" xr:uid="{00000000-0005-0000-0000-0000DC150000}"/>
    <cellStyle name="Input [yellow] 2 3" xfId="9189" xr:uid="{00000000-0005-0000-0000-0000DD150000}"/>
    <cellStyle name="Input [yellow] 2 3 2" xfId="20769" xr:uid="{00000000-0005-0000-0000-0000DE150000}"/>
    <cellStyle name="Input [yellow] 2 3 2 2" xfId="27673" xr:uid="{00000000-0005-0000-0000-0000DF150000}"/>
    <cellStyle name="Input [yellow] 2 3 3" xfId="18374" xr:uid="{00000000-0005-0000-0000-0000E0150000}"/>
    <cellStyle name="Input [yellow] 2 3 3 2" xfId="25287" xr:uid="{00000000-0005-0000-0000-0000E1150000}"/>
    <cellStyle name="Input [yellow] 2 3 4" xfId="16048" xr:uid="{00000000-0005-0000-0000-0000E2150000}"/>
    <cellStyle name="Input [yellow] 2 3 5" xfId="14510" xr:uid="{00000000-0005-0000-0000-0000E3150000}"/>
    <cellStyle name="Input [yellow] 2 4" xfId="6589" xr:uid="{00000000-0005-0000-0000-0000E4150000}"/>
    <cellStyle name="Input [yellow] 2 4 2" xfId="20404" xr:uid="{00000000-0005-0000-0000-0000E5150000}"/>
    <cellStyle name="Input [yellow] 2 4 2 2" xfId="27308" xr:uid="{00000000-0005-0000-0000-0000E6150000}"/>
    <cellStyle name="Input [yellow] 2 4 3" xfId="20521" xr:uid="{00000000-0005-0000-0000-0000E7150000}"/>
    <cellStyle name="Input [yellow] 2 4 3 2" xfId="27425" xr:uid="{00000000-0005-0000-0000-0000E8150000}"/>
    <cellStyle name="Input [yellow] 2 4 4" xfId="15707" xr:uid="{00000000-0005-0000-0000-0000E9150000}"/>
    <cellStyle name="Input [yellow] 2 4 5" xfId="13765" xr:uid="{00000000-0005-0000-0000-0000EA150000}"/>
    <cellStyle name="Input [yellow] 3" xfId="6392" xr:uid="{00000000-0005-0000-0000-0000EB150000}"/>
    <cellStyle name="Input [yellow] 3 2" xfId="6587" xr:uid="{00000000-0005-0000-0000-0000EC150000}"/>
    <cellStyle name="Input [yellow] 3 2 2" xfId="20402" xr:uid="{00000000-0005-0000-0000-0000ED150000}"/>
    <cellStyle name="Input [yellow] 3 2 2 2" xfId="27306" xr:uid="{00000000-0005-0000-0000-0000EE150000}"/>
    <cellStyle name="Input [yellow] 3 2 3" xfId="18333" xr:uid="{00000000-0005-0000-0000-0000EF150000}"/>
    <cellStyle name="Input [yellow] 3 2 3 2" xfId="25246" xr:uid="{00000000-0005-0000-0000-0000F0150000}"/>
    <cellStyle name="Input [yellow] 3 2 4" xfId="15705" xr:uid="{00000000-0005-0000-0000-0000F1150000}"/>
    <cellStyle name="Input [yellow] 3 2 5" xfId="13771" xr:uid="{00000000-0005-0000-0000-0000F2150000}"/>
    <cellStyle name="Input [yellow] 3 3" xfId="20350" xr:uid="{00000000-0005-0000-0000-0000F3150000}"/>
    <cellStyle name="Input [yellow] 3 3 2" xfId="27254" xr:uid="{00000000-0005-0000-0000-0000F4150000}"/>
    <cellStyle name="Input [yellow] 3 4" xfId="18432" xr:uid="{00000000-0005-0000-0000-0000F5150000}"/>
    <cellStyle name="Input [yellow] 3 4 2" xfId="25345" xr:uid="{00000000-0005-0000-0000-0000F6150000}"/>
    <cellStyle name="Input [yellow] 3 5" xfId="15639" xr:uid="{00000000-0005-0000-0000-0000F7150000}"/>
    <cellStyle name="Input [yellow] 4" xfId="9188" xr:uid="{00000000-0005-0000-0000-0000F8150000}"/>
    <cellStyle name="Input [yellow] 4 2" xfId="20768" xr:uid="{00000000-0005-0000-0000-0000F9150000}"/>
    <cellStyle name="Input [yellow] 4 2 2" xfId="27672" xr:uid="{00000000-0005-0000-0000-0000FA150000}"/>
    <cellStyle name="Input [yellow] 4 3" xfId="19320" xr:uid="{00000000-0005-0000-0000-0000FB150000}"/>
    <cellStyle name="Input [yellow] 4 3 2" xfId="26229" xr:uid="{00000000-0005-0000-0000-0000FC150000}"/>
    <cellStyle name="Input [yellow] 4 4" xfId="16047" xr:uid="{00000000-0005-0000-0000-0000FD150000}"/>
    <cellStyle name="Input [yellow] 4 5" xfId="13823" xr:uid="{00000000-0005-0000-0000-0000FE150000}"/>
    <cellStyle name="Input [yellow] 5" xfId="9113" xr:uid="{00000000-0005-0000-0000-0000FF150000}"/>
    <cellStyle name="Input [yellow] 5 2" xfId="20732" xr:uid="{00000000-0005-0000-0000-000000160000}"/>
    <cellStyle name="Input [yellow] 5 2 2" xfId="27636" xr:uid="{00000000-0005-0000-0000-000001160000}"/>
    <cellStyle name="Input [yellow] 5 3" xfId="17976" xr:uid="{00000000-0005-0000-0000-000002160000}"/>
    <cellStyle name="Input [yellow] 5 3 2" xfId="24890" xr:uid="{00000000-0005-0000-0000-000003160000}"/>
    <cellStyle name="Input [yellow] 5 4" xfId="16037" xr:uid="{00000000-0005-0000-0000-000004160000}"/>
    <cellStyle name="Input [yellow] 5 5" xfId="14511" xr:uid="{00000000-0005-0000-0000-000005160000}"/>
    <cellStyle name="Input [yellow]_2010-2012 Program Workbook Completed_Incent_V2" xfId="6586" xr:uid="{00000000-0005-0000-0000-000006160000}"/>
    <cellStyle name="Input 10" xfId="3010" xr:uid="{00000000-0005-0000-0000-000007160000}"/>
    <cellStyle name="Input 10 2" xfId="4848" xr:uid="{00000000-0005-0000-0000-000008160000}"/>
    <cellStyle name="Input 10 2 2" xfId="6389" xr:uid="{00000000-0005-0000-0000-000009160000}"/>
    <cellStyle name="Input 10 2 2 2" xfId="20347" xr:uid="{00000000-0005-0000-0000-00000A160000}"/>
    <cellStyle name="Input 10 2 2 2 2" xfId="27251" xr:uid="{00000000-0005-0000-0000-00000B160000}"/>
    <cellStyle name="Input 10 2 2 3" xfId="18418" xr:uid="{00000000-0005-0000-0000-00000C160000}"/>
    <cellStyle name="Input 10 2 2 3 2" xfId="25331" xr:uid="{00000000-0005-0000-0000-00000D160000}"/>
    <cellStyle name="Input 10 2 2 4" xfId="15636" xr:uid="{00000000-0005-0000-0000-00000E160000}"/>
    <cellStyle name="Input 10 2 2 5" xfId="13855" xr:uid="{00000000-0005-0000-0000-00000F160000}"/>
    <cellStyle name="Input 10 2 3" xfId="9191" xr:uid="{00000000-0005-0000-0000-000010160000}"/>
    <cellStyle name="Input 10 2 3 2" xfId="20771" xr:uid="{00000000-0005-0000-0000-000011160000}"/>
    <cellStyle name="Input 10 2 3 2 2" xfId="27675" xr:uid="{00000000-0005-0000-0000-000012160000}"/>
    <cellStyle name="Input 10 2 3 3" xfId="18593" xr:uid="{00000000-0005-0000-0000-000013160000}"/>
    <cellStyle name="Input 10 2 3 3 2" xfId="25504" xr:uid="{00000000-0005-0000-0000-000014160000}"/>
    <cellStyle name="Input 10 2 3 4" xfId="16050" xr:uid="{00000000-0005-0000-0000-000015160000}"/>
    <cellStyle name="Input 10 2 3 5" xfId="15765" xr:uid="{00000000-0005-0000-0000-000016160000}"/>
    <cellStyle name="Input 10 2 4" xfId="19463" xr:uid="{00000000-0005-0000-0000-000017160000}"/>
    <cellStyle name="Input 10 2 4 2" xfId="26372" xr:uid="{00000000-0005-0000-0000-000018160000}"/>
    <cellStyle name="Input 10 2 5" xfId="14685" xr:uid="{00000000-0005-0000-0000-000019160000}"/>
    <cellStyle name="Input 10 3" xfId="4847" xr:uid="{00000000-0005-0000-0000-00001A160000}"/>
    <cellStyle name="Input 10 3 2" xfId="6388" xr:uid="{00000000-0005-0000-0000-00001B160000}"/>
    <cellStyle name="Input 10 3 2 2" xfId="20346" xr:uid="{00000000-0005-0000-0000-00001C160000}"/>
    <cellStyle name="Input 10 3 2 2 2" xfId="27250" xr:uid="{00000000-0005-0000-0000-00001D160000}"/>
    <cellStyle name="Input 10 3 2 3" xfId="18765" xr:uid="{00000000-0005-0000-0000-00001E160000}"/>
    <cellStyle name="Input 10 3 2 3 2" xfId="25676" xr:uid="{00000000-0005-0000-0000-00001F160000}"/>
    <cellStyle name="Input 10 3 2 4" xfId="15635" xr:uid="{00000000-0005-0000-0000-000020160000}"/>
    <cellStyle name="Input 10 3 2 5" xfId="13602" xr:uid="{00000000-0005-0000-0000-000021160000}"/>
    <cellStyle name="Input 10 3 3" xfId="9192" xr:uid="{00000000-0005-0000-0000-000022160000}"/>
    <cellStyle name="Input 10 3 3 2" xfId="20772" xr:uid="{00000000-0005-0000-0000-000023160000}"/>
    <cellStyle name="Input 10 3 3 2 2" xfId="27676" xr:uid="{00000000-0005-0000-0000-000024160000}"/>
    <cellStyle name="Input 10 3 3 3" xfId="19319" xr:uid="{00000000-0005-0000-0000-000025160000}"/>
    <cellStyle name="Input 10 3 3 3 2" xfId="26228" xr:uid="{00000000-0005-0000-0000-000026160000}"/>
    <cellStyle name="Input 10 3 3 4" xfId="16051" xr:uid="{00000000-0005-0000-0000-000027160000}"/>
    <cellStyle name="Input 10 3 3 5" xfId="13257" xr:uid="{00000000-0005-0000-0000-000028160000}"/>
    <cellStyle name="Input 10 3 4" xfId="19462" xr:uid="{00000000-0005-0000-0000-000029160000}"/>
    <cellStyle name="Input 10 3 4 2" xfId="26371" xr:uid="{00000000-0005-0000-0000-00002A160000}"/>
    <cellStyle name="Input 10 3 5" xfId="14684" xr:uid="{00000000-0005-0000-0000-00002B160000}"/>
    <cellStyle name="Input 10 4" xfId="6390" xr:uid="{00000000-0005-0000-0000-00002C160000}"/>
    <cellStyle name="Input 10 4 2" xfId="20348" xr:uid="{00000000-0005-0000-0000-00002D160000}"/>
    <cellStyle name="Input 10 4 2 2" xfId="27252" xr:uid="{00000000-0005-0000-0000-00002E160000}"/>
    <cellStyle name="Input 10 4 3" xfId="18434" xr:uid="{00000000-0005-0000-0000-00002F160000}"/>
    <cellStyle name="Input 10 4 3 2" xfId="25347" xr:uid="{00000000-0005-0000-0000-000030160000}"/>
    <cellStyle name="Input 10 4 4" xfId="15637" xr:uid="{00000000-0005-0000-0000-000031160000}"/>
    <cellStyle name="Input 10 4 5" xfId="14543" xr:uid="{00000000-0005-0000-0000-000032160000}"/>
    <cellStyle name="Input 10 5" xfId="9190" xr:uid="{00000000-0005-0000-0000-000033160000}"/>
    <cellStyle name="Input 10 5 2" xfId="20770" xr:uid="{00000000-0005-0000-0000-000034160000}"/>
    <cellStyle name="Input 10 5 2 2" xfId="27674" xr:uid="{00000000-0005-0000-0000-000035160000}"/>
    <cellStyle name="Input 10 5 3" xfId="22412" xr:uid="{00000000-0005-0000-0000-000036160000}"/>
    <cellStyle name="Input 10 5 3 2" xfId="29309" xr:uid="{00000000-0005-0000-0000-000037160000}"/>
    <cellStyle name="Input 10 5 4" xfId="16049" xr:uid="{00000000-0005-0000-0000-000038160000}"/>
    <cellStyle name="Input 10 5 5" xfId="13258" xr:uid="{00000000-0005-0000-0000-000039160000}"/>
    <cellStyle name="Input 10 6" xfId="18820" xr:uid="{00000000-0005-0000-0000-00003A160000}"/>
    <cellStyle name="Input 10 6 2" xfId="25730" xr:uid="{00000000-0005-0000-0000-00003B160000}"/>
    <cellStyle name="Input 10 7" xfId="14149" xr:uid="{00000000-0005-0000-0000-00003C160000}"/>
    <cellStyle name="Input 11" xfId="3011" xr:uid="{00000000-0005-0000-0000-00003D160000}"/>
    <cellStyle name="Input 11 2" xfId="4849" xr:uid="{00000000-0005-0000-0000-00003E160000}"/>
    <cellStyle name="Input 11 2 2" xfId="6386" xr:uid="{00000000-0005-0000-0000-00003F160000}"/>
    <cellStyle name="Input 11 2 2 2" xfId="20344" xr:uid="{00000000-0005-0000-0000-000040160000}"/>
    <cellStyle name="Input 11 2 2 2 2" xfId="27248" xr:uid="{00000000-0005-0000-0000-000041160000}"/>
    <cellStyle name="Input 11 2 2 3" xfId="20519" xr:uid="{00000000-0005-0000-0000-000042160000}"/>
    <cellStyle name="Input 11 2 2 3 2" xfId="27423" xr:uid="{00000000-0005-0000-0000-000043160000}"/>
    <cellStyle name="Input 11 2 2 4" xfId="15633" xr:uid="{00000000-0005-0000-0000-000044160000}"/>
    <cellStyle name="Input 11 2 2 5" xfId="13856" xr:uid="{00000000-0005-0000-0000-000045160000}"/>
    <cellStyle name="Input 11 2 3" xfId="9194" xr:uid="{00000000-0005-0000-0000-000046160000}"/>
    <cellStyle name="Input 11 2 3 2" xfId="20774" xr:uid="{00000000-0005-0000-0000-000047160000}"/>
    <cellStyle name="Input 11 2 3 2 2" xfId="27678" xr:uid="{00000000-0005-0000-0000-000048160000}"/>
    <cellStyle name="Input 11 2 3 3" xfId="22411" xr:uid="{00000000-0005-0000-0000-000049160000}"/>
    <cellStyle name="Input 11 2 3 3 2" xfId="29308" xr:uid="{00000000-0005-0000-0000-00004A160000}"/>
    <cellStyle name="Input 11 2 3 4" xfId="16053" xr:uid="{00000000-0005-0000-0000-00004B160000}"/>
    <cellStyle name="Input 11 2 3 5" xfId="13256" xr:uid="{00000000-0005-0000-0000-00004C160000}"/>
    <cellStyle name="Input 11 2 4" xfId="19464" xr:uid="{00000000-0005-0000-0000-00004D160000}"/>
    <cellStyle name="Input 11 2 4 2" xfId="26373" xr:uid="{00000000-0005-0000-0000-00004E160000}"/>
    <cellStyle name="Input 11 2 5" xfId="14686" xr:uid="{00000000-0005-0000-0000-00004F160000}"/>
    <cellStyle name="Input 11 3" xfId="6387" xr:uid="{00000000-0005-0000-0000-000050160000}"/>
    <cellStyle name="Input 11 3 2" xfId="20345" xr:uid="{00000000-0005-0000-0000-000051160000}"/>
    <cellStyle name="Input 11 3 2 2" xfId="27249" xr:uid="{00000000-0005-0000-0000-000052160000}"/>
    <cellStyle name="Input 11 3 3" xfId="21601" xr:uid="{00000000-0005-0000-0000-000053160000}"/>
    <cellStyle name="Input 11 3 3 2" xfId="28499" xr:uid="{00000000-0005-0000-0000-000054160000}"/>
    <cellStyle name="Input 11 3 4" xfId="15634" xr:uid="{00000000-0005-0000-0000-000055160000}"/>
    <cellStyle name="Input 11 3 5" xfId="14544" xr:uid="{00000000-0005-0000-0000-000056160000}"/>
    <cellStyle name="Input 11 4" xfId="9193" xr:uid="{00000000-0005-0000-0000-000057160000}"/>
    <cellStyle name="Input 11 4 2" xfId="20773" xr:uid="{00000000-0005-0000-0000-000058160000}"/>
    <cellStyle name="Input 11 4 2 2" xfId="27677" xr:uid="{00000000-0005-0000-0000-000059160000}"/>
    <cellStyle name="Input 11 4 3" xfId="18244" xr:uid="{00000000-0005-0000-0000-00005A160000}"/>
    <cellStyle name="Input 11 4 3 2" xfId="25158" xr:uid="{00000000-0005-0000-0000-00005B160000}"/>
    <cellStyle name="Input 11 4 4" xfId="16052" xr:uid="{00000000-0005-0000-0000-00005C160000}"/>
    <cellStyle name="Input 11 4 5" xfId="15766" xr:uid="{00000000-0005-0000-0000-00005D160000}"/>
    <cellStyle name="Input 11 5" xfId="18821" xr:uid="{00000000-0005-0000-0000-00005E160000}"/>
    <cellStyle name="Input 11 5 2" xfId="25731" xr:uid="{00000000-0005-0000-0000-00005F160000}"/>
    <cellStyle name="Input 11 6" xfId="14150" xr:uid="{00000000-0005-0000-0000-000060160000}"/>
    <cellStyle name="Input 12" xfId="3012" xr:uid="{00000000-0005-0000-0000-000061160000}"/>
    <cellStyle name="Input 12 2" xfId="4850" xr:uid="{00000000-0005-0000-0000-000062160000}"/>
    <cellStyle name="Input 12 2 2" xfId="6384" xr:uid="{00000000-0005-0000-0000-000063160000}"/>
    <cellStyle name="Input 12 2 2 2" xfId="20342" xr:uid="{00000000-0005-0000-0000-000064160000}"/>
    <cellStyle name="Input 12 2 2 2 2" xfId="27246" xr:uid="{00000000-0005-0000-0000-000065160000}"/>
    <cellStyle name="Input 12 2 2 3" xfId="20517" xr:uid="{00000000-0005-0000-0000-000066160000}"/>
    <cellStyle name="Input 12 2 2 3 2" xfId="27421" xr:uid="{00000000-0005-0000-0000-000067160000}"/>
    <cellStyle name="Input 12 2 2 4" xfId="15631" xr:uid="{00000000-0005-0000-0000-000068160000}"/>
    <cellStyle name="Input 12 2 2 5" xfId="14545" xr:uid="{00000000-0005-0000-0000-000069160000}"/>
    <cellStyle name="Input 12 2 3" xfId="9196" xr:uid="{00000000-0005-0000-0000-00006A160000}"/>
    <cellStyle name="Input 12 2 3 2" xfId="20776" xr:uid="{00000000-0005-0000-0000-00006B160000}"/>
    <cellStyle name="Input 12 2 3 2 2" xfId="27680" xr:uid="{00000000-0005-0000-0000-00006C160000}"/>
    <cellStyle name="Input 12 2 3 3" xfId="19317" xr:uid="{00000000-0005-0000-0000-00006D160000}"/>
    <cellStyle name="Input 12 2 3 3 2" xfId="26226" xr:uid="{00000000-0005-0000-0000-00006E160000}"/>
    <cellStyle name="Input 12 2 3 4" xfId="16055" xr:uid="{00000000-0005-0000-0000-00006F160000}"/>
    <cellStyle name="Input 12 2 3 5" xfId="14303" xr:uid="{00000000-0005-0000-0000-000070160000}"/>
    <cellStyle name="Input 12 2 4" xfId="19465" xr:uid="{00000000-0005-0000-0000-000071160000}"/>
    <cellStyle name="Input 12 2 4 2" xfId="26374" xr:uid="{00000000-0005-0000-0000-000072160000}"/>
    <cellStyle name="Input 12 2 5" xfId="14687" xr:uid="{00000000-0005-0000-0000-000073160000}"/>
    <cellStyle name="Input 12 3" xfId="6385" xr:uid="{00000000-0005-0000-0000-000074160000}"/>
    <cellStyle name="Input 12 3 2" xfId="20343" xr:uid="{00000000-0005-0000-0000-000075160000}"/>
    <cellStyle name="Input 12 3 2 2" xfId="27247" xr:uid="{00000000-0005-0000-0000-000076160000}"/>
    <cellStyle name="Input 12 3 3" xfId="20518" xr:uid="{00000000-0005-0000-0000-000077160000}"/>
    <cellStyle name="Input 12 3 3 2" xfId="27422" xr:uid="{00000000-0005-0000-0000-000078160000}"/>
    <cellStyle name="Input 12 3 4" xfId="15632" xr:uid="{00000000-0005-0000-0000-000079160000}"/>
    <cellStyle name="Input 12 3 5" xfId="13604" xr:uid="{00000000-0005-0000-0000-00007A160000}"/>
    <cellStyle name="Input 12 4" xfId="9195" xr:uid="{00000000-0005-0000-0000-00007B160000}"/>
    <cellStyle name="Input 12 4 2" xfId="20775" xr:uid="{00000000-0005-0000-0000-00007C160000}"/>
    <cellStyle name="Input 12 4 2 2" xfId="27679" xr:uid="{00000000-0005-0000-0000-00007D160000}"/>
    <cellStyle name="Input 12 4 3" xfId="18592" xr:uid="{00000000-0005-0000-0000-00007E160000}"/>
    <cellStyle name="Input 12 4 3 2" xfId="25503" xr:uid="{00000000-0005-0000-0000-00007F160000}"/>
    <cellStyle name="Input 12 4 4" xfId="16054" xr:uid="{00000000-0005-0000-0000-000080160000}"/>
    <cellStyle name="Input 12 4 5" xfId="15767" xr:uid="{00000000-0005-0000-0000-000081160000}"/>
    <cellStyle name="Input 12 5" xfId="18822" xr:uid="{00000000-0005-0000-0000-000082160000}"/>
    <cellStyle name="Input 12 5 2" xfId="25732" xr:uid="{00000000-0005-0000-0000-000083160000}"/>
    <cellStyle name="Input 12 6" xfId="14151" xr:uid="{00000000-0005-0000-0000-000084160000}"/>
    <cellStyle name="Input 13" xfId="3013" xr:uid="{00000000-0005-0000-0000-000085160000}"/>
    <cellStyle name="Input 13 2" xfId="4851" xr:uid="{00000000-0005-0000-0000-000086160000}"/>
    <cellStyle name="Input 13 2 2" xfId="6382" xr:uid="{00000000-0005-0000-0000-000087160000}"/>
    <cellStyle name="Input 13 2 2 2" xfId="20340" xr:uid="{00000000-0005-0000-0000-000088160000}"/>
    <cellStyle name="Input 13 2 2 2 2" xfId="27244" xr:uid="{00000000-0005-0000-0000-000089160000}"/>
    <cellStyle name="Input 13 2 2 3" xfId="19717" xr:uid="{00000000-0005-0000-0000-00008A160000}"/>
    <cellStyle name="Input 13 2 2 3 2" xfId="26625" xr:uid="{00000000-0005-0000-0000-00008B160000}"/>
    <cellStyle name="Input 13 2 2 4" xfId="15629" xr:uid="{00000000-0005-0000-0000-00008C160000}"/>
    <cellStyle name="Input 13 2 2 5" xfId="13610" xr:uid="{00000000-0005-0000-0000-00008D160000}"/>
    <cellStyle name="Input 13 2 3" xfId="9198" xr:uid="{00000000-0005-0000-0000-00008E160000}"/>
    <cellStyle name="Input 13 2 3 2" xfId="20778" xr:uid="{00000000-0005-0000-0000-00008F160000}"/>
    <cellStyle name="Input 13 2 3 2 2" xfId="27682" xr:uid="{00000000-0005-0000-0000-000090160000}"/>
    <cellStyle name="Input 13 2 3 3" xfId="18866" xr:uid="{00000000-0005-0000-0000-000091160000}"/>
    <cellStyle name="Input 13 2 3 3 2" xfId="25775" xr:uid="{00000000-0005-0000-0000-000092160000}"/>
    <cellStyle name="Input 13 2 3 4" xfId="16057" xr:uid="{00000000-0005-0000-0000-000093160000}"/>
    <cellStyle name="Input 13 2 3 5" xfId="15768" xr:uid="{00000000-0005-0000-0000-000094160000}"/>
    <cellStyle name="Input 13 2 4" xfId="19466" xr:uid="{00000000-0005-0000-0000-000095160000}"/>
    <cellStyle name="Input 13 2 4 2" xfId="26375" xr:uid="{00000000-0005-0000-0000-000096160000}"/>
    <cellStyle name="Input 13 2 5" xfId="14688" xr:uid="{00000000-0005-0000-0000-000097160000}"/>
    <cellStyle name="Input 13 3" xfId="6383" xr:uid="{00000000-0005-0000-0000-000098160000}"/>
    <cellStyle name="Input 13 3 2" xfId="20341" xr:uid="{00000000-0005-0000-0000-000099160000}"/>
    <cellStyle name="Input 13 3 2 2" xfId="27245" xr:uid="{00000000-0005-0000-0000-00009A160000}"/>
    <cellStyle name="Input 13 3 3" xfId="20516" xr:uid="{00000000-0005-0000-0000-00009B160000}"/>
    <cellStyle name="Input 13 3 3 2" xfId="27420" xr:uid="{00000000-0005-0000-0000-00009C160000}"/>
    <cellStyle name="Input 13 3 4" xfId="15630" xr:uid="{00000000-0005-0000-0000-00009D160000}"/>
    <cellStyle name="Input 13 3 5" xfId="13857" xr:uid="{00000000-0005-0000-0000-00009E160000}"/>
    <cellStyle name="Input 13 4" xfId="9197" xr:uid="{00000000-0005-0000-0000-00009F160000}"/>
    <cellStyle name="Input 13 4 2" xfId="20777" xr:uid="{00000000-0005-0000-0000-0000A0160000}"/>
    <cellStyle name="Input 13 4 2 2" xfId="27681" xr:uid="{00000000-0005-0000-0000-0000A1160000}"/>
    <cellStyle name="Input 13 4 3" xfId="19318" xr:uid="{00000000-0005-0000-0000-0000A2160000}"/>
    <cellStyle name="Input 13 4 3 2" xfId="26227" xr:uid="{00000000-0005-0000-0000-0000A3160000}"/>
    <cellStyle name="Input 13 4 4" xfId="16056" xr:uid="{00000000-0005-0000-0000-0000A4160000}"/>
    <cellStyle name="Input 13 4 5" xfId="13255" xr:uid="{00000000-0005-0000-0000-0000A5160000}"/>
    <cellStyle name="Input 13 5" xfId="18823" xr:uid="{00000000-0005-0000-0000-0000A6160000}"/>
    <cellStyle name="Input 13 5 2" xfId="25733" xr:uid="{00000000-0005-0000-0000-0000A7160000}"/>
    <cellStyle name="Input 13 6" xfId="14152" xr:uid="{00000000-0005-0000-0000-0000A8160000}"/>
    <cellStyle name="Input 14" xfId="3014" xr:uid="{00000000-0005-0000-0000-0000A9160000}"/>
    <cellStyle name="Input 14 2" xfId="4852" xr:uid="{00000000-0005-0000-0000-0000AA160000}"/>
    <cellStyle name="Input 14 2 2" xfId="6380" xr:uid="{00000000-0005-0000-0000-0000AB160000}"/>
    <cellStyle name="Input 14 2 2 2" xfId="20338" xr:uid="{00000000-0005-0000-0000-0000AC160000}"/>
    <cellStyle name="Input 14 2 2 2 2" xfId="27242" xr:uid="{00000000-0005-0000-0000-0000AD160000}"/>
    <cellStyle name="Input 14 2 2 3" xfId="19358" xr:uid="{00000000-0005-0000-0000-0000AE160000}"/>
    <cellStyle name="Input 14 2 2 3 2" xfId="26267" xr:uid="{00000000-0005-0000-0000-0000AF160000}"/>
    <cellStyle name="Input 14 2 2 4" xfId="15627" xr:uid="{00000000-0005-0000-0000-0000B0160000}"/>
    <cellStyle name="Input 14 2 2 5" xfId="13858" xr:uid="{00000000-0005-0000-0000-0000B1160000}"/>
    <cellStyle name="Input 14 2 3" xfId="9200" xr:uid="{00000000-0005-0000-0000-0000B2160000}"/>
    <cellStyle name="Input 14 2 3 2" xfId="20780" xr:uid="{00000000-0005-0000-0000-0000B3160000}"/>
    <cellStyle name="Input 14 2 3 2 2" xfId="27684" xr:uid="{00000000-0005-0000-0000-0000B4160000}"/>
    <cellStyle name="Input 14 2 3 3" xfId="18591" xr:uid="{00000000-0005-0000-0000-0000B5160000}"/>
    <cellStyle name="Input 14 2 3 3 2" xfId="25502" xr:uid="{00000000-0005-0000-0000-0000B6160000}"/>
    <cellStyle name="Input 14 2 3 4" xfId="16059" xr:uid="{00000000-0005-0000-0000-0000B7160000}"/>
    <cellStyle name="Input 14 2 3 5" xfId="14912" xr:uid="{00000000-0005-0000-0000-0000B8160000}"/>
    <cellStyle name="Input 14 2 4" xfId="19467" xr:uid="{00000000-0005-0000-0000-0000B9160000}"/>
    <cellStyle name="Input 14 2 4 2" xfId="26376" xr:uid="{00000000-0005-0000-0000-0000BA160000}"/>
    <cellStyle name="Input 14 2 5" xfId="14689" xr:uid="{00000000-0005-0000-0000-0000BB160000}"/>
    <cellStyle name="Input 14 3" xfId="6381" xr:uid="{00000000-0005-0000-0000-0000BC160000}"/>
    <cellStyle name="Input 14 3 2" xfId="20339" xr:uid="{00000000-0005-0000-0000-0000BD160000}"/>
    <cellStyle name="Input 14 3 2 2" xfId="27243" xr:uid="{00000000-0005-0000-0000-0000BE160000}"/>
    <cellStyle name="Input 14 3 3" xfId="17980" xr:uid="{00000000-0005-0000-0000-0000BF160000}"/>
    <cellStyle name="Input 14 3 3 2" xfId="24894" xr:uid="{00000000-0005-0000-0000-0000C0160000}"/>
    <cellStyle name="Input 14 3 4" xfId="15628" xr:uid="{00000000-0005-0000-0000-0000C1160000}"/>
    <cellStyle name="Input 14 3 5" xfId="14546" xr:uid="{00000000-0005-0000-0000-0000C2160000}"/>
    <cellStyle name="Input 14 4" xfId="9199" xr:uid="{00000000-0005-0000-0000-0000C3160000}"/>
    <cellStyle name="Input 14 4 2" xfId="20779" xr:uid="{00000000-0005-0000-0000-0000C4160000}"/>
    <cellStyle name="Input 14 4 2 2" xfId="27683" xr:uid="{00000000-0005-0000-0000-0000C5160000}"/>
    <cellStyle name="Input 14 4 3" xfId="18331" xr:uid="{00000000-0005-0000-0000-0000C6160000}"/>
    <cellStyle name="Input 14 4 3 2" xfId="25244" xr:uid="{00000000-0005-0000-0000-0000C7160000}"/>
    <cellStyle name="Input 14 4 4" xfId="16058" xr:uid="{00000000-0005-0000-0000-0000C8160000}"/>
    <cellStyle name="Input 14 4 5" xfId="13820" xr:uid="{00000000-0005-0000-0000-0000C9160000}"/>
    <cellStyle name="Input 14 5" xfId="18824" xr:uid="{00000000-0005-0000-0000-0000CA160000}"/>
    <cellStyle name="Input 14 5 2" xfId="25734" xr:uid="{00000000-0005-0000-0000-0000CB160000}"/>
    <cellStyle name="Input 14 6" xfId="14153" xr:uid="{00000000-0005-0000-0000-0000CC160000}"/>
    <cellStyle name="Input 15" xfId="3015" xr:uid="{00000000-0005-0000-0000-0000CD160000}"/>
    <cellStyle name="Input 15 2" xfId="4853" xr:uid="{00000000-0005-0000-0000-0000CE160000}"/>
    <cellStyle name="Input 15 2 2" xfId="6378" xr:uid="{00000000-0005-0000-0000-0000CF160000}"/>
    <cellStyle name="Input 15 2 2 2" xfId="20336" xr:uid="{00000000-0005-0000-0000-0000D0160000}"/>
    <cellStyle name="Input 15 2 2 2 2" xfId="27240" xr:uid="{00000000-0005-0000-0000-0000D1160000}"/>
    <cellStyle name="Input 15 2 2 3" xfId="18247" xr:uid="{00000000-0005-0000-0000-0000D2160000}"/>
    <cellStyle name="Input 15 2 2 3 2" xfId="25161" xr:uid="{00000000-0005-0000-0000-0000D3160000}"/>
    <cellStyle name="Input 15 2 2 4" xfId="15625" xr:uid="{00000000-0005-0000-0000-0000D4160000}"/>
    <cellStyle name="Input 15 2 2 5" xfId="13650" xr:uid="{00000000-0005-0000-0000-0000D5160000}"/>
    <cellStyle name="Input 15 2 3" xfId="9202" xr:uid="{00000000-0005-0000-0000-0000D6160000}"/>
    <cellStyle name="Input 15 2 3 2" xfId="20782" xr:uid="{00000000-0005-0000-0000-0000D7160000}"/>
    <cellStyle name="Input 15 2 3 2 2" xfId="27686" xr:uid="{00000000-0005-0000-0000-0000D8160000}"/>
    <cellStyle name="Input 15 2 3 3" xfId="17975" xr:uid="{00000000-0005-0000-0000-0000D9160000}"/>
    <cellStyle name="Input 15 2 3 3 2" xfId="24889" xr:uid="{00000000-0005-0000-0000-0000DA160000}"/>
    <cellStyle name="Input 15 2 3 4" xfId="16061" xr:uid="{00000000-0005-0000-0000-0000DB160000}"/>
    <cellStyle name="Input 15 2 3 5" xfId="13822" xr:uid="{00000000-0005-0000-0000-0000DC160000}"/>
    <cellStyle name="Input 15 2 4" xfId="19468" xr:uid="{00000000-0005-0000-0000-0000DD160000}"/>
    <cellStyle name="Input 15 2 4 2" xfId="26377" xr:uid="{00000000-0005-0000-0000-0000DE160000}"/>
    <cellStyle name="Input 15 2 5" xfId="14690" xr:uid="{00000000-0005-0000-0000-0000DF160000}"/>
    <cellStyle name="Input 15 3" xfId="6379" xr:uid="{00000000-0005-0000-0000-0000E0160000}"/>
    <cellStyle name="Input 15 3 2" xfId="20337" xr:uid="{00000000-0005-0000-0000-0000E1160000}"/>
    <cellStyle name="Input 15 3 2 2" xfId="27241" xr:uid="{00000000-0005-0000-0000-0000E2160000}"/>
    <cellStyle name="Input 15 3 3" xfId="18624" xr:uid="{00000000-0005-0000-0000-0000E3160000}"/>
    <cellStyle name="Input 15 3 3 2" xfId="25535" xr:uid="{00000000-0005-0000-0000-0000E4160000}"/>
    <cellStyle name="Input 15 3 4" xfId="15626" xr:uid="{00000000-0005-0000-0000-0000E5160000}"/>
    <cellStyle name="Input 15 3 5" xfId="13635" xr:uid="{00000000-0005-0000-0000-0000E6160000}"/>
    <cellStyle name="Input 15 4" xfId="9201" xr:uid="{00000000-0005-0000-0000-0000E7160000}"/>
    <cellStyle name="Input 15 4 2" xfId="20781" xr:uid="{00000000-0005-0000-0000-0000E8160000}"/>
    <cellStyle name="Input 15 4 2 2" xfId="27685" xr:uid="{00000000-0005-0000-0000-0000E9160000}"/>
    <cellStyle name="Input 15 4 3" xfId="19316" xr:uid="{00000000-0005-0000-0000-0000EA160000}"/>
    <cellStyle name="Input 15 4 3 2" xfId="26225" xr:uid="{00000000-0005-0000-0000-0000EB160000}"/>
    <cellStyle name="Input 15 4 4" xfId="16060" xr:uid="{00000000-0005-0000-0000-0000EC160000}"/>
    <cellStyle name="Input 15 4 5" xfId="14507" xr:uid="{00000000-0005-0000-0000-0000ED160000}"/>
    <cellStyle name="Input 15 5" xfId="18825" xr:uid="{00000000-0005-0000-0000-0000EE160000}"/>
    <cellStyle name="Input 15 5 2" xfId="25735" xr:uid="{00000000-0005-0000-0000-0000EF160000}"/>
    <cellStyle name="Input 15 6" xfId="14154" xr:uid="{00000000-0005-0000-0000-0000F0160000}"/>
    <cellStyle name="Input 16" xfId="3016" xr:uid="{00000000-0005-0000-0000-0000F1160000}"/>
    <cellStyle name="Input 16 2" xfId="4854" xr:uid="{00000000-0005-0000-0000-0000F2160000}"/>
    <cellStyle name="Input 16 2 2" xfId="6376" xr:uid="{00000000-0005-0000-0000-0000F3160000}"/>
    <cellStyle name="Input 16 2 2 2" xfId="20334" xr:uid="{00000000-0005-0000-0000-0000F4160000}"/>
    <cellStyle name="Input 16 2 2 2 2" xfId="27238" xr:uid="{00000000-0005-0000-0000-0000F5160000}"/>
    <cellStyle name="Input 16 2 2 3" xfId="19360" xr:uid="{00000000-0005-0000-0000-0000F6160000}"/>
    <cellStyle name="Input 16 2 2 3 2" xfId="26269" xr:uid="{00000000-0005-0000-0000-0000F7160000}"/>
    <cellStyle name="Input 16 2 2 4" xfId="15623" xr:uid="{00000000-0005-0000-0000-0000F8160000}"/>
    <cellStyle name="Input 16 2 2 5" xfId="13720" xr:uid="{00000000-0005-0000-0000-0000F9160000}"/>
    <cellStyle name="Input 16 2 3" xfId="9204" xr:uid="{00000000-0005-0000-0000-0000FA160000}"/>
    <cellStyle name="Input 16 2 3 2" xfId="20784" xr:uid="{00000000-0005-0000-0000-0000FB160000}"/>
    <cellStyle name="Input 16 2 3 2 2" xfId="27688" xr:uid="{00000000-0005-0000-0000-0000FC160000}"/>
    <cellStyle name="Input 16 2 3 3" xfId="19707" xr:uid="{00000000-0005-0000-0000-0000FD160000}"/>
    <cellStyle name="Input 16 2 3 3 2" xfId="26616" xr:uid="{00000000-0005-0000-0000-0000FE160000}"/>
    <cellStyle name="Input 16 2 3 4" xfId="16063" xr:uid="{00000000-0005-0000-0000-0000FF160000}"/>
    <cellStyle name="Input 16 2 3 5" xfId="13453" xr:uid="{00000000-0005-0000-0000-000000170000}"/>
    <cellStyle name="Input 16 2 4" xfId="19469" xr:uid="{00000000-0005-0000-0000-000001170000}"/>
    <cellStyle name="Input 16 2 4 2" xfId="26378" xr:uid="{00000000-0005-0000-0000-000002170000}"/>
    <cellStyle name="Input 16 2 5" xfId="14691" xr:uid="{00000000-0005-0000-0000-000003170000}"/>
    <cellStyle name="Input 16 3" xfId="6377" xr:uid="{00000000-0005-0000-0000-000004170000}"/>
    <cellStyle name="Input 16 3 2" xfId="20335" xr:uid="{00000000-0005-0000-0000-000005170000}"/>
    <cellStyle name="Input 16 3 2 2" xfId="27239" xr:uid="{00000000-0005-0000-0000-000006170000}"/>
    <cellStyle name="Input 16 3 3" xfId="18870" xr:uid="{00000000-0005-0000-0000-000007170000}"/>
    <cellStyle name="Input 16 3 3 2" xfId="25779" xr:uid="{00000000-0005-0000-0000-000008170000}"/>
    <cellStyle name="Input 16 3 4" xfId="15624" xr:uid="{00000000-0005-0000-0000-000009170000}"/>
    <cellStyle name="Input 16 3 5" xfId="14547" xr:uid="{00000000-0005-0000-0000-00000A170000}"/>
    <cellStyle name="Input 16 4" xfId="9203" xr:uid="{00000000-0005-0000-0000-00000B170000}"/>
    <cellStyle name="Input 16 4 2" xfId="20783" xr:uid="{00000000-0005-0000-0000-00000C170000}"/>
    <cellStyle name="Input 16 4 2 2" xfId="27687" xr:uid="{00000000-0005-0000-0000-00000D170000}"/>
    <cellStyle name="Input 16 4 3" xfId="19731" xr:uid="{00000000-0005-0000-0000-00000E170000}"/>
    <cellStyle name="Input 16 4 3 2" xfId="26639" xr:uid="{00000000-0005-0000-0000-00000F170000}"/>
    <cellStyle name="Input 16 4 4" xfId="16062" xr:uid="{00000000-0005-0000-0000-000010170000}"/>
    <cellStyle name="Input 16 4 5" xfId="14509" xr:uid="{00000000-0005-0000-0000-000011170000}"/>
    <cellStyle name="Input 16 5" xfId="18826" xr:uid="{00000000-0005-0000-0000-000012170000}"/>
    <cellStyle name="Input 16 5 2" xfId="25736" xr:uid="{00000000-0005-0000-0000-000013170000}"/>
    <cellStyle name="Input 16 6" xfId="14155" xr:uid="{00000000-0005-0000-0000-000014170000}"/>
    <cellStyle name="Input 17" xfId="3017" xr:uid="{00000000-0005-0000-0000-000015170000}"/>
    <cellStyle name="Input 17 2" xfId="4855" xr:uid="{00000000-0005-0000-0000-000016170000}"/>
    <cellStyle name="Input 17 2 2" xfId="6374" xr:uid="{00000000-0005-0000-0000-000017170000}"/>
    <cellStyle name="Input 17 2 2 2" xfId="20332" xr:uid="{00000000-0005-0000-0000-000018170000}"/>
    <cellStyle name="Input 17 2 2 2 2" xfId="27236" xr:uid="{00000000-0005-0000-0000-000019170000}"/>
    <cellStyle name="Input 17 2 2 3" xfId="18625" xr:uid="{00000000-0005-0000-0000-00001A170000}"/>
    <cellStyle name="Input 17 2 2 3 2" xfId="25536" xr:uid="{00000000-0005-0000-0000-00001B170000}"/>
    <cellStyle name="Input 17 2 2 4" xfId="15621" xr:uid="{00000000-0005-0000-0000-00001C170000}"/>
    <cellStyle name="Input 17 2 2 5" xfId="13644" xr:uid="{00000000-0005-0000-0000-00001D170000}"/>
    <cellStyle name="Input 17 2 3" xfId="9206" xr:uid="{00000000-0005-0000-0000-00001E170000}"/>
    <cellStyle name="Input 17 2 3 2" xfId="20786" xr:uid="{00000000-0005-0000-0000-00001F170000}"/>
    <cellStyle name="Input 17 2 3 2 2" xfId="27690" xr:uid="{00000000-0005-0000-0000-000020170000}"/>
    <cellStyle name="Input 17 2 3 3" xfId="20524" xr:uid="{00000000-0005-0000-0000-000021170000}"/>
    <cellStyle name="Input 17 2 3 3 2" xfId="27428" xr:uid="{00000000-0005-0000-0000-000022170000}"/>
    <cellStyle name="Input 17 2 3 4" xfId="16065" xr:uid="{00000000-0005-0000-0000-000023170000}"/>
    <cellStyle name="Input 17 2 3 5" xfId="14508" xr:uid="{00000000-0005-0000-0000-000024170000}"/>
    <cellStyle name="Input 17 2 4" xfId="19470" xr:uid="{00000000-0005-0000-0000-000025170000}"/>
    <cellStyle name="Input 17 2 4 2" xfId="26379" xr:uid="{00000000-0005-0000-0000-000026170000}"/>
    <cellStyle name="Input 17 2 5" xfId="14692" xr:uid="{00000000-0005-0000-0000-000027170000}"/>
    <cellStyle name="Input 17 3" xfId="6375" xr:uid="{00000000-0005-0000-0000-000028170000}"/>
    <cellStyle name="Input 17 3 2" xfId="20333" xr:uid="{00000000-0005-0000-0000-000029170000}"/>
    <cellStyle name="Input 17 3 2 2" xfId="27237" xr:uid="{00000000-0005-0000-0000-00002A170000}"/>
    <cellStyle name="Input 17 3 3" xfId="19359" xr:uid="{00000000-0005-0000-0000-00002B170000}"/>
    <cellStyle name="Input 17 3 3 2" xfId="26268" xr:uid="{00000000-0005-0000-0000-00002C170000}"/>
    <cellStyle name="Input 17 3 4" xfId="15622" xr:uid="{00000000-0005-0000-0000-00002D170000}"/>
    <cellStyle name="Input 17 3 5" xfId="13859" xr:uid="{00000000-0005-0000-0000-00002E170000}"/>
    <cellStyle name="Input 17 4" xfId="9205" xr:uid="{00000000-0005-0000-0000-00002F170000}"/>
    <cellStyle name="Input 17 4 2" xfId="20785" xr:uid="{00000000-0005-0000-0000-000030170000}"/>
    <cellStyle name="Input 17 4 2 2" xfId="27689" xr:uid="{00000000-0005-0000-0000-000031170000}"/>
    <cellStyle name="Input 17 4 3" xfId="18216" xr:uid="{00000000-0005-0000-0000-000032170000}"/>
    <cellStyle name="Input 17 4 3 2" xfId="25130" xr:uid="{00000000-0005-0000-0000-000033170000}"/>
    <cellStyle name="Input 17 4 4" xfId="16064" xr:uid="{00000000-0005-0000-0000-000034170000}"/>
    <cellStyle name="Input 17 4 5" xfId="13821" xr:uid="{00000000-0005-0000-0000-000035170000}"/>
    <cellStyle name="Input 17 5" xfId="18827" xr:uid="{00000000-0005-0000-0000-000036170000}"/>
    <cellStyle name="Input 17 5 2" xfId="25737" xr:uid="{00000000-0005-0000-0000-000037170000}"/>
    <cellStyle name="Input 17 6" xfId="14156" xr:uid="{00000000-0005-0000-0000-000038170000}"/>
    <cellStyle name="Input 18" xfId="3018" xr:uid="{00000000-0005-0000-0000-000039170000}"/>
    <cellStyle name="Input 18 2" xfId="4856" xr:uid="{00000000-0005-0000-0000-00003A170000}"/>
    <cellStyle name="Input 18 2 2" xfId="6372" xr:uid="{00000000-0005-0000-0000-00003B170000}"/>
    <cellStyle name="Input 18 2 2 2" xfId="20330" xr:uid="{00000000-0005-0000-0000-00003C170000}"/>
    <cellStyle name="Input 18 2 2 2 2" xfId="27234" xr:uid="{00000000-0005-0000-0000-00003D170000}"/>
    <cellStyle name="Input 18 2 2 3" xfId="22417" xr:uid="{00000000-0005-0000-0000-00003E170000}"/>
    <cellStyle name="Input 18 2 2 3 2" xfId="29314" xr:uid="{00000000-0005-0000-0000-00003F170000}"/>
    <cellStyle name="Input 18 2 2 4" xfId="15619" xr:uid="{00000000-0005-0000-0000-000040170000}"/>
    <cellStyle name="Input 18 2 2 5" xfId="14548" xr:uid="{00000000-0005-0000-0000-000041170000}"/>
    <cellStyle name="Input 18 2 3" xfId="9209" xr:uid="{00000000-0005-0000-0000-000042170000}"/>
    <cellStyle name="Input 18 2 3 2" xfId="20788" xr:uid="{00000000-0005-0000-0000-000043170000}"/>
    <cellStyle name="Input 18 2 3 2 2" xfId="27692" xr:uid="{00000000-0005-0000-0000-000044170000}"/>
    <cellStyle name="Input 18 2 3 3" xfId="17973" xr:uid="{00000000-0005-0000-0000-000045170000}"/>
    <cellStyle name="Input 18 2 3 3 2" xfId="24887" xr:uid="{00000000-0005-0000-0000-000046170000}"/>
    <cellStyle name="Input 18 2 3 4" xfId="16067" xr:uid="{00000000-0005-0000-0000-000047170000}"/>
    <cellStyle name="Input 18 2 3 5" xfId="13817" xr:uid="{00000000-0005-0000-0000-000048170000}"/>
    <cellStyle name="Input 18 2 4" xfId="19471" xr:uid="{00000000-0005-0000-0000-000049170000}"/>
    <cellStyle name="Input 18 2 4 2" xfId="26380" xr:uid="{00000000-0005-0000-0000-00004A170000}"/>
    <cellStyle name="Input 18 2 5" xfId="14693" xr:uid="{00000000-0005-0000-0000-00004B170000}"/>
    <cellStyle name="Input 18 3" xfId="6373" xr:uid="{00000000-0005-0000-0000-00004C170000}"/>
    <cellStyle name="Input 18 3 2" xfId="20331" xr:uid="{00000000-0005-0000-0000-00004D170000}"/>
    <cellStyle name="Input 18 3 2 2" xfId="27235" xr:uid="{00000000-0005-0000-0000-00004E170000}"/>
    <cellStyle name="Input 18 3 3" xfId="20797" xr:uid="{00000000-0005-0000-0000-00004F170000}"/>
    <cellStyle name="Input 18 3 3 2" xfId="27701" xr:uid="{00000000-0005-0000-0000-000050170000}"/>
    <cellStyle name="Input 18 3 4" xfId="15620" xr:uid="{00000000-0005-0000-0000-000051170000}"/>
    <cellStyle name="Input 18 3 5" xfId="13728" xr:uid="{00000000-0005-0000-0000-000052170000}"/>
    <cellStyle name="Input 18 4" xfId="9207" xr:uid="{00000000-0005-0000-0000-000053170000}"/>
    <cellStyle name="Input 18 4 2" xfId="20787" xr:uid="{00000000-0005-0000-0000-000054170000}"/>
    <cellStyle name="Input 18 4 2 2" xfId="27691" xr:uid="{00000000-0005-0000-0000-000055170000}"/>
    <cellStyle name="Input 18 4 3" xfId="17974" xr:uid="{00000000-0005-0000-0000-000056170000}"/>
    <cellStyle name="Input 18 4 3 2" xfId="24888" xr:uid="{00000000-0005-0000-0000-000057170000}"/>
    <cellStyle name="Input 18 4 4" xfId="16066" xr:uid="{00000000-0005-0000-0000-000058170000}"/>
    <cellStyle name="Input 18 4 5" xfId="13540" xr:uid="{00000000-0005-0000-0000-000059170000}"/>
    <cellStyle name="Input 18 5" xfId="18828" xr:uid="{00000000-0005-0000-0000-00005A170000}"/>
    <cellStyle name="Input 18 5 2" xfId="25738" xr:uid="{00000000-0005-0000-0000-00005B170000}"/>
    <cellStyle name="Input 18 6" xfId="14157" xr:uid="{00000000-0005-0000-0000-00005C170000}"/>
    <cellStyle name="Input 19" xfId="3019" xr:uid="{00000000-0005-0000-0000-00005D170000}"/>
    <cellStyle name="Input 19 2" xfId="4857" xr:uid="{00000000-0005-0000-0000-00005E170000}"/>
    <cellStyle name="Input 19 2 2" xfId="6370" xr:uid="{00000000-0005-0000-0000-00005F170000}"/>
    <cellStyle name="Input 19 2 2 2" xfId="20328" xr:uid="{00000000-0005-0000-0000-000060170000}"/>
    <cellStyle name="Input 19 2 2 2 2" xfId="27232" xr:uid="{00000000-0005-0000-0000-000061170000}"/>
    <cellStyle name="Input 19 2 2 3" xfId="19361" xr:uid="{00000000-0005-0000-0000-000062170000}"/>
    <cellStyle name="Input 19 2 2 3 2" xfId="26270" xr:uid="{00000000-0005-0000-0000-000063170000}"/>
    <cellStyle name="Input 19 2 2 4" xfId="15617" xr:uid="{00000000-0005-0000-0000-000064170000}"/>
    <cellStyle name="Input 19 2 2 5" xfId="13860" xr:uid="{00000000-0005-0000-0000-000065170000}"/>
    <cellStyle name="Input 19 2 3" xfId="9211" xr:uid="{00000000-0005-0000-0000-000066170000}"/>
    <cellStyle name="Input 19 2 3 2" xfId="20790" xr:uid="{00000000-0005-0000-0000-000067170000}"/>
    <cellStyle name="Input 19 2 3 2 2" xfId="27694" xr:uid="{00000000-0005-0000-0000-000068170000}"/>
    <cellStyle name="Input 19 2 3 3" xfId="18925" xr:uid="{00000000-0005-0000-0000-000069170000}"/>
    <cellStyle name="Input 19 2 3 3 2" xfId="25834" xr:uid="{00000000-0005-0000-0000-00006A170000}"/>
    <cellStyle name="Input 19 2 3 4" xfId="16069" xr:uid="{00000000-0005-0000-0000-00006B170000}"/>
    <cellStyle name="Input 19 2 3 5" xfId="14911" xr:uid="{00000000-0005-0000-0000-00006C170000}"/>
    <cellStyle name="Input 19 2 4" xfId="19472" xr:uid="{00000000-0005-0000-0000-00006D170000}"/>
    <cellStyle name="Input 19 2 4 2" xfId="26381" xr:uid="{00000000-0005-0000-0000-00006E170000}"/>
    <cellStyle name="Input 19 2 5" xfId="14694" xr:uid="{00000000-0005-0000-0000-00006F170000}"/>
    <cellStyle name="Input 19 3" xfId="6371" xr:uid="{00000000-0005-0000-0000-000070170000}"/>
    <cellStyle name="Input 19 3 2" xfId="20329" xr:uid="{00000000-0005-0000-0000-000071170000}"/>
    <cellStyle name="Input 19 3 2 2" xfId="27233" xr:uid="{00000000-0005-0000-0000-000072170000}"/>
    <cellStyle name="Input 19 3 3" xfId="18334" xr:uid="{00000000-0005-0000-0000-000073170000}"/>
    <cellStyle name="Input 19 3 3 2" xfId="25247" xr:uid="{00000000-0005-0000-0000-000074170000}"/>
    <cellStyle name="Input 19 3 4" xfId="15618" xr:uid="{00000000-0005-0000-0000-000075170000}"/>
    <cellStyle name="Input 19 3 5" xfId="13659" xr:uid="{00000000-0005-0000-0000-000076170000}"/>
    <cellStyle name="Input 19 4" xfId="9210" xr:uid="{00000000-0005-0000-0000-000077170000}"/>
    <cellStyle name="Input 19 4 2" xfId="20789" xr:uid="{00000000-0005-0000-0000-000078170000}"/>
    <cellStyle name="Input 19 4 2 2" xfId="27693" xr:uid="{00000000-0005-0000-0000-000079170000}"/>
    <cellStyle name="Input 19 4 3" xfId="21602" xr:uid="{00000000-0005-0000-0000-00007A170000}"/>
    <cellStyle name="Input 19 4 3 2" xfId="28500" xr:uid="{00000000-0005-0000-0000-00007B170000}"/>
    <cellStyle name="Input 19 4 4" xfId="16068" xr:uid="{00000000-0005-0000-0000-00007C170000}"/>
    <cellStyle name="Input 19 4 5" xfId="14503" xr:uid="{00000000-0005-0000-0000-00007D170000}"/>
    <cellStyle name="Input 19 5" xfId="18829" xr:uid="{00000000-0005-0000-0000-00007E170000}"/>
    <cellStyle name="Input 19 5 2" xfId="25739" xr:uid="{00000000-0005-0000-0000-00007F170000}"/>
    <cellStyle name="Input 19 6" xfId="14158" xr:uid="{00000000-0005-0000-0000-000080170000}"/>
    <cellStyle name="Input 2" xfId="244" xr:uid="{00000000-0005-0000-0000-000081170000}"/>
    <cellStyle name="Input 2 10" xfId="4858" xr:uid="{00000000-0005-0000-0000-000082170000}"/>
    <cellStyle name="Input 2 10 2" xfId="6368" xr:uid="{00000000-0005-0000-0000-000083170000}"/>
    <cellStyle name="Input 2 10 2 2" xfId="20326" xr:uid="{00000000-0005-0000-0000-000084170000}"/>
    <cellStyle name="Input 2 10 2 2 2" xfId="27230" xr:uid="{00000000-0005-0000-0000-000085170000}"/>
    <cellStyle name="Input 2 10 2 3" xfId="22418" xr:uid="{00000000-0005-0000-0000-000086170000}"/>
    <cellStyle name="Input 2 10 2 3 2" xfId="29315" xr:uid="{00000000-0005-0000-0000-000087170000}"/>
    <cellStyle name="Input 2 10 2 4" xfId="15615" xr:uid="{00000000-0005-0000-0000-000088170000}"/>
    <cellStyle name="Input 2 10 2 5" xfId="13731" xr:uid="{00000000-0005-0000-0000-000089170000}"/>
    <cellStyle name="Input 2 10 3" xfId="9213" xr:uid="{00000000-0005-0000-0000-00008A170000}"/>
    <cellStyle name="Input 2 10 3 2" xfId="20792" xr:uid="{00000000-0005-0000-0000-00008B170000}"/>
    <cellStyle name="Input 2 10 3 2 2" xfId="27696" xr:uid="{00000000-0005-0000-0000-00008C170000}"/>
    <cellStyle name="Input 2 10 3 3" xfId="20525" xr:uid="{00000000-0005-0000-0000-00008D170000}"/>
    <cellStyle name="Input 2 10 3 3 2" xfId="27429" xr:uid="{00000000-0005-0000-0000-00008E170000}"/>
    <cellStyle name="Input 2 10 3 4" xfId="16071" xr:uid="{00000000-0005-0000-0000-00008F170000}"/>
    <cellStyle name="Input 2 10 3 5" xfId="13819" xr:uid="{00000000-0005-0000-0000-000090170000}"/>
    <cellStyle name="Input 2 10 4" xfId="19473" xr:uid="{00000000-0005-0000-0000-000091170000}"/>
    <cellStyle name="Input 2 10 4 2" xfId="26382" xr:uid="{00000000-0005-0000-0000-000092170000}"/>
    <cellStyle name="Input 2 10 5" xfId="14695" xr:uid="{00000000-0005-0000-0000-000093170000}"/>
    <cellStyle name="Input 2 11" xfId="2601" xr:uid="{00000000-0005-0000-0000-000094170000}"/>
    <cellStyle name="Input 2 11 2" xfId="6367" xr:uid="{00000000-0005-0000-0000-000095170000}"/>
    <cellStyle name="Input 2 11 2 2" xfId="20325" xr:uid="{00000000-0005-0000-0000-000096170000}"/>
    <cellStyle name="Input 2 11 2 2 2" xfId="27229" xr:uid="{00000000-0005-0000-0000-000097170000}"/>
    <cellStyle name="Input 2 11 2 3" xfId="18140" xr:uid="{00000000-0005-0000-0000-000098170000}"/>
    <cellStyle name="Input 2 11 2 3 2" xfId="25054" xr:uid="{00000000-0005-0000-0000-000099170000}"/>
    <cellStyle name="Input 2 11 2 4" xfId="15614" xr:uid="{00000000-0005-0000-0000-00009A170000}"/>
    <cellStyle name="Input 2 11 2 5" xfId="14549" xr:uid="{00000000-0005-0000-0000-00009B170000}"/>
    <cellStyle name="Input 2 11 3" xfId="9214" xr:uid="{00000000-0005-0000-0000-00009C170000}"/>
    <cellStyle name="Input 2 11 3 2" xfId="20793" xr:uid="{00000000-0005-0000-0000-00009D170000}"/>
    <cellStyle name="Input 2 11 3 2 2" xfId="27697" xr:uid="{00000000-0005-0000-0000-00009E170000}"/>
    <cellStyle name="Input 2 11 3 3" xfId="18590" xr:uid="{00000000-0005-0000-0000-00009F170000}"/>
    <cellStyle name="Input 2 11 3 3 2" xfId="25501" xr:uid="{00000000-0005-0000-0000-0000A0170000}"/>
    <cellStyle name="Input 2 11 3 4" xfId="16072" xr:uid="{00000000-0005-0000-0000-0000A1170000}"/>
    <cellStyle name="Input 2 11 3 5" xfId="13818" xr:uid="{00000000-0005-0000-0000-0000A2170000}"/>
    <cellStyle name="Input 2 11 4" xfId="18685" xr:uid="{00000000-0005-0000-0000-0000A3170000}"/>
    <cellStyle name="Input 2 11 4 2" xfId="25596" xr:uid="{00000000-0005-0000-0000-0000A4170000}"/>
    <cellStyle name="Input 2 11 5" xfId="13986" xr:uid="{00000000-0005-0000-0000-0000A5170000}"/>
    <cellStyle name="Input 2 12" xfId="6369" xr:uid="{00000000-0005-0000-0000-0000A6170000}"/>
    <cellStyle name="Input 2 12 2" xfId="20327" xr:uid="{00000000-0005-0000-0000-0000A7170000}"/>
    <cellStyle name="Input 2 12 2 2" xfId="27231" xr:uid="{00000000-0005-0000-0000-0000A8170000}"/>
    <cellStyle name="Input 2 12 3" xfId="18626" xr:uid="{00000000-0005-0000-0000-0000A9170000}"/>
    <cellStyle name="Input 2 12 3 2" xfId="25537" xr:uid="{00000000-0005-0000-0000-0000AA170000}"/>
    <cellStyle name="Input 2 12 4" xfId="15616" xr:uid="{00000000-0005-0000-0000-0000AB170000}"/>
    <cellStyle name="Input 2 12 5" xfId="13648" xr:uid="{00000000-0005-0000-0000-0000AC170000}"/>
    <cellStyle name="Input 2 13" xfId="9212" xr:uid="{00000000-0005-0000-0000-0000AD170000}"/>
    <cellStyle name="Input 2 13 2" xfId="20791" xr:uid="{00000000-0005-0000-0000-0000AE170000}"/>
    <cellStyle name="Input 2 13 2 2" xfId="27695" xr:uid="{00000000-0005-0000-0000-0000AF170000}"/>
    <cellStyle name="Input 2 13 3" xfId="17972" xr:uid="{00000000-0005-0000-0000-0000B0170000}"/>
    <cellStyle name="Input 2 13 3 2" xfId="24886" xr:uid="{00000000-0005-0000-0000-0000B1170000}"/>
    <cellStyle name="Input 2 13 4" xfId="16070" xr:uid="{00000000-0005-0000-0000-0000B2170000}"/>
    <cellStyle name="Input 2 13 5" xfId="14506" xr:uid="{00000000-0005-0000-0000-0000B3170000}"/>
    <cellStyle name="Input 2 14" xfId="18031" xr:uid="{00000000-0005-0000-0000-0000B4170000}"/>
    <cellStyle name="Input 2 14 2" xfId="24945" xr:uid="{00000000-0005-0000-0000-0000B5170000}"/>
    <cellStyle name="Input 2 15" xfId="13293" xr:uid="{00000000-0005-0000-0000-0000B6170000}"/>
    <cellStyle name="Input 2 2" xfId="653" xr:uid="{00000000-0005-0000-0000-0000B7170000}"/>
    <cellStyle name="Input 2 2 2" xfId="3155" xr:uid="{00000000-0005-0000-0000-0000B8170000}"/>
    <cellStyle name="Input 2 2 2 2" xfId="4860" xr:uid="{00000000-0005-0000-0000-0000B9170000}"/>
    <cellStyle name="Input 2 2 2 2 2" xfId="6364" xr:uid="{00000000-0005-0000-0000-0000BA170000}"/>
    <cellStyle name="Input 2 2 2 2 2 2" xfId="20322" xr:uid="{00000000-0005-0000-0000-0000BB170000}"/>
    <cellStyle name="Input 2 2 2 2 2 2 2" xfId="27226" xr:uid="{00000000-0005-0000-0000-0000BC170000}"/>
    <cellStyle name="Input 2 2 2 2 2 3" xfId="18375" xr:uid="{00000000-0005-0000-0000-0000BD170000}"/>
    <cellStyle name="Input 2 2 2 2 2 3 2" xfId="25288" xr:uid="{00000000-0005-0000-0000-0000BE170000}"/>
    <cellStyle name="Input 2 2 2 2 2 4" xfId="15611" xr:uid="{00000000-0005-0000-0000-0000BF170000}"/>
    <cellStyle name="Input 2 2 2 2 2 5" xfId="13649" xr:uid="{00000000-0005-0000-0000-0000C0170000}"/>
    <cellStyle name="Input 2 2 2 2 3" xfId="9217" xr:uid="{00000000-0005-0000-0000-0000C1170000}"/>
    <cellStyle name="Input 2 2 2 2 3 2" xfId="20796" xr:uid="{00000000-0005-0000-0000-0000C2170000}"/>
    <cellStyle name="Input 2 2 2 2 3 2 2" xfId="27700" xr:uid="{00000000-0005-0000-0000-0000C3170000}"/>
    <cellStyle name="Input 2 2 2 2 3 3" xfId="18588" xr:uid="{00000000-0005-0000-0000-0000C4170000}"/>
    <cellStyle name="Input 2 2 2 2 3 3 2" xfId="25499" xr:uid="{00000000-0005-0000-0000-0000C5170000}"/>
    <cellStyle name="Input 2 2 2 2 3 4" xfId="16075" xr:uid="{00000000-0005-0000-0000-0000C6170000}"/>
    <cellStyle name="Input 2 2 2 2 3 5" xfId="15769" xr:uid="{00000000-0005-0000-0000-0000C7170000}"/>
    <cellStyle name="Input 2 2 2 2 4" xfId="19474" xr:uid="{00000000-0005-0000-0000-0000C8170000}"/>
    <cellStyle name="Input 2 2 2 2 4 2" xfId="26383" xr:uid="{00000000-0005-0000-0000-0000C9170000}"/>
    <cellStyle name="Input 2 2 2 2 5" xfId="14696" xr:uid="{00000000-0005-0000-0000-0000CA170000}"/>
    <cellStyle name="Input 2 2 2 3" xfId="6365" xr:uid="{00000000-0005-0000-0000-0000CB170000}"/>
    <cellStyle name="Input 2 2 2 3 2" xfId="20323" xr:uid="{00000000-0005-0000-0000-0000CC170000}"/>
    <cellStyle name="Input 2 2 2 3 2 2" xfId="27227" xr:uid="{00000000-0005-0000-0000-0000CD170000}"/>
    <cellStyle name="Input 2 2 2 3 3" xfId="18627" xr:uid="{00000000-0005-0000-0000-0000CE170000}"/>
    <cellStyle name="Input 2 2 2 3 3 2" xfId="25538" xr:uid="{00000000-0005-0000-0000-0000CF170000}"/>
    <cellStyle name="Input 2 2 2 3 4" xfId="15612" xr:uid="{00000000-0005-0000-0000-0000D0170000}"/>
    <cellStyle name="Input 2 2 2 3 5" xfId="13861" xr:uid="{00000000-0005-0000-0000-0000D1170000}"/>
    <cellStyle name="Input 2 2 2 4" xfId="9216" xr:uid="{00000000-0005-0000-0000-0000D2170000}"/>
    <cellStyle name="Input 2 2 2 4 2" xfId="20795" xr:uid="{00000000-0005-0000-0000-0000D3170000}"/>
    <cellStyle name="Input 2 2 2 4 2 2" xfId="27699" xr:uid="{00000000-0005-0000-0000-0000D4170000}"/>
    <cellStyle name="Input 2 2 2 4 3" xfId="17971" xr:uid="{00000000-0005-0000-0000-0000D5170000}"/>
    <cellStyle name="Input 2 2 2 4 3 2" xfId="24885" xr:uid="{00000000-0005-0000-0000-0000D6170000}"/>
    <cellStyle name="Input 2 2 2 4 4" xfId="16074" xr:uid="{00000000-0005-0000-0000-0000D7170000}"/>
    <cellStyle name="Input 2 2 2 4 5" xfId="13454" xr:uid="{00000000-0005-0000-0000-0000D8170000}"/>
    <cellStyle name="Input 2 2 2 5" xfId="6585" xr:uid="{00000000-0005-0000-0000-0000D9170000}"/>
    <cellStyle name="Input 2 2 2 5 2" xfId="20401" xr:uid="{00000000-0005-0000-0000-0000DA170000}"/>
    <cellStyle name="Input 2 2 2 5 2 2" xfId="27305" xr:uid="{00000000-0005-0000-0000-0000DB170000}"/>
    <cellStyle name="Input 2 2 2 5 3" xfId="18613" xr:uid="{00000000-0005-0000-0000-0000DC170000}"/>
    <cellStyle name="Input 2 2 2 5 3 2" xfId="25524" xr:uid="{00000000-0005-0000-0000-0000DD170000}"/>
    <cellStyle name="Input 2 2 2 5 4" xfId="15704" xr:uid="{00000000-0005-0000-0000-0000DE170000}"/>
    <cellStyle name="Input 2 2 2 5 5" xfId="13776" xr:uid="{00000000-0005-0000-0000-0000DF170000}"/>
    <cellStyle name="Input 2 2 2 6" xfId="18888" xr:uid="{00000000-0005-0000-0000-0000E0170000}"/>
    <cellStyle name="Input 2 2 2 6 2" xfId="25797" xr:uid="{00000000-0005-0000-0000-0000E1170000}"/>
    <cellStyle name="Input 2 2 2 7" xfId="14184" xr:uid="{00000000-0005-0000-0000-0000E2170000}"/>
    <cellStyle name="Input 2 2 3" xfId="4859" xr:uid="{00000000-0005-0000-0000-0000E3170000}"/>
    <cellStyle name="Input 2 2 4" xfId="2602" xr:uid="{00000000-0005-0000-0000-0000E4170000}"/>
    <cellStyle name="Input 2 2 5" xfId="9807" xr:uid="{00000000-0005-0000-0000-0000E5170000}"/>
    <cellStyle name="Input 2 2 5 2" xfId="21276" xr:uid="{00000000-0005-0000-0000-0000E6170000}"/>
    <cellStyle name="Input 2 2 5 2 2" xfId="28180" xr:uid="{00000000-0005-0000-0000-0000E7170000}"/>
    <cellStyle name="Input 2 2 5 3" xfId="18507" xr:uid="{00000000-0005-0000-0000-0000E8170000}"/>
    <cellStyle name="Input 2 2 5 3 2" xfId="25419" xr:uid="{00000000-0005-0000-0000-0000E9170000}"/>
    <cellStyle name="Input 2 2 5 4" xfId="16654" xr:uid="{00000000-0005-0000-0000-0000EA170000}"/>
    <cellStyle name="Input 2 2 5 5" xfId="23737" xr:uid="{00000000-0005-0000-0000-0000EB170000}"/>
    <cellStyle name="Input 2 3" xfId="802" xr:uid="{00000000-0005-0000-0000-0000EC170000}"/>
    <cellStyle name="Input 2 3 2" xfId="4861" xr:uid="{00000000-0005-0000-0000-0000ED170000}"/>
    <cellStyle name="Input 2 3 2 2" xfId="6360" xr:uid="{00000000-0005-0000-0000-0000EE170000}"/>
    <cellStyle name="Input 2 3 2 2 2" xfId="20318" xr:uid="{00000000-0005-0000-0000-0000EF170000}"/>
    <cellStyle name="Input 2 3 2 2 2 2" xfId="27222" xr:uid="{00000000-0005-0000-0000-0000F0170000}"/>
    <cellStyle name="Input 2 3 2 2 3" xfId="19364" xr:uid="{00000000-0005-0000-0000-0000F1170000}"/>
    <cellStyle name="Input 2 3 2 2 3 2" xfId="26273" xr:uid="{00000000-0005-0000-0000-0000F2170000}"/>
    <cellStyle name="Input 2 3 2 2 4" xfId="15607" xr:uid="{00000000-0005-0000-0000-0000F3170000}"/>
    <cellStyle name="Input 2 3 2 2 5" xfId="13862" xr:uid="{00000000-0005-0000-0000-0000F4170000}"/>
    <cellStyle name="Input 2 3 2 3" xfId="9220" xr:uid="{00000000-0005-0000-0000-0000F5170000}"/>
    <cellStyle name="Input 2 3 2 3 2" xfId="20799" xr:uid="{00000000-0005-0000-0000-0000F6170000}"/>
    <cellStyle name="Input 2 3 2 3 2 2" xfId="27703" xr:uid="{00000000-0005-0000-0000-0000F7170000}"/>
    <cellStyle name="Input 2 3 2 3 3" xfId="18589" xr:uid="{00000000-0005-0000-0000-0000F8170000}"/>
    <cellStyle name="Input 2 3 2 3 3 2" xfId="25500" xr:uid="{00000000-0005-0000-0000-0000F9170000}"/>
    <cellStyle name="Input 2 3 2 3 4" xfId="16078" xr:uid="{00000000-0005-0000-0000-0000FA170000}"/>
    <cellStyle name="Input 2 3 2 3 5" xfId="13539" xr:uid="{00000000-0005-0000-0000-0000FB170000}"/>
    <cellStyle name="Input 2 3 2 4" xfId="19475" xr:uid="{00000000-0005-0000-0000-0000FC170000}"/>
    <cellStyle name="Input 2 3 2 4 2" xfId="26384" xr:uid="{00000000-0005-0000-0000-0000FD170000}"/>
    <cellStyle name="Input 2 3 2 5" xfId="14697" xr:uid="{00000000-0005-0000-0000-0000FE170000}"/>
    <cellStyle name="Input 2 3 3" xfId="2603" xr:uid="{00000000-0005-0000-0000-0000FF170000}"/>
    <cellStyle name="Input 2 3 3 2" xfId="6359" xr:uid="{00000000-0005-0000-0000-000000180000}"/>
    <cellStyle name="Input 2 3 3 2 2" xfId="20317" xr:uid="{00000000-0005-0000-0000-000001180000}"/>
    <cellStyle name="Input 2 3 3 2 2 2" xfId="27221" xr:uid="{00000000-0005-0000-0000-000002180000}"/>
    <cellStyle name="Input 2 3 3 2 3" xfId="19648" xr:uid="{00000000-0005-0000-0000-000003180000}"/>
    <cellStyle name="Input 2 3 3 2 3 2" xfId="26557" xr:uid="{00000000-0005-0000-0000-000004180000}"/>
    <cellStyle name="Input 2 3 3 2 4" xfId="15606" xr:uid="{00000000-0005-0000-0000-000005180000}"/>
    <cellStyle name="Input 2 3 3 2 5" xfId="13653" xr:uid="{00000000-0005-0000-0000-000006180000}"/>
    <cellStyle name="Input 2 3 3 3" xfId="9221" xr:uid="{00000000-0005-0000-0000-000007180000}"/>
    <cellStyle name="Input 2 3 3 3 2" xfId="20800" xr:uid="{00000000-0005-0000-0000-000008180000}"/>
    <cellStyle name="Input 2 3 3 3 2 2" xfId="27704" xr:uid="{00000000-0005-0000-0000-000009180000}"/>
    <cellStyle name="Input 2 3 3 3 3" xfId="20526" xr:uid="{00000000-0005-0000-0000-00000A180000}"/>
    <cellStyle name="Input 2 3 3 3 3 2" xfId="27430" xr:uid="{00000000-0005-0000-0000-00000B180000}"/>
    <cellStyle name="Input 2 3 3 3 4" xfId="16079" xr:uid="{00000000-0005-0000-0000-00000C180000}"/>
    <cellStyle name="Input 2 3 3 3 5" xfId="13254" xr:uid="{00000000-0005-0000-0000-00000D180000}"/>
    <cellStyle name="Input 2 3 3 4" xfId="18686" xr:uid="{00000000-0005-0000-0000-00000E180000}"/>
    <cellStyle name="Input 2 3 3 4 2" xfId="25597" xr:uid="{00000000-0005-0000-0000-00000F180000}"/>
    <cellStyle name="Input 2 3 3 5" xfId="13987" xr:uid="{00000000-0005-0000-0000-000010180000}"/>
    <cellStyle name="Input 2 3 4" xfId="6361" xr:uid="{00000000-0005-0000-0000-000011180000}"/>
    <cellStyle name="Input 2 3 4 2" xfId="20319" xr:uid="{00000000-0005-0000-0000-000012180000}"/>
    <cellStyle name="Input 2 3 4 2 2" xfId="27223" xr:uid="{00000000-0005-0000-0000-000013180000}"/>
    <cellStyle name="Input 2 3 4 3" xfId="18869" xr:uid="{00000000-0005-0000-0000-000014180000}"/>
    <cellStyle name="Input 2 3 4 3 2" xfId="25778" xr:uid="{00000000-0005-0000-0000-000015180000}"/>
    <cellStyle name="Input 2 3 4 4" xfId="15608" xr:uid="{00000000-0005-0000-0000-000016180000}"/>
    <cellStyle name="Input 2 3 4 5" xfId="13665" xr:uid="{00000000-0005-0000-0000-000017180000}"/>
    <cellStyle name="Input 2 3 5" xfId="9219" xr:uid="{00000000-0005-0000-0000-000018180000}"/>
    <cellStyle name="Input 2 3 5 2" xfId="20798" xr:uid="{00000000-0005-0000-0000-000019180000}"/>
    <cellStyle name="Input 2 3 5 2 2" xfId="27702" xr:uid="{00000000-0005-0000-0000-00001A180000}"/>
    <cellStyle name="Input 2 3 5 3" xfId="19314" xr:uid="{00000000-0005-0000-0000-00001B180000}"/>
    <cellStyle name="Input 2 3 5 3 2" xfId="26223" xr:uid="{00000000-0005-0000-0000-00001C180000}"/>
    <cellStyle name="Input 2 3 5 4" xfId="16077" xr:uid="{00000000-0005-0000-0000-00001D180000}"/>
    <cellStyle name="Input 2 3 5 5" xfId="14504" xr:uid="{00000000-0005-0000-0000-00001E180000}"/>
    <cellStyle name="Input 2 3 6" xfId="9767" xr:uid="{00000000-0005-0000-0000-00001F180000}"/>
    <cellStyle name="Input 2 3 6 2" xfId="21236" xr:uid="{00000000-0005-0000-0000-000020180000}"/>
    <cellStyle name="Input 2 3 6 2 2" xfId="28140" xr:uid="{00000000-0005-0000-0000-000021180000}"/>
    <cellStyle name="Input 2 3 6 3" xfId="19085" xr:uid="{00000000-0005-0000-0000-000022180000}"/>
    <cellStyle name="Input 2 3 6 3 2" xfId="25994" xr:uid="{00000000-0005-0000-0000-000023180000}"/>
    <cellStyle name="Input 2 3 6 4" xfId="16614" xr:uid="{00000000-0005-0000-0000-000024180000}"/>
    <cellStyle name="Input 2 3 6 5" xfId="23697" xr:uid="{00000000-0005-0000-0000-000025180000}"/>
    <cellStyle name="Input 2 3 7" xfId="11281" xr:uid="{00000000-0005-0000-0000-000026180000}"/>
    <cellStyle name="Input 2 3 7 2" xfId="22449" xr:uid="{00000000-0005-0000-0000-000027180000}"/>
    <cellStyle name="Input 2 3 7 2 2" xfId="29346" xr:uid="{00000000-0005-0000-0000-000028180000}"/>
    <cellStyle name="Input 2 3 7 3" xfId="23289" xr:uid="{00000000-0005-0000-0000-000029180000}"/>
    <cellStyle name="Input 2 3 7 3 2" xfId="30185" xr:uid="{00000000-0005-0000-0000-00002A180000}"/>
    <cellStyle name="Input 2 3 7 4" xfId="17839" xr:uid="{00000000-0005-0000-0000-00002B180000}"/>
    <cellStyle name="Input 2 3 7 5" xfId="24772" xr:uid="{00000000-0005-0000-0000-00002C180000}"/>
    <cellStyle name="Input 2 3 8" xfId="18340" xr:uid="{00000000-0005-0000-0000-00002D180000}"/>
    <cellStyle name="Input 2 3 8 2" xfId="25253" xr:uid="{00000000-0005-0000-0000-00002E180000}"/>
    <cellStyle name="Input 2 3 9" xfId="13548" xr:uid="{00000000-0005-0000-0000-00002F180000}"/>
    <cellStyle name="Input 2 4" xfId="458" xr:uid="{00000000-0005-0000-0000-000030180000}"/>
    <cellStyle name="Input 2 4 2" xfId="4862" xr:uid="{00000000-0005-0000-0000-000031180000}"/>
    <cellStyle name="Input 2 4 3" xfId="2604" xr:uid="{00000000-0005-0000-0000-000032180000}"/>
    <cellStyle name="Input 2 4 4" xfId="6358" xr:uid="{00000000-0005-0000-0000-000033180000}"/>
    <cellStyle name="Input 2 4 4 2" xfId="20316" xr:uid="{00000000-0005-0000-0000-000034180000}"/>
    <cellStyle name="Input 2 4 4 2 2" xfId="27220" xr:uid="{00000000-0005-0000-0000-000035180000}"/>
    <cellStyle name="Input 2 4 4 3" xfId="18954" xr:uid="{00000000-0005-0000-0000-000036180000}"/>
    <cellStyle name="Input 2 4 4 3 2" xfId="25863" xr:uid="{00000000-0005-0000-0000-000037180000}"/>
    <cellStyle name="Input 2 4 4 4" xfId="15605" xr:uid="{00000000-0005-0000-0000-000038180000}"/>
    <cellStyle name="Input 2 4 4 5" xfId="13735" xr:uid="{00000000-0005-0000-0000-000039180000}"/>
    <cellStyle name="Input 2 4 5" xfId="9222" xr:uid="{00000000-0005-0000-0000-00003A180000}"/>
    <cellStyle name="Input 2 4 5 2" xfId="20801" xr:uid="{00000000-0005-0000-0000-00003B180000}"/>
    <cellStyle name="Input 2 4 5 2 2" xfId="27705" xr:uid="{00000000-0005-0000-0000-00003C180000}"/>
    <cellStyle name="Input 2 4 5 3" xfId="19313" xr:uid="{00000000-0005-0000-0000-00003D180000}"/>
    <cellStyle name="Input 2 4 5 3 2" xfId="26222" xr:uid="{00000000-0005-0000-0000-00003E180000}"/>
    <cellStyle name="Input 2 4 5 4" xfId="16080" xr:uid="{00000000-0005-0000-0000-00003F180000}"/>
    <cellStyle name="Input 2 4 5 5" xfId="14463" xr:uid="{00000000-0005-0000-0000-000040180000}"/>
    <cellStyle name="Input 2 4 6" xfId="18146" xr:uid="{00000000-0005-0000-0000-000041180000}"/>
    <cellStyle name="Input 2 4 6 2" xfId="25060" xr:uid="{00000000-0005-0000-0000-000042180000}"/>
    <cellStyle name="Input 2 4 7" xfId="13407" xr:uid="{00000000-0005-0000-0000-000043180000}"/>
    <cellStyle name="Input 2 5" xfId="893" xr:uid="{00000000-0005-0000-0000-000044180000}"/>
    <cellStyle name="Input 2 5 2" xfId="4863" xr:uid="{00000000-0005-0000-0000-000045180000}"/>
    <cellStyle name="Input 2 5 2 2" xfId="6354" xr:uid="{00000000-0005-0000-0000-000046180000}"/>
    <cellStyle name="Input 2 5 2 2 2" xfId="20312" xr:uid="{00000000-0005-0000-0000-000047180000}"/>
    <cellStyle name="Input 2 5 2 2 2 2" xfId="27216" xr:uid="{00000000-0005-0000-0000-000048180000}"/>
    <cellStyle name="Input 2 5 2 2 3" xfId="17981" xr:uid="{00000000-0005-0000-0000-000049180000}"/>
    <cellStyle name="Input 2 5 2 2 3 2" xfId="24895" xr:uid="{00000000-0005-0000-0000-00004A180000}"/>
    <cellStyle name="Input 2 5 2 2 4" xfId="15601" xr:uid="{00000000-0005-0000-0000-00004B180000}"/>
    <cellStyle name="Input 2 5 2 2 5" xfId="13269" xr:uid="{00000000-0005-0000-0000-00004C180000}"/>
    <cellStyle name="Input 2 5 2 3" xfId="9224" xr:uid="{00000000-0005-0000-0000-00004D180000}"/>
    <cellStyle name="Input 2 5 2 3 2" xfId="20802" xr:uid="{00000000-0005-0000-0000-00004E180000}"/>
    <cellStyle name="Input 2 5 2 3 2 2" xfId="27706" xr:uid="{00000000-0005-0000-0000-00004F180000}"/>
    <cellStyle name="Input 2 5 2 3 3" xfId="17970" xr:uid="{00000000-0005-0000-0000-000050180000}"/>
    <cellStyle name="Input 2 5 2 3 3 2" xfId="24884" xr:uid="{00000000-0005-0000-0000-000051180000}"/>
    <cellStyle name="Input 2 5 2 3 4" xfId="16081" xr:uid="{00000000-0005-0000-0000-000052180000}"/>
    <cellStyle name="Input 2 5 2 3 5" xfId="14502" xr:uid="{00000000-0005-0000-0000-000053180000}"/>
    <cellStyle name="Input 2 5 2 4" xfId="19476" xr:uid="{00000000-0005-0000-0000-000054180000}"/>
    <cellStyle name="Input 2 5 2 4 2" xfId="26385" xr:uid="{00000000-0005-0000-0000-000055180000}"/>
    <cellStyle name="Input 2 5 2 5" xfId="14698" xr:uid="{00000000-0005-0000-0000-000056180000}"/>
    <cellStyle name="Input 2 5 3" xfId="2924" xr:uid="{00000000-0005-0000-0000-000057180000}"/>
    <cellStyle name="Input 2 5 3 2" xfId="6353" xr:uid="{00000000-0005-0000-0000-000058180000}"/>
    <cellStyle name="Input 2 5 3 2 2" xfId="20311" xr:uid="{00000000-0005-0000-0000-000059180000}"/>
    <cellStyle name="Input 2 5 3 2 2 2" xfId="27215" xr:uid="{00000000-0005-0000-0000-00005A180000}"/>
    <cellStyle name="Input 2 5 3 2 3" xfId="18629" xr:uid="{00000000-0005-0000-0000-00005B180000}"/>
    <cellStyle name="Input 2 5 3 2 3 2" xfId="25540" xr:uid="{00000000-0005-0000-0000-00005C180000}"/>
    <cellStyle name="Input 2 5 3 2 4" xfId="15600" xr:uid="{00000000-0005-0000-0000-00005D180000}"/>
    <cellStyle name="Input 2 5 3 2 5" xfId="13508" xr:uid="{00000000-0005-0000-0000-00005E180000}"/>
    <cellStyle name="Input 2 5 3 3" xfId="9225" xr:uid="{00000000-0005-0000-0000-00005F180000}"/>
    <cellStyle name="Input 2 5 3 3 2" xfId="20803" xr:uid="{00000000-0005-0000-0000-000060180000}"/>
    <cellStyle name="Input 2 5 3 3 2 2" xfId="27707" xr:uid="{00000000-0005-0000-0000-000061180000}"/>
    <cellStyle name="Input 2 5 3 3 3" xfId="19115" xr:uid="{00000000-0005-0000-0000-000062180000}"/>
    <cellStyle name="Input 2 5 3 3 3 2" xfId="26024" xr:uid="{00000000-0005-0000-0000-000063180000}"/>
    <cellStyle name="Input 2 5 3 3 4" xfId="16082" xr:uid="{00000000-0005-0000-0000-000064180000}"/>
    <cellStyle name="Input 2 5 3 3 5" xfId="14501" xr:uid="{00000000-0005-0000-0000-000065180000}"/>
    <cellStyle name="Input 2 5 3 4" xfId="18793" xr:uid="{00000000-0005-0000-0000-000066180000}"/>
    <cellStyle name="Input 2 5 3 4 2" xfId="25703" xr:uid="{00000000-0005-0000-0000-000067180000}"/>
    <cellStyle name="Input 2 5 3 5" xfId="14116" xr:uid="{00000000-0005-0000-0000-000068180000}"/>
    <cellStyle name="Input 2 5 4" xfId="10549" xr:uid="{00000000-0005-0000-0000-000069180000}"/>
    <cellStyle name="Input 2 5 4 2" xfId="21858" xr:uid="{00000000-0005-0000-0000-00006A180000}"/>
    <cellStyle name="Input 2 5 4 2 2" xfId="28755" xr:uid="{00000000-0005-0000-0000-00006B180000}"/>
    <cellStyle name="Input 2 5 4 3" xfId="22760" xr:uid="{00000000-0005-0000-0000-00006C180000}"/>
    <cellStyle name="Input 2 5 4 3 2" xfId="29656" xr:uid="{00000000-0005-0000-0000-00006D180000}"/>
    <cellStyle name="Input 2 5 4 4" xfId="17260" xr:uid="{00000000-0005-0000-0000-00006E180000}"/>
    <cellStyle name="Input 2 5 4 5" xfId="24243" xr:uid="{00000000-0005-0000-0000-00006F180000}"/>
    <cellStyle name="Input 2 6" xfId="3154" xr:uid="{00000000-0005-0000-0000-000070180000}"/>
    <cellStyle name="Input 2 6 2" xfId="4864" xr:uid="{00000000-0005-0000-0000-000071180000}"/>
    <cellStyle name="Input 2 6 3" xfId="5403" xr:uid="{00000000-0005-0000-0000-000072180000}"/>
    <cellStyle name="Input 2 6 3 2" xfId="6350" xr:uid="{00000000-0005-0000-0000-000073180000}"/>
    <cellStyle name="Input 2 6 3 2 2" xfId="20309" xr:uid="{00000000-0005-0000-0000-000074180000}"/>
    <cellStyle name="Input 2 6 3 2 2 2" xfId="27213" xr:uid="{00000000-0005-0000-0000-000075180000}"/>
    <cellStyle name="Input 2 6 3 2 3" xfId="22420" xr:uid="{00000000-0005-0000-0000-000076180000}"/>
    <cellStyle name="Input 2 6 3 2 3 2" xfId="29317" xr:uid="{00000000-0005-0000-0000-000077180000}"/>
    <cellStyle name="Input 2 6 3 2 4" xfId="15598" xr:uid="{00000000-0005-0000-0000-000078180000}"/>
    <cellStyle name="Input 2 6 3 2 5" xfId="17818" xr:uid="{00000000-0005-0000-0000-000079180000}"/>
    <cellStyle name="Input 2 6 3 3" xfId="9229" xr:uid="{00000000-0005-0000-0000-00007A180000}"/>
    <cellStyle name="Input 2 6 3 3 2" xfId="20804" xr:uid="{00000000-0005-0000-0000-00007B180000}"/>
    <cellStyle name="Input 2 6 3 3 2 2" xfId="27708" xr:uid="{00000000-0005-0000-0000-00007C180000}"/>
    <cellStyle name="Input 2 6 3 3 3" xfId="19312" xr:uid="{00000000-0005-0000-0000-00007D180000}"/>
    <cellStyle name="Input 2 6 3 3 3 2" xfId="26221" xr:uid="{00000000-0005-0000-0000-00007E180000}"/>
    <cellStyle name="Input 2 6 3 3 4" xfId="16086" xr:uid="{00000000-0005-0000-0000-00007F180000}"/>
    <cellStyle name="Input 2 6 3 3 5" xfId="14110" xr:uid="{00000000-0005-0000-0000-000080180000}"/>
    <cellStyle name="Input 2 6 3 4" xfId="19655" xr:uid="{00000000-0005-0000-0000-000081180000}"/>
    <cellStyle name="Input 2 6 3 4 2" xfId="26564" xr:uid="{00000000-0005-0000-0000-000082180000}"/>
    <cellStyle name="Input 2 6 3 5" xfId="14922" xr:uid="{00000000-0005-0000-0000-000083180000}"/>
    <cellStyle name="Input 2 6 4" xfId="9112" xr:uid="{00000000-0005-0000-0000-000084180000}"/>
    <cellStyle name="Input 2 6 4 2" xfId="20731" xr:uid="{00000000-0005-0000-0000-000085180000}"/>
    <cellStyle name="Input 2 6 4 2 2" xfId="27635" xr:uid="{00000000-0005-0000-0000-000086180000}"/>
    <cellStyle name="Input 2 6 4 3" xfId="20523" xr:uid="{00000000-0005-0000-0000-000087180000}"/>
    <cellStyle name="Input 2 6 4 3 2" xfId="27427" xr:uid="{00000000-0005-0000-0000-000088180000}"/>
    <cellStyle name="Input 2 6 4 4" xfId="16036" xr:uid="{00000000-0005-0000-0000-000089180000}"/>
    <cellStyle name="Input 2 6 4 5" xfId="13824" xr:uid="{00000000-0005-0000-0000-00008A180000}"/>
    <cellStyle name="Input 2 7" xfId="3392" xr:uid="{00000000-0005-0000-0000-00008B180000}"/>
    <cellStyle name="Input 2 7 2" xfId="4865" xr:uid="{00000000-0005-0000-0000-00008C180000}"/>
    <cellStyle name="Input 2 7 2 2" xfId="6348" xr:uid="{00000000-0005-0000-0000-00008D180000}"/>
    <cellStyle name="Input 2 7 2 2 2" xfId="20307" xr:uid="{00000000-0005-0000-0000-00008E180000}"/>
    <cellStyle name="Input 2 7 2 2 2 2" xfId="27211" xr:uid="{00000000-0005-0000-0000-00008F180000}"/>
    <cellStyle name="Input 2 7 2 2 3" xfId="19367" xr:uid="{00000000-0005-0000-0000-000090180000}"/>
    <cellStyle name="Input 2 7 2 2 3 2" xfId="26276" xr:uid="{00000000-0005-0000-0000-000091180000}"/>
    <cellStyle name="Input 2 7 2 2 4" xfId="15596" xr:uid="{00000000-0005-0000-0000-000092180000}"/>
    <cellStyle name="Input 2 7 2 2 5" xfId="17819" xr:uid="{00000000-0005-0000-0000-000093180000}"/>
    <cellStyle name="Input 2 7 2 3" xfId="9230" xr:uid="{00000000-0005-0000-0000-000094180000}"/>
    <cellStyle name="Input 2 7 2 3 2" xfId="20805" xr:uid="{00000000-0005-0000-0000-000095180000}"/>
    <cellStyle name="Input 2 7 2 3 2 2" xfId="27709" xr:uid="{00000000-0005-0000-0000-000096180000}"/>
    <cellStyle name="Input 2 7 2 3 3" xfId="18864" xr:uid="{00000000-0005-0000-0000-000097180000}"/>
    <cellStyle name="Input 2 7 2 3 3 2" xfId="25773" xr:uid="{00000000-0005-0000-0000-000098180000}"/>
    <cellStyle name="Input 2 7 2 3 4" xfId="16087" xr:uid="{00000000-0005-0000-0000-000099180000}"/>
    <cellStyle name="Input 2 7 2 3 5" xfId="13816" xr:uid="{00000000-0005-0000-0000-00009A180000}"/>
    <cellStyle name="Input 2 7 2 4" xfId="19477" xr:uid="{00000000-0005-0000-0000-00009B180000}"/>
    <cellStyle name="Input 2 7 2 4 2" xfId="26386" xr:uid="{00000000-0005-0000-0000-00009C180000}"/>
    <cellStyle name="Input 2 7 2 5" xfId="14699" xr:uid="{00000000-0005-0000-0000-00009D180000}"/>
    <cellStyle name="Input 2 8" xfId="3744" xr:uid="{00000000-0005-0000-0000-00009E180000}"/>
    <cellStyle name="Input 2 8 2" xfId="6347" xr:uid="{00000000-0005-0000-0000-00009F180000}"/>
    <cellStyle name="Input 2 8 2 2" xfId="20306" xr:uid="{00000000-0005-0000-0000-0000A0180000}"/>
    <cellStyle name="Input 2 8 2 2 2" xfId="27210" xr:uid="{00000000-0005-0000-0000-0000A1180000}"/>
    <cellStyle name="Input 2 8 2 3" xfId="22421" xr:uid="{00000000-0005-0000-0000-0000A2180000}"/>
    <cellStyle name="Input 2 8 2 3 2" xfId="29318" xr:uid="{00000000-0005-0000-0000-0000A3180000}"/>
    <cellStyle name="Input 2 8 2 4" xfId="15595" xr:uid="{00000000-0005-0000-0000-0000A4180000}"/>
    <cellStyle name="Input 2 8 2 5" xfId="13864" xr:uid="{00000000-0005-0000-0000-0000A5180000}"/>
    <cellStyle name="Input 2 8 3" xfId="9231" xr:uid="{00000000-0005-0000-0000-0000A6180000}"/>
    <cellStyle name="Input 2 8 3 2" xfId="20806" xr:uid="{00000000-0005-0000-0000-0000A7180000}"/>
    <cellStyle name="Input 2 8 3 2 2" xfId="27710" xr:uid="{00000000-0005-0000-0000-0000A8180000}"/>
    <cellStyle name="Input 2 8 3 3" xfId="19646" xr:uid="{00000000-0005-0000-0000-0000A9180000}"/>
    <cellStyle name="Input 2 8 3 3 2" xfId="26555" xr:uid="{00000000-0005-0000-0000-0000AA180000}"/>
    <cellStyle name="Input 2 8 3 4" xfId="16088" xr:uid="{00000000-0005-0000-0000-0000AB180000}"/>
    <cellStyle name="Input 2 8 3 5" xfId="14500" xr:uid="{00000000-0005-0000-0000-0000AC180000}"/>
    <cellStyle name="Input 2 8 4" xfId="19100" xr:uid="{00000000-0005-0000-0000-0000AD180000}"/>
    <cellStyle name="Input 2 8 4 2" xfId="26009" xr:uid="{00000000-0005-0000-0000-0000AE180000}"/>
    <cellStyle name="Input 2 8 5" xfId="14446" xr:uid="{00000000-0005-0000-0000-0000AF180000}"/>
    <cellStyle name="Input 2 9" xfId="3831" xr:uid="{00000000-0005-0000-0000-0000B0180000}"/>
    <cellStyle name="Input 2 9 2" xfId="6346" xr:uid="{00000000-0005-0000-0000-0000B1180000}"/>
    <cellStyle name="Input 2 9 2 2" xfId="20305" xr:uid="{00000000-0005-0000-0000-0000B2180000}"/>
    <cellStyle name="Input 2 9 2 2 2" xfId="27209" xr:uid="{00000000-0005-0000-0000-0000B3180000}"/>
    <cellStyle name="Input 2 9 2 3" xfId="19366" xr:uid="{00000000-0005-0000-0000-0000B4180000}"/>
    <cellStyle name="Input 2 9 2 3 2" xfId="26275" xr:uid="{00000000-0005-0000-0000-0000B5180000}"/>
    <cellStyle name="Input 2 9 2 4" xfId="15594" xr:uid="{00000000-0005-0000-0000-0000B6180000}"/>
    <cellStyle name="Input 2 9 2 5" xfId="17817" xr:uid="{00000000-0005-0000-0000-0000B7180000}"/>
    <cellStyle name="Input 2 9 3" xfId="9232" xr:uid="{00000000-0005-0000-0000-0000B8180000}"/>
    <cellStyle name="Input 2 9 3 2" xfId="20807" xr:uid="{00000000-0005-0000-0000-0000B9180000}"/>
    <cellStyle name="Input 2 9 3 2 2" xfId="27711" xr:uid="{00000000-0005-0000-0000-0000BA180000}"/>
    <cellStyle name="Input 2 9 3 3" xfId="19311" xr:uid="{00000000-0005-0000-0000-0000BB180000}"/>
    <cellStyle name="Input 2 9 3 3 2" xfId="26220" xr:uid="{00000000-0005-0000-0000-0000BC180000}"/>
    <cellStyle name="Input 2 9 3 4" xfId="16089" xr:uid="{00000000-0005-0000-0000-0000BD180000}"/>
    <cellStyle name="Input 2 9 3 5" xfId="13815" xr:uid="{00000000-0005-0000-0000-0000BE180000}"/>
    <cellStyle name="Input 2 9 4" xfId="19125" xr:uid="{00000000-0005-0000-0000-0000BF180000}"/>
    <cellStyle name="Input 2 9 4 2" xfId="26034" xr:uid="{00000000-0005-0000-0000-0000C0180000}"/>
    <cellStyle name="Input 2 9 5" xfId="14468" xr:uid="{00000000-0005-0000-0000-0000C1180000}"/>
    <cellStyle name="Input 20" xfId="3020" xr:uid="{00000000-0005-0000-0000-0000C2180000}"/>
    <cellStyle name="Input 20 2" xfId="4866" xr:uid="{00000000-0005-0000-0000-0000C3180000}"/>
    <cellStyle name="Input 20 2 2" xfId="6344" xr:uid="{00000000-0005-0000-0000-0000C4180000}"/>
    <cellStyle name="Input 20 2 2 2" xfId="20303" xr:uid="{00000000-0005-0000-0000-0000C5180000}"/>
    <cellStyle name="Input 20 2 2 2 2" xfId="27207" xr:uid="{00000000-0005-0000-0000-0000C6180000}"/>
    <cellStyle name="Input 20 2 2 3" xfId="22419" xr:uid="{00000000-0005-0000-0000-0000C7180000}"/>
    <cellStyle name="Input 20 2 2 3 2" xfId="29316" xr:uid="{00000000-0005-0000-0000-0000C8180000}"/>
    <cellStyle name="Input 20 2 2 4" xfId="15592" xr:uid="{00000000-0005-0000-0000-0000C9180000}"/>
    <cellStyle name="Input 20 2 2 5" xfId="13729" xr:uid="{00000000-0005-0000-0000-0000CA180000}"/>
    <cellStyle name="Input 20 2 3" xfId="9234" xr:uid="{00000000-0005-0000-0000-0000CB180000}"/>
    <cellStyle name="Input 20 2 3 2" xfId="20809" xr:uid="{00000000-0005-0000-0000-0000CC180000}"/>
    <cellStyle name="Input 20 2 3 2 2" xfId="27713" xr:uid="{00000000-0005-0000-0000-0000CD180000}"/>
    <cellStyle name="Input 20 2 3 3" xfId="18587" xr:uid="{00000000-0005-0000-0000-0000CE180000}"/>
    <cellStyle name="Input 20 2 3 3 2" xfId="25498" xr:uid="{00000000-0005-0000-0000-0000CF180000}"/>
    <cellStyle name="Input 20 2 3 4" xfId="16091" xr:uid="{00000000-0005-0000-0000-0000D0180000}"/>
    <cellStyle name="Input 20 2 3 5" xfId="13455" xr:uid="{00000000-0005-0000-0000-0000D1180000}"/>
    <cellStyle name="Input 20 2 4" xfId="19478" xr:uid="{00000000-0005-0000-0000-0000D2180000}"/>
    <cellStyle name="Input 20 2 4 2" xfId="26387" xr:uid="{00000000-0005-0000-0000-0000D3180000}"/>
    <cellStyle name="Input 20 2 5" xfId="14700" xr:uid="{00000000-0005-0000-0000-0000D4180000}"/>
    <cellStyle name="Input 20 3" xfId="6345" xr:uid="{00000000-0005-0000-0000-0000D5180000}"/>
    <cellStyle name="Input 20 3 2" xfId="20304" xr:uid="{00000000-0005-0000-0000-0000D6180000}"/>
    <cellStyle name="Input 20 3 2 2" xfId="27208" xr:uid="{00000000-0005-0000-0000-0000D7180000}"/>
    <cellStyle name="Input 20 3 3" xfId="18628" xr:uid="{00000000-0005-0000-0000-0000D8180000}"/>
    <cellStyle name="Input 20 3 3 2" xfId="25539" xr:uid="{00000000-0005-0000-0000-0000D9180000}"/>
    <cellStyle name="Input 20 3 4" xfId="15593" xr:uid="{00000000-0005-0000-0000-0000DA180000}"/>
    <cellStyle name="Input 20 3 5" xfId="13645" xr:uid="{00000000-0005-0000-0000-0000DB180000}"/>
    <cellStyle name="Input 20 4" xfId="9233" xr:uid="{00000000-0005-0000-0000-0000DC180000}"/>
    <cellStyle name="Input 20 4 2" xfId="20808" xr:uid="{00000000-0005-0000-0000-0000DD180000}"/>
    <cellStyle name="Input 20 4 2 2" xfId="27712" xr:uid="{00000000-0005-0000-0000-0000DE180000}"/>
    <cellStyle name="Input 20 4 3" xfId="18785" xr:uid="{00000000-0005-0000-0000-0000DF180000}"/>
    <cellStyle name="Input 20 4 3 2" xfId="25695" xr:uid="{00000000-0005-0000-0000-0000E0180000}"/>
    <cellStyle name="Input 20 4 4" xfId="16090" xr:uid="{00000000-0005-0000-0000-0000E1180000}"/>
    <cellStyle name="Input 20 4 5" xfId="14499" xr:uid="{00000000-0005-0000-0000-0000E2180000}"/>
    <cellStyle name="Input 20 5" xfId="18830" xr:uid="{00000000-0005-0000-0000-0000E3180000}"/>
    <cellStyle name="Input 20 5 2" xfId="25740" xr:uid="{00000000-0005-0000-0000-0000E4180000}"/>
    <cellStyle name="Input 20 6" xfId="14159" xr:uid="{00000000-0005-0000-0000-0000E5180000}"/>
    <cellStyle name="Input 21" xfId="3021" xr:uid="{00000000-0005-0000-0000-0000E6180000}"/>
    <cellStyle name="Input 21 2" xfId="4867" xr:uid="{00000000-0005-0000-0000-0000E7180000}"/>
    <cellStyle name="Input 21 2 2" xfId="6342" xr:uid="{00000000-0005-0000-0000-0000E8180000}"/>
    <cellStyle name="Input 21 2 2 2" xfId="20301" xr:uid="{00000000-0005-0000-0000-0000E9180000}"/>
    <cellStyle name="Input 21 2 2 2 2" xfId="27205" xr:uid="{00000000-0005-0000-0000-0000EA180000}"/>
    <cellStyle name="Input 21 2 2 3" xfId="19368" xr:uid="{00000000-0005-0000-0000-0000EB180000}"/>
    <cellStyle name="Input 21 2 2 3 2" xfId="26277" xr:uid="{00000000-0005-0000-0000-0000EC180000}"/>
    <cellStyle name="Input 21 2 2 4" xfId="15590" xr:uid="{00000000-0005-0000-0000-0000ED180000}"/>
    <cellStyle name="Input 21 2 2 5" xfId="13677" xr:uid="{00000000-0005-0000-0000-0000EE180000}"/>
    <cellStyle name="Input 21 2 3" xfId="9236" xr:uid="{00000000-0005-0000-0000-0000EF180000}"/>
    <cellStyle name="Input 21 2 3 2" xfId="20811" xr:uid="{00000000-0005-0000-0000-0000F0180000}"/>
    <cellStyle name="Input 21 2 3 2 2" xfId="27715" xr:uid="{00000000-0005-0000-0000-0000F1180000}"/>
    <cellStyle name="Input 21 2 3 3" xfId="18373" xr:uid="{00000000-0005-0000-0000-0000F2180000}"/>
    <cellStyle name="Input 21 2 3 3 2" xfId="25286" xr:uid="{00000000-0005-0000-0000-0000F3180000}"/>
    <cellStyle name="Input 21 2 3 4" xfId="16093" xr:uid="{00000000-0005-0000-0000-0000F4180000}"/>
    <cellStyle name="Input 21 2 3 5" xfId="13814" xr:uid="{00000000-0005-0000-0000-0000F5180000}"/>
    <cellStyle name="Input 21 2 4" xfId="19479" xr:uid="{00000000-0005-0000-0000-0000F6180000}"/>
    <cellStyle name="Input 21 2 4 2" xfId="26388" xr:uid="{00000000-0005-0000-0000-0000F7180000}"/>
    <cellStyle name="Input 21 2 5" xfId="14701" xr:uid="{00000000-0005-0000-0000-0000F8180000}"/>
    <cellStyle name="Input 21 3" xfId="6343" xr:uid="{00000000-0005-0000-0000-0000F9180000}"/>
    <cellStyle name="Input 21 3 2" xfId="20302" xr:uid="{00000000-0005-0000-0000-0000FA180000}"/>
    <cellStyle name="Input 21 3 2 2" xfId="27206" xr:uid="{00000000-0005-0000-0000-0000FB180000}"/>
    <cellStyle name="Input 21 3 3" xfId="17982" xr:uid="{00000000-0005-0000-0000-0000FC180000}"/>
    <cellStyle name="Input 21 3 3 2" xfId="24896" xr:uid="{00000000-0005-0000-0000-0000FD180000}"/>
    <cellStyle name="Input 21 3 4" xfId="15591" xr:uid="{00000000-0005-0000-0000-0000FE180000}"/>
    <cellStyle name="Input 21 3 5" xfId="14552" xr:uid="{00000000-0005-0000-0000-0000FF180000}"/>
    <cellStyle name="Input 21 4" xfId="9235" xr:uid="{00000000-0005-0000-0000-000000190000}"/>
    <cellStyle name="Input 21 4 2" xfId="20810" xr:uid="{00000000-0005-0000-0000-000001190000}"/>
    <cellStyle name="Input 21 4 2 2" xfId="27714" xr:uid="{00000000-0005-0000-0000-000002190000}"/>
    <cellStyle name="Input 21 4 3" xfId="19310" xr:uid="{00000000-0005-0000-0000-000003190000}"/>
    <cellStyle name="Input 21 4 3 2" xfId="26219" xr:uid="{00000000-0005-0000-0000-000004190000}"/>
    <cellStyle name="Input 21 4 4" xfId="16092" xr:uid="{00000000-0005-0000-0000-000005190000}"/>
    <cellStyle name="Input 21 4 5" xfId="17799" xr:uid="{00000000-0005-0000-0000-000006190000}"/>
    <cellStyle name="Input 21 5" xfId="18831" xr:uid="{00000000-0005-0000-0000-000007190000}"/>
    <cellStyle name="Input 21 5 2" xfId="25741" xr:uid="{00000000-0005-0000-0000-000008190000}"/>
    <cellStyle name="Input 21 6" xfId="14160" xr:uid="{00000000-0005-0000-0000-000009190000}"/>
    <cellStyle name="Input 22" xfId="3022" xr:uid="{00000000-0005-0000-0000-00000A190000}"/>
    <cellStyle name="Input 22 2" xfId="4868" xr:uid="{00000000-0005-0000-0000-00000B190000}"/>
    <cellStyle name="Input 22 2 2" xfId="6340" xr:uid="{00000000-0005-0000-0000-00000C190000}"/>
    <cellStyle name="Input 22 2 2 2" xfId="20299" xr:uid="{00000000-0005-0000-0000-00000D190000}"/>
    <cellStyle name="Input 22 2 2 2 2" xfId="27203" xr:uid="{00000000-0005-0000-0000-00000E190000}"/>
    <cellStyle name="Input 22 2 2 3" xfId="20514" xr:uid="{00000000-0005-0000-0000-00000F190000}"/>
    <cellStyle name="Input 22 2 2 3 2" xfId="27418" xr:uid="{00000000-0005-0000-0000-000010190000}"/>
    <cellStyle name="Input 22 2 2 4" xfId="15588" xr:uid="{00000000-0005-0000-0000-000011190000}"/>
    <cellStyle name="Input 22 2 2 5" xfId="13638" xr:uid="{00000000-0005-0000-0000-000012190000}"/>
    <cellStyle name="Input 22 2 3" xfId="9238" xr:uid="{00000000-0005-0000-0000-000013190000}"/>
    <cellStyle name="Input 22 2 3 2" xfId="20813" xr:uid="{00000000-0005-0000-0000-000014190000}"/>
    <cellStyle name="Input 22 2 3 2 2" xfId="27717" xr:uid="{00000000-0005-0000-0000-000015190000}"/>
    <cellStyle name="Input 22 2 3 3" xfId="18586" xr:uid="{00000000-0005-0000-0000-000016190000}"/>
    <cellStyle name="Input 22 2 3 3 2" xfId="25497" xr:uid="{00000000-0005-0000-0000-000017190000}"/>
    <cellStyle name="Input 22 2 3 4" xfId="16095" xr:uid="{00000000-0005-0000-0000-000018190000}"/>
    <cellStyle name="Input 22 2 3 5" xfId="14498" xr:uid="{00000000-0005-0000-0000-000019190000}"/>
    <cellStyle name="Input 22 2 4" xfId="19480" xr:uid="{00000000-0005-0000-0000-00001A190000}"/>
    <cellStyle name="Input 22 2 4 2" xfId="26389" xr:uid="{00000000-0005-0000-0000-00001B190000}"/>
    <cellStyle name="Input 22 2 5" xfId="14702" xr:uid="{00000000-0005-0000-0000-00001C190000}"/>
    <cellStyle name="Input 22 3" xfId="6341" xr:uid="{00000000-0005-0000-0000-00001D190000}"/>
    <cellStyle name="Input 22 3 2" xfId="20300" xr:uid="{00000000-0005-0000-0000-00001E190000}"/>
    <cellStyle name="Input 22 3 2 2" xfId="27204" xr:uid="{00000000-0005-0000-0000-00001F190000}"/>
    <cellStyle name="Input 22 3 3" xfId="18631" xr:uid="{00000000-0005-0000-0000-000020190000}"/>
    <cellStyle name="Input 22 3 3 2" xfId="25542" xr:uid="{00000000-0005-0000-0000-000021190000}"/>
    <cellStyle name="Input 22 3 4" xfId="15589" xr:uid="{00000000-0005-0000-0000-000022190000}"/>
    <cellStyle name="Input 22 3 5" xfId="13865" xr:uid="{00000000-0005-0000-0000-000023190000}"/>
    <cellStyle name="Input 22 4" xfId="9237" xr:uid="{00000000-0005-0000-0000-000024190000}"/>
    <cellStyle name="Input 22 4 2" xfId="20812" xr:uid="{00000000-0005-0000-0000-000025190000}"/>
    <cellStyle name="Input 22 4 2 2" xfId="27716" xr:uid="{00000000-0005-0000-0000-000026190000}"/>
    <cellStyle name="Input 22 4 3" xfId="22410" xr:uid="{00000000-0005-0000-0000-000027190000}"/>
    <cellStyle name="Input 22 4 3 2" xfId="29307" xr:uid="{00000000-0005-0000-0000-000028190000}"/>
    <cellStyle name="Input 22 4 4" xfId="16094" xr:uid="{00000000-0005-0000-0000-000029190000}"/>
    <cellStyle name="Input 22 4 5" xfId="14497" xr:uid="{00000000-0005-0000-0000-00002A190000}"/>
    <cellStyle name="Input 22 5" xfId="18832" xr:uid="{00000000-0005-0000-0000-00002B190000}"/>
    <cellStyle name="Input 22 5 2" xfId="25742" xr:uid="{00000000-0005-0000-0000-00002C190000}"/>
    <cellStyle name="Input 22 6" xfId="14161" xr:uid="{00000000-0005-0000-0000-00002D190000}"/>
    <cellStyle name="Input 23" xfId="3023" xr:uid="{00000000-0005-0000-0000-00002E190000}"/>
    <cellStyle name="Input 23 2" xfId="4869" xr:uid="{00000000-0005-0000-0000-00002F190000}"/>
    <cellStyle name="Input 23 2 2" xfId="6338" xr:uid="{00000000-0005-0000-0000-000030190000}"/>
    <cellStyle name="Input 23 2 2 2" xfId="20297" xr:uid="{00000000-0005-0000-0000-000031190000}"/>
    <cellStyle name="Input 23 2 2 2 2" xfId="27201" xr:uid="{00000000-0005-0000-0000-000032190000}"/>
    <cellStyle name="Input 23 2 2 3" xfId="18926" xr:uid="{00000000-0005-0000-0000-000033190000}"/>
    <cellStyle name="Input 23 2 2 3 2" xfId="25835" xr:uid="{00000000-0005-0000-0000-000034190000}"/>
    <cellStyle name="Input 23 2 2 4" xfId="15586" xr:uid="{00000000-0005-0000-0000-000035190000}"/>
    <cellStyle name="Input 23 2 2 5" xfId="14553" xr:uid="{00000000-0005-0000-0000-000036190000}"/>
    <cellStyle name="Input 23 2 3" xfId="9240" xr:uid="{00000000-0005-0000-0000-000037190000}"/>
    <cellStyle name="Input 23 2 3 2" xfId="20815" xr:uid="{00000000-0005-0000-0000-000038190000}"/>
    <cellStyle name="Input 23 2 3 2 2" xfId="27719" xr:uid="{00000000-0005-0000-0000-000039190000}"/>
    <cellStyle name="Input 23 2 3 3" xfId="18243" xr:uid="{00000000-0005-0000-0000-00003A190000}"/>
    <cellStyle name="Input 23 2 3 3 2" xfId="25157" xr:uid="{00000000-0005-0000-0000-00003B190000}"/>
    <cellStyle name="Input 23 2 3 4" xfId="16097" xr:uid="{00000000-0005-0000-0000-00003C190000}"/>
    <cellStyle name="Input 23 2 3 5" xfId="13538" xr:uid="{00000000-0005-0000-0000-00003D190000}"/>
    <cellStyle name="Input 23 2 4" xfId="19481" xr:uid="{00000000-0005-0000-0000-00003E190000}"/>
    <cellStyle name="Input 23 2 4 2" xfId="26390" xr:uid="{00000000-0005-0000-0000-00003F190000}"/>
    <cellStyle name="Input 23 2 5" xfId="14703" xr:uid="{00000000-0005-0000-0000-000040190000}"/>
    <cellStyle name="Input 23 3" xfId="6339" xr:uid="{00000000-0005-0000-0000-000041190000}"/>
    <cellStyle name="Input 23 3 2" xfId="20298" xr:uid="{00000000-0005-0000-0000-000042190000}"/>
    <cellStyle name="Input 23 3 2 2" xfId="27202" xr:uid="{00000000-0005-0000-0000-000043190000}"/>
    <cellStyle name="Input 23 3 3" xfId="17983" xr:uid="{00000000-0005-0000-0000-000044190000}"/>
    <cellStyle name="Input 23 3 3 2" xfId="24897" xr:uid="{00000000-0005-0000-0000-000045190000}"/>
    <cellStyle name="Input 23 3 4" xfId="15587" xr:uid="{00000000-0005-0000-0000-000046190000}"/>
    <cellStyle name="Input 23 3 5" xfId="13723" xr:uid="{00000000-0005-0000-0000-000047190000}"/>
    <cellStyle name="Input 23 4" xfId="9239" xr:uid="{00000000-0005-0000-0000-000048190000}"/>
    <cellStyle name="Input 23 4 2" xfId="20814" xr:uid="{00000000-0005-0000-0000-000049190000}"/>
    <cellStyle name="Input 23 4 2 2" xfId="27718" xr:uid="{00000000-0005-0000-0000-00004A190000}"/>
    <cellStyle name="Input 23 4 3" xfId="19309" xr:uid="{00000000-0005-0000-0000-00004B190000}"/>
    <cellStyle name="Input 23 4 3 2" xfId="26218" xr:uid="{00000000-0005-0000-0000-00004C190000}"/>
    <cellStyle name="Input 23 4 4" xfId="16096" xr:uid="{00000000-0005-0000-0000-00004D190000}"/>
    <cellStyle name="Input 23 4 5" xfId="14176" xr:uid="{00000000-0005-0000-0000-00004E190000}"/>
    <cellStyle name="Input 23 5" xfId="18833" xr:uid="{00000000-0005-0000-0000-00004F190000}"/>
    <cellStyle name="Input 23 5 2" xfId="25743" xr:uid="{00000000-0005-0000-0000-000050190000}"/>
    <cellStyle name="Input 23 6" xfId="14162" xr:uid="{00000000-0005-0000-0000-000051190000}"/>
    <cellStyle name="Input 24" xfId="3355" xr:uid="{00000000-0005-0000-0000-000052190000}"/>
    <cellStyle name="Input 24 2" xfId="6337" xr:uid="{00000000-0005-0000-0000-000053190000}"/>
    <cellStyle name="Input 24 2 2" xfId="20296" xr:uid="{00000000-0005-0000-0000-000054190000}"/>
    <cellStyle name="Input 24 2 2 2" xfId="27200" xr:uid="{00000000-0005-0000-0000-000055190000}"/>
    <cellStyle name="Input 24 2 3" xfId="20513" xr:uid="{00000000-0005-0000-0000-000056190000}"/>
    <cellStyle name="Input 24 2 3 2" xfId="27417" xr:uid="{00000000-0005-0000-0000-000057190000}"/>
    <cellStyle name="Input 24 2 4" xfId="15585" xr:uid="{00000000-0005-0000-0000-000058190000}"/>
    <cellStyle name="Input 24 2 5" xfId="13662" xr:uid="{00000000-0005-0000-0000-000059190000}"/>
    <cellStyle name="Input 24 3" xfId="9241" xr:uid="{00000000-0005-0000-0000-00005A190000}"/>
    <cellStyle name="Input 24 3 2" xfId="20816" xr:uid="{00000000-0005-0000-0000-00005B190000}"/>
    <cellStyle name="Input 24 3 2 2" xfId="27720" xr:uid="{00000000-0005-0000-0000-00005C190000}"/>
    <cellStyle name="Input 24 3 3" xfId="22409" xr:uid="{00000000-0005-0000-0000-00005D190000}"/>
    <cellStyle name="Input 24 3 3 2" xfId="29306" xr:uid="{00000000-0005-0000-0000-00005E190000}"/>
    <cellStyle name="Input 24 3 4" xfId="16098" xr:uid="{00000000-0005-0000-0000-00005F190000}"/>
    <cellStyle name="Input 24 3 5" xfId="13813" xr:uid="{00000000-0005-0000-0000-000060190000}"/>
    <cellStyle name="Input 24 4" xfId="18934" xr:uid="{00000000-0005-0000-0000-000061190000}"/>
    <cellStyle name="Input 24 4 2" xfId="25843" xr:uid="{00000000-0005-0000-0000-000062190000}"/>
    <cellStyle name="Input 24 5" xfId="14308" xr:uid="{00000000-0005-0000-0000-000063190000}"/>
    <cellStyle name="Input 25" xfId="3440" xr:uid="{00000000-0005-0000-0000-000064190000}"/>
    <cellStyle name="Input 25 2" xfId="6336" xr:uid="{00000000-0005-0000-0000-000065190000}"/>
    <cellStyle name="Input 25 2 2" xfId="20295" xr:uid="{00000000-0005-0000-0000-000066190000}"/>
    <cellStyle name="Input 25 2 2 2" xfId="27199" xr:uid="{00000000-0005-0000-0000-000067190000}"/>
    <cellStyle name="Input 25 2 3" xfId="17984" xr:uid="{00000000-0005-0000-0000-000068190000}"/>
    <cellStyle name="Input 25 2 3 2" xfId="24898" xr:uid="{00000000-0005-0000-0000-000069190000}"/>
    <cellStyle name="Input 25 2 4" xfId="15584" xr:uid="{00000000-0005-0000-0000-00006A190000}"/>
    <cellStyle name="Input 25 2 5" xfId="13866" xr:uid="{00000000-0005-0000-0000-00006B190000}"/>
    <cellStyle name="Input 25 3" xfId="9242" xr:uid="{00000000-0005-0000-0000-00006C190000}"/>
    <cellStyle name="Input 25 3 2" xfId="20817" xr:uid="{00000000-0005-0000-0000-00006D190000}"/>
    <cellStyle name="Input 25 3 2 2" xfId="27721" xr:uid="{00000000-0005-0000-0000-00006E190000}"/>
    <cellStyle name="Input 25 3 3" xfId="18585" xr:uid="{00000000-0005-0000-0000-00006F190000}"/>
    <cellStyle name="Input 25 3 3 2" xfId="25496" xr:uid="{00000000-0005-0000-0000-000070190000}"/>
    <cellStyle name="Input 25 3 4" xfId="16099" xr:uid="{00000000-0005-0000-0000-000071190000}"/>
    <cellStyle name="Input 25 3 5" xfId="14496" xr:uid="{00000000-0005-0000-0000-000072190000}"/>
    <cellStyle name="Input 25 4" xfId="18968" xr:uid="{00000000-0005-0000-0000-000073190000}"/>
    <cellStyle name="Input 25 4 2" xfId="25877" xr:uid="{00000000-0005-0000-0000-000074190000}"/>
    <cellStyle name="Input 25 5" xfId="14345" xr:uid="{00000000-0005-0000-0000-000075190000}"/>
    <cellStyle name="Input 26" xfId="3451" xr:uid="{00000000-0005-0000-0000-000076190000}"/>
    <cellStyle name="Input 26 2" xfId="6335" xr:uid="{00000000-0005-0000-0000-000077190000}"/>
    <cellStyle name="Input 26 2 2" xfId="20294" xr:uid="{00000000-0005-0000-0000-000078190000}"/>
    <cellStyle name="Input 26 2 2 2" xfId="27198" xr:uid="{00000000-0005-0000-0000-000079190000}"/>
    <cellStyle name="Input 26 2 3" xfId="20512" xr:uid="{00000000-0005-0000-0000-00007A190000}"/>
    <cellStyle name="Input 26 2 3 2" xfId="27416" xr:uid="{00000000-0005-0000-0000-00007B190000}"/>
    <cellStyle name="Input 26 2 4" xfId="15583" xr:uid="{00000000-0005-0000-0000-00007C190000}"/>
    <cellStyle name="Input 26 2 5" xfId="13640" xr:uid="{00000000-0005-0000-0000-00007D190000}"/>
    <cellStyle name="Input 26 3" xfId="9243" xr:uid="{00000000-0005-0000-0000-00007E190000}"/>
    <cellStyle name="Input 26 3 2" xfId="20818" xr:uid="{00000000-0005-0000-0000-00007F190000}"/>
    <cellStyle name="Input 26 3 2 2" xfId="27722" xr:uid="{00000000-0005-0000-0000-000080190000}"/>
    <cellStyle name="Input 26 3 3" xfId="19307" xr:uid="{00000000-0005-0000-0000-000081190000}"/>
    <cellStyle name="Input 26 3 3 2" xfId="26216" xr:uid="{00000000-0005-0000-0000-000082190000}"/>
    <cellStyle name="Input 26 3 4" xfId="16100" xr:uid="{00000000-0005-0000-0000-000083190000}"/>
    <cellStyle name="Input 26 3 5" xfId="13253" xr:uid="{00000000-0005-0000-0000-000084190000}"/>
    <cellStyle name="Input 26 4" xfId="18970" xr:uid="{00000000-0005-0000-0000-000085190000}"/>
    <cellStyle name="Input 26 4 2" xfId="25879" xr:uid="{00000000-0005-0000-0000-000086190000}"/>
    <cellStyle name="Input 26 5" xfId="14349" xr:uid="{00000000-0005-0000-0000-000087190000}"/>
    <cellStyle name="Input 27" xfId="3363" xr:uid="{00000000-0005-0000-0000-000088190000}"/>
    <cellStyle name="Input 27 2" xfId="6334" xr:uid="{00000000-0005-0000-0000-000089190000}"/>
    <cellStyle name="Input 27 2 2" xfId="20293" xr:uid="{00000000-0005-0000-0000-00008A190000}"/>
    <cellStyle name="Input 27 2 2 2" xfId="27197" xr:uid="{00000000-0005-0000-0000-00008B190000}"/>
    <cellStyle name="Input 27 2 3" xfId="17985" xr:uid="{00000000-0005-0000-0000-00008C190000}"/>
    <cellStyle name="Input 27 2 3 2" xfId="24899" xr:uid="{00000000-0005-0000-0000-00008D190000}"/>
    <cellStyle name="Input 27 2 4" xfId="15582" xr:uid="{00000000-0005-0000-0000-00008E190000}"/>
    <cellStyle name="Input 27 2 5" xfId="13725" xr:uid="{00000000-0005-0000-0000-00008F190000}"/>
    <cellStyle name="Input 27 3" xfId="9244" xr:uid="{00000000-0005-0000-0000-000090190000}"/>
    <cellStyle name="Input 27 3 2" xfId="20819" xr:uid="{00000000-0005-0000-0000-000091190000}"/>
    <cellStyle name="Input 27 3 2 2" xfId="27723" xr:uid="{00000000-0005-0000-0000-000092190000}"/>
    <cellStyle name="Input 27 3 3" xfId="19308" xr:uid="{00000000-0005-0000-0000-000093190000}"/>
    <cellStyle name="Input 27 3 3 2" xfId="26217" xr:uid="{00000000-0005-0000-0000-000094190000}"/>
    <cellStyle name="Input 27 3 4" xfId="16101" xr:uid="{00000000-0005-0000-0000-000095190000}"/>
    <cellStyle name="Input 27 3 5" xfId="15770" xr:uid="{00000000-0005-0000-0000-000096190000}"/>
    <cellStyle name="Input 27 4" xfId="18938" xr:uid="{00000000-0005-0000-0000-000097190000}"/>
    <cellStyle name="Input 27 4 2" xfId="25847" xr:uid="{00000000-0005-0000-0000-000098190000}"/>
    <cellStyle name="Input 27 5" xfId="14312" xr:uid="{00000000-0005-0000-0000-000099190000}"/>
    <cellStyle name="Input 28" xfId="3448" xr:uid="{00000000-0005-0000-0000-00009A190000}"/>
    <cellStyle name="Input 28 2" xfId="6333" xr:uid="{00000000-0005-0000-0000-00009B190000}"/>
    <cellStyle name="Input 28 2 2" xfId="20292" xr:uid="{00000000-0005-0000-0000-00009C190000}"/>
    <cellStyle name="Input 28 2 2 2" xfId="27196" xr:uid="{00000000-0005-0000-0000-00009D190000}"/>
    <cellStyle name="Input 28 2 3" xfId="20511" xr:uid="{00000000-0005-0000-0000-00009E190000}"/>
    <cellStyle name="Input 28 2 3 2" xfId="27415" xr:uid="{00000000-0005-0000-0000-00009F190000}"/>
    <cellStyle name="Input 28 2 4" xfId="15581" xr:uid="{00000000-0005-0000-0000-0000A0190000}"/>
    <cellStyle name="Input 28 2 5" xfId="14554" xr:uid="{00000000-0005-0000-0000-0000A1190000}"/>
    <cellStyle name="Input 28 3" xfId="9245" xr:uid="{00000000-0005-0000-0000-0000A2190000}"/>
    <cellStyle name="Input 28 3 2" xfId="20820" xr:uid="{00000000-0005-0000-0000-0000A3190000}"/>
    <cellStyle name="Input 28 3 2 2" xfId="27724" xr:uid="{00000000-0005-0000-0000-0000A4190000}"/>
    <cellStyle name="Input 28 3 3" xfId="18865" xr:uid="{00000000-0005-0000-0000-0000A5190000}"/>
    <cellStyle name="Input 28 3 3 2" xfId="25774" xr:uid="{00000000-0005-0000-0000-0000A6190000}"/>
    <cellStyle name="Input 28 3 4" xfId="16102" xr:uid="{00000000-0005-0000-0000-0000A7190000}"/>
    <cellStyle name="Input 28 3 5" xfId="13252" xr:uid="{00000000-0005-0000-0000-0000A8190000}"/>
    <cellStyle name="Input 28 4" xfId="18969" xr:uid="{00000000-0005-0000-0000-0000A9190000}"/>
    <cellStyle name="Input 28 4 2" xfId="25878" xr:uid="{00000000-0005-0000-0000-0000AA190000}"/>
    <cellStyle name="Input 28 5" xfId="14347" xr:uid="{00000000-0005-0000-0000-0000AB190000}"/>
    <cellStyle name="Input 29" xfId="5322" xr:uid="{00000000-0005-0000-0000-0000AC190000}"/>
    <cellStyle name="Input 29 2" xfId="6332" xr:uid="{00000000-0005-0000-0000-0000AD190000}"/>
    <cellStyle name="Input 29 2 2" xfId="20291" xr:uid="{00000000-0005-0000-0000-0000AE190000}"/>
    <cellStyle name="Input 29 2 2 2" xfId="27195" xr:uid="{00000000-0005-0000-0000-0000AF190000}"/>
    <cellStyle name="Input 29 2 3" xfId="18234" xr:uid="{00000000-0005-0000-0000-0000B0190000}"/>
    <cellStyle name="Input 29 2 3 2" xfId="25148" xr:uid="{00000000-0005-0000-0000-0000B1190000}"/>
    <cellStyle name="Input 29 2 4" xfId="15580" xr:uid="{00000000-0005-0000-0000-0000B2190000}"/>
    <cellStyle name="Input 29 2 5" xfId="13666" xr:uid="{00000000-0005-0000-0000-0000B3190000}"/>
    <cellStyle name="Input 29 3" xfId="9246" xr:uid="{00000000-0005-0000-0000-0000B4190000}"/>
    <cellStyle name="Input 29 3 2" xfId="20821" xr:uid="{00000000-0005-0000-0000-0000B5190000}"/>
    <cellStyle name="Input 29 3 2 2" xfId="27725" xr:uid="{00000000-0005-0000-0000-0000B6190000}"/>
    <cellStyle name="Input 29 3 3" xfId="18330" xr:uid="{00000000-0005-0000-0000-0000B7190000}"/>
    <cellStyle name="Input 29 3 3 2" xfId="25243" xr:uid="{00000000-0005-0000-0000-0000B8190000}"/>
    <cellStyle name="Input 29 3 4" xfId="16103" xr:uid="{00000000-0005-0000-0000-0000B9190000}"/>
    <cellStyle name="Input 29 3 5" xfId="15771" xr:uid="{00000000-0005-0000-0000-0000BA190000}"/>
    <cellStyle name="Input 29 4" xfId="19610" xr:uid="{00000000-0005-0000-0000-0000BB190000}"/>
    <cellStyle name="Input 29 4 2" xfId="26519" xr:uid="{00000000-0005-0000-0000-0000BC190000}"/>
    <cellStyle name="Input 29 5" xfId="14906" xr:uid="{00000000-0005-0000-0000-0000BD190000}"/>
    <cellStyle name="Input 3" xfId="245" xr:uid="{00000000-0005-0000-0000-0000BE190000}"/>
    <cellStyle name="Input 3 10" xfId="9949" xr:uid="{00000000-0005-0000-0000-0000BF190000}"/>
    <cellStyle name="Input 3 10 2" xfId="21418" xr:uid="{00000000-0005-0000-0000-0000C0190000}"/>
    <cellStyle name="Input 3 10 2 2" xfId="28317" xr:uid="{00000000-0005-0000-0000-0000C1190000}"/>
    <cellStyle name="Input 3 10 3" xfId="18484" xr:uid="{00000000-0005-0000-0000-0000C2190000}"/>
    <cellStyle name="Input 3 10 3 2" xfId="25397" xr:uid="{00000000-0005-0000-0000-0000C3190000}"/>
    <cellStyle name="Input 3 10 4" xfId="16796" xr:uid="{00000000-0005-0000-0000-0000C4190000}"/>
    <cellStyle name="Input 3 10 5" xfId="23874" xr:uid="{00000000-0005-0000-0000-0000C5190000}"/>
    <cellStyle name="Input 3 11" xfId="11282" xr:uid="{00000000-0005-0000-0000-0000C6190000}"/>
    <cellStyle name="Input 3 12" xfId="18032" xr:uid="{00000000-0005-0000-0000-0000C7190000}"/>
    <cellStyle name="Input 3 12 2" xfId="24946" xr:uid="{00000000-0005-0000-0000-0000C8190000}"/>
    <cellStyle name="Input 3 13" xfId="13294" xr:uid="{00000000-0005-0000-0000-0000C9190000}"/>
    <cellStyle name="Input 3 2" xfId="2606" xr:uid="{00000000-0005-0000-0000-0000CA190000}"/>
    <cellStyle name="Input 3 2 2" xfId="4871" xr:uid="{00000000-0005-0000-0000-0000CB190000}"/>
    <cellStyle name="Input 3 2 2 2" xfId="6583" xr:uid="{00000000-0005-0000-0000-0000CC190000}"/>
    <cellStyle name="Input 3 2 2 2 2" xfId="20399" xr:uid="{00000000-0005-0000-0000-0000CD190000}"/>
    <cellStyle name="Input 3 2 2 2 2 2" xfId="27303" xr:uid="{00000000-0005-0000-0000-0000CE190000}"/>
    <cellStyle name="Input 3 2 2 2 3" xfId="18224" xr:uid="{00000000-0005-0000-0000-0000CF190000}"/>
    <cellStyle name="Input 3 2 2 2 3 2" xfId="25138" xr:uid="{00000000-0005-0000-0000-0000D0190000}"/>
    <cellStyle name="Input 3 2 2 2 4" xfId="15702" xr:uid="{00000000-0005-0000-0000-0000D1190000}"/>
    <cellStyle name="Input 3 2 2 2 5" xfId="13778" xr:uid="{00000000-0005-0000-0000-0000D2190000}"/>
    <cellStyle name="Input 3 2 3" xfId="9762" xr:uid="{00000000-0005-0000-0000-0000D3190000}"/>
    <cellStyle name="Input 3 2 3 2" xfId="21231" xr:uid="{00000000-0005-0000-0000-0000D4190000}"/>
    <cellStyle name="Input 3 2 3 2 2" xfId="28135" xr:uid="{00000000-0005-0000-0000-0000D5190000}"/>
    <cellStyle name="Input 3 2 3 3" xfId="18515" xr:uid="{00000000-0005-0000-0000-0000D6190000}"/>
    <cellStyle name="Input 3 2 3 3 2" xfId="25426" xr:uid="{00000000-0005-0000-0000-0000D7190000}"/>
    <cellStyle name="Input 3 2 3 4" xfId="16609" xr:uid="{00000000-0005-0000-0000-0000D8190000}"/>
    <cellStyle name="Input 3 2 3 5" xfId="23692" xr:uid="{00000000-0005-0000-0000-0000D9190000}"/>
    <cellStyle name="Input 3 3" xfId="2607" xr:uid="{00000000-0005-0000-0000-0000DA190000}"/>
    <cellStyle name="Input 3 3 2" xfId="4872" xr:uid="{00000000-0005-0000-0000-0000DB190000}"/>
    <cellStyle name="Input 3 3 2 2" xfId="6327" xr:uid="{00000000-0005-0000-0000-0000DC190000}"/>
    <cellStyle name="Input 3 3 2 2 2" xfId="20288" xr:uid="{00000000-0005-0000-0000-0000DD190000}"/>
    <cellStyle name="Input 3 3 2 2 2 2" xfId="27192" xr:uid="{00000000-0005-0000-0000-0000DE190000}"/>
    <cellStyle name="Input 3 3 2 2 3" xfId="19718" xr:uid="{00000000-0005-0000-0000-0000DF190000}"/>
    <cellStyle name="Input 3 3 2 2 3 2" xfId="26626" xr:uid="{00000000-0005-0000-0000-0000E0190000}"/>
    <cellStyle name="Input 3 3 2 2 4" xfId="15577" xr:uid="{00000000-0005-0000-0000-0000E1190000}"/>
    <cellStyle name="Input 3 3 2 2 5" xfId="13672" xr:uid="{00000000-0005-0000-0000-0000E2190000}"/>
    <cellStyle name="Input 3 3 2 3" xfId="9250" xr:uid="{00000000-0005-0000-0000-0000E3190000}"/>
    <cellStyle name="Input 3 3 2 3 2" xfId="20824" xr:uid="{00000000-0005-0000-0000-0000E4190000}"/>
    <cellStyle name="Input 3 3 2 3 2 2" xfId="27728" xr:uid="{00000000-0005-0000-0000-0000E5190000}"/>
    <cellStyle name="Input 3 3 2 3 3" xfId="19728" xr:uid="{00000000-0005-0000-0000-0000E6190000}"/>
    <cellStyle name="Input 3 3 2 3 3 2" xfId="26636" xr:uid="{00000000-0005-0000-0000-0000E7190000}"/>
    <cellStyle name="Input 3 3 2 3 4" xfId="16106" xr:uid="{00000000-0005-0000-0000-0000E8190000}"/>
    <cellStyle name="Input 3 3 2 3 5" xfId="13250" xr:uid="{00000000-0005-0000-0000-0000E9190000}"/>
    <cellStyle name="Input 3 3 2 4" xfId="19483" xr:uid="{00000000-0005-0000-0000-0000EA190000}"/>
    <cellStyle name="Input 3 3 2 4 2" xfId="26392" xr:uid="{00000000-0005-0000-0000-0000EB190000}"/>
    <cellStyle name="Input 3 3 2 5" xfId="14705" xr:uid="{00000000-0005-0000-0000-0000EC190000}"/>
    <cellStyle name="Input 3 3 3" xfId="6328" xr:uid="{00000000-0005-0000-0000-0000ED190000}"/>
    <cellStyle name="Input 3 3 3 2" xfId="20289" xr:uid="{00000000-0005-0000-0000-0000EE190000}"/>
    <cellStyle name="Input 3 3 3 2 2" xfId="27193" xr:uid="{00000000-0005-0000-0000-0000EF190000}"/>
    <cellStyle name="Input 3 3 3 3" xfId="20510" xr:uid="{00000000-0005-0000-0000-0000F0190000}"/>
    <cellStyle name="Input 3 3 3 3 2" xfId="27414" xr:uid="{00000000-0005-0000-0000-0000F1190000}"/>
    <cellStyle name="Input 3 3 3 4" xfId="15578" xr:uid="{00000000-0005-0000-0000-0000F2190000}"/>
    <cellStyle name="Input 3 3 3 5" xfId="14555" xr:uid="{00000000-0005-0000-0000-0000F3190000}"/>
    <cellStyle name="Input 3 3 4" xfId="9249" xr:uid="{00000000-0005-0000-0000-0000F4190000}"/>
    <cellStyle name="Input 3 3 4 2" xfId="20823" xr:uid="{00000000-0005-0000-0000-0000F5190000}"/>
    <cellStyle name="Input 3 3 4 2 2" xfId="27727" xr:uid="{00000000-0005-0000-0000-0000F6190000}"/>
    <cellStyle name="Input 3 3 4 3" xfId="17969" xr:uid="{00000000-0005-0000-0000-0000F7190000}"/>
    <cellStyle name="Input 3 3 4 3 2" xfId="24883" xr:uid="{00000000-0005-0000-0000-0000F8190000}"/>
    <cellStyle name="Input 3 3 4 4" xfId="16105" xr:uid="{00000000-0005-0000-0000-0000F9190000}"/>
    <cellStyle name="Input 3 3 4 5" xfId="14302" xr:uid="{00000000-0005-0000-0000-0000FA190000}"/>
    <cellStyle name="Input 3 3 5" xfId="9666" xr:uid="{00000000-0005-0000-0000-0000FB190000}"/>
    <cellStyle name="Input 3 3 5 2" xfId="21135" xr:uid="{00000000-0005-0000-0000-0000FC190000}"/>
    <cellStyle name="Input 3 3 5 2 2" xfId="28039" xr:uid="{00000000-0005-0000-0000-0000FD190000}"/>
    <cellStyle name="Input 3 3 5 3" xfId="20068" xr:uid="{00000000-0005-0000-0000-0000FE190000}"/>
    <cellStyle name="Input 3 3 5 3 2" xfId="26976" xr:uid="{00000000-0005-0000-0000-0000FF190000}"/>
    <cellStyle name="Input 3 3 5 4" xfId="16513" xr:uid="{00000000-0005-0000-0000-0000001A0000}"/>
    <cellStyle name="Input 3 3 5 5" xfId="23596" xr:uid="{00000000-0005-0000-0000-0000011A0000}"/>
    <cellStyle name="Input 3 3 6" xfId="11283" xr:uid="{00000000-0005-0000-0000-0000021A0000}"/>
    <cellStyle name="Input 3 3 7" xfId="18687" xr:uid="{00000000-0005-0000-0000-0000031A0000}"/>
    <cellStyle name="Input 3 3 7 2" xfId="25598" xr:uid="{00000000-0005-0000-0000-0000041A0000}"/>
    <cellStyle name="Input 3 3 8" xfId="13988" xr:uid="{00000000-0005-0000-0000-0000051A0000}"/>
    <cellStyle name="Input 3 4" xfId="2938" xr:uid="{00000000-0005-0000-0000-0000061A0000}"/>
    <cellStyle name="Input 3 4 2" xfId="4873" xr:uid="{00000000-0005-0000-0000-0000071A0000}"/>
    <cellStyle name="Input 3 4 2 2" xfId="6325" xr:uid="{00000000-0005-0000-0000-0000081A0000}"/>
    <cellStyle name="Input 3 4 2 2 2" xfId="20286" xr:uid="{00000000-0005-0000-0000-0000091A0000}"/>
    <cellStyle name="Input 3 4 2 2 2 2" xfId="27190" xr:uid="{00000000-0005-0000-0000-00000A1A0000}"/>
    <cellStyle name="Input 3 4 2 2 3" xfId="18248" xr:uid="{00000000-0005-0000-0000-00000B1A0000}"/>
    <cellStyle name="Input 3 4 2 2 3 2" xfId="25162" xr:uid="{00000000-0005-0000-0000-00000C1A0000}"/>
    <cellStyle name="Input 3 4 2 2 4" xfId="15575" xr:uid="{00000000-0005-0000-0000-00000D1A0000}"/>
    <cellStyle name="Input 3 4 2 2 5" xfId="13669" xr:uid="{00000000-0005-0000-0000-00000E1A0000}"/>
    <cellStyle name="Input 3 4 2 3" xfId="9252" xr:uid="{00000000-0005-0000-0000-00000F1A0000}"/>
    <cellStyle name="Input 3 4 2 3 2" xfId="20826" xr:uid="{00000000-0005-0000-0000-0000101A0000}"/>
    <cellStyle name="Input 3 4 2 3 2 2" xfId="27730" xr:uid="{00000000-0005-0000-0000-0000111A0000}"/>
    <cellStyle name="Input 3 4 2 3 3" xfId="18219" xr:uid="{00000000-0005-0000-0000-0000121A0000}"/>
    <cellStyle name="Input 3 4 2 3 3 2" xfId="25133" xr:uid="{00000000-0005-0000-0000-0000131A0000}"/>
    <cellStyle name="Input 3 4 2 3 4" xfId="16108" xr:uid="{00000000-0005-0000-0000-0000141A0000}"/>
    <cellStyle name="Input 3 4 2 3 5" xfId="13810" xr:uid="{00000000-0005-0000-0000-0000151A0000}"/>
    <cellStyle name="Input 3 4 2 4" xfId="19484" xr:uid="{00000000-0005-0000-0000-0000161A0000}"/>
    <cellStyle name="Input 3 4 2 4 2" xfId="26393" xr:uid="{00000000-0005-0000-0000-0000171A0000}"/>
    <cellStyle name="Input 3 4 2 5" xfId="14706" xr:uid="{00000000-0005-0000-0000-0000181A0000}"/>
    <cellStyle name="Input 3 4 3" xfId="6326" xr:uid="{00000000-0005-0000-0000-0000191A0000}"/>
    <cellStyle name="Input 3 4 3 2" xfId="20287" xr:uid="{00000000-0005-0000-0000-00001A1A0000}"/>
    <cellStyle name="Input 3 4 3 2 2" xfId="27191" xr:uid="{00000000-0005-0000-0000-00001B1A0000}"/>
    <cellStyle name="Input 3 4 3 3" xfId="17986" xr:uid="{00000000-0005-0000-0000-00001C1A0000}"/>
    <cellStyle name="Input 3 4 3 3 2" xfId="24900" xr:uid="{00000000-0005-0000-0000-00001D1A0000}"/>
    <cellStyle name="Input 3 4 3 4" xfId="15576" xr:uid="{00000000-0005-0000-0000-00001E1A0000}"/>
    <cellStyle name="Input 3 4 3 5" xfId="13868" xr:uid="{00000000-0005-0000-0000-00001F1A0000}"/>
    <cellStyle name="Input 3 4 4" xfId="9251" xr:uid="{00000000-0005-0000-0000-0000201A0000}"/>
    <cellStyle name="Input 3 4 4 2" xfId="20825" xr:uid="{00000000-0005-0000-0000-0000211A0000}"/>
    <cellStyle name="Input 3 4 4 2 2" xfId="27729" xr:uid="{00000000-0005-0000-0000-0000221A0000}"/>
    <cellStyle name="Input 3 4 4 3" xfId="19704" xr:uid="{00000000-0005-0000-0000-0000231A0000}"/>
    <cellStyle name="Input 3 4 4 3 2" xfId="26613" xr:uid="{00000000-0005-0000-0000-0000241A0000}"/>
    <cellStyle name="Input 3 4 4 4" xfId="16107" xr:uid="{00000000-0005-0000-0000-0000251A0000}"/>
    <cellStyle name="Input 3 4 4 5" xfId="15772" xr:uid="{00000000-0005-0000-0000-0000261A0000}"/>
    <cellStyle name="Input 3 4 5" xfId="9515" xr:uid="{00000000-0005-0000-0000-0000271A0000}"/>
    <cellStyle name="Input 3 4 5 2" xfId="21008" xr:uid="{00000000-0005-0000-0000-0000281A0000}"/>
    <cellStyle name="Input 3 4 5 2 2" xfId="27912" xr:uid="{00000000-0005-0000-0000-0000291A0000}"/>
    <cellStyle name="Input 3 4 5 3" xfId="18857" xr:uid="{00000000-0005-0000-0000-00002A1A0000}"/>
    <cellStyle name="Input 3 4 5 3 2" xfId="25766" xr:uid="{00000000-0005-0000-0000-00002B1A0000}"/>
    <cellStyle name="Input 3 4 5 4" xfId="16363" xr:uid="{00000000-0005-0000-0000-00002C1A0000}"/>
    <cellStyle name="Input 3 4 5 5" xfId="23469" xr:uid="{00000000-0005-0000-0000-00002D1A0000}"/>
    <cellStyle name="Input 3 4 6" xfId="18800" xr:uid="{00000000-0005-0000-0000-00002E1A0000}"/>
    <cellStyle name="Input 3 4 6 2" xfId="25710" xr:uid="{00000000-0005-0000-0000-00002F1A0000}"/>
    <cellStyle name="Input 3 4 7" xfId="14123" xr:uid="{00000000-0005-0000-0000-0000301A0000}"/>
    <cellStyle name="Input 3 5" xfId="4874" xr:uid="{00000000-0005-0000-0000-0000311A0000}"/>
    <cellStyle name="Input 3 5 2" xfId="9413" xr:uid="{00000000-0005-0000-0000-0000321A0000}"/>
    <cellStyle name="Input 3 5 2 2" xfId="20914" xr:uid="{00000000-0005-0000-0000-0000331A0000}"/>
    <cellStyle name="Input 3 5 2 2 2" xfId="27818" xr:uid="{00000000-0005-0000-0000-0000341A0000}"/>
    <cellStyle name="Input 3 5 2 3" xfId="18229" xr:uid="{00000000-0005-0000-0000-0000351A0000}"/>
    <cellStyle name="Input 3 5 2 3 2" xfId="25143" xr:uid="{00000000-0005-0000-0000-0000361A0000}"/>
    <cellStyle name="Input 3 5 2 4" xfId="16264" xr:uid="{00000000-0005-0000-0000-0000371A0000}"/>
    <cellStyle name="Input 3 5 2 5" xfId="23375" xr:uid="{00000000-0005-0000-0000-0000381A0000}"/>
    <cellStyle name="Input 3 6" xfId="4870" xr:uid="{00000000-0005-0000-0000-0000391A0000}"/>
    <cellStyle name="Input 3 6 2" xfId="6323" xr:uid="{00000000-0005-0000-0000-00003A1A0000}"/>
    <cellStyle name="Input 3 6 2 2" xfId="20285" xr:uid="{00000000-0005-0000-0000-00003B1A0000}"/>
    <cellStyle name="Input 3 6 2 2 2" xfId="27189" xr:uid="{00000000-0005-0000-0000-00003C1A0000}"/>
    <cellStyle name="Input 3 6 2 3" xfId="18633" xr:uid="{00000000-0005-0000-0000-00003D1A0000}"/>
    <cellStyle name="Input 3 6 2 3 2" xfId="25544" xr:uid="{00000000-0005-0000-0000-00003E1A0000}"/>
    <cellStyle name="Input 3 6 2 4" xfId="15574" xr:uid="{00000000-0005-0000-0000-00003F1A0000}"/>
    <cellStyle name="Input 3 6 2 5" xfId="13869" xr:uid="{00000000-0005-0000-0000-0000401A0000}"/>
    <cellStyle name="Input 3 6 3" xfId="9253" xr:uid="{00000000-0005-0000-0000-0000411A0000}"/>
    <cellStyle name="Input 3 6 3 2" xfId="20827" xr:uid="{00000000-0005-0000-0000-0000421A0000}"/>
    <cellStyle name="Input 3 6 3 2 2" xfId="27731" xr:uid="{00000000-0005-0000-0000-0000431A0000}"/>
    <cellStyle name="Input 3 6 3 3" xfId="20527" xr:uid="{00000000-0005-0000-0000-0000441A0000}"/>
    <cellStyle name="Input 3 6 3 3 2" xfId="27431" xr:uid="{00000000-0005-0000-0000-0000451A0000}"/>
    <cellStyle name="Input 3 6 3 4" xfId="16109" xr:uid="{00000000-0005-0000-0000-0000461A0000}"/>
    <cellStyle name="Input 3 6 3 5" xfId="14910" xr:uid="{00000000-0005-0000-0000-0000471A0000}"/>
    <cellStyle name="Input 3 6 4" xfId="9420" xr:uid="{00000000-0005-0000-0000-0000481A0000}"/>
    <cellStyle name="Input 3 6 4 2" xfId="20920" xr:uid="{00000000-0005-0000-0000-0000491A0000}"/>
    <cellStyle name="Input 3 6 4 2 2" xfId="27824" xr:uid="{00000000-0005-0000-0000-00004A1A0000}"/>
    <cellStyle name="Input 3 6 4 3" xfId="17957" xr:uid="{00000000-0005-0000-0000-00004B1A0000}"/>
    <cellStyle name="Input 3 6 4 3 2" xfId="24871" xr:uid="{00000000-0005-0000-0000-00004C1A0000}"/>
    <cellStyle name="Input 3 6 4 4" xfId="16271" xr:uid="{00000000-0005-0000-0000-00004D1A0000}"/>
    <cellStyle name="Input 3 6 4 5" xfId="23381" xr:uid="{00000000-0005-0000-0000-00004E1A0000}"/>
    <cellStyle name="Input 3 6 5" xfId="19482" xr:uid="{00000000-0005-0000-0000-00004F1A0000}"/>
    <cellStyle name="Input 3 6 5 2" xfId="26391" xr:uid="{00000000-0005-0000-0000-0000501A0000}"/>
    <cellStyle name="Input 3 6 6" xfId="14704" xr:uid="{00000000-0005-0000-0000-0000511A0000}"/>
    <cellStyle name="Input 3 7" xfId="2605" xr:uid="{00000000-0005-0000-0000-0000521A0000}"/>
    <cellStyle name="Input 3 7 2" xfId="6584" xr:uid="{00000000-0005-0000-0000-0000531A0000}"/>
    <cellStyle name="Input 3 7 2 2" xfId="20400" xr:uid="{00000000-0005-0000-0000-0000541A0000}"/>
    <cellStyle name="Input 3 7 2 2 2" xfId="27304" xr:uid="{00000000-0005-0000-0000-0000551A0000}"/>
    <cellStyle name="Input 3 7 2 3" xfId="22416" xr:uid="{00000000-0005-0000-0000-0000561A0000}"/>
    <cellStyle name="Input 3 7 2 3 2" xfId="29313" xr:uid="{00000000-0005-0000-0000-0000571A0000}"/>
    <cellStyle name="Input 3 7 2 4" xfId="15703" xr:uid="{00000000-0005-0000-0000-0000581A0000}"/>
    <cellStyle name="Input 3 7 2 5" xfId="13779" xr:uid="{00000000-0005-0000-0000-0000591A0000}"/>
    <cellStyle name="Input 3 8" xfId="6331" xr:uid="{00000000-0005-0000-0000-00005A1A0000}"/>
    <cellStyle name="Input 3 8 2" xfId="20290" xr:uid="{00000000-0005-0000-0000-00005B1A0000}"/>
    <cellStyle name="Input 3 8 2 2" xfId="27194" xr:uid="{00000000-0005-0000-0000-00005C1A0000}"/>
    <cellStyle name="Input 3 8 3" xfId="19696" xr:uid="{00000000-0005-0000-0000-00005D1A0000}"/>
    <cellStyle name="Input 3 8 3 2" xfId="26605" xr:uid="{00000000-0005-0000-0000-00005E1A0000}"/>
    <cellStyle name="Input 3 8 4" xfId="15579" xr:uid="{00000000-0005-0000-0000-00005F1A0000}"/>
    <cellStyle name="Input 3 8 5" xfId="13867" xr:uid="{00000000-0005-0000-0000-0000601A0000}"/>
    <cellStyle name="Input 3 9" xfId="9247" xr:uid="{00000000-0005-0000-0000-0000611A0000}"/>
    <cellStyle name="Input 3 9 2" xfId="20822" xr:uid="{00000000-0005-0000-0000-0000621A0000}"/>
    <cellStyle name="Input 3 9 2 2" xfId="27726" xr:uid="{00000000-0005-0000-0000-0000631A0000}"/>
    <cellStyle name="Input 3 9 3" xfId="18584" xr:uid="{00000000-0005-0000-0000-0000641A0000}"/>
    <cellStyle name="Input 3 9 3 2" xfId="25495" xr:uid="{00000000-0005-0000-0000-0000651A0000}"/>
    <cellStyle name="Input 3 9 4" xfId="16104" xr:uid="{00000000-0005-0000-0000-0000661A0000}"/>
    <cellStyle name="Input 3 9 5" xfId="13251" xr:uid="{00000000-0005-0000-0000-0000671A0000}"/>
    <cellStyle name="Input 30" xfId="5324" xr:uid="{00000000-0005-0000-0000-0000681A0000}"/>
    <cellStyle name="Input 31" xfId="5587" xr:uid="{00000000-0005-0000-0000-0000691A0000}"/>
    <cellStyle name="Input 32" xfId="8768" xr:uid="{00000000-0005-0000-0000-00006A1A0000}"/>
    <cellStyle name="Input 33" xfId="10272" xr:uid="{00000000-0005-0000-0000-00006B1A0000}"/>
    <cellStyle name="Input 34" xfId="10536" xr:uid="{00000000-0005-0000-0000-00006C1A0000}"/>
    <cellStyle name="Input 35" xfId="11095" xr:uid="{00000000-0005-0000-0000-00006D1A0000}"/>
    <cellStyle name="Input 36" xfId="16737" xr:uid="{00000000-0005-0000-0000-00006E1A0000}"/>
    <cellStyle name="Input 37" xfId="21359" xr:uid="{00000000-0005-0000-0000-00006F1A0000}"/>
    <cellStyle name="Input 38" xfId="18493" xr:uid="{00000000-0005-0000-0000-0000701A0000}"/>
    <cellStyle name="Input 4" xfId="246" xr:uid="{00000000-0005-0000-0000-0000711A0000}"/>
    <cellStyle name="Input 4 10" xfId="13295" xr:uid="{00000000-0005-0000-0000-0000721A0000}"/>
    <cellStyle name="Input 4 2" xfId="2940" xr:uid="{00000000-0005-0000-0000-0000731A0000}"/>
    <cellStyle name="Input 4 2 2" xfId="4876" xr:uid="{00000000-0005-0000-0000-0000741A0000}"/>
    <cellStyle name="Input 4 2 2 2" xfId="6316" xr:uid="{00000000-0005-0000-0000-0000751A0000}"/>
    <cellStyle name="Input 4 2 2 2 2" xfId="20282" xr:uid="{00000000-0005-0000-0000-0000761A0000}"/>
    <cellStyle name="Input 4 2 2 2 2 2" xfId="27186" xr:uid="{00000000-0005-0000-0000-0000771A0000}"/>
    <cellStyle name="Input 4 2 2 2 3" xfId="18955" xr:uid="{00000000-0005-0000-0000-0000781A0000}"/>
    <cellStyle name="Input 4 2 2 2 3 2" xfId="25864" xr:uid="{00000000-0005-0000-0000-0000791A0000}"/>
    <cellStyle name="Input 4 2 2 2 4" xfId="15571" xr:uid="{00000000-0005-0000-0000-00007A1A0000}"/>
    <cellStyle name="Input 4 2 2 2 5" xfId="13664" xr:uid="{00000000-0005-0000-0000-00007B1A0000}"/>
    <cellStyle name="Input 4 2 2 3" xfId="9257" xr:uid="{00000000-0005-0000-0000-00007C1A0000}"/>
    <cellStyle name="Input 4 2 2 3 2" xfId="20830" xr:uid="{00000000-0005-0000-0000-00007D1A0000}"/>
    <cellStyle name="Input 4 2 2 3 2 2" xfId="27734" xr:uid="{00000000-0005-0000-0000-00007E1A0000}"/>
    <cellStyle name="Input 4 2 2 3 3" xfId="20529" xr:uid="{00000000-0005-0000-0000-00007F1A0000}"/>
    <cellStyle name="Input 4 2 2 3 3 2" xfId="27433" xr:uid="{00000000-0005-0000-0000-0000801A0000}"/>
    <cellStyle name="Input 4 2 2 3 4" xfId="16112" xr:uid="{00000000-0005-0000-0000-0000811A0000}"/>
    <cellStyle name="Input 4 2 2 3 5" xfId="13456" xr:uid="{00000000-0005-0000-0000-0000821A0000}"/>
    <cellStyle name="Input 4 2 2 4" xfId="19486" xr:uid="{00000000-0005-0000-0000-0000831A0000}"/>
    <cellStyle name="Input 4 2 2 4 2" xfId="26395" xr:uid="{00000000-0005-0000-0000-0000841A0000}"/>
    <cellStyle name="Input 4 2 2 5" xfId="14708" xr:uid="{00000000-0005-0000-0000-0000851A0000}"/>
    <cellStyle name="Input 4 2 3" xfId="6317" xr:uid="{00000000-0005-0000-0000-0000861A0000}"/>
    <cellStyle name="Input 4 2 3 2" xfId="20283" xr:uid="{00000000-0005-0000-0000-0000871A0000}"/>
    <cellStyle name="Input 4 2 3 2 2" xfId="27187" xr:uid="{00000000-0005-0000-0000-0000881A0000}"/>
    <cellStyle name="Input 4 2 3 3" xfId="19649" xr:uid="{00000000-0005-0000-0000-0000891A0000}"/>
    <cellStyle name="Input 4 2 3 3 2" xfId="26558" xr:uid="{00000000-0005-0000-0000-00008A1A0000}"/>
    <cellStyle name="Input 4 2 3 4" xfId="15572" xr:uid="{00000000-0005-0000-0000-00008B1A0000}"/>
    <cellStyle name="Input 4 2 3 5" xfId="13870" xr:uid="{00000000-0005-0000-0000-00008C1A0000}"/>
    <cellStyle name="Input 4 2 4" xfId="9256" xr:uid="{00000000-0005-0000-0000-00008D1A0000}"/>
    <cellStyle name="Input 4 2 4 2" xfId="20829" xr:uid="{00000000-0005-0000-0000-00008E1A0000}"/>
    <cellStyle name="Input 4 2 4 2 2" xfId="27733" xr:uid="{00000000-0005-0000-0000-00008F1A0000}"/>
    <cellStyle name="Input 4 2 4 3" xfId="17968" xr:uid="{00000000-0005-0000-0000-0000901A0000}"/>
    <cellStyle name="Input 4 2 4 3 2" xfId="24882" xr:uid="{00000000-0005-0000-0000-0000911A0000}"/>
    <cellStyle name="Input 4 2 4 4" xfId="16111" xr:uid="{00000000-0005-0000-0000-0000921A0000}"/>
    <cellStyle name="Input 4 2 4 5" xfId="14495" xr:uid="{00000000-0005-0000-0000-0000931A0000}"/>
    <cellStyle name="Input 4 2 5" xfId="6581" xr:uid="{00000000-0005-0000-0000-0000941A0000}"/>
    <cellStyle name="Input 4 2 5 2" xfId="20397" xr:uid="{00000000-0005-0000-0000-0000951A0000}"/>
    <cellStyle name="Input 4 2 5 2 2" xfId="27301" xr:uid="{00000000-0005-0000-0000-0000961A0000}"/>
    <cellStyle name="Input 4 2 5 3" xfId="18614" xr:uid="{00000000-0005-0000-0000-0000971A0000}"/>
    <cellStyle name="Input 4 2 5 3 2" xfId="25525" xr:uid="{00000000-0005-0000-0000-0000981A0000}"/>
    <cellStyle name="Input 4 2 5 4" xfId="15700" xr:uid="{00000000-0005-0000-0000-0000991A0000}"/>
    <cellStyle name="Input 4 2 5 5" xfId="13770" xr:uid="{00000000-0005-0000-0000-00009A1A0000}"/>
    <cellStyle name="Input 4 2 6" xfId="18801" xr:uid="{00000000-0005-0000-0000-00009B1A0000}"/>
    <cellStyle name="Input 4 2 6 2" xfId="25711" xr:uid="{00000000-0005-0000-0000-00009C1A0000}"/>
    <cellStyle name="Input 4 2 7" xfId="14124" xr:uid="{00000000-0005-0000-0000-00009D1A0000}"/>
    <cellStyle name="Input 4 3" xfId="4877" xr:uid="{00000000-0005-0000-0000-00009E1A0000}"/>
    <cellStyle name="Input 4 3 2" xfId="6315" xr:uid="{00000000-0005-0000-0000-00009F1A0000}"/>
    <cellStyle name="Input 4 3 2 2" xfId="20281" xr:uid="{00000000-0005-0000-0000-0000A01A0000}"/>
    <cellStyle name="Input 4 3 2 2 2" xfId="27185" xr:uid="{00000000-0005-0000-0000-0000A11A0000}"/>
    <cellStyle name="Input 4 3 2 3" xfId="18636" xr:uid="{00000000-0005-0000-0000-0000A21A0000}"/>
    <cellStyle name="Input 4 3 2 3 2" xfId="25547" xr:uid="{00000000-0005-0000-0000-0000A31A0000}"/>
    <cellStyle name="Input 4 3 2 4" xfId="15570" xr:uid="{00000000-0005-0000-0000-0000A41A0000}"/>
    <cellStyle name="Input 4 3 2 5" xfId="14557" xr:uid="{00000000-0005-0000-0000-0000A51A0000}"/>
    <cellStyle name="Input 4 3 3" xfId="9258" xr:uid="{00000000-0005-0000-0000-0000A61A0000}"/>
    <cellStyle name="Input 4 3 3 2" xfId="20831" xr:uid="{00000000-0005-0000-0000-0000A71A0000}"/>
    <cellStyle name="Input 4 3 3 2 2" xfId="27735" xr:uid="{00000000-0005-0000-0000-0000A81A0000}"/>
    <cellStyle name="Input 4 3 3 3" xfId="18924" xr:uid="{00000000-0005-0000-0000-0000A91A0000}"/>
    <cellStyle name="Input 4 3 3 3 2" xfId="25833" xr:uid="{00000000-0005-0000-0000-0000AA1A0000}"/>
    <cellStyle name="Input 4 3 3 4" xfId="16113" xr:uid="{00000000-0005-0000-0000-0000AB1A0000}"/>
    <cellStyle name="Input 4 3 3 5" xfId="13811" xr:uid="{00000000-0005-0000-0000-0000AC1A0000}"/>
    <cellStyle name="Input 4 3 4" xfId="6582" xr:uid="{00000000-0005-0000-0000-0000AD1A0000}"/>
    <cellStyle name="Input 4 3 4 2" xfId="20398" xr:uid="{00000000-0005-0000-0000-0000AE1A0000}"/>
    <cellStyle name="Input 4 3 4 2 2" xfId="27302" xr:uid="{00000000-0005-0000-0000-0000AF1A0000}"/>
    <cellStyle name="Input 4 3 4 3" xfId="19347" xr:uid="{00000000-0005-0000-0000-0000B01A0000}"/>
    <cellStyle name="Input 4 3 4 3 2" xfId="26256" xr:uid="{00000000-0005-0000-0000-0000B11A0000}"/>
    <cellStyle name="Input 4 3 4 4" xfId="15701" xr:uid="{00000000-0005-0000-0000-0000B21A0000}"/>
    <cellStyle name="Input 4 3 4 5" xfId="13763" xr:uid="{00000000-0005-0000-0000-0000B31A0000}"/>
    <cellStyle name="Input 4 3 5" xfId="19487" xr:uid="{00000000-0005-0000-0000-0000B41A0000}"/>
    <cellStyle name="Input 4 3 5 2" xfId="26396" xr:uid="{00000000-0005-0000-0000-0000B51A0000}"/>
    <cellStyle name="Input 4 3 6" xfId="14709" xr:uid="{00000000-0005-0000-0000-0000B61A0000}"/>
    <cellStyle name="Input 4 4" xfId="4875" xr:uid="{00000000-0005-0000-0000-0000B71A0000}"/>
    <cellStyle name="Input 4 4 2" xfId="6314" xr:uid="{00000000-0005-0000-0000-0000B81A0000}"/>
    <cellStyle name="Input 4 4 2 2" xfId="20280" xr:uid="{00000000-0005-0000-0000-0000B91A0000}"/>
    <cellStyle name="Input 4 4 2 2 2" xfId="27184" xr:uid="{00000000-0005-0000-0000-0000BA1A0000}"/>
    <cellStyle name="Input 4 4 2 3" xfId="19376" xr:uid="{00000000-0005-0000-0000-0000BB1A0000}"/>
    <cellStyle name="Input 4 4 2 3 2" xfId="26285" xr:uid="{00000000-0005-0000-0000-0000BC1A0000}"/>
    <cellStyle name="Input 4 4 2 4" xfId="15569" xr:uid="{00000000-0005-0000-0000-0000BD1A0000}"/>
    <cellStyle name="Input 4 4 2 5" xfId="13871" xr:uid="{00000000-0005-0000-0000-0000BE1A0000}"/>
    <cellStyle name="Input 4 4 3" xfId="9259" xr:uid="{00000000-0005-0000-0000-0000BF1A0000}"/>
    <cellStyle name="Input 4 4 3 2" xfId="20832" xr:uid="{00000000-0005-0000-0000-0000C01A0000}"/>
    <cellStyle name="Input 4 4 3 2 2" xfId="27736" xr:uid="{00000000-0005-0000-0000-0000C11A0000}"/>
    <cellStyle name="Input 4 4 3 3" xfId="17967" xr:uid="{00000000-0005-0000-0000-0000C21A0000}"/>
    <cellStyle name="Input 4 4 3 3 2" xfId="24881" xr:uid="{00000000-0005-0000-0000-0000C31A0000}"/>
    <cellStyle name="Input 4 4 3 4" xfId="16114" xr:uid="{00000000-0005-0000-0000-0000C41A0000}"/>
    <cellStyle name="Input 4 4 3 5" xfId="14494" xr:uid="{00000000-0005-0000-0000-0000C51A0000}"/>
    <cellStyle name="Input 4 4 4" xfId="19485" xr:uid="{00000000-0005-0000-0000-0000C61A0000}"/>
    <cellStyle name="Input 4 4 4 2" xfId="26394" xr:uid="{00000000-0005-0000-0000-0000C71A0000}"/>
    <cellStyle name="Input 4 4 5" xfId="14707" xr:uid="{00000000-0005-0000-0000-0000C81A0000}"/>
    <cellStyle name="Input 4 5" xfId="2608" xr:uid="{00000000-0005-0000-0000-0000C91A0000}"/>
    <cellStyle name="Input 4 5 2" xfId="6313" xr:uid="{00000000-0005-0000-0000-0000CA1A0000}"/>
    <cellStyle name="Input 4 5 2 2" xfId="20279" xr:uid="{00000000-0005-0000-0000-0000CB1A0000}"/>
    <cellStyle name="Input 4 5 2 2 2" xfId="27183" xr:uid="{00000000-0005-0000-0000-0000CC1A0000}"/>
    <cellStyle name="Input 4 5 2 3" xfId="22424" xr:uid="{00000000-0005-0000-0000-0000CD1A0000}"/>
    <cellStyle name="Input 4 5 2 3 2" xfId="29321" xr:uid="{00000000-0005-0000-0000-0000CE1A0000}"/>
    <cellStyle name="Input 4 5 2 4" xfId="15568" xr:uid="{00000000-0005-0000-0000-0000CF1A0000}"/>
    <cellStyle name="Input 4 5 2 5" xfId="13679" xr:uid="{00000000-0005-0000-0000-0000D01A0000}"/>
    <cellStyle name="Input 4 5 3" xfId="9260" xr:uid="{00000000-0005-0000-0000-0000D11A0000}"/>
    <cellStyle name="Input 4 5 3 2" xfId="20833" xr:uid="{00000000-0005-0000-0000-0000D21A0000}"/>
    <cellStyle name="Input 4 5 3 2 2" xfId="27737" xr:uid="{00000000-0005-0000-0000-0000D31A0000}"/>
    <cellStyle name="Input 4 5 3 3" xfId="20530" xr:uid="{00000000-0005-0000-0000-0000D41A0000}"/>
    <cellStyle name="Input 4 5 3 3 2" xfId="27434" xr:uid="{00000000-0005-0000-0000-0000D51A0000}"/>
    <cellStyle name="Input 4 5 3 4" xfId="16115" xr:uid="{00000000-0005-0000-0000-0000D61A0000}"/>
    <cellStyle name="Input 4 5 3 5" xfId="13537" xr:uid="{00000000-0005-0000-0000-0000D71A0000}"/>
    <cellStyle name="Input 4 5 4" xfId="18688" xr:uid="{00000000-0005-0000-0000-0000D81A0000}"/>
    <cellStyle name="Input 4 5 4 2" xfId="25599" xr:uid="{00000000-0005-0000-0000-0000D91A0000}"/>
    <cellStyle name="Input 4 5 5" xfId="13989" xr:uid="{00000000-0005-0000-0000-0000DA1A0000}"/>
    <cellStyle name="Input 4 6" xfId="6318" xr:uid="{00000000-0005-0000-0000-0000DB1A0000}"/>
    <cellStyle name="Input 4 6 2" xfId="20284" xr:uid="{00000000-0005-0000-0000-0000DC1A0000}"/>
    <cellStyle name="Input 4 6 2 2" xfId="27188" xr:uid="{00000000-0005-0000-0000-0000DD1A0000}"/>
    <cellStyle name="Input 4 6 3" xfId="19373" xr:uid="{00000000-0005-0000-0000-0000DE1A0000}"/>
    <cellStyle name="Input 4 6 3 2" xfId="26282" xr:uid="{00000000-0005-0000-0000-0000DF1A0000}"/>
    <cellStyle name="Input 4 6 4" xfId="15573" xr:uid="{00000000-0005-0000-0000-0000E01A0000}"/>
    <cellStyle name="Input 4 6 5" xfId="14556" xr:uid="{00000000-0005-0000-0000-0000E11A0000}"/>
    <cellStyle name="Input 4 7" xfId="9255" xr:uid="{00000000-0005-0000-0000-0000E21A0000}"/>
    <cellStyle name="Input 4 7 2" xfId="20828" xr:uid="{00000000-0005-0000-0000-0000E31A0000}"/>
    <cellStyle name="Input 4 7 2 2" xfId="27732" xr:uid="{00000000-0005-0000-0000-0000E41A0000}"/>
    <cellStyle name="Input 4 7 3" xfId="20528" xr:uid="{00000000-0005-0000-0000-0000E51A0000}"/>
    <cellStyle name="Input 4 7 3 2" xfId="27432" xr:uid="{00000000-0005-0000-0000-0000E61A0000}"/>
    <cellStyle name="Input 4 7 4" xfId="16110" xr:uid="{00000000-0005-0000-0000-0000E71A0000}"/>
    <cellStyle name="Input 4 7 5" xfId="13812" xr:uid="{00000000-0005-0000-0000-0000E81A0000}"/>
    <cellStyle name="Input 4 8" xfId="11284" xr:uid="{00000000-0005-0000-0000-0000E91A0000}"/>
    <cellStyle name="Input 4 8 2" xfId="22450" xr:uid="{00000000-0005-0000-0000-0000EA1A0000}"/>
    <cellStyle name="Input 4 8 2 2" xfId="29347" xr:uid="{00000000-0005-0000-0000-0000EB1A0000}"/>
    <cellStyle name="Input 4 8 3" xfId="23290" xr:uid="{00000000-0005-0000-0000-0000EC1A0000}"/>
    <cellStyle name="Input 4 8 3 2" xfId="30186" xr:uid="{00000000-0005-0000-0000-0000ED1A0000}"/>
    <cellStyle name="Input 4 8 4" xfId="17840" xr:uid="{00000000-0005-0000-0000-0000EE1A0000}"/>
    <cellStyle name="Input 4 8 5" xfId="24773" xr:uid="{00000000-0005-0000-0000-0000EF1A0000}"/>
    <cellStyle name="Input 4 9" xfId="18033" xr:uid="{00000000-0005-0000-0000-0000F01A0000}"/>
    <cellStyle name="Input 4 9 2" xfId="24947" xr:uid="{00000000-0005-0000-0000-0000F11A0000}"/>
    <cellStyle name="Input 5" xfId="247" xr:uid="{00000000-0005-0000-0000-0000F21A0000}"/>
    <cellStyle name="Input 5 2" xfId="4879" xr:uid="{00000000-0005-0000-0000-0000F31A0000}"/>
    <cellStyle name="Input 5 2 2" xfId="6311" xr:uid="{00000000-0005-0000-0000-0000F41A0000}"/>
    <cellStyle name="Input 5 2 2 2" xfId="20277" xr:uid="{00000000-0005-0000-0000-0000F51A0000}"/>
    <cellStyle name="Input 5 2 2 2 2" xfId="27181" xr:uid="{00000000-0005-0000-0000-0000F61A0000}"/>
    <cellStyle name="Input 5 2 2 3" xfId="18635" xr:uid="{00000000-0005-0000-0000-0000F71A0000}"/>
    <cellStyle name="Input 5 2 2 3 2" xfId="25546" xr:uid="{00000000-0005-0000-0000-0000F81A0000}"/>
    <cellStyle name="Input 5 2 2 4" xfId="15566" xr:uid="{00000000-0005-0000-0000-0000F91A0000}"/>
    <cellStyle name="Input 5 2 2 5" xfId="13872" xr:uid="{00000000-0005-0000-0000-0000FA1A0000}"/>
    <cellStyle name="Input 5 2 3" xfId="9262" xr:uid="{00000000-0005-0000-0000-0000FB1A0000}"/>
    <cellStyle name="Input 5 2 3 2" xfId="20835" xr:uid="{00000000-0005-0000-0000-0000FC1A0000}"/>
    <cellStyle name="Input 5 2 3 2 2" xfId="27739" xr:uid="{00000000-0005-0000-0000-0000FD1A0000}"/>
    <cellStyle name="Input 5 2 3 3" xfId="19306" xr:uid="{00000000-0005-0000-0000-0000FE1A0000}"/>
    <cellStyle name="Input 5 2 3 3 2" xfId="26215" xr:uid="{00000000-0005-0000-0000-0000FF1A0000}"/>
    <cellStyle name="Input 5 2 3 4" xfId="16117" xr:uid="{00000000-0005-0000-0000-0000001B0000}"/>
    <cellStyle name="Input 5 2 3 5" xfId="13806" xr:uid="{00000000-0005-0000-0000-0000011B0000}"/>
    <cellStyle name="Input 5 2 4" xfId="6580" xr:uid="{00000000-0005-0000-0000-0000021B0000}"/>
    <cellStyle name="Input 5 2 4 2" xfId="20396" xr:uid="{00000000-0005-0000-0000-0000031B0000}"/>
    <cellStyle name="Input 5 2 4 2 2" xfId="27300" xr:uid="{00000000-0005-0000-0000-0000041B0000}"/>
    <cellStyle name="Input 5 2 4 3" xfId="19346" xr:uid="{00000000-0005-0000-0000-0000051B0000}"/>
    <cellStyle name="Input 5 2 4 3 2" xfId="26255" xr:uid="{00000000-0005-0000-0000-0000061B0000}"/>
    <cellStyle name="Input 5 2 4 4" xfId="15699" xr:uid="{00000000-0005-0000-0000-0000071B0000}"/>
    <cellStyle name="Input 5 2 4 5" xfId="13563" xr:uid="{00000000-0005-0000-0000-0000081B0000}"/>
    <cellStyle name="Input 5 2 5" xfId="19489" xr:uid="{00000000-0005-0000-0000-0000091B0000}"/>
    <cellStyle name="Input 5 2 5 2" xfId="26398" xr:uid="{00000000-0005-0000-0000-00000A1B0000}"/>
    <cellStyle name="Input 5 2 6" xfId="14711" xr:uid="{00000000-0005-0000-0000-00000B1B0000}"/>
    <cellStyle name="Input 5 3" xfId="4878" xr:uid="{00000000-0005-0000-0000-00000C1B0000}"/>
    <cellStyle name="Input 5 3 2" xfId="6310" xr:uid="{00000000-0005-0000-0000-00000D1B0000}"/>
    <cellStyle name="Input 5 3 2 2" xfId="20276" xr:uid="{00000000-0005-0000-0000-00000E1B0000}"/>
    <cellStyle name="Input 5 3 2 2 2" xfId="27180" xr:uid="{00000000-0005-0000-0000-00000F1B0000}"/>
    <cellStyle name="Input 5 3 2 3" xfId="22423" xr:uid="{00000000-0005-0000-0000-0000101B0000}"/>
    <cellStyle name="Input 5 3 2 3 2" xfId="29320" xr:uid="{00000000-0005-0000-0000-0000111B0000}"/>
    <cellStyle name="Input 5 3 2 4" xfId="15565" xr:uid="{00000000-0005-0000-0000-0000121B0000}"/>
    <cellStyle name="Input 5 3 2 5" xfId="13684" xr:uid="{00000000-0005-0000-0000-0000131B0000}"/>
    <cellStyle name="Input 5 3 3" xfId="9263" xr:uid="{00000000-0005-0000-0000-0000141B0000}"/>
    <cellStyle name="Input 5 3 3 2" xfId="20836" xr:uid="{00000000-0005-0000-0000-0000151B0000}"/>
    <cellStyle name="Input 5 3 3 2 2" xfId="27740" xr:uid="{00000000-0005-0000-0000-0000161B0000}"/>
    <cellStyle name="Input 5 3 3 3" xfId="17966" xr:uid="{00000000-0005-0000-0000-0000171B0000}"/>
    <cellStyle name="Input 5 3 3 3 2" xfId="24880" xr:uid="{00000000-0005-0000-0000-0000181B0000}"/>
    <cellStyle name="Input 5 3 3 4" xfId="16118" xr:uid="{00000000-0005-0000-0000-0000191B0000}"/>
    <cellStyle name="Input 5 3 3 5" xfId="14490" xr:uid="{00000000-0005-0000-0000-00001A1B0000}"/>
    <cellStyle name="Input 5 3 4" xfId="19488" xr:uid="{00000000-0005-0000-0000-00001B1B0000}"/>
    <cellStyle name="Input 5 3 4 2" xfId="26397" xr:uid="{00000000-0005-0000-0000-00001C1B0000}"/>
    <cellStyle name="Input 5 3 5" xfId="14710" xr:uid="{00000000-0005-0000-0000-00001D1B0000}"/>
    <cellStyle name="Input 5 4" xfId="2937" xr:uid="{00000000-0005-0000-0000-00001E1B0000}"/>
    <cellStyle name="Input 5 4 2" xfId="6309" xr:uid="{00000000-0005-0000-0000-00001F1B0000}"/>
    <cellStyle name="Input 5 4 2 2" xfId="20275" xr:uid="{00000000-0005-0000-0000-0000201B0000}"/>
    <cellStyle name="Input 5 4 2 2 2" xfId="27179" xr:uid="{00000000-0005-0000-0000-0000211B0000}"/>
    <cellStyle name="Input 5 4 2 3" xfId="18228" xr:uid="{00000000-0005-0000-0000-0000221B0000}"/>
    <cellStyle name="Input 5 4 2 3 2" xfId="25142" xr:uid="{00000000-0005-0000-0000-0000231B0000}"/>
    <cellStyle name="Input 5 4 2 4" xfId="15564" xr:uid="{00000000-0005-0000-0000-0000241B0000}"/>
    <cellStyle name="Input 5 4 2 5" xfId="14559" xr:uid="{00000000-0005-0000-0000-0000251B0000}"/>
    <cellStyle name="Input 5 4 3" xfId="9264" xr:uid="{00000000-0005-0000-0000-0000261B0000}"/>
    <cellStyle name="Input 5 4 3 2" xfId="20837" xr:uid="{00000000-0005-0000-0000-0000271B0000}"/>
    <cellStyle name="Input 5 4 3 2 2" xfId="27741" xr:uid="{00000000-0005-0000-0000-0000281B0000}"/>
    <cellStyle name="Input 5 4 3 3" xfId="18580" xr:uid="{00000000-0005-0000-0000-0000291B0000}"/>
    <cellStyle name="Input 5 4 3 3 2" xfId="25491" xr:uid="{00000000-0005-0000-0000-00002A1B0000}"/>
    <cellStyle name="Input 5 4 3 4" xfId="16119" xr:uid="{00000000-0005-0000-0000-00002B1B0000}"/>
    <cellStyle name="Input 5 4 3 5" xfId="14909" xr:uid="{00000000-0005-0000-0000-00002C1B0000}"/>
    <cellStyle name="Input 5 4 4" xfId="18799" xr:uid="{00000000-0005-0000-0000-00002D1B0000}"/>
    <cellStyle name="Input 5 4 4 2" xfId="25709" xr:uid="{00000000-0005-0000-0000-00002E1B0000}"/>
    <cellStyle name="Input 5 4 5" xfId="14122" xr:uid="{00000000-0005-0000-0000-00002F1B0000}"/>
    <cellStyle name="Input 5 5" xfId="6312" xr:uid="{00000000-0005-0000-0000-0000301B0000}"/>
    <cellStyle name="Input 5 5 2" xfId="20278" xr:uid="{00000000-0005-0000-0000-0000311B0000}"/>
    <cellStyle name="Input 5 5 2 2" xfId="27182" xr:uid="{00000000-0005-0000-0000-0000321B0000}"/>
    <cellStyle name="Input 5 5 3" xfId="19375" xr:uid="{00000000-0005-0000-0000-0000331B0000}"/>
    <cellStyle name="Input 5 5 3 2" xfId="26284" xr:uid="{00000000-0005-0000-0000-0000341B0000}"/>
    <cellStyle name="Input 5 5 4" xfId="15567" xr:uid="{00000000-0005-0000-0000-0000351B0000}"/>
    <cellStyle name="Input 5 5 5" xfId="14558" xr:uid="{00000000-0005-0000-0000-0000361B0000}"/>
    <cellStyle name="Input 5 6" xfId="9261" xr:uid="{00000000-0005-0000-0000-0000371B0000}"/>
    <cellStyle name="Input 5 6 2" xfId="20834" xr:uid="{00000000-0005-0000-0000-0000381B0000}"/>
    <cellStyle name="Input 5 6 2 2" xfId="27738" xr:uid="{00000000-0005-0000-0000-0000391B0000}"/>
    <cellStyle name="Input 5 6 3" xfId="18583" xr:uid="{00000000-0005-0000-0000-00003A1B0000}"/>
    <cellStyle name="Input 5 6 3 2" xfId="25494" xr:uid="{00000000-0005-0000-0000-00003B1B0000}"/>
    <cellStyle name="Input 5 6 4" xfId="16116" xr:uid="{00000000-0005-0000-0000-00003C1B0000}"/>
    <cellStyle name="Input 5 6 5" xfId="13249" xr:uid="{00000000-0005-0000-0000-00003D1B0000}"/>
    <cellStyle name="Input 5 7" xfId="11285" xr:uid="{00000000-0005-0000-0000-00003E1B0000}"/>
    <cellStyle name="Input 5 7 2" xfId="22451" xr:uid="{00000000-0005-0000-0000-00003F1B0000}"/>
    <cellStyle name="Input 5 7 2 2" xfId="29348" xr:uid="{00000000-0005-0000-0000-0000401B0000}"/>
    <cellStyle name="Input 5 7 3" xfId="23291" xr:uid="{00000000-0005-0000-0000-0000411B0000}"/>
    <cellStyle name="Input 5 7 3 2" xfId="30187" xr:uid="{00000000-0005-0000-0000-0000421B0000}"/>
    <cellStyle name="Input 5 7 4" xfId="17841" xr:uid="{00000000-0005-0000-0000-0000431B0000}"/>
    <cellStyle name="Input 5 7 5" xfId="24774" xr:uid="{00000000-0005-0000-0000-0000441B0000}"/>
    <cellStyle name="Input 5 8" xfId="18034" xr:uid="{00000000-0005-0000-0000-0000451B0000}"/>
    <cellStyle name="Input 5 8 2" xfId="24948" xr:uid="{00000000-0005-0000-0000-0000461B0000}"/>
    <cellStyle name="Input 5 9" xfId="13296" xr:uid="{00000000-0005-0000-0000-0000471B0000}"/>
    <cellStyle name="Input 6" xfId="248" xr:uid="{00000000-0005-0000-0000-0000481B0000}"/>
    <cellStyle name="Input 6 2" xfId="4881" xr:uid="{00000000-0005-0000-0000-0000491B0000}"/>
    <cellStyle name="Input 6 2 2" xfId="6307" xr:uid="{00000000-0005-0000-0000-00004A1B0000}"/>
    <cellStyle name="Input 6 2 2 2" xfId="20273" xr:uid="{00000000-0005-0000-0000-00004B1B0000}"/>
    <cellStyle name="Input 6 2 2 2 2" xfId="27177" xr:uid="{00000000-0005-0000-0000-00004C1B0000}"/>
    <cellStyle name="Input 6 2 2 3" xfId="19719" xr:uid="{00000000-0005-0000-0000-00004D1B0000}"/>
    <cellStyle name="Input 6 2 2 3 2" xfId="26627" xr:uid="{00000000-0005-0000-0000-00004E1B0000}"/>
    <cellStyle name="Input 6 2 2 4" xfId="15562" xr:uid="{00000000-0005-0000-0000-00004F1B0000}"/>
    <cellStyle name="Input 6 2 2 5" xfId="13270" xr:uid="{00000000-0005-0000-0000-0000501B0000}"/>
    <cellStyle name="Input 6 2 3" xfId="9266" xr:uid="{00000000-0005-0000-0000-0000511B0000}"/>
    <cellStyle name="Input 6 2 3 2" xfId="20839" xr:uid="{00000000-0005-0000-0000-0000521B0000}"/>
    <cellStyle name="Input 6 2 3 2 2" xfId="27743" xr:uid="{00000000-0005-0000-0000-0000531B0000}"/>
    <cellStyle name="Input 6 2 3 3" xfId="19305" xr:uid="{00000000-0005-0000-0000-0000541B0000}"/>
    <cellStyle name="Input 6 2 3 3 2" xfId="26214" xr:uid="{00000000-0005-0000-0000-0000551B0000}"/>
    <cellStyle name="Input 6 2 3 4" xfId="16121" xr:uid="{00000000-0005-0000-0000-0000561B0000}"/>
    <cellStyle name="Input 6 2 3 5" xfId="13809" xr:uid="{00000000-0005-0000-0000-0000571B0000}"/>
    <cellStyle name="Input 6 2 4" xfId="6579" xr:uid="{00000000-0005-0000-0000-0000581B0000}"/>
    <cellStyle name="Input 6 2 4 2" xfId="20395" xr:uid="{00000000-0005-0000-0000-0000591B0000}"/>
    <cellStyle name="Input 6 2 4 2 2" xfId="27299" xr:uid="{00000000-0005-0000-0000-00005A1B0000}"/>
    <cellStyle name="Input 6 2 4 3" xfId="19647" xr:uid="{00000000-0005-0000-0000-00005B1B0000}"/>
    <cellStyle name="Input 6 2 4 3 2" xfId="26556" xr:uid="{00000000-0005-0000-0000-00005C1B0000}"/>
    <cellStyle name="Input 6 2 4 4" xfId="15698" xr:uid="{00000000-0005-0000-0000-00005D1B0000}"/>
    <cellStyle name="Input 6 2 4 5" xfId="14533" xr:uid="{00000000-0005-0000-0000-00005E1B0000}"/>
    <cellStyle name="Input 6 2 5" xfId="19491" xr:uid="{00000000-0005-0000-0000-00005F1B0000}"/>
    <cellStyle name="Input 6 2 5 2" xfId="26400" xr:uid="{00000000-0005-0000-0000-0000601B0000}"/>
    <cellStyle name="Input 6 2 6" xfId="14713" xr:uid="{00000000-0005-0000-0000-0000611B0000}"/>
    <cellStyle name="Input 6 3" xfId="4880" xr:uid="{00000000-0005-0000-0000-0000621B0000}"/>
    <cellStyle name="Input 6 3 2" xfId="6306" xr:uid="{00000000-0005-0000-0000-0000631B0000}"/>
    <cellStyle name="Input 6 3 2 2" xfId="20272" xr:uid="{00000000-0005-0000-0000-0000641B0000}"/>
    <cellStyle name="Input 6 3 2 2 2" xfId="27176" xr:uid="{00000000-0005-0000-0000-0000651B0000}"/>
    <cellStyle name="Input 6 3 2 3" xfId="17993" xr:uid="{00000000-0005-0000-0000-0000661B0000}"/>
    <cellStyle name="Input 6 3 2 3 2" xfId="24907" xr:uid="{00000000-0005-0000-0000-0000671B0000}"/>
    <cellStyle name="Input 6 3 2 4" xfId="15561" xr:uid="{00000000-0005-0000-0000-0000681B0000}"/>
    <cellStyle name="Input 6 3 2 5" xfId="13509" xr:uid="{00000000-0005-0000-0000-0000691B0000}"/>
    <cellStyle name="Input 6 3 3" xfId="9267" xr:uid="{00000000-0005-0000-0000-00006A1B0000}"/>
    <cellStyle name="Input 6 3 3 2" xfId="20840" xr:uid="{00000000-0005-0000-0000-00006B1B0000}"/>
    <cellStyle name="Input 6 3 3 2 2" xfId="27744" xr:uid="{00000000-0005-0000-0000-00006C1B0000}"/>
    <cellStyle name="Input 6 3 3 3" xfId="18582" xr:uid="{00000000-0005-0000-0000-00006D1B0000}"/>
    <cellStyle name="Input 6 3 3 3 2" xfId="25493" xr:uid="{00000000-0005-0000-0000-00006E1B0000}"/>
    <cellStyle name="Input 6 3 3 4" xfId="16122" xr:uid="{00000000-0005-0000-0000-00006F1B0000}"/>
    <cellStyle name="Input 6 3 3 5" xfId="13808" xr:uid="{00000000-0005-0000-0000-0000701B0000}"/>
    <cellStyle name="Input 6 3 4" xfId="19490" xr:uid="{00000000-0005-0000-0000-0000711B0000}"/>
    <cellStyle name="Input 6 3 4 2" xfId="26399" xr:uid="{00000000-0005-0000-0000-0000721B0000}"/>
    <cellStyle name="Input 6 3 5" xfId="14712" xr:uid="{00000000-0005-0000-0000-0000731B0000}"/>
    <cellStyle name="Input 6 4" xfId="2933" xr:uid="{00000000-0005-0000-0000-0000741B0000}"/>
    <cellStyle name="Input 6 4 2" xfId="6305" xr:uid="{00000000-0005-0000-0000-0000751B0000}"/>
    <cellStyle name="Input 6 4 2 2" xfId="20271" xr:uid="{00000000-0005-0000-0000-0000761B0000}"/>
    <cellStyle name="Input 6 4 2 2 2" xfId="27175" xr:uid="{00000000-0005-0000-0000-0000771B0000}"/>
    <cellStyle name="Input 6 4 2 3" xfId="19379" xr:uid="{00000000-0005-0000-0000-0000781B0000}"/>
    <cellStyle name="Input 6 4 2 3 2" xfId="26288" xr:uid="{00000000-0005-0000-0000-0000791B0000}"/>
    <cellStyle name="Input 6 4 2 4" xfId="15560" xr:uid="{00000000-0005-0000-0000-00007A1B0000}"/>
    <cellStyle name="Input 6 4 2 5" xfId="14560" xr:uid="{00000000-0005-0000-0000-00007B1B0000}"/>
    <cellStyle name="Input 6 4 3" xfId="9268" xr:uid="{00000000-0005-0000-0000-00007C1B0000}"/>
    <cellStyle name="Input 6 4 3 2" xfId="20841" xr:uid="{00000000-0005-0000-0000-00007D1B0000}"/>
    <cellStyle name="Input 6 4 3 2 2" xfId="27745" xr:uid="{00000000-0005-0000-0000-00007E1B0000}"/>
    <cellStyle name="Input 6 4 3 3" xfId="20531" xr:uid="{00000000-0005-0000-0000-00007F1B0000}"/>
    <cellStyle name="Input 6 4 3 3 2" xfId="27435" xr:uid="{00000000-0005-0000-0000-0000801B0000}"/>
    <cellStyle name="Input 6 4 3 4" xfId="16123" xr:uid="{00000000-0005-0000-0000-0000811B0000}"/>
    <cellStyle name="Input 6 4 3 5" xfId="14492" xr:uid="{00000000-0005-0000-0000-0000821B0000}"/>
    <cellStyle name="Input 6 4 4" xfId="18797" xr:uid="{00000000-0005-0000-0000-0000831B0000}"/>
    <cellStyle name="Input 6 4 4 2" xfId="25707" xr:uid="{00000000-0005-0000-0000-0000841B0000}"/>
    <cellStyle name="Input 6 4 5" xfId="14120" xr:uid="{00000000-0005-0000-0000-0000851B0000}"/>
    <cellStyle name="Input 6 5" xfId="6308" xr:uid="{00000000-0005-0000-0000-0000861B0000}"/>
    <cellStyle name="Input 6 5 2" xfId="20274" xr:uid="{00000000-0005-0000-0000-0000871B0000}"/>
    <cellStyle name="Input 6 5 2 2" xfId="27178" xr:uid="{00000000-0005-0000-0000-0000881B0000}"/>
    <cellStyle name="Input 6 5 3" xfId="19697" xr:uid="{00000000-0005-0000-0000-0000891B0000}"/>
    <cellStyle name="Input 6 5 3 2" xfId="26606" xr:uid="{00000000-0005-0000-0000-00008A1B0000}"/>
    <cellStyle name="Input 6 5 4" xfId="15563" xr:uid="{00000000-0005-0000-0000-00008B1B0000}"/>
    <cellStyle name="Input 6 5 5" xfId="13873" xr:uid="{00000000-0005-0000-0000-00008C1B0000}"/>
    <cellStyle name="Input 6 6" xfId="9265" xr:uid="{00000000-0005-0000-0000-00008D1B0000}"/>
    <cellStyle name="Input 6 6 2" xfId="20838" xr:uid="{00000000-0005-0000-0000-00008E1B0000}"/>
    <cellStyle name="Input 6 6 2 2" xfId="27742" xr:uid="{00000000-0005-0000-0000-00008F1B0000}"/>
    <cellStyle name="Input 6 6 3" xfId="19303" xr:uid="{00000000-0005-0000-0000-0000901B0000}"/>
    <cellStyle name="Input 6 6 3 2" xfId="26212" xr:uid="{00000000-0005-0000-0000-0000911B0000}"/>
    <cellStyle name="Input 6 6 4" xfId="16120" xr:uid="{00000000-0005-0000-0000-0000921B0000}"/>
    <cellStyle name="Input 6 6 5" xfId="14493" xr:uid="{00000000-0005-0000-0000-0000931B0000}"/>
    <cellStyle name="Input 6 7" xfId="11286" xr:uid="{00000000-0005-0000-0000-0000941B0000}"/>
    <cellStyle name="Input 6 7 2" xfId="22452" xr:uid="{00000000-0005-0000-0000-0000951B0000}"/>
    <cellStyle name="Input 6 7 2 2" xfId="29349" xr:uid="{00000000-0005-0000-0000-0000961B0000}"/>
    <cellStyle name="Input 6 7 3" xfId="23292" xr:uid="{00000000-0005-0000-0000-0000971B0000}"/>
    <cellStyle name="Input 6 7 3 2" xfId="30188" xr:uid="{00000000-0005-0000-0000-0000981B0000}"/>
    <cellStyle name="Input 6 7 4" xfId="17842" xr:uid="{00000000-0005-0000-0000-0000991B0000}"/>
    <cellStyle name="Input 6 7 5" xfId="24775" xr:uid="{00000000-0005-0000-0000-00009A1B0000}"/>
    <cellStyle name="Input 6 8" xfId="18035" xr:uid="{00000000-0005-0000-0000-00009B1B0000}"/>
    <cellStyle name="Input 6 8 2" xfId="24949" xr:uid="{00000000-0005-0000-0000-00009C1B0000}"/>
    <cellStyle name="Input 6 9" xfId="13297" xr:uid="{00000000-0005-0000-0000-00009D1B0000}"/>
    <cellStyle name="Input 7" xfId="249" xr:uid="{00000000-0005-0000-0000-00009E1B0000}"/>
    <cellStyle name="Input 7 2" xfId="4883" xr:uid="{00000000-0005-0000-0000-00009F1B0000}"/>
    <cellStyle name="Input 7 2 2" xfId="6302" xr:uid="{00000000-0005-0000-0000-0000A01B0000}"/>
    <cellStyle name="Input 7 2 2 2" xfId="20269" xr:uid="{00000000-0005-0000-0000-0000A11B0000}"/>
    <cellStyle name="Input 7 2 2 2 2" xfId="27173" xr:uid="{00000000-0005-0000-0000-0000A21B0000}"/>
    <cellStyle name="Input 7 2 2 3" xfId="18873" xr:uid="{00000000-0005-0000-0000-0000A31B0000}"/>
    <cellStyle name="Input 7 2 2 3 2" xfId="25782" xr:uid="{00000000-0005-0000-0000-0000A41B0000}"/>
    <cellStyle name="Input 7 2 2 4" xfId="15558" xr:uid="{00000000-0005-0000-0000-0000A51B0000}"/>
    <cellStyle name="Input 7 2 2 5" xfId="13874" xr:uid="{00000000-0005-0000-0000-0000A61B0000}"/>
    <cellStyle name="Input 7 2 3" xfId="9270" xr:uid="{00000000-0005-0000-0000-0000A71B0000}"/>
    <cellStyle name="Input 7 2 3 2" xfId="20843" xr:uid="{00000000-0005-0000-0000-0000A81B0000}"/>
    <cellStyle name="Input 7 2 3 2 2" xfId="27747" xr:uid="{00000000-0005-0000-0000-0000A91B0000}"/>
    <cellStyle name="Input 7 2 3 3" xfId="18581" xr:uid="{00000000-0005-0000-0000-0000AA1B0000}"/>
    <cellStyle name="Input 7 2 3 3 2" xfId="25492" xr:uid="{00000000-0005-0000-0000-0000AB1B0000}"/>
    <cellStyle name="Input 7 2 3 4" xfId="16125" xr:uid="{00000000-0005-0000-0000-0000AC1B0000}"/>
    <cellStyle name="Input 7 2 3 5" xfId="15773" xr:uid="{00000000-0005-0000-0000-0000AD1B0000}"/>
    <cellStyle name="Input 7 2 4" xfId="6578" xr:uid="{00000000-0005-0000-0000-0000AE1B0000}"/>
    <cellStyle name="Input 7 2 4 2" xfId="20394" xr:uid="{00000000-0005-0000-0000-0000AF1B0000}"/>
    <cellStyle name="Input 7 2 4 2 2" xfId="27298" xr:uid="{00000000-0005-0000-0000-0000B01B0000}"/>
    <cellStyle name="Input 7 2 4 3" xfId="18612" xr:uid="{00000000-0005-0000-0000-0000B11B0000}"/>
    <cellStyle name="Input 7 2 4 3 2" xfId="25523" xr:uid="{00000000-0005-0000-0000-0000B21B0000}"/>
    <cellStyle name="Input 7 2 4 4" xfId="15697" xr:uid="{00000000-0005-0000-0000-0000B31B0000}"/>
    <cellStyle name="Input 7 2 4 5" xfId="13846" xr:uid="{00000000-0005-0000-0000-0000B41B0000}"/>
    <cellStyle name="Input 7 2 5" xfId="19493" xr:uid="{00000000-0005-0000-0000-0000B51B0000}"/>
    <cellStyle name="Input 7 2 5 2" xfId="26402" xr:uid="{00000000-0005-0000-0000-0000B61B0000}"/>
    <cellStyle name="Input 7 2 6" xfId="14715" xr:uid="{00000000-0005-0000-0000-0000B71B0000}"/>
    <cellStyle name="Input 7 3" xfId="4882" xr:uid="{00000000-0005-0000-0000-0000B81B0000}"/>
    <cellStyle name="Input 7 3 2" xfId="6301" xr:uid="{00000000-0005-0000-0000-0000B91B0000}"/>
    <cellStyle name="Input 7 3 2 2" xfId="20268" xr:uid="{00000000-0005-0000-0000-0000BA1B0000}"/>
    <cellStyle name="Input 7 3 2 2 2" xfId="27172" xr:uid="{00000000-0005-0000-0000-0000BB1B0000}"/>
    <cellStyle name="Input 7 3 2 3" xfId="19381" xr:uid="{00000000-0005-0000-0000-0000BC1B0000}"/>
    <cellStyle name="Input 7 3 2 3 2" xfId="26290" xr:uid="{00000000-0005-0000-0000-0000BD1B0000}"/>
    <cellStyle name="Input 7 3 2 4" xfId="15557" xr:uid="{00000000-0005-0000-0000-0000BE1B0000}"/>
    <cellStyle name="Input 7 3 2 5" xfId="13682" xr:uid="{00000000-0005-0000-0000-0000BF1B0000}"/>
    <cellStyle name="Input 7 3 3" xfId="9271" xr:uid="{00000000-0005-0000-0000-0000C01B0000}"/>
    <cellStyle name="Input 7 3 3 2" xfId="20844" xr:uid="{00000000-0005-0000-0000-0000C11B0000}"/>
    <cellStyle name="Input 7 3 3 2 2" xfId="27748" xr:uid="{00000000-0005-0000-0000-0000C21B0000}"/>
    <cellStyle name="Input 7 3 3 3" xfId="17965" xr:uid="{00000000-0005-0000-0000-0000C31B0000}"/>
    <cellStyle name="Input 7 3 3 3 2" xfId="24879" xr:uid="{00000000-0005-0000-0000-0000C41B0000}"/>
    <cellStyle name="Input 7 3 3 4" xfId="16126" xr:uid="{00000000-0005-0000-0000-0000C51B0000}"/>
    <cellStyle name="Input 7 3 3 5" xfId="13807" xr:uid="{00000000-0005-0000-0000-0000C61B0000}"/>
    <cellStyle name="Input 7 3 4" xfId="19492" xr:uid="{00000000-0005-0000-0000-0000C71B0000}"/>
    <cellStyle name="Input 7 3 4 2" xfId="26401" xr:uid="{00000000-0005-0000-0000-0000C81B0000}"/>
    <cellStyle name="Input 7 3 5" xfId="14714" xr:uid="{00000000-0005-0000-0000-0000C91B0000}"/>
    <cellStyle name="Input 7 4" xfId="2936" xr:uid="{00000000-0005-0000-0000-0000CA1B0000}"/>
    <cellStyle name="Input 7 4 2" xfId="6300" xr:uid="{00000000-0005-0000-0000-0000CB1B0000}"/>
    <cellStyle name="Input 7 4 2 2" xfId="20267" xr:uid="{00000000-0005-0000-0000-0000CC1B0000}"/>
    <cellStyle name="Input 7 4 2 2 2" xfId="27171" xr:uid="{00000000-0005-0000-0000-0000CD1B0000}"/>
    <cellStyle name="Input 7 4 2 3" xfId="19380" xr:uid="{00000000-0005-0000-0000-0000CE1B0000}"/>
    <cellStyle name="Input 7 4 2 3 2" xfId="26289" xr:uid="{00000000-0005-0000-0000-0000CF1B0000}"/>
    <cellStyle name="Input 7 4 2 4" xfId="15556" xr:uid="{00000000-0005-0000-0000-0000D01B0000}"/>
    <cellStyle name="Input 7 4 2 5" xfId="14561" xr:uid="{00000000-0005-0000-0000-0000D11B0000}"/>
    <cellStyle name="Input 7 4 3" xfId="9272" xr:uid="{00000000-0005-0000-0000-0000D21B0000}"/>
    <cellStyle name="Input 7 4 3 2" xfId="20845" xr:uid="{00000000-0005-0000-0000-0000D31B0000}"/>
    <cellStyle name="Input 7 4 3 2 2" xfId="27749" xr:uid="{00000000-0005-0000-0000-0000D41B0000}"/>
    <cellStyle name="Input 7 4 3 3" xfId="19114" xr:uid="{00000000-0005-0000-0000-0000D51B0000}"/>
    <cellStyle name="Input 7 4 3 3 2" xfId="26023" xr:uid="{00000000-0005-0000-0000-0000D61B0000}"/>
    <cellStyle name="Input 7 4 3 4" xfId="16127" xr:uid="{00000000-0005-0000-0000-0000D71B0000}"/>
    <cellStyle name="Input 7 4 3 5" xfId="14491" xr:uid="{00000000-0005-0000-0000-0000D81B0000}"/>
    <cellStyle name="Input 7 4 4" xfId="18798" xr:uid="{00000000-0005-0000-0000-0000D91B0000}"/>
    <cellStyle name="Input 7 4 4 2" xfId="25708" xr:uid="{00000000-0005-0000-0000-0000DA1B0000}"/>
    <cellStyle name="Input 7 4 5" xfId="14121" xr:uid="{00000000-0005-0000-0000-0000DB1B0000}"/>
    <cellStyle name="Input 7 5" xfId="6304" xr:uid="{00000000-0005-0000-0000-0000DC1B0000}"/>
    <cellStyle name="Input 7 5 2" xfId="20270" xr:uid="{00000000-0005-0000-0000-0000DD1B0000}"/>
    <cellStyle name="Input 7 5 2 2" xfId="27174" xr:uid="{00000000-0005-0000-0000-0000DE1B0000}"/>
    <cellStyle name="Input 7 5 3" xfId="18639" xr:uid="{00000000-0005-0000-0000-0000DF1B0000}"/>
    <cellStyle name="Input 7 5 3 2" xfId="25550" xr:uid="{00000000-0005-0000-0000-0000E01B0000}"/>
    <cellStyle name="Input 7 5 4" xfId="15559" xr:uid="{00000000-0005-0000-0000-0000E11B0000}"/>
    <cellStyle name="Input 7 5 5" xfId="15734" xr:uid="{00000000-0005-0000-0000-0000E21B0000}"/>
    <cellStyle name="Input 7 6" xfId="9269" xr:uid="{00000000-0005-0000-0000-0000E31B0000}"/>
    <cellStyle name="Input 7 6 2" xfId="20842" xr:uid="{00000000-0005-0000-0000-0000E41B0000}"/>
    <cellStyle name="Input 7 6 2 2" xfId="27746" xr:uid="{00000000-0005-0000-0000-0000E51B0000}"/>
    <cellStyle name="Input 7 6 3" xfId="19304" xr:uid="{00000000-0005-0000-0000-0000E61B0000}"/>
    <cellStyle name="Input 7 6 3 2" xfId="26213" xr:uid="{00000000-0005-0000-0000-0000E71B0000}"/>
    <cellStyle name="Input 7 6 4" xfId="16124" xr:uid="{00000000-0005-0000-0000-0000E81B0000}"/>
    <cellStyle name="Input 7 6 5" xfId="13457" xr:uid="{00000000-0005-0000-0000-0000E91B0000}"/>
    <cellStyle name="Input 7 7" xfId="11287" xr:uid="{00000000-0005-0000-0000-0000EA1B0000}"/>
    <cellStyle name="Input 7 7 2" xfId="22453" xr:uid="{00000000-0005-0000-0000-0000EB1B0000}"/>
    <cellStyle name="Input 7 7 2 2" xfId="29350" xr:uid="{00000000-0005-0000-0000-0000EC1B0000}"/>
    <cellStyle name="Input 7 7 3" xfId="23293" xr:uid="{00000000-0005-0000-0000-0000ED1B0000}"/>
    <cellStyle name="Input 7 7 3 2" xfId="30189" xr:uid="{00000000-0005-0000-0000-0000EE1B0000}"/>
    <cellStyle name="Input 7 7 4" xfId="17843" xr:uid="{00000000-0005-0000-0000-0000EF1B0000}"/>
    <cellStyle name="Input 7 7 5" xfId="24776" xr:uid="{00000000-0005-0000-0000-0000F01B0000}"/>
    <cellStyle name="Input 7 8" xfId="18036" xr:uid="{00000000-0005-0000-0000-0000F11B0000}"/>
    <cellStyle name="Input 7 8 2" xfId="24950" xr:uid="{00000000-0005-0000-0000-0000F21B0000}"/>
    <cellStyle name="Input 7 9" xfId="13298" xr:uid="{00000000-0005-0000-0000-0000F31B0000}"/>
    <cellStyle name="Input 8" xfId="580" xr:uid="{00000000-0005-0000-0000-0000F41B0000}"/>
    <cellStyle name="Input 8 2" xfId="4885" xr:uid="{00000000-0005-0000-0000-0000F51B0000}"/>
    <cellStyle name="Input 8 2 2" xfId="6298" xr:uid="{00000000-0005-0000-0000-0000F61B0000}"/>
    <cellStyle name="Input 8 2 2 2" xfId="20265" xr:uid="{00000000-0005-0000-0000-0000F71B0000}"/>
    <cellStyle name="Input 8 2 2 2 2" xfId="27169" xr:uid="{00000000-0005-0000-0000-0000F81B0000}"/>
    <cellStyle name="Input 8 2 2 3" xfId="20767" xr:uid="{00000000-0005-0000-0000-0000F91B0000}"/>
    <cellStyle name="Input 8 2 2 3 2" xfId="27671" xr:uid="{00000000-0005-0000-0000-0000FA1B0000}"/>
    <cellStyle name="Input 8 2 2 4" xfId="15554" xr:uid="{00000000-0005-0000-0000-0000FB1B0000}"/>
    <cellStyle name="Input 8 2 2 5" xfId="13685" xr:uid="{00000000-0005-0000-0000-0000FC1B0000}"/>
    <cellStyle name="Input 8 2 3" xfId="9273" xr:uid="{00000000-0005-0000-0000-0000FD1B0000}"/>
    <cellStyle name="Input 8 2 3 2" xfId="20846" xr:uid="{00000000-0005-0000-0000-0000FE1B0000}"/>
    <cellStyle name="Input 8 2 3 2 2" xfId="27750" xr:uid="{00000000-0005-0000-0000-0000FF1B0000}"/>
    <cellStyle name="Input 8 2 3 3" xfId="19092" xr:uid="{00000000-0005-0000-0000-0000001C0000}"/>
    <cellStyle name="Input 8 2 3 3 2" xfId="26001" xr:uid="{00000000-0005-0000-0000-0000011C0000}"/>
    <cellStyle name="Input 8 2 3 4" xfId="16128" xr:uid="{00000000-0005-0000-0000-0000021C0000}"/>
    <cellStyle name="Input 8 2 3 5" xfId="13536" xr:uid="{00000000-0005-0000-0000-0000031C0000}"/>
    <cellStyle name="Input 8 2 4" xfId="19495" xr:uid="{00000000-0005-0000-0000-0000041C0000}"/>
    <cellStyle name="Input 8 2 4 2" xfId="26404" xr:uid="{00000000-0005-0000-0000-0000051C0000}"/>
    <cellStyle name="Input 8 2 5" xfId="14717" xr:uid="{00000000-0005-0000-0000-0000061C0000}"/>
    <cellStyle name="Input 8 3" xfId="4884" xr:uid="{00000000-0005-0000-0000-0000071C0000}"/>
    <cellStyle name="Input 8 3 2" xfId="6297" xr:uid="{00000000-0005-0000-0000-0000081C0000}"/>
    <cellStyle name="Input 8 3 2 2" xfId="20264" xr:uid="{00000000-0005-0000-0000-0000091C0000}"/>
    <cellStyle name="Input 8 3 2 2 2" xfId="27168" xr:uid="{00000000-0005-0000-0000-00000A1C0000}"/>
    <cellStyle name="Input 8 3 2 3" xfId="22425" xr:uid="{00000000-0005-0000-0000-00000B1C0000}"/>
    <cellStyle name="Input 8 3 2 3 2" xfId="29322" xr:uid="{00000000-0005-0000-0000-00000C1C0000}"/>
    <cellStyle name="Input 8 3 2 4" xfId="15553" xr:uid="{00000000-0005-0000-0000-00000D1C0000}"/>
    <cellStyle name="Input 8 3 2 5" xfId="14562" xr:uid="{00000000-0005-0000-0000-00000E1C0000}"/>
    <cellStyle name="Input 8 3 3" xfId="9274" xr:uid="{00000000-0005-0000-0000-00000F1C0000}"/>
    <cellStyle name="Input 8 3 3 2" xfId="20847" xr:uid="{00000000-0005-0000-0000-0000101C0000}"/>
    <cellStyle name="Input 8 3 3 2 2" xfId="27751" xr:uid="{00000000-0005-0000-0000-0000111C0000}"/>
    <cellStyle name="Input 8 3 3 3" xfId="19302" xr:uid="{00000000-0005-0000-0000-0000121C0000}"/>
    <cellStyle name="Input 8 3 3 3 2" xfId="26211" xr:uid="{00000000-0005-0000-0000-0000131C0000}"/>
    <cellStyle name="Input 8 3 3 4" xfId="16129" xr:uid="{00000000-0005-0000-0000-0000141C0000}"/>
    <cellStyle name="Input 8 3 3 5" xfId="13248" xr:uid="{00000000-0005-0000-0000-0000151C0000}"/>
    <cellStyle name="Input 8 3 4" xfId="19494" xr:uid="{00000000-0005-0000-0000-0000161C0000}"/>
    <cellStyle name="Input 8 3 4 2" xfId="26403" xr:uid="{00000000-0005-0000-0000-0000171C0000}"/>
    <cellStyle name="Input 8 3 5" xfId="14716" xr:uid="{00000000-0005-0000-0000-0000181C0000}"/>
    <cellStyle name="Input 8 4" xfId="2945" xr:uid="{00000000-0005-0000-0000-0000191C0000}"/>
    <cellStyle name="Input 8 4 2" xfId="6296" xr:uid="{00000000-0005-0000-0000-00001A1C0000}"/>
    <cellStyle name="Input 8 4 2 2" xfId="20263" xr:uid="{00000000-0005-0000-0000-00001B1C0000}"/>
    <cellStyle name="Input 8 4 2 2 2" xfId="27167" xr:uid="{00000000-0005-0000-0000-00001C1C0000}"/>
    <cellStyle name="Input 8 4 2 3" xfId="18336" xr:uid="{00000000-0005-0000-0000-00001D1C0000}"/>
    <cellStyle name="Input 8 4 2 3 2" xfId="25249" xr:uid="{00000000-0005-0000-0000-00001E1C0000}"/>
    <cellStyle name="Input 8 4 2 4" xfId="15552" xr:uid="{00000000-0005-0000-0000-00001F1C0000}"/>
    <cellStyle name="Input 8 4 2 5" xfId="13876" xr:uid="{00000000-0005-0000-0000-0000201C0000}"/>
    <cellStyle name="Input 8 4 3" xfId="9275" xr:uid="{00000000-0005-0000-0000-0000211C0000}"/>
    <cellStyle name="Input 8 4 3 2" xfId="20848" xr:uid="{00000000-0005-0000-0000-0000221C0000}"/>
    <cellStyle name="Input 8 4 3 2 2" xfId="27752" xr:uid="{00000000-0005-0000-0000-0000231C0000}"/>
    <cellStyle name="Input 8 4 3 3" xfId="18960" xr:uid="{00000000-0005-0000-0000-0000241C0000}"/>
    <cellStyle name="Input 8 4 3 3 2" xfId="25869" xr:uid="{00000000-0005-0000-0000-0000251C0000}"/>
    <cellStyle name="Input 8 4 3 4" xfId="16130" xr:uid="{00000000-0005-0000-0000-0000261C0000}"/>
    <cellStyle name="Input 8 4 3 5" xfId="14462" xr:uid="{00000000-0005-0000-0000-0000271C0000}"/>
    <cellStyle name="Input 8 4 4" xfId="18802" xr:uid="{00000000-0005-0000-0000-0000281C0000}"/>
    <cellStyle name="Input 8 4 4 2" xfId="25712" xr:uid="{00000000-0005-0000-0000-0000291C0000}"/>
    <cellStyle name="Input 8 4 5" xfId="14125" xr:uid="{00000000-0005-0000-0000-00002A1C0000}"/>
    <cellStyle name="Input 8 5" xfId="6930" xr:uid="{00000000-0005-0000-0000-00002B1C0000}"/>
    <cellStyle name="Input 8 5 2" xfId="20639" xr:uid="{00000000-0005-0000-0000-00002C1C0000}"/>
    <cellStyle name="Input 8 5 2 2" xfId="27543" xr:uid="{00000000-0005-0000-0000-00002D1C0000}"/>
    <cellStyle name="Input 8 5 3" xfId="19341" xr:uid="{00000000-0005-0000-0000-00002E1C0000}"/>
    <cellStyle name="Input 8 5 3 2" xfId="26250" xr:uid="{00000000-0005-0000-0000-00002F1C0000}"/>
    <cellStyle name="Input 8 5 4" xfId="15796" xr:uid="{00000000-0005-0000-0000-0000301C0000}"/>
    <cellStyle name="Input 8 5 5" xfId="14524" xr:uid="{00000000-0005-0000-0000-0000311C0000}"/>
    <cellStyle name="Input 8 6" xfId="11288" xr:uid="{00000000-0005-0000-0000-0000321C0000}"/>
    <cellStyle name="Input 8 6 2" xfId="22454" xr:uid="{00000000-0005-0000-0000-0000331C0000}"/>
    <cellStyle name="Input 8 6 2 2" xfId="29351" xr:uid="{00000000-0005-0000-0000-0000341C0000}"/>
    <cellStyle name="Input 8 6 3" xfId="23294" xr:uid="{00000000-0005-0000-0000-0000351C0000}"/>
    <cellStyle name="Input 8 6 3 2" xfId="30190" xr:uid="{00000000-0005-0000-0000-0000361C0000}"/>
    <cellStyle name="Input 8 6 4" xfId="17844" xr:uid="{00000000-0005-0000-0000-0000371C0000}"/>
    <cellStyle name="Input 8 6 5" xfId="24777" xr:uid="{00000000-0005-0000-0000-0000381C0000}"/>
    <cellStyle name="Input 9" xfId="3024" xr:uid="{00000000-0005-0000-0000-0000391C0000}"/>
    <cellStyle name="Input 9 2" xfId="4887" xr:uid="{00000000-0005-0000-0000-00003A1C0000}"/>
    <cellStyle name="Input 9 2 2" xfId="6294" xr:uid="{00000000-0005-0000-0000-00003B1C0000}"/>
    <cellStyle name="Input 9 2 2 2" xfId="20261" xr:uid="{00000000-0005-0000-0000-00003C1C0000}"/>
    <cellStyle name="Input 9 2 2 2 2" xfId="27165" xr:uid="{00000000-0005-0000-0000-00003D1C0000}"/>
    <cellStyle name="Input 9 2 2 3" xfId="18641" xr:uid="{00000000-0005-0000-0000-00003E1C0000}"/>
    <cellStyle name="Input 9 2 2 3 2" xfId="25552" xr:uid="{00000000-0005-0000-0000-00003F1C0000}"/>
    <cellStyle name="Input 9 2 2 4" xfId="15550" xr:uid="{00000000-0005-0000-0000-0000401C0000}"/>
    <cellStyle name="Input 9 2 2 5" xfId="14563" xr:uid="{00000000-0005-0000-0000-0000411C0000}"/>
    <cellStyle name="Input 9 2 3" xfId="9277" xr:uid="{00000000-0005-0000-0000-0000421C0000}"/>
    <cellStyle name="Input 9 2 3 2" xfId="20850" xr:uid="{00000000-0005-0000-0000-0000431C0000}"/>
    <cellStyle name="Input 9 2 3 2 2" xfId="27754" xr:uid="{00000000-0005-0000-0000-0000441C0000}"/>
    <cellStyle name="Input 9 2 3 3" xfId="18863" xr:uid="{00000000-0005-0000-0000-0000451C0000}"/>
    <cellStyle name="Input 9 2 3 3 2" xfId="25772" xr:uid="{00000000-0005-0000-0000-0000461C0000}"/>
    <cellStyle name="Input 9 2 3 4" xfId="16132" xr:uid="{00000000-0005-0000-0000-0000471C0000}"/>
    <cellStyle name="Input 9 2 3 5" xfId="14489" xr:uid="{00000000-0005-0000-0000-0000481C0000}"/>
    <cellStyle name="Input 9 2 4" xfId="19497" xr:uid="{00000000-0005-0000-0000-0000491C0000}"/>
    <cellStyle name="Input 9 2 4 2" xfId="26406" xr:uid="{00000000-0005-0000-0000-00004A1C0000}"/>
    <cellStyle name="Input 9 2 5" xfId="14719" xr:uid="{00000000-0005-0000-0000-00004B1C0000}"/>
    <cellStyle name="Input 9 3" xfId="4886" xr:uid="{00000000-0005-0000-0000-00004C1C0000}"/>
    <cellStyle name="Input 9 3 2" xfId="6293" xr:uid="{00000000-0005-0000-0000-00004D1C0000}"/>
    <cellStyle name="Input 9 3 2 2" xfId="20260" xr:uid="{00000000-0005-0000-0000-00004E1C0000}"/>
    <cellStyle name="Input 9 3 2 2 2" xfId="27164" xr:uid="{00000000-0005-0000-0000-00004F1C0000}"/>
    <cellStyle name="Input 9 3 2 3" xfId="22426" xr:uid="{00000000-0005-0000-0000-0000501C0000}"/>
    <cellStyle name="Input 9 3 2 3 2" xfId="29323" xr:uid="{00000000-0005-0000-0000-0000511C0000}"/>
    <cellStyle name="Input 9 3 2 4" xfId="15549" xr:uid="{00000000-0005-0000-0000-0000521C0000}"/>
    <cellStyle name="Input 9 3 2 5" xfId="13877" xr:uid="{00000000-0005-0000-0000-0000531C0000}"/>
    <cellStyle name="Input 9 3 3" xfId="9278" xr:uid="{00000000-0005-0000-0000-0000541C0000}"/>
    <cellStyle name="Input 9 3 3 2" xfId="20851" xr:uid="{00000000-0005-0000-0000-0000551C0000}"/>
    <cellStyle name="Input 9 3 3 2 2" xfId="27755" xr:uid="{00000000-0005-0000-0000-0000561C0000}"/>
    <cellStyle name="Input 9 3 3 3" xfId="19645" xr:uid="{00000000-0005-0000-0000-0000571C0000}"/>
    <cellStyle name="Input 9 3 3 3 2" xfId="26554" xr:uid="{00000000-0005-0000-0000-0000581C0000}"/>
    <cellStyle name="Input 9 3 3 4" xfId="16133" xr:uid="{00000000-0005-0000-0000-0000591C0000}"/>
    <cellStyle name="Input 9 3 3 5" xfId="14488" xr:uid="{00000000-0005-0000-0000-00005A1C0000}"/>
    <cellStyle name="Input 9 3 4" xfId="19496" xr:uid="{00000000-0005-0000-0000-00005B1C0000}"/>
    <cellStyle name="Input 9 3 4 2" xfId="26405" xr:uid="{00000000-0005-0000-0000-00005C1C0000}"/>
    <cellStyle name="Input 9 3 5" xfId="14718" xr:uid="{00000000-0005-0000-0000-00005D1C0000}"/>
    <cellStyle name="Input 9 4" xfId="6295" xr:uid="{00000000-0005-0000-0000-00005E1C0000}"/>
    <cellStyle name="Input 9 4 2" xfId="20262" xr:uid="{00000000-0005-0000-0000-00005F1C0000}"/>
    <cellStyle name="Input 9 4 2 2" xfId="27166" xr:uid="{00000000-0005-0000-0000-0000601C0000}"/>
    <cellStyle name="Input 9 4 3" xfId="19382" xr:uid="{00000000-0005-0000-0000-0000611C0000}"/>
    <cellStyle name="Input 9 4 3 2" xfId="26291" xr:uid="{00000000-0005-0000-0000-0000621C0000}"/>
    <cellStyle name="Input 9 4 4" xfId="15551" xr:uid="{00000000-0005-0000-0000-0000631C0000}"/>
    <cellStyle name="Input 9 4 5" xfId="13687" xr:uid="{00000000-0005-0000-0000-0000641C0000}"/>
    <cellStyle name="Input 9 5" xfId="9276" xr:uid="{00000000-0005-0000-0000-0000651C0000}"/>
    <cellStyle name="Input 9 5 2" xfId="20849" xr:uid="{00000000-0005-0000-0000-0000661C0000}"/>
    <cellStyle name="Input 9 5 2 2" xfId="27753" xr:uid="{00000000-0005-0000-0000-0000671C0000}"/>
    <cellStyle name="Input 9 5 3" xfId="19301" xr:uid="{00000000-0005-0000-0000-0000681C0000}"/>
    <cellStyle name="Input 9 5 3 2" xfId="26210" xr:uid="{00000000-0005-0000-0000-0000691C0000}"/>
    <cellStyle name="Input 9 5 4" xfId="16131" xr:uid="{00000000-0005-0000-0000-00006A1C0000}"/>
    <cellStyle name="Input 9 5 5" xfId="14442" xr:uid="{00000000-0005-0000-0000-00006B1C0000}"/>
    <cellStyle name="Input 9 6" xfId="11289" xr:uid="{00000000-0005-0000-0000-00006C1C0000}"/>
    <cellStyle name="Input 9 6 2" xfId="22455" xr:uid="{00000000-0005-0000-0000-00006D1C0000}"/>
    <cellStyle name="Input 9 6 2 2" xfId="29352" xr:uid="{00000000-0005-0000-0000-00006E1C0000}"/>
    <cellStyle name="Input 9 6 3" xfId="23295" xr:uid="{00000000-0005-0000-0000-00006F1C0000}"/>
    <cellStyle name="Input 9 6 3 2" xfId="30191" xr:uid="{00000000-0005-0000-0000-0000701C0000}"/>
    <cellStyle name="Input 9 6 4" xfId="17845" xr:uid="{00000000-0005-0000-0000-0000711C0000}"/>
    <cellStyle name="Input 9 6 5" xfId="24778" xr:uid="{00000000-0005-0000-0000-0000721C0000}"/>
    <cellStyle name="Input 9 7" xfId="18834" xr:uid="{00000000-0005-0000-0000-0000731C0000}"/>
    <cellStyle name="Input 9 7 2" xfId="25744" xr:uid="{00000000-0005-0000-0000-0000741C0000}"/>
    <cellStyle name="Input 9 8" xfId="14163" xr:uid="{00000000-0005-0000-0000-0000751C0000}"/>
    <cellStyle name="LabelWithTotals" xfId="6577" xr:uid="{00000000-0005-0000-0000-0000761C0000}"/>
    <cellStyle name="Last,_First" xfId="6575" xr:uid="{00000000-0005-0000-0000-0000771C0000}"/>
    <cellStyle name="Last_Name" xfId="6576" xr:uid="{00000000-0005-0000-0000-0000781C0000}"/>
    <cellStyle name="Linked Cell" xfId="5643" builtinId="24" customBuiltin="1"/>
    <cellStyle name="Linked Cell 2" xfId="250" xr:uid="{00000000-0005-0000-0000-00007A1C0000}"/>
    <cellStyle name="Linked Cell 2 10" xfId="4888" xr:uid="{00000000-0005-0000-0000-00007B1C0000}"/>
    <cellStyle name="Linked Cell 2 11" xfId="2609" xr:uid="{00000000-0005-0000-0000-00007C1C0000}"/>
    <cellStyle name="Linked Cell 2 2" xfId="654" xr:uid="{00000000-0005-0000-0000-00007D1C0000}"/>
    <cellStyle name="Linked Cell 2 2 2" xfId="3157" xr:uid="{00000000-0005-0000-0000-00007E1C0000}"/>
    <cellStyle name="Linked Cell 2 2 2 2" xfId="4890" xr:uid="{00000000-0005-0000-0000-00007F1C0000}"/>
    <cellStyle name="Linked Cell 2 2 3" xfId="4889" xr:uid="{00000000-0005-0000-0000-0000801C0000}"/>
    <cellStyle name="Linked Cell 2 2 4" xfId="2610" xr:uid="{00000000-0005-0000-0000-0000811C0000}"/>
    <cellStyle name="Linked Cell 2 2 5" xfId="9110" xr:uid="{00000000-0005-0000-0000-0000821C0000}"/>
    <cellStyle name="Linked Cell 2 2 6" xfId="11290" xr:uid="{00000000-0005-0000-0000-0000831C0000}"/>
    <cellStyle name="Linked Cell 2 3" xfId="803" xr:uid="{00000000-0005-0000-0000-0000841C0000}"/>
    <cellStyle name="Linked Cell 2 3 2" xfId="4891" xr:uid="{00000000-0005-0000-0000-0000851C0000}"/>
    <cellStyle name="Linked Cell 2 3 3" xfId="2611" xr:uid="{00000000-0005-0000-0000-0000861C0000}"/>
    <cellStyle name="Linked Cell 2 3 4" xfId="11291" xr:uid="{00000000-0005-0000-0000-0000871C0000}"/>
    <cellStyle name="Linked Cell 2 4" xfId="459" xr:uid="{00000000-0005-0000-0000-0000881C0000}"/>
    <cellStyle name="Linked Cell 2 4 2" xfId="4892" xr:uid="{00000000-0005-0000-0000-0000891C0000}"/>
    <cellStyle name="Linked Cell 2 4 3" xfId="2612" xr:uid="{00000000-0005-0000-0000-00008A1C0000}"/>
    <cellStyle name="Linked Cell 2 5" xfId="894" xr:uid="{00000000-0005-0000-0000-00008B1C0000}"/>
    <cellStyle name="Linked Cell 2 5 2" xfId="4893" xr:uid="{00000000-0005-0000-0000-00008C1C0000}"/>
    <cellStyle name="Linked Cell 2 5 3" xfId="2925" xr:uid="{00000000-0005-0000-0000-00008D1C0000}"/>
    <cellStyle name="Linked Cell 2 6" xfId="3156" xr:uid="{00000000-0005-0000-0000-00008E1C0000}"/>
    <cellStyle name="Linked Cell 2 6 2" xfId="4894" xr:uid="{00000000-0005-0000-0000-00008F1C0000}"/>
    <cellStyle name="Linked Cell 2 6 3" xfId="5404" xr:uid="{00000000-0005-0000-0000-0000901C0000}"/>
    <cellStyle name="Linked Cell 2 7" xfId="3395" xr:uid="{00000000-0005-0000-0000-0000911C0000}"/>
    <cellStyle name="Linked Cell 2 7 2" xfId="4895" xr:uid="{00000000-0005-0000-0000-0000921C0000}"/>
    <cellStyle name="Linked Cell 2 8" xfId="3745" xr:uid="{00000000-0005-0000-0000-0000931C0000}"/>
    <cellStyle name="Linked Cell 2 9" xfId="3832" xr:uid="{00000000-0005-0000-0000-0000941C0000}"/>
    <cellStyle name="Linked Cell 3" xfId="251" xr:uid="{00000000-0005-0000-0000-0000951C0000}"/>
    <cellStyle name="Linked Cell 3 2" xfId="2614" xr:uid="{00000000-0005-0000-0000-0000961C0000}"/>
    <cellStyle name="Linked Cell 3 2 2" xfId="4897" xr:uid="{00000000-0005-0000-0000-0000971C0000}"/>
    <cellStyle name="Linked Cell 3 2 3" xfId="11293" xr:uid="{00000000-0005-0000-0000-0000981C0000}"/>
    <cellStyle name="Linked Cell 3 3" xfId="2615" xr:uid="{00000000-0005-0000-0000-0000991C0000}"/>
    <cellStyle name="Linked Cell 3 3 2" xfId="4898" xr:uid="{00000000-0005-0000-0000-00009A1C0000}"/>
    <cellStyle name="Linked Cell 3 3 3" xfId="11294" xr:uid="{00000000-0005-0000-0000-00009B1C0000}"/>
    <cellStyle name="Linked Cell 3 4" xfId="4896" xr:uid="{00000000-0005-0000-0000-00009C1C0000}"/>
    <cellStyle name="Linked Cell 3 5" xfId="2613" xr:uid="{00000000-0005-0000-0000-00009D1C0000}"/>
    <cellStyle name="Linked Cell 3 6" xfId="11292" xr:uid="{00000000-0005-0000-0000-00009E1C0000}"/>
    <cellStyle name="Linked Cell 4" xfId="252" xr:uid="{00000000-0005-0000-0000-00009F1C0000}"/>
    <cellStyle name="Linked Cell 4 2" xfId="4899" xr:uid="{00000000-0005-0000-0000-0000A01C0000}"/>
    <cellStyle name="Linked Cell 4 3" xfId="2616" xr:uid="{00000000-0005-0000-0000-0000A11C0000}"/>
    <cellStyle name="Linked Cell 5" xfId="253" xr:uid="{00000000-0005-0000-0000-0000A21C0000}"/>
    <cellStyle name="Linked Cell 5 2" xfId="3356" xr:uid="{00000000-0005-0000-0000-0000A31C0000}"/>
    <cellStyle name="Linked Cell 6" xfId="254" xr:uid="{00000000-0005-0000-0000-0000A41C0000}"/>
    <cellStyle name="Linked Cell 7" xfId="255" xr:uid="{00000000-0005-0000-0000-0000A51C0000}"/>
    <cellStyle name="Linked Cell 8" xfId="576" xr:uid="{00000000-0005-0000-0000-0000A61C0000}"/>
    <cellStyle name="Linked Cell 9" xfId="5590" xr:uid="{00000000-0005-0000-0000-0000A71C0000}"/>
    <cellStyle name="Millares [0]_2AV_M_M " xfId="6574" xr:uid="{00000000-0005-0000-0000-0000A81C0000}"/>
    <cellStyle name="Millares_2AV_M_M " xfId="6573" xr:uid="{00000000-0005-0000-0000-0000A91C0000}"/>
    <cellStyle name="million" xfId="6572" xr:uid="{00000000-0005-0000-0000-0000AA1C0000}"/>
    <cellStyle name="Moneda [0]_2AV_M_M " xfId="6571" xr:uid="{00000000-0005-0000-0000-0000AB1C0000}"/>
    <cellStyle name="Moneda_2AV_M_M " xfId="6570" xr:uid="{00000000-0005-0000-0000-0000AC1C0000}"/>
    <cellStyle name="MyHeading1" xfId="6569" xr:uid="{00000000-0005-0000-0000-0000AD1C0000}"/>
    <cellStyle name="Name" xfId="10530" xr:uid="{00000000-0005-0000-0000-0000AE1C0000}"/>
    <cellStyle name="Neutral" xfId="5640" builtinId="28" customBuiltin="1"/>
    <cellStyle name="Neutral 2" xfId="256" xr:uid="{00000000-0005-0000-0000-0000B01C0000}"/>
    <cellStyle name="Neutral 2 10" xfId="4900" xr:uid="{00000000-0005-0000-0000-0000B11C0000}"/>
    <cellStyle name="Neutral 2 11" xfId="2617" xr:uid="{00000000-0005-0000-0000-0000B21C0000}"/>
    <cellStyle name="Neutral 2 2" xfId="257" xr:uid="{00000000-0005-0000-0000-0000B31C0000}"/>
    <cellStyle name="Neutral 2 2 2" xfId="655" xr:uid="{00000000-0005-0000-0000-0000B41C0000}"/>
    <cellStyle name="Neutral 2 2 2 2" xfId="4902" xr:uid="{00000000-0005-0000-0000-0000B51C0000}"/>
    <cellStyle name="Neutral 2 2 2 3" xfId="3159" xr:uid="{00000000-0005-0000-0000-0000B61C0000}"/>
    <cellStyle name="Neutral 2 2 3" xfId="4901" xr:uid="{00000000-0005-0000-0000-0000B71C0000}"/>
    <cellStyle name="Neutral 2 2 4" xfId="2618" xr:uid="{00000000-0005-0000-0000-0000B81C0000}"/>
    <cellStyle name="Neutral 2 2 5" xfId="9107" xr:uid="{00000000-0005-0000-0000-0000B91C0000}"/>
    <cellStyle name="Neutral 2 2 6" xfId="11295" xr:uid="{00000000-0005-0000-0000-0000BA1C0000}"/>
    <cellStyle name="Neutral 2 3" xfId="258" xr:uid="{00000000-0005-0000-0000-0000BB1C0000}"/>
    <cellStyle name="Neutral 2 3 2" xfId="804" xr:uid="{00000000-0005-0000-0000-0000BC1C0000}"/>
    <cellStyle name="Neutral 2 3 2 2" xfId="4903" xr:uid="{00000000-0005-0000-0000-0000BD1C0000}"/>
    <cellStyle name="Neutral 2 3 3" xfId="2619" xr:uid="{00000000-0005-0000-0000-0000BE1C0000}"/>
    <cellStyle name="Neutral 2 4" xfId="460" xr:uid="{00000000-0005-0000-0000-0000BF1C0000}"/>
    <cellStyle name="Neutral 2 4 2" xfId="4904" xr:uid="{00000000-0005-0000-0000-0000C01C0000}"/>
    <cellStyle name="Neutral 2 4 3" xfId="2620" xr:uid="{00000000-0005-0000-0000-0000C11C0000}"/>
    <cellStyle name="Neutral 2 5" xfId="895" xr:uid="{00000000-0005-0000-0000-0000C21C0000}"/>
    <cellStyle name="Neutral 2 5 2" xfId="4905" xr:uid="{00000000-0005-0000-0000-0000C31C0000}"/>
    <cellStyle name="Neutral 2 5 3" xfId="2926" xr:uid="{00000000-0005-0000-0000-0000C41C0000}"/>
    <cellStyle name="Neutral 2 6" xfId="3158" xr:uid="{00000000-0005-0000-0000-0000C51C0000}"/>
    <cellStyle name="Neutral 2 6 2" xfId="4906" xr:uid="{00000000-0005-0000-0000-0000C61C0000}"/>
    <cellStyle name="Neutral 2 6 3" xfId="5405" xr:uid="{00000000-0005-0000-0000-0000C71C0000}"/>
    <cellStyle name="Neutral 2 7" xfId="3391" xr:uid="{00000000-0005-0000-0000-0000C81C0000}"/>
    <cellStyle name="Neutral 2 7 2" xfId="4907" xr:uid="{00000000-0005-0000-0000-0000C91C0000}"/>
    <cellStyle name="Neutral 2 8" xfId="3746" xr:uid="{00000000-0005-0000-0000-0000CA1C0000}"/>
    <cellStyle name="Neutral 2 9" xfId="3833" xr:uid="{00000000-0005-0000-0000-0000CB1C0000}"/>
    <cellStyle name="Neutral 3" xfId="259" xr:uid="{00000000-0005-0000-0000-0000CC1C0000}"/>
    <cellStyle name="Neutral 3 2" xfId="2622" xr:uid="{00000000-0005-0000-0000-0000CD1C0000}"/>
    <cellStyle name="Neutral 3 2 2" xfId="4909" xr:uid="{00000000-0005-0000-0000-0000CE1C0000}"/>
    <cellStyle name="Neutral 3 2 3" xfId="6557" xr:uid="{00000000-0005-0000-0000-0000CF1C0000}"/>
    <cellStyle name="Neutral 3 2 4" xfId="11297" xr:uid="{00000000-0005-0000-0000-0000D01C0000}"/>
    <cellStyle name="Neutral 3 3" xfId="2623" xr:uid="{00000000-0005-0000-0000-0000D11C0000}"/>
    <cellStyle name="Neutral 3 3 2" xfId="4910" xr:uid="{00000000-0005-0000-0000-0000D21C0000}"/>
    <cellStyle name="Neutral 3 3 3" xfId="11298" xr:uid="{00000000-0005-0000-0000-0000D31C0000}"/>
    <cellStyle name="Neutral 3 4" xfId="4908" xr:uid="{00000000-0005-0000-0000-0000D41C0000}"/>
    <cellStyle name="Neutral 3 5" xfId="2621" xr:uid="{00000000-0005-0000-0000-0000D51C0000}"/>
    <cellStyle name="Neutral 3 6" xfId="11296" xr:uid="{00000000-0005-0000-0000-0000D61C0000}"/>
    <cellStyle name="Neutral 4" xfId="260" xr:uid="{00000000-0005-0000-0000-0000D71C0000}"/>
    <cellStyle name="Neutral 4 2" xfId="4911" xr:uid="{00000000-0005-0000-0000-0000D81C0000}"/>
    <cellStyle name="Neutral 4 3" xfId="2624" xr:uid="{00000000-0005-0000-0000-0000D91C0000}"/>
    <cellStyle name="Neutral 4 4" xfId="6556" xr:uid="{00000000-0005-0000-0000-0000DA1C0000}"/>
    <cellStyle name="Neutral 5" xfId="261" xr:uid="{00000000-0005-0000-0000-0000DB1C0000}"/>
    <cellStyle name="Neutral 5 2" xfId="3357" xr:uid="{00000000-0005-0000-0000-0000DC1C0000}"/>
    <cellStyle name="Neutral 5 3" xfId="6555" xr:uid="{00000000-0005-0000-0000-0000DD1C0000}"/>
    <cellStyle name="Neutral 6" xfId="262" xr:uid="{00000000-0005-0000-0000-0000DE1C0000}"/>
    <cellStyle name="Neutral 6 2" xfId="6554" xr:uid="{00000000-0005-0000-0000-0000DF1C0000}"/>
    <cellStyle name="Neutral 7" xfId="263" xr:uid="{00000000-0005-0000-0000-0000E01C0000}"/>
    <cellStyle name="Neutral 7 2" xfId="6553" xr:uid="{00000000-0005-0000-0000-0000E11C0000}"/>
    <cellStyle name="Neutral 8" xfId="581" xr:uid="{00000000-0005-0000-0000-0000E21C0000}"/>
    <cellStyle name="Neutral 9" xfId="5586" xr:uid="{00000000-0005-0000-0000-0000E31C0000}"/>
    <cellStyle name="no dec" xfId="2862" xr:uid="{00000000-0005-0000-0000-0000E41C0000}"/>
    <cellStyle name="Normal" xfId="0" builtinId="0"/>
    <cellStyle name="Normal - Style1" xfId="2863" xr:uid="{00000000-0005-0000-0000-0000E61C0000}"/>
    <cellStyle name="Normal - Style1 2" xfId="6552" xr:uid="{00000000-0005-0000-0000-0000E71C0000}"/>
    <cellStyle name="Normal - Style1 3" xfId="6551" xr:uid="{00000000-0005-0000-0000-0000E81C0000}"/>
    <cellStyle name="Normal - Style1_2010-2012 Program Workbook_Incent_FS" xfId="6550" xr:uid="{00000000-0005-0000-0000-0000E91C0000}"/>
    <cellStyle name="Normal - Style2" xfId="6549" xr:uid="{00000000-0005-0000-0000-0000EA1C0000}"/>
    <cellStyle name="Normal - Style3" xfId="6548" xr:uid="{00000000-0005-0000-0000-0000EB1C0000}"/>
    <cellStyle name="Normal - Style4" xfId="6547" xr:uid="{00000000-0005-0000-0000-0000EC1C0000}"/>
    <cellStyle name="Normal - Style5" xfId="6546" xr:uid="{00000000-0005-0000-0000-0000ED1C0000}"/>
    <cellStyle name="Normal - Style6" xfId="6545" xr:uid="{00000000-0005-0000-0000-0000EE1C0000}"/>
    <cellStyle name="Normal - Style7" xfId="6544" xr:uid="{00000000-0005-0000-0000-0000EF1C0000}"/>
    <cellStyle name="Normal - Style8" xfId="6543" xr:uid="{00000000-0005-0000-0000-0000F01C0000}"/>
    <cellStyle name="Normal 10" xfId="424" xr:uid="{00000000-0005-0000-0000-0000F11C0000}"/>
    <cellStyle name="Normal 10 2" xfId="2626" xr:uid="{00000000-0005-0000-0000-0000F21C0000}"/>
    <cellStyle name="Normal 10 2 2" xfId="4913" xr:uid="{00000000-0005-0000-0000-0000F31C0000}"/>
    <cellStyle name="Normal 10 2 3" xfId="5429" xr:uid="{00000000-0005-0000-0000-0000F41C0000}"/>
    <cellStyle name="Normal 10 3" xfId="2627" xr:uid="{00000000-0005-0000-0000-0000F51C0000}"/>
    <cellStyle name="Normal 10 3 2" xfId="3503" xr:uid="{00000000-0005-0000-0000-0000F61C0000}"/>
    <cellStyle name="Normal 10 3 3" xfId="4914" xr:uid="{00000000-0005-0000-0000-0000F71C0000}"/>
    <cellStyle name="Normal 10 3 4" xfId="6542" xr:uid="{00000000-0005-0000-0000-0000F81C0000}"/>
    <cellStyle name="Normal 10 4" xfId="2864" xr:uid="{00000000-0005-0000-0000-0000F91C0000}"/>
    <cellStyle name="Normal 10 4 2" xfId="3607" xr:uid="{00000000-0005-0000-0000-0000FA1C0000}"/>
    <cellStyle name="Normal 10 4 3" xfId="4915" xr:uid="{00000000-0005-0000-0000-0000FB1C0000}"/>
    <cellStyle name="Normal 10 5" xfId="2971" xr:uid="{00000000-0005-0000-0000-0000FC1C0000}"/>
    <cellStyle name="Normal 10 5 2" xfId="3259" xr:uid="{00000000-0005-0000-0000-0000FD1C0000}"/>
    <cellStyle name="Normal 10 5 2 2" xfId="8888" xr:uid="{00000000-0005-0000-0000-0000FE1C0000}"/>
    <cellStyle name="Normal 10 5 2 2 2" xfId="15896" xr:uid="{00000000-0005-0000-0000-0000FF1C0000}"/>
    <cellStyle name="Normal 10 5 2 3" xfId="14263" xr:uid="{00000000-0005-0000-0000-0000001D0000}"/>
    <cellStyle name="Normal 10 5 3" xfId="4916" xr:uid="{00000000-0005-0000-0000-0000011D0000}"/>
    <cellStyle name="Normal 10 5 3 2" xfId="8889" xr:uid="{00000000-0005-0000-0000-0000021D0000}"/>
    <cellStyle name="Normal 10 5 3 2 2" xfId="15897" xr:uid="{00000000-0005-0000-0000-0000031D0000}"/>
    <cellStyle name="Normal 10 5 3 3" xfId="14720" xr:uid="{00000000-0005-0000-0000-0000041D0000}"/>
    <cellStyle name="Normal 10 5 4" xfId="8887" xr:uid="{00000000-0005-0000-0000-0000051D0000}"/>
    <cellStyle name="Normal 10 5 4 2" xfId="15895" xr:uid="{00000000-0005-0000-0000-0000061D0000}"/>
    <cellStyle name="Normal 10 5 5" xfId="14128" xr:uid="{00000000-0005-0000-0000-0000071D0000}"/>
    <cellStyle name="Normal 10 6" xfId="3431" xr:uid="{00000000-0005-0000-0000-0000081D0000}"/>
    <cellStyle name="Normal 10 6 2" xfId="3705" xr:uid="{00000000-0005-0000-0000-0000091D0000}"/>
    <cellStyle name="Normal 10 6 3" xfId="4917" xr:uid="{00000000-0005-0000-0000-00000A1D0000}"/>
    <cellStyle name="Normal 10 7" xfId="4912" xr:uid="{00000000-0005-0000-0000-00000B1D0000}"/>
    <cellStyle name="Normal 10 8" xfId="2625" xr:uid="{00000000-0005-0000-0000-00000C1D0000}"/>
    <cellStyle name="Normal 10_App b.3 Unspent_" xfId="6541" xr:uid="{00000000-0005-0000-0000-00000D1D0000}"/>
    <cellStyle name="Normal 100" xfId="5314" xr:uid="{00000000-0005-0000-0000-00000E1D0000}"/>
    <cellStyle name="Normal 101" xfId="5315" xr:uid="{00000000-0005-0000-0000-00000F1D0000}"/>
    <cellStyle name="Normal 102" xfId="5323" xr:uid="{00000000-0005-0000-0000-0000101D0000}"/>
    <cellStyle name="Normal 102 2" xfId="8897" xr:uid="{00000000-0005-0000-0000-0000111D0000}"/>
    <cellStyle name="Normal 102 2 2" xfId="15900" xr:uid="{00000000-0005-0000-0000-0000121D0000}"/>
    <cellStyle name="Normal 102 3" xfId="14907" xr:uid="{00000000-0005-0000-0000-0000131D0000}"/>
    <cellStyle name="Normal 103" xfId="5623" xr:uid="{00000000-0005-0000-0000-0000141D0000}"/>
    <cellStyle name="Normal 103 2" xfId="8898" xr:uid="{00000000-0005-0000-0000-0000151D0000}"/>
    <cellStyle name="Normal 104" xfId="5626" xr:uid="{00000000-0005-0000-0000-0000161D0000}"/>
    <cellStyle name="Normal 104 2" xfId="8899" xr:uid="{00000000-0005-0000-0000-0000171D0000}"/>
    <cellStyle name="Normal 105" xfId="5628" xr:uid="{00000000-0005-0000-0000-0000181D0000}"/>
    <cellStyle name="Normal 105 2" xfId="10181" xr:uid="{00000000-0005-0000-0000-0000191D0000}"/>
    <cellStyle name="Normal 105 3" xfId="15003" xr:uid="{00000000-0005-0000-0000-00001A1D0000}"/>
    <cellStyle name="Normal 106" xfId="5629" xr:uid="{00000000-0005-0000-0000-00001B1D0000}"/>
    <cellStyle name="Normal 106 2" xfId="10182" xr:uid="{00000000-0005-0000-0000-00001C1D0000}"/>
    <cellStyle name="Normal 107" xfId="10183" xr:uid="{00000000-0005-0000-0000-00001D1D0000}"/>
    <cellStyle name="Normal 108" xfId="10184" xr:uid="{00000000-0005-0000-0000-00001E1D0000}"/>
    <cellStyle name="Normal 109" xfId="10185" xr:uid="{00000000-0005-0000-0000-00001F1D0000}"/>
    <cellStyle name="Normal 11" xfId="423" xr:uid="{00000000-0005-0000-0000-0000201D0000}"/>
    <cellStyle name="Normal 11 10" xfId="2972" xr:uid="{00000000-0005-0000-0000-0000211D0000}"/>
    <cellStyle name="Normal 11 10 2" xfId="3260" xr:uid="{00000000-0005-0000-0000-0000221D0000}"/>
    <cellStyle name="Normal 11 10 2 2" xfId="8902" xr:uid="{00000000-0005-0000-0000-0000231D0000}"/>
    <cellStyle name="Normal 11 10 2 2 2" xfId="15902" xr:uid="{00000000-0005-0000-0000-0000241D0000}"/>
    <cellStyle name="Normal 11 10 2 3" xfId="14264" xr:uid="{00000000-0005-0000-0000-0000251D0000}"/>
    <cellStyle name="Normal 11 10 3" xfId="4919" xr:uid="{00000000-0005-0000-0000-0000261D0000}"/>
    <cellStyle name="Normal 11 10 3 2" xfId="8903" xr:uid="{00000000-0005-0000-0000-0000271D0000}"/>
    <cellStyle name="Normal 11 10 3 2 2" xfId="15903" xr:uid="{00000000-0005-0000-0000-0000281D0000}"/>
    <cellStyle name="Normal 11 10 3 3" xfId="14721" xr:uid="{00000000-0005-0000-0000-0000291D0000}"/>
    <cellStyle name="Normal 11 10 4" xfId="8901" xr:uid="{00000000-0005-0000-0000-00002A1D0000}"/>
    <cellStyle name="Normal 11 10 4 2" xfId="15901" xr:uid="{00000000-0005-0000-0000-00002B1D0000}"/>
    <cellStyle name="Normal 11 10 5" xfId="14129" xr:uid="{00000000-0005-0000-0000-00002C1D0000}"/>
    <cellStyle name="Normal 11 11" xfId="3215" xr:uid="{00000000-0005-0000-0000-00002D1D0000}"/>
    <cellStyle name="Normal 11 11 2" xfId="4920" xr:uid="{00000000-0005-0000-0000-00002E1D0000}"/>
    <cellStyle name="Normal 11 11 2 2" xfId="8905" xr:uid="{00000000-0005-0000-0000-00002F1D0000}"/>
    <cellStyle name="Normal 11 11 2 2 2" xfId="15905" xr:uid="{00000000-0005-0000-0000-0000301D0000}"/>
    <cellStyle name="Normal 11 11 2 3" xfId="14722" xr:uid="{00000000-0005-0000-0000-0000311D0000}"/>
    <cellStyle name="Normal 11 11 3" xfId="8904" xr:uid="{00000000-0005-0000-0000-0000321D0000}"/>
    <cellStyle name="Normal 11 11 3 2" xfId="15904" xr:uid="{00000000-0005-0000-0000-0000331D0000}"/>
    <cellStyle name="Normal 11 11 4" xfId="14219" xr:uid="{00000000-0005-0000-0000-0000341D0000}"/>
    <cellStyle name="Normal 11 12" xfId="3433" xr:uid="{00000000-0005-0000-0000-0000351D0000}"/>
    <cellStyle name="Normal 11 12 2" xfId="8906" xr:uid="{00000000-0005-0000-0000-0000361D0000}"/>
    <cellStyle name="Normal 11 12 2 2" xfId="15906" xr:uid="{00000000-0005-0000-0000-0000371D0000}"/>
    <cellStyle name="Normal 11 12 3" xfId="14343" xr:uid="{00000000-0005-0000-0000-0000381D0000}"/>
    <cellStyle name="Normal 11 13" xfId="3862" xr:uid="{00000000-0005-0000-0000-0000391D0000}"/>
    <cellStyle name="Normal 11 14" xfId="4918" xr:uid="{00000000-0005-0000-0000-00003A1D0000}"/>
    <cellStyle name="Normal 11 15" xfId="2628" xr:uid="{00000000-0005-0000-0000-00003B1D0000}"/>
    <cellStyle name="Normal 11 15 2" xfId="8909" xr:uid="{00000000-0005-0000-0000-00003C1D0000}"/>
    <cellStyle name="Normal 11 15 2 2" xfId="15907" xr:uid="{00000000-0005-0000-0000-00003D1D0000}"/>
    <cellStyle name="Normal 11 15 3" xfId="13990" xr:uid="{00000000-0005-0000-0000-00003E1D0000}"/>
    <cellStyle name="Normal 11 16" xfId="11299" xr:uid="{00000000-0005-0000-0000-00003F1D0000}"/>
    <cellStyle name="Normal 11 16 2" xfId="17846" xr:uid="{00000000-0005-0000-0000-0000401D0000}"/>
    <cellStyle name="Normal 11 2" xfId="730" xr:uid="{00000000-0005-0000-0000-0000411D0000}"/>
    <cellStyle name="Normal 11 2 10" xfId="2629" xr:uid="{00000000-0005-0000-0000-0000421D0000}"/>
    <cellStyle name="Normal 11 2 10 2" xfId="8911" xr:uid="{00000000-0005-0000-0000-0000431D0000}"/>
    <cellStyle name="Normal 11 2 10 2 2" xfId="15909" xr:uid="{00000000-0005-0000-0000-0000441D0000}"/>
    <cellStyle name="Normal 11 2 10 3" xfId="13991" xr:uid="{00000000-0005-0000-0000-0000451D0000}"/>
    <cellStyle name="Normal 11 2 11" xfId="8910" xr:uid="{00000000-0005-0000-0000-0000461D0000}"/>
    <cellStyle name="Normal 11 2 11 2" xfId="15908" xr:uid="{00000000-0005-0000-0000-0000471D0000}"/>
    <cellStyle name="Normal 11 2 12" xfId="6539" xr:uid="{00000000-0005-0000-0000-0000481D0000}"/>
    <cellStyle name="Normal 11 2 13" xfId="13535" xr:uid="{00000000-0005-0000-0000-0000491D0000}"/>
    <cellStyle name="Normal 11 2 2" xfId="2630" xr:uid="{00000000-0005-0000-0000-00004A1D0000}"/>
    <cellStyle name="Normal 11 2 2 2" xfId="2631" xr:uid="{00000000-0005-0000-0000-00004B1D0000}"/>
    <cellStyle name="Normal 11 2 2 2 2" xfId="3218" xr:uid="{00000000-0005-0000-0000-00004C1D0000}"/>
    <cellStyle name="Normal 11 2 2 2 2 2" xfId="8914" xr:uid="{00000000-0005-0000-0000-00004D1D0000}"/>
    <cellStyle name="Normal 11 2 2 2 2 2 2" xfId="15912" xr:uid="{00000000-0005-0000-0000-00004E1D0000}"/>
    <cellStyle name="Normal 11 2 2 2 2 3" xfId="14222" xr:uid="{00000000-0005-0000-0000-00004F1D0000}"/>
    <cellStyle name="Normal 11 2 2 2 3" xfId="4923" xr:uid="{00000000-0005-0000-0000-0000501D0000}"/>
    <cellStyle name="Normal 11 2 2 2 3 2" xfId="8915" xr:uid="{00000000-0005-0000-0000-0000511D0000}"/>
    <cellStyle name="Normal 11 2 2 2 3 2 2" xfId="15913" xr:uid="{00000000-0005-0000-0000-0000521D0000}"/>
    <cellStyle name="Normal 11 2 2 2 3 3" xfId="14725" xr:uid="{00000000-0005-0000-0000-0000531D0000}"/>
    <cellStyle name="Normal 11 2 2 2 4" xfId="8913" xr:uid="{00000000-0005-0000-0000-0000541D0000}"/>
    <cellStyle name="Normal 11 2 2 2 4 2" xfId="15911" xr:uid="{00000000-0005-0000-0000-0000551D0000}"/>
    <cellStyle name="Normal 11 2 2 2 5" xfId="13993" xr:uid="{00000000-0005-0000-0000-0000561D0000}"/>
    <cellStyle name="Normal 11 2 2 3" xfId="3217" xr:uid="{00000000-0005-0000-0000-0000571D0000}"/>
    <cellStyle name="Normal 11 2 2 3 2" xfId="8916" xr:uid="{00000000-0005-0000-0000-0000581D0000}"/>
    <cellStyle name="Normal 11 2 2 3 2 2" xfId="15914" xr:uid="{00000000-0005-0000-0000-0000591D0000}"/>
    <cellStyle name="Normal 11 2 2 3 3" xfId="14221" xr:uid="{00000000-0005-0000-0000-00005A1D0000}"/>
    <cellStyle name="Normal 11 2 2 4" xfId="4922" xr:uid="{00000000-0005-0000-0000-00005B1D0000}"/>
    <cellStyle name="Normal 11 2 2 4 2" xfId="8917" xr:uid="{00000000-0005-0000-0000-00005C1D0000}"/>
    <cellStyle name="Normal 11 2 2 4 2 2" xfId="15915" xr:uid="{00000000-0005-0000-0000-00005D1D0000}"/>
    <cellStyle name="Normal 11 2 2 4 3" xfId="14724" xr:uid="{00000000-0005-0000-0000-00005E1D0000}"/>
    <cellStyle name="Normal 11 2 2 5" xfId="8912" xr:uid="{00000000-0005-0000-0000-00005F1D0000}"/>
    <cellStyle name="Normal 11 2 2 5 2" xfId="15910" xr:uid="{00000000-0005-0000-0000-0000601D0000}"/>
    <cellStyle name="Normal 11 2 2 6" xfId="13992" xr:uid="{00000000-0005-0000-0000-0000611D0000}"/>
    <cellStyle name="Normal 11 2 3" xfId="2632" xr:uid="{00000000-0005-0000-0000-0000621D0000}"/>
    <cellStyle name="Normal 11 2 3 2" xfId="2633" xr:uid="{00000000-0005-0000-0000-0000631D0000}"/>
    <cellStyle name="Normal 11 2 3 2 2" xfId="3220" xr:uid="{00000000-0005-0000-0000-0000641D0000}"/>
    <cellStyle name="Normal 11 2 3 2 2 2" xfId="8920" xr:uid="{00000000-0005-0000-0000-0000651D0000}"/>
    <cellStyle name="Normal 11 2 3 2 2 2 2" xfId="15918" xr:uid="{00000000-0005-0000-0000-0000661D0000}"/>
    <cellStyle name="Normal 11 2 3 2 2 3" xfId="14224" xr:uid="{00000000-0005-0000-0000-0000671D0000}"/>
    <cellStyle name="Normal 11 2 3 2 3" xfId="4925" xr:uid="{00000000-0005-0000-0000-0000681D0000}"/>
    <cellStyle name="Normal 11 2 3 2 3 2" xfId="8921" xr:uid="{00000000-0005-0000-0000-0000691D0000}"/>
    <cellStyle name="Normal 11 2 3 2 3 2 2" xfId="15919" xr:uid="{00000000-0005-0000-0000-00006A1D0000}"/>
    <cellStyle name="Normal 11 2 3 2 3 3" xfId="14727" xr:uid="{00000000-0005-0000-0000-00006B1D0000}"/>
    <cellStyle name="Normal 11 2 3 2 4" xfId="8919" xr:uid="{00000000-0005-0000-0000-00006C1D0000}"/>
    <cellStyle name="Normal 11 2 3 2 4 2" xfId="15917" xr:uid="{00000000-0005-0000-0000-00006D1D0000}"/>
    <cellStyle name="Normal 11 2 3 2 5" xfId="13995" xr:uid="{00000000-0005-0000-0000-00006E1D0000}"/>
    <cellStyle name="Normal 11 2 3 3" xfId="3219" xr:uid="{00000000-0005-0000-0000-00006F1D0000}"/>
    <cellStyle name="Normal 11 2 3 3 2" xfId="8922" xr:uid="{00000000-0005-0000-0000-0000701D0000}"/>
    <cellStyle name="Normal 11 2 3 3 2 2" xfId="15920" xr:uid="{00000000-0005-0000-0000-0000711D0000}"/>
    <cellStyle name="Normal 11 2 3 3 3" xfId="14223" xr:uid="{00000000-0005-0000-0000-0000721D0000}"/>
    <cellStyle name="Normal 11 2 3 4" xfId="4924" xr:uid="{00000000-0005-0000-0000-0000731D0000}"/>
    <cellStyle name="Normal 11 2 3 4 2" xfId="8923" xr:uid="{00000000-0005-0000-0000-0000741D0000}"/>
    <cellStyle name="Normal 11 2 3 4 2 2" xfId="15921" xr:uid="{00000000-0005-0000-0000-0000751D0000}"/>
    <cellStyle name="Normal 11 2 3 4 3" xfId="14726" xr:uid="{00000000-0005-0000-0000-0000761D0000}"/>
    <cellStyle name="Normal 11 2 3 5" xfId="8918" xr:uid="{00000000-0005-0000-0000-0000771D0000}"/>
    <cellStyle name="Normal 11 2 3 5 2" xfId="15916" xr:uid="{00000000-0005-0000-0000-0000781D0000}"/>
    <cellStyle name="Normal 11 2 3 6" xfId="13994" xr:uid="{00000000-0005-0000-0000-0000791D0000}"/>
    <cellStyle name="Normal 11 2 4" xfId="2634" xr:uid="{00000000-0005-0000-0000-00007A1D0000}"/>
    <cellStyle name="Normal 11 2 4 2" xfId="2635" xr:uid="{00000000-0005-0000-0000-00007B1D0000}"/>
    <cellStyle name="Normal 11 2 4 2 2" xfId="3222" xr:uid="{00000000-0005-0000-0000-00007C1D0000}"/>
    <cellStyle name="Normal 11 2 4 2 2 2" xfId="8926" xr:uid="{00000000-0005-0000-0000-00007D1D0000}"/>
    <cellStyle name="Normal 11 2 4 2 2 2 2" xfId="15924" xr:uid="{00000000-0005-0000-0000-00007E1D0000}"/>
    <cellStyle name="Normal 11 2 4 2 2 3" xfId="14226" xr:uid="{00000000-0005-0000-0000-00007F1D0000}"/>
    <cellStyle name="Normal 11 2 4 2 3" xfId="4927" xr:uid="{00000000-0005-0000-0000-0000801D0000}"/>
    <cellStyle name="Normal 11 2 4 2 3 2" xfId="8927" xr:uid="{00000000-0005-0000-0000-0000811D0000}"/>
    <cellStyle name="Normal 11 2 4 2 3 2 2" xfId="15925" xr:uid="{00000000-0005-0000-0000-0000821D0000}"/>
    <cellStyle name="Normal 11 2 4 2 3 3" xfId="14729" xr:uid="{00000000-0005-0000-0000-0000831D0000}"/>
    <cellStyle name="Normal 11 2 4 2 4" xfId="8925" xr:uid="{00000000-0005-0000-0000-0000841D0000}"/>
    <cellStyle name="Normal 11 2 4 2 4 2" xfId="15923" xr:uid="{00000000-0005-0000-0000-0000851D0000}"/>
    <cellStyle name="Normal 11 2 4 2 5" xfId="13997" xr:uid="{00000000-0005-0000-0000-0000861D0000}"/>
    <cellStyle name="Normal 11 2 4 3" xfId="3221" xr:uid="{00000000-0005-0000-0000-0000871D0000}"/>
    <cellStyle name="Normal 11 2 4 3 2" xfId="8928" xr:uid="{00000000-0005-0000-0000-0000881D0000}"/>
    <cellStyle name="Normal 11 2 4 3 2 2" xfId="15926" xr:uid="{00000000-0005-0000-0000-0000891D0000}"/>
    <cellStyle name="Normal 11 2 4 3 3" xfId="14225" xr:uid="{00000000-0005-0000-0000-00008A1D0000}"/>
    <cellStyle name="Normal 11 2 4 4" xfId="4926" xr:uid="{00000000-0005-0000-0000-00008B1D0000}"/>
    <cellStyle name="Normal 11 2 4 4 2" xfId="8929" xr:uid="{00000000-0005-0000-0000-00008C1D0000}"/>
    <cellStyle name="Normal 11 2 4 4 2 2" xfId="15927" xr:uid="{00000000-0005-0000-0000-00008D1D0000}"/>
    <cellStyle name="Normal 11 2 4 4 3" xfId="14728" xr:uid="{00000000-0005-0000-0000-00008E1D0000}"/>
    <cellStyle name="Normal 11 2 4 5" xfId="8924" xr:uid="{00000000-0005-0000-0000-00008F1D0000}"/>
    <cellStyle name="Normal 11 2 4 5 2" xfId="15922" xr:uid="{00000000-0005-0000-0000-0000901D0000}"/>
    <cellStyle name="Normal 11 2 4 6" xfId="13996" xr:uid="{00000000-0005-0000-0000-0000911D0000}"/>
    <cellStyle name="Normal 11 2 5" xfId="2636" xr:uid="{00000000-0005-0000-0000-0000921D0000}"/>
    <cellStyle name="Normal 11 2 5 2" xfId="2637" xr:uid="{00000000-0005-0000-0000-0000931D0000}"/>
    <cellStyle name="Normal 11 2 5 2 2" xfId="3224" xr:uid="{00000000-0005-0000-0000-0000941D0000}"/>
    <cellStyle name="Normal 11 2 5 2 2 2" xfId="8932" xr:uid="{00000000-0005-0000-0000-0000951D0000}"/>
    <cellStyle name="Normal 11 2 5 2 2 2 2" xfId="15930" xr:uid="{00000000-0005-0000-0000-0000961D0000}"/>
    <cellStyle name="Normal 11 2 5 2 2 3" xfId="14228" xr:uid="{00000000-0005-0000-0000-0000971D0000}"/>
    <cellStyle name="Normal 11 2 5 2 3" xfId="4929" xr:uid="{00000000-0005-0000-0000-0000981D0000}"/>
    <cellStyle name="Normal 11 2 5 2 3 2" xfId="8933" xr:uid="{00000000-0005-0000-0000-0000991D0000}"/>
    <cellStyle name="Normal 11 2 5 2 3 2 2" xfId="15931" xr:uid="{00000000-0005-0000-0000-00009A1D0000}"/>
    <cellStyle name="Normal 11 2 5 2 3 3" xfId="14731" xr:uid="{00000000-0005-0000-0000-00009B1D0000}"/>
    <cellStyle name="Normal 11 2 5 2 4" xfId="8931" xr:uid="{00000000-0005-0000-0000-00009C1D0000}"/>
    <cellStyle name="Normal 11 2 5 2 4 2" xfId="15929" xr:uid="{00000000-0005-0000-0000-00009D1D0000}"/>
    <cellStyle name="Normal 11 2 5 2 5" xfId="13999" xr:uid="{00000000-0005-0000-0000-00009E1D0000}"/>
    <cellStyle name="Normal 11 2 5 3" xfId="3223" xr:uid="{00000000-0005-0000-0000-00009F1D0000}"/>
    <cellStyle name="Normal 11 2 5 3 2" xfId="8934" xr:uid="{00000000-0005-0000-0000-0000A01D0000}"/>
    <cellStyle name="Normal 11 2 5 3 2 2" xfId="15932" xr:uid="{00000000-0005-0000-0000-0000A11D0000}"/>
    <cellStyle name="Normal 11 2 5 3 3" xfId="14227" xr:uid="{00000000-0005-0000-0000-0000A21D0000}"/>
    <cellStyle name="Normal 11 2 5 4" xfId="4928" xr:uid="{00000000-0005-0000-0000-0000A31D0000}"/>
    <cellStyle name="Normal 11 2 5 4 2" xfId="8935" xr:uid="{00000000-0005-0000-0000-0000A41D0000}"/>
    <cellStyle name="Normal 11 2 5 4 2 2" xfId="15933" xr:uid="{00000000-0005-0000-0000-0000A51D0000}"/>
    <cellStyle name="Normal 11 2 5 4 3" xfId="14730" xr:uid="{00000000-0005-0000-0000-0000A61D0000}"/>
    <cellStyle name="Normal 11 2 5 5" xfId="8930" xr:uid="{00000000-0005-0000-0000-0000A71D0000}"/>
    <cellStyle name="Normal 11 2 5 5 2" xfId="15928" xr:uid="{00000000-0005-0000-0000-0000A81D0000}"/>
    <cellStyle name="Normal 11 2 5 6" xfId="13998" xr:uid="{00000000-0005-0000-0000-0000A91D0000}"/>
    <cellStyle name="Normal 11 2 6" xfId="2638" xr:uid="{00000000-0005-0000-0000-0000AA1D0000}"/>
    <cellStyle name="Normal 11 2 6 2" xfId="2639" xr:uid="{00000000-0005-0000-0000-0000AB1D0000}"/>
    <cellStyle name="Normal 11 2 6 2 2" xfId="3226" xr:uid="{00000000-0005-0000-0000-0000AC1D0000}"/>
    <cellStyle name="Normal 11 2 6 2 2 2" xfId="8938" xr:uid="{00000000-0005-0000-0000-0000AD1D0000}"/>
    <cellStyle name="Normal 11 2 6 2 2 2 2" xfId="15936" xr:uid="{00000000-0005-0000-0000-0000AE1D0000}"/>
    <cellStyle name="Normal 11 2 6 2 2 3" xfId="14230" xr:uid="{00000000-0005-0000-0000-0000AF1D0000}"/>
    <cellStyle name="Normal 11 2 6 2 3" xfId="4931" xr:uid="{00000000-0005-0000-0000-0000B01D0000}"/>
    <cellStyle name="Normal 11 2 6 2 3 2" xfId="8939" xr:uid="{00000000-0005-0000-0000-0000B11D0000}"/>
    <cellStyle name="Normal 11 2 6 2 3 2 2" xfId="15937" xr:uid="{00000000-0005-0000-0000-0000B21D0000}"/>
    <cellStyle name="Normal 11 2 6 2 3 3" xfId="14733" xr:uid="{00000000-0005-0000-0000-0000B31D0000}"/>
    <cellStyle name="Normal 11 2 6 2 4" xfId="8937" xr:uid="{00000000-0005-0000-0000-0000B41D0000}"/>
    <cellStyle name="Normal 11 2 6 2 4 2" xfId="15935" xr:uid="{00000000-0005-0000-0000-0000B51D0000}"/>
    <cellStyle name="Normal 11 2 6 2 5" xfId="14001" xr:uid="{00000000-0005-0000-0000-0000B61D0000}"/>
    <cellStyle name="Normal 11 2 6 3" xfId="3225" xr:uid="{00000000-0005-0000-0000-0000B71D0000}"/>
    <cellStyle name="Normal 11 2 6 3 2" xfId="8940" xr:uid="{00000000-0005-0000-0000-0000B81D0000}"/>
    <cellStyle name="Normal 11 2 6 3 2 2" xfId="15938" xr:uid="{00000000-0005-0000-0000-0000B91D0000}"/>
    <cellStyle name="Normal 11 2 6 3 3" xfId="14229" xr:uid="{00000000-0005-0000-0000-0000BA1D0000}"/>
    <cellStyle name="Normal 11 2 6 4" xfId="4930" xr:uid="{00000000-0005-0000-0000-0000BB1D0000}"/>
    <cellStyle name="Normal 11 2 6 4 2" xfId="8941" xr:uid="{00000000-0005-0000-0000-0000BC1D0000}"/>
    <cellStyle name="Normal 11 2 6 4 2 2" xfId="15939" xr:uid="{00000000-0005-0000-0000-0000BD1D0000}"/>
    <cellStyle name="Normal 11 2 6 4 3" xfId="14732" xr:uid="{00000000-0005-0000-0000-0000BE1D0000}"/>
    <cellStyle name="Normal 11 2 6 5" xfId="8936" xr:uid="{00000000-0005-0000-0000-0000BF1D0000}"/>
    <cellStyle name="Normal 11 2 6 5 2" xfId="15934" xr:uid="{00000000-0005-0000-0000-0000C01D0000}"/>
    <cellStyle name="Normal 11 2 6 6" xfId="14000" xr:uid="{00000000-0005-0000-0000-0000C11D0000}"/>
    <cellStyle name="Normal 11 2 7" xfId="2640" xr:uid="{00000000-0005-0000-0000-0000C21D0000}"/>
    <cellStyle name="Normal 11 2 7 2" xfId="3227" xr:uid="{00000000-0005-0000-0000-0000C31D0000}"/>
    <cellStyle name="Normal 11 2 7 2 2" xfId="8943" xr:uid="{00000000-0005-0000-0000-0000C41D0000}"/>
    <cellStyle name="Normal 11 2 7 2 2 2" xfId="15941" xr:uid="{00000000-0005-0000-0000-0000C51D0000}"/>
    <cellStyle name="Normal 11 2 7 2 3" xfId="14231" xr:uid="{00000000-0005-0000-0000-0000C61D0000}"/>
    <cellStyle name="Normal 11 2 7 3" xfId="4932" xr:uid="{00000000-0005-0000-0000-0000C71D0000}"/>
    <cellStyle name="Normal 11 2 7 3 2" xfId="8944" xr:uid="{00000000-0005-0000-0000-0000C81D0000}"/>
    <cellStyle name="Normal 11 2 7 3 2 2" xfId="15942" xr:uid="{00000000-0005-0000-0000-0000C91D0000}"/>
    <cellStyle name="Normal 11 2 7 3 3" xfId="14734" xr:uid="{00000000-0005-0000-0000-0000CA1D0000}"/>
    <cellStyle name="Normal 11 2 7 4" xfId="8942" xr:uid="{00000000-0005-0000-0000-0000CB1D0000}"/>
    <cellStyle name="Normal 11 2 7 4 2" xfId="15940" xr:uid="{00000000-0005-0000-0000-0000CC1D0000}"/>
    <cellStyle name="Normal 11 2 7 5" xfId="14002" xr:uid="{00000000-0005-0000-0000-0000CD1D0000}"/>
    <cellStyle name="Normal 11 2 8" xfId="3216" xr:uid="{00000000-0005-0000-0000-0000CE1D0000}"/>
    <cellStyle name="Normal 11 2 8 2" xfId="8945" xr:uid="{00000000-0005-0000-0000-0000CF1D0000}"/>
    <cellStyle name="Normal 11 2 8 2 2" xfId="15943" xr:uid="{00000000-0005-0000-0000-0000D01D0000}"/>
    <cellStyle name="Normal 11 2 8 3" xfId="14220" xr:uid="{00000000-0005-0000-0000-0000D11D0000}"/>
    <cellStyle name="Normal 11 2 9" xfId="4921" xr:uid="{00000000-0005-0000-0000-0000D21D0000}"/>
    <cellStyle name="Normal 11 2 9 2" xfId="8946" xr:uid="{00000000-0005-0000-0000-0000D31D0000}"/>
    <cellStyle name="Normal 11 2 9 2 2" xfId="15944" xr:uid="{00000000-0005-0000-0000-0000D41D0000}"/>
    <cellStyle name="Normal 11 2 9 3" xfId="14723" xr:uid="{00000000-0005-0000-0000-0000D51D0000}"/>
    <cellStyle name="Normal 11 3" xfId="1140" xr:uid="{00000000-0005-0000-0000-0000D61D0000}"/>
    <cellStyle name="Normal 11 3 2" xfId="1425" xr:uid="{00000000-0005-0000-0000-0000D71D0000}"/>
    <cellStyle name="Normal 11 3 2 2" xfId="3229" xr:uid="{00000000-0005-0000-0000-0000D81D0000}"/>
    <cellStyle name="Normal 11 3 2 2 2" xfId="8949" xr:uid="{00000000-0005-0000-0000-0000D91D0000}"/>
    <cellStyle name="Normal 11 3 2 2 2 2" xfId="15945" xr:uid="{00000000-0005-0000-0000-0000DA1D0000}"/>
    <cellStyle name="Normal 11 3 2 2 3" xfId="14233" xr:uid="{00000000-0005-0000-0000-0000DB1D0000}"/>
    <cellStyle name="Normal 11 3 2 3" xfId="4934" xr:uid="{00000000-0005-0000-0000-0000DC1D0000}"/>
    <cellStyle name="Normal 11 3 2 3 2" xfId="8950" xr:uid="{00000000-0005-0000-0000-0000DD1D0000}"/>
    <cellStyle name="Normal 11 3 2 3 2 2" xfId="15946" xr:uid="{00000000-0005-0000-0000-0000DE1D0000}"/>
    <cellStyle name="Normal 11 3 2 3 3" xfId="14736" xr:uid="{00000000-0005-0000-0000-0000DF1D0000}"/>
    <cellStyle name="Normal 11 3 2 4" xfId="2642" xr:uid="{00000000-0005-0000-0000-0000E01D0000}"/>
    <cellStyle name="Normal 11 3 2 4 2" xfId="8951" xr:uid="{00000000-0005-0000-0000-0000E11D0000}"/>
    <cellStyle name="Normal 11 3 2 4 2 2" xfId="15947" xr:uid="{00000000-0005-0000-0000-0000E21D0000}"/>
    <cellStyle name="Normal 11 3 2 4 3" xfId="14004" xr:uid="{00000000-0005-0000-0000-0000E31D0000}"/>
    <cellStyle name="Normal 11 3 3" xfId="1760" xr:uid="{00000000-0005-0000-0000-0000E41D0000}"/>
    <cellStyle name="Normal 11 3 3 2" xfId="3228" xr:uid="{00000000-0005-0000-0000-0000E51D0000}"/>
    <cellStyle name="Normal 11 3 3 2 2" xfId="8953" xr:uid="{00000000-0005-0000-0000-0000E61D0000}"/>
    <cellStyle name="Normal 11 3 3 2 2 2" xfId="15948" xr:uid="{00000000-0005-0000-0000-0000E71D0000}"/>
    <cellStyle name="Normal 11 3 3 2 3" xfId="14232" xr:uid="{00000000-0005-0000-0000-0000E81D0000}"/>
    <cellStyle name="Normal 11 3 4" xfId="4933" xr:uid="{00000000-0005-0000-0000-0000E91D0000}"/>
    <cellStyle name="Normal 11 3 4 2" xfId="8954" xr:uid="{00000000-0005-0000-0000-0000EA1D0000}"/>
    <cellStyle name="Normal 11 3 4 2 2" xfId="15949" xr:uid="{00000000-0005-0000-0000-0000EB1D0000}"/>
    <cellStyle name="Normal 11 3 4 3" xfId="14735" xr:uid="{00000000-0005-0000-0000-0000EC1D0000}"/>
    <cellStyle name="Normal 11 3 5" xfId="2641" xr:uid="{00000000-0005-0000-0000-0000ED1D0000}"/>
    <cellStyle name="Normal 11 3 5 2" xfId="8955" xr:uid="{00000000-0005-0000-0000-0000EE1D0000}"/>
    <cellStyle name="Normal 11 3 5 2 2" xfId="15950" xr:uid="{00000000-0005-0000-0000-0000EF1D0000}"/>
    <cellStyle name="Normal 11 3 5 3" xfId="14003" xr:uid="{00000000-0005-0000-0000-0000F01D0000}"/>
    <cellStyle name="Normal 11 3 6" xfId="6538" xr:uid="{00000000-0005-0000-0000-0000F11D0000}"/>
    <cellStyle name="Normal 11 4" xfId="1370" xr:uid="{00000000-0005-0000-0000-0000F21D0000}"/>
    <cellStyle name="Normal 11 4 2" xfId="2644" xr:uid="{00000000-0005-0000-0000-0000F31D0000}"/>
    <cellStyle name="Normal 11 4 2 2" xfId="3231" xr:uid="{00000000-0005-0000-0000-0000F41D0000}"/>
    <cellStyle name="Normal 11 4 2 2 2" xfId="8958" xr:uid="{00000000-0005-0000-0000-0000F51D0000}"/>
    <cellStyle name="Normal 11 4 2 2 2 2" xfId="15952" xr:uid="{00000000-0005-0000-0000-0000F61D0000}"/>
    <cellStyle name="Normal 11 4 2 2 3" xfId="14235" xr:uid="{00000000-0005-0000-0000-0000F71D0000}"/>
    <cellStyle name="Normal 11 4 2 3" xfId="4936" xr:uid="{00000000-0005-0000-0000-0000F81D0000}"/>
    <cellStyle name="Normal 11 4 2 3 2" xfId="8959" xr:uid="{00000000-0005-0000-0000-0000F91D0000}"/>
    <cellStyle name="Normal 11 4 2 3 2 2" xfId="15953" xr:uid="{00000000-0005-0000-0000-0000FA1D0000}"/>
    <cellStyle name="Normal 11 4 2 3 3" xfId="14738" xr:uid="{00000000-0005-0000-0000-0000FB1D0000}"/>
    <cellStyle name="Normal 11 4 2 4" xfId="8957" xr:uid="{00000000-0005-0000-0000-0000FC1D0000}"/>
    <cellStyle name="Normal 11 4 2 4 2" xfId="15951" xr:uid="{00000000-0005-0000-0000-0000FD1D0000}"/>
    <cellStyle name="Normal 11 4 2 5" xfId="14006" xr:uid="{00000000-0005-0000-0000-0000FE1D0000}"/>
    <cellStyle name="Normal 11 4 3" xfId="3230" xr:uid="{00000000-0005-0000-0000-0000FF1D0000}"/>
    <cellStyle name="Normal 11 4 3 2" xfId="8960" xr:uid="{00000000-0005-0000-0000-0000001E0000}"/>
    <cellStyle name="Normal 11 4 3 2 2" xfId="15954" xr:uid="{00000000-0005-0000-0000-0000011E0000}"/>
    <cellStyle name="Normal 11 4 3 3" xfId="14234" xr:uid="{00000000-0005-0000-0000-0000021E0000}"/>
    <cellStyle name="Normal 11 4 4" xfId="4935" xr:uid="{00000000-0005-0000-0000-0000031E0000}"/>
    <cellStyle name="Normal 11 4 4 2" xfId="8961" xr:uid="{00000000-0005-0000-0000-0000041E0000}"/>
    <cellStyle name="Normal 11 4 4 2 2" xfId="15955" xr:uid="{00000000-0005-0000-0000-0000051E0000}"/>
    <cellStyle name="Normal 11 4 4 3" xfId="14737" xr:uid="{00000000-0005-0000-0000-0000061E0000}"/>
    <cellStyle name="Normal 11 4 5" xfId="2643" xr:uid="{00000000-0005-0000-0000-0000071E0000}"/>
    <cellStyle name="Normal 11 4 5 2" xfId="8962" xr:uid="{00000000-0005-0000-0000-0000081E0000}"/>
    <cellStyle name="Normal 11 4 5 2 2" xfId="15956" xr:uid="{00000000-0005-0000-0000-0000091E0000}"/>
    <cellStyle name="Normal 11 4 5 3" xfId="14005" xr:uid="{00000000-0005-0000-0000-00000A1E0000}"/>
    <cellStyle name="Normal 11 4 6" xfId="6540" xr:uid="{00000000-0005-0000-0000-00000B1E0000}"/>
    <cellStyle name="Normal 11 5" xfId="1753" xr:uid="{00000000-0005-0000-0000-00000C1E0000}"/>
    <cellStyle name="Normal 11 5 2" xfId="2646" xr:uid="{00000000-0005-0000-0000-00000D1E0000}"/>
    <cellStyle name="Normal 11 5 2 2" xfId="3233" xr:uid="{00000000-0005-0000-0000-00000E1E0000}"/>
    <cellStyle name="Normal 11 5 2 2 2" xfId="8965" xr:uid="{00000000-0005-0000-0000-00000F1E0000}"/>
    <cellStyle name="Normal 11 5 2 2 2 2" xfId="15958" xr:uid="{00000000-0005-0000-0000-0000101E0000}"/>
    <cellStyle name="Normal 11 5 2 2 3" xfId="14237" xr:uid="{00000000-0005-0000-0000-0000111E0000}"/>
    <cellStyle name="Normal 11 5 2 3" xfId="4938" xr:uid="{00000000-0005-0000-0000-0000121E0000}"/>
    <cellStyle name="Normal 11 5 2 3 2" xfId="8966" xr:uid="{00000000-0005-0000-0000-0000131E0000}"/>
    <cellStyle name="Normal 11 5 2 3 2 2" xfId="15959" xr:uid="{00000000-0005-0000-0000-0000141E0000}"/>
    <cellStyle name="Normal 11 5 2 3 3" xfId="14740" xr:uid="{00000000-0005-0000-0000-0000151E0000}"/>
    <cellStyle name="Normal 11 5 2 4" xfId="8964" xr:uid="{00000000-0005-0000-0000-0000161E0000}"/>
    <cellStyle name="Normal 11 5 2 4 2" xfId="15957" xr:uid="{00000000-0005-0000-0000-0000171E0000}"/>
    <cellStyle name="Normal 11 5 2 5" xfId="14008" xr:uid="{00000000-0005-0000-0000-0000181E0000}"/>
    <cellStyle name="Normal 11 5 3" xfId="3232" xr:uid="{00000000-0005-0000-0000-0000191E0000}"/>
    <cellStyle name="Normal 11 5 3 2" xfId="8967" xr:uid="{00000000-0005-0000-0000-00001A1E0000}"/>
    <cellStyle name="Normal 11 5 3 2 2" xfId="15960" xr:uid="{00000000-0005-0000-0000-00001B1E0000}"/>
    <cellStyle name="Normal 11 5 3 3" xfId="14236" xr:uid="{00000000-0005-0000-0000-00001C1E0000}"/>
    <cellStyle name="Normal 11 5 4" xfId="4937" xr:uid="{00000000-0005-0000-0000-00001D1E0000}"/>
    <cellStyle name="Normal 11 5 4 2" xfId="8968" xr:uid="{00000000-0005-0000-0000-00001E1E0000}"/>
    <cellStyle name="Normal 11 5 4 2 2" xfId="15961" xr:uid="{00000000-0005-0000-0000-00001F1E0000}"/>
    <cellStyle name="Normal 11 5 4 3" xfId="14739" xr:uid="{00000000-0005-0000-0000-0000201E0000}"/>
    <cellStyle name="Normal 11 5 5" xfId="2645" xr:uid="{00000000-0005-0000-0000-0000211E0000}"/>
    <cellStyle name="Normal 11 5 5 2" xfId="8969" xr:uid="{00000000-0005-0000-0000-0000221E0000}"/>
    <cellStyle name="Normal 11 5 5 2 2" xfId="15962" xr:uid="{00000000-0005-0000-0000-0000231E0000}"/>
    <cellStyle name="Normal 11 5 5 3" xfId="14007" xr:uid="{00000000-0005-0000-0000-0000241E0000}"/>
    <cellStyle name="Normal 11 6" xfId="2647" xr:uid="{00000000-0005-0000-0000-0000251E0000}"/>
    <cellStyle name="Normal 11 6 2" xfId="2648" xr:uid="{00000000-0005-0000-0000-0000261E0000}"/>
    <cellStyle name="Normal 11 6 2 2" xfId="3235" xr:uid="{00000000-0005-0000-0000-0000271E0000}"/>
    <cellStyle name="Normal 11 6 2 2 2" xfId="8972" xr:uid="{00000000-0005-0000-0000-0000281E0000}"/>
    <cellStyle name="Normal 11 6 2 2 2 2" xfId="15965" xr:uid="{00000000-0005-0000-0000-0000291E0000}"/>
    <cellStyle name="Normal 11 6 2 2 3" xfId="14239" xr:uid="{00000000-0005-0000-0000-00002A1E0000}"/>
    <cellStyle name="Normal 11 6 2 3" xfId="4940" xr:uid="{00000000-0005-0000-0000-00002B1E0000}"/>
    <cellStyle name="Normal 11 6 2 3 2" xfId="8973" xr:uid="{00000000-0005-0000-0000-00002C1E0000}"/>
    <cellStyle name="Normal 11 6 2 3 2 2" xfId="15966" xr:uid="{00000000-0005-0000-0000-00002D1E0000}"/>
    <cellStyle name="Normal 11 6 2 3 3" xfId="14742" xr:uid="{00000000-0005-0000-0000-00002E1E0000}"/>
    <cellStyle name="Normal 11 6 2 4" xfId="8971" xr:uid="{00000000-0005-0000-0000-00002F1E0000}"/>
    <cellStyle name="Normal 11 6 2 4 2" xfId="15964" xr:uid="{00000000-0005-0000-0000-0000301E0000}"/>
    <cellStyle name="Normal 11 6 2 5" xfId="14010" xr:uid="{00000000-0005-0000-0000-0000311E0000}"/>
    <cellStyle name="Normal 11 6 3" xfId="3234" xr:uid="{00000000-0005-0000-0000-0000321E0000}"/>
    <cellStyle name="Normal 11 6 3 2" xfId="8974" xr:uid="{00000000-0005-0000-0000-0000331E0000}"/>
    <cellStyle name="Normal 11 6 3 2 2" xfId="15967" xr:uid="{00000000-0005-0000-0000-0000341E0000}"/>
    <cellStyle name="Normal 11 6 3 3" xfId="14238" xr:uid="{00000000-0005-0000-0000-0000351E0000}"/>
    <cellStyle name="Normal 11 6 4" xfId="4939" xr:uid="{00000000-0005-0000-0000-0000361E0000}"/>
    <cellStyle name="Normal 11 6 4 2" xfId="8975" xr:uid="{00000000-0005-0000-0000-0000371E0000}"/>
    <cellStyle name="Normal 11 6 4 2 2" xfId="15968" xr:uid="{00000000-0005-0000-0000-0000381E0000}"/>
    <cellStyle name="Normal 11 6 4 3" xfId="14741" xr:uid="{00000000-0005-0000-0000-0000391E0000}"/>
    <cellStyle name="Normal 11 6 5" xfId="5428" xr:uid="{00000000-0005-0000-0000-00003A1E0000}"/>
    <cellStyle name="Normal 11 6 6" xfId="8970" xr:uid="{00000000-0005-0000-0000-00003B1E0000}"/>
    <cellStyle name="Normal 11 6 6 2" xfId="15963" xr:uid="{00000000-0005-0000-0000-00003C1E0000}"/>
    <cellStyle name="Normal 11 6 7" xfId="14009" xr:uid="{00000000-0005-0000-0000-00003D1E0000}"/>
    <cellStyle name="Normal 11 7" xfId="2649" xr:uid="{00000000-0005-0000-0000-00003E1E0000}"/>
    <cellStyle name="Normal 11 7 2" xfId="2650" xr:uid="{00000000-0005-0000-0000-00003F1E0000}"/>
    <cellStyle name="Normal 11 7 2 2" xfId="3237" xr:uid="{00000000-0005-0000-0000-0000401E0000}"/>
    <cellStyle name="Normal 11 7 2 2 2" xfId="8979" xr:uid="{00000000-0005-0000-0000-0000411E0000}"/>
    <cellStyle name="Normal 11 7 2 2 2 2" xfId="15971" xr:uid="{00000000-0005-0000-0000-0000421E0000}"/>
    <cellStyle name="Normal 11 7 2 2 3" xfId="14241" xr:uid="{00000000-0005-0000-0000-0000431E0000}"/>
    <cellStyle name="Normal 11 7 2 3" xfId="4942" xr:uid="{00000000-0005-0000-0000-0000441E0000}"/>
    <cellStyle name="Normal 11 7 2 3 2" xfId="8980" xr:uid="{00000000-0005-0000-0000-0000451E0000}"/>
    <cellStyle name="Normal 11 7 2 3 2 2" xfId="15972" xr:uid="{00000000-0005-0000-0000-0000461E0000}"/>
    <cellStyle name="Normal 11 7 2 3 3" xfId="14744" xr:uid="{00000000-0005-0000-0000-0000471E0000}"/>
    <cellStyle name="Normal 11 7 2 4" xfId="8978" xr:uid="{00000000-0005-0000-0000-0000481E0000}"/>
    <cellStyle name="Normal 11 7 2 4 2" xfId="15970" xr:uid="{00000000-0005-0000-0000-0000491E0000}"/>
    <cellStyle name="Normal 11 7 2 5" xfId="14012" xr:uid="{00000000-0005-0000-0000-00004A1E0000}"/>
    <cellStyle name="Normal 11 7 3" xfId="3236" xr:uid="{00000000-0005-0000-0000-00004B1E0000}"/>
    <cellStyle name="Normal 11 7 3 2" xfId="8981" xr:uid="{00000000-0005-0000-0000-00004C1E0000}"/>
    <cellStyle name="Normal 11 7 3 2 2" xfId="15973" xr:uid="{00000000-0005-0000-0000-00004D1E0000}"/>
    <cellStyle name="Normal 11 7 3 3" xfId="14240" xr:uid="{00000000-0005-0000-0000-00004E1E0000}"/>
    <cellStyle name="Normal 11 7 4" xfId="4941" xr:uid="{00000000-0005-0000-0000-00004F1E0000}"/>
    <cellStyle name="Normal 11 7 4 2" xfId="8982" xr:uid="{00000000-0005-0000-0000-0000501E0000}"/>
    <cellStyle name="Normal 11 7 4 2 2" xfId="15974" xr:uid="{00000000-0005-0000-0000-0000511E0000}"/>
    <cellStyle name="Normal 11 7 4 3" xfId="14743" xr:uid="{00000000-0005-0000-0000-0000521E0000}"/>
    <cellStyle name="Normal 11 7 5" xfId="8977" xr:uid="{00000000-0005-0000-0000-0000531E0000}"/>
    <cellStyle name="Normal 11 7 5 2" xfId="15969" xr:uid="{00000000-0005-0000-0000-0000541E0000}"/>
    <cellStyle name="Normal 11 7 6" xfId="14011" xr:uid="{00000000-0005-0000-0000-0000551E0000}"/>
    <cellStyle name="Normal 11 8" xfId="2651" xr:uid="{00000000-0005-0000-0000-0000561E0000}"/>
    <cellStyle name="Normal 11 8 2" xfId="3238" xr:uid="{00000000-0005-0000-0000-0000571E0000}"/>
    <cellStyle name="Normal 11 8 2 2" xfId="8984" xr:uid="{00000000-0005-0000-0000-0000581E0000}"/>
    <cellStyle name="Normal 11 8 2 2 2" xfId="15976" xr:uid="{00000000-0005-0000-0000-0000591E0000}"/>
    <cellStyle name="Normal 11 8 2 3" xfId="14242" xr:uid="{00000000-0005-0000-0000-00005A1E0000}"/>
    <cellStyle name="Normal 11 8 3" xfId="4943" xr:uid="{00000000-0005-0000-0000-00005B1E0000}"/>
    <cellStyle name="Normal 11 8 3 2" xfId="8985" xr:uid="{00000000-0005-0000-0000-00005C1E0000}"/>
    <cellStyle name="Normal 11 8 3 2 2" xfId="15977" xr:uid="{00000000-0005-0000-0000-00005D1E0000}"/>
    <cellStyle name="Normal 11 8 3 3" xfId="14745" xr:uid="{00000000-0005-0000-0000-00005E1E0000}"/>
    <cellStyle name="Normal 11 8 4" xfId="8983" xr:uid="{00000000-0005-0000-0000-00005F1E0000}"/>
    <cellStyle name="Normal 11 8 4 2" xfId="15975" xr:uid="{00000000-0005-0000-0000-0000601E0000}"/>
    <cellStyle name="Normal 11 8 5" xfId="14013" xr:uid="{00000000-0005-0000-0000-0000611E0000}"/>
    <cellStyle name="Normal 11 9" xfId="2865" xr:uid="{00000000-0005-0000-0000-0000621E0000}"/>
    <cellStyle name="Normal 11 9 2" xfId="3608" xr:uid="{00000000-0005-0000-0000-0000631E0000}"/>
    <cellStyle name="Normal 11 9 3" xfId="4944" xr:uid="{00000000-0005-0000-0000-0000641E0000}"/>
    <cellStyle name="Normal 11_App b.3 Unspent_" xfId="6537" xr:uid="{00000000-0005-0000-0000-0000651E0000}"/>
    <cellStyle name="Normal 110" xfId="10186" xr:uid="{00000000-0005-0000-0000-0000661E0000}"/>
    <cellStyle name="Normal 111" xfId="10203" xr:uid="{00000000-0005-0000-0000-0000671E0000}"/>
    <cellStyle name="Normal 112" xfId="10208" xr:uid="{00000000-0005-0000-0000-0000681E0000}"/>
    <cellStyle name="Normal 112 2" xfId="6536" xr:uid="{00000000-0005-0000-0000-0000691E0000}"/>
    <cellStyle name="Normal 113" xfId="10211" xr:uid="{00000000-0005-0000-0000-00006A1E0000}"/>
    <cellStyle name="Normal 114" xfId="10206" xr:uid="{00000000-0005-0000-0000-00006B1E0000}"/>
    <cellStyle name="Normal 115" xfId="10229" xr:uid="{00000000-0005-0000-0000-00006C1E0000}"/>
    <cellStyle name="Normal 116" xfId="10226" xr:uid="{00000000-0005-0000-0000-00006D1E0000}"/>
    <cellStyle name="Normal 117" xfId="10209" xr:uid="{00000000-0005-0000-0000-00006E1E0000}"/>
    <cellStyle name="Normal 118" xfId="10216" xr:uid="{00000000-0005-0000-0000-00006F1E0000}"/>
    <cellStyle name="Normal 119" xfId="10205" xr:uid="{00000000-0005-0000-0000-0000701E0000}"/>
    <cellStyle name="Normal 12" xfId="425" xr:uid="{00000000-0005-0000-0000-0000711E0000}"/>
    <cellStyle name="Normal 12 2" xfId="599" xr:uid="{00000000-0005-0000-0000-0000721E0000}"/>
    <cellStyle name="Normal 12 2 2" xfId="3609" xr:uid="{00000000-0005-0000-0000-0000731E0000}"/>
    <cellStyle name="Normal 12 2 3" xfId="4946" xr:uid="{00000000-0005-0000-0000-0000741E0000}"/>
    <cellStyle name="Normal 12 2 4" xfId="2866" xr:uid="{00000000-0005-0000-0000-0000751E0000}"/>
    <cellStyle name="Normal 12 2 5" xfId="8989" xr:uid="{00000000-0005-0000-0000-0000761E0000}"/>
    <cellStyle name="Normal 12 2 5 2" xfId="15978" xr:uid="{00000000-0005-0000-0000-0000771E0000}"/>
    <cellStyle name="Normal 12 2 6" xfId="6534" xr:uid="{00000000-0005-0000-0000-0000781E0000}"/>
    <cellStyle name="Normal 12 2 7" xfId="13479" xr:uid="{00000000-0005-0000-0000-0000791E0000}"/>
    <cellStyle name="Normal 12 3" xfId="902" xr:uid="{00000000-0005-0000-0000-00007A1E0000}"/>
    <cellStyle name="Normal 12 3 2" xfId="1142" xr:uid="{00000000-0005-0000-0000-00007B1E0000}"/>
    <cellStyle name="Normal 12 3 2 2" xfId="3261" xr:uid="{00000000-0005-0000-0000-00007C1E0000}"/>
    <cellStyle name="Normal 12 3 2 2 2" xfId="8994" xr:uid="{00000000-0005-0000-0000-00007D1E0000}"/>
    <cellStyle name="Normal 12 3 2 2 2 2" xfId="15979" xr:uid="{00000000-0005-0000-0000-00007E1E0000}"/>
    <cellStyle name="Normal 12 3 2 2 3" xfId="14265" xr:uid="{00000000-0005-0000-0000-00007F1E0000}"/>
    <cellStyle name="Normal 12 3 3" xfId="4947" xr:uid="{00000000-0005-0000-0000-0000801E0000}"/>
    <cellStyle name="Normal 12 3 3 2" xfId="8995" xr:uid="{00000000-0005-0000-0000-0000811E0000}"/>
    <cellStyle name="Normal 12 3 3 2 2" xfId="15980" xr:uid="{00000000-0005-0000-0000-0000821E0000}"/>
    <cellStyle name="Normal 12 3 3 3" xfId="14746" xr:uid="{00000000-0005-0000-0000-0000831E0000}"/>
    <cellStyle name="Normal 12 3 4" xfId="2973" xr:uid="{00000000-0005-0000-0000-0000841E0000}"/>
    <cellStyle name="Normal 12 3 4 2" xfId="8996" xr:uid="{00000000-0005-0000-0000-0000851E0000}"/>
    <cellStyle name="Normal 12 3 4 2 2" xfId="15981" xr:uid="{00000000-0005-0000-0000-0000861E0000}"/>
    <cellStyle name="Normal 12 3 4 3" xfId="14130" xr:uid="{00000000-0005-0000-0000-0000871E0000}"/>
    <cellStyle name="Normal 12 3 5" xfId="6533" xr:uid="{00000000-0005-0000-0000-0000881E0000}"/>
    <cellStyle name="Normal 12 4" xfId="3459" xr:uid="{00000000-0005-0000-0000-0000891E0000}"/>
    <cellStyle name="Normal 12 4 2" xfId="3709" xr:uid="{00000000-0005-0000-0000-00008A1E0000}"/>
    <cellStyle name="Normal 12 4 3" xfId="4948" xr:uid="{00000000-0005-0000-0000-00008B1E0000}"/>
    <cellStyle name="Normal 12 4 4" xfId="6535" xr:uid="{00000000-0005-0000-0000-00008C1E0000}"/>
    <cellStyle name="Normal 12 5" xfId="3776" xr:uid="{00000000-0005-0000-0000-00008D1E0000}"/>
    <cellStyle name="Normal 12 6" xfId="4945" xr:uid="{00000000-0005-0000-0000-00008E1E0000}"/>
    <cellStyle name="Normal 12 7" xfId="2652" xr:uid="{00000000-0005-0000-0000-00008F1E0000}"/>
    <cellStyle name="Normal 12 8" xfId="11300" xr:uid="{00000000-0005-0000-0000-0000901E0000}"/>
    <cellStyle name="Normal 12_2010 - 2012 CEE Analysis - 2012 Budget DRAFT 11.1.11" xfId="6532" xr:uid="{00000000-0005-0000-0000-0000911E0000}"/>
    <cellStyle name="Normal 120" xfId="10227" xr:uid="{00000000-0005-0000-0000-0000921E0000}"/>
    <cellStyle name="Normal 121" xfId="10214" xr:uid="{00000000-0005-0000-0000-0000931E0000}"/>
    <cellStyle name="Normal 122" xfId="10230" xr:uid="{00000000-0005-0000-0000-0000941E0000}"/>
    <cellStyle name="Normal 123" xfId="10207" xr:uid="{00000000-0005-0000-0000-0000951E0000}"/>
    <cellStyle name="Normal 124" xfId="10225" xr:uid="{00000000-0005-0000-0000-0000961E0000}"/>
    <cellStyle name="Normal 125" xfId="10234" xr:uid="{00000000-0005-0000-0000-0000971E0000}"/>
    <cellStyle name="Normal 126" xfId="10241" xr:uid="{00000000-0005-0000-0000-0000981E0000}"/>
    <cellStyle name="Normal 127" xfId="10243" xr:uid="{00000000-0005-0000-0000-0000991E0000}"/>
    <cellStyle name="Normal 128" xfId="10245" xr:uid="{00000000-0005-0000-0000-00009A1E0000}"/>
    <cellStyle name="Normal 129" xfId="10248" xr:uid="{00000000-0005-0000-0000-00009B1E0000}"/>
    <cellStyle name="Normal 129 2" xfId="17011" xr:uid="{00000000-0005-0000-0000-00009C1E0000}"/>
    <cellStyle name="Normal 13" xfId="693" xr:uid="{00000000-0005-0000-0000-00009D1E0000}"/>
    <cellStyle name="Normal 13 10" xfId="3239" xr:uid="{00000000-0005-0000-0000-00009E1E0000}"/>
    <cellStyle name="Normal 13 10 2" xfId="4950" xr:uid="{00000000-0005-0000-0000-00009F1E0000}"/>
    <cellStyle name="Normal 13 10 2 2" xfId="9005" xr:uid="{00000000-0005-0000-0000-0000A01E0000}"/>
    <cellStyle name="Normal 13 10 2 2 2" xfId="15983" xr:uid="{00000000-0005-0000-0000-0000A11E0000}"/>
    <cellStyle name="Normal 13 10 2 3" xfId="14747" xr:uid="{00000000-0005-0000-0000-0000A21E0000}"/>
    <cellStyle name="Normal 13 10 3" xfId="9004" xr:uid="{00000000-0005-0000-0000-0000A31E0000}"/>
    <cellStyle name="Normal 13 10 3 2" xfId="15982" xr:uid="{00000000-0005-0000-0000-0000A41E0000}"/>
    <cellStyle name="Normal 13 10 4" xfId="14243" xr:uid="{00000000-0005-0000-0000-0000A51E0000}"/>
    <cellStyle name="Normal 13 11" xfId="4949" xr:uid="{00000000-0005-0000-0000-0000A61E0000}"/>
    <cellStyle name="Normal 13 12" xfId="2653" xr:uid="{00000000-0005-0000-0000-0000A71E0000}"/>
    <cellStyle name="Normal 13 12 2" xfId="9007" xr:uid="{00000000-0005-0000-0000-0000A81E0000}"/>
    <cellStyle name="Normal 13 12 2 2" xfId="15984" xr:uid="{00000000-0005-0000-0000-0000A91E0000}"/>
    <cellStyle name="Normal 13 12 3" xfId="14014" xr:uid="{00000000-0005-0000-0000-0000AA1E0000}"/>
    <cellStyle name="Normal 13 13" xfId="11301" xr:uid="{00000000-0005-0000-0000-0000AB1E0000}"/>
    <cellStyle name="Normal 13 2" xfId="842" xr:uid="{00000000-0005-0000-0000-0000AC1E0000}"/>
    <cellStyle name="Normal 13 2 2" xfId="2655" xr:uid="{00000000-0005-0000-0000-0000AD1E0000}"/>
    <cellStyle name="Normal 13 2 2 2" xfId="3241" xr:uid="{00000000-0005-0000-0000-0000AE1E0000}"/>
    <cellStyle name="Normal 13 2 2 2 2" xfId="9010" xr:uid="{00000000-0005-0000-0000-0000AF1E0000}"/>
    <cellStyle name="Normal 13 2 2 2 2 2" xfId="15986" xr:uid="{00000000-0005-0000-0000-0000B01E0000}"/>
    <cellStyle name="Normal 13 2 2 2 3" xfId="14245" xr:uid="{00000000-0005-0000-0000-0000B11E0000}"/>
    <cellStyle name="Normal 13 2 2 3" xfId="4952" xr:uid="{00000000-0005-0000-0000-0000B21E0000}"/>
    <cellStyle name="Normal 13 2 2 3 2" xfId="9011" xr:uid="{00000000-0005-0000-0000-0000B31E0000}"/>
    <cellStyle name="Normal 13 2 2 3 2 2" xfId="15987" xr:uid="{00000000-0005-0000-0000-0000B41E0000}"/>
    <cellStyle name="Normal 13 2 2 3 3" xfId="14749" xr:uid="{00000000-0005-0000-0000-0000B51E0000}"/>
    <cellStyle name="Normal 13 2 2 4" xfId="9009" xr:uid="{00000000-0005-0000-0000-0000B61E0000}"/>
    <cellStyle name="Normal 13 2 2 4 2" xfId="15985" xr:uid="{00000000-0005-0000-0000-0000B71E0000}"/>
    <cellStyle name="Normal 13 2 2 5" xfId="14016" xr:uid="{00000000-0005-0000-0000-0000B81E0000}"/>
    <cellStyle name="Normal 13 2 3" xfId="3240" xr:uid="{00000000-0005-0000-0000-0000B91E0000}"/>
    <cellStyle name="Normal 13 2 3 2" xfId="9012" xr:uid="{00000000-0005-0000-0000-0000BA1E0000}"/>
    <cellStyle name="Normal 13 2 3 2 2" xfId="15988" xr:uid="{00000000-0005-0000-0000-0000BB1E0000}"/>
    <cellStyle name="Normal 13 2 3 3" xfId="14244" xr:uid="{00000000-0005-0000-0000-0000BC1E0000}"/>
    <cellStyle name="Normal 13 2 4" xfId="4951" xr:uid="{00000000-0005-0000-0000-0000BD1E0000}"/>
    <cellStyle name="Normal 13 2 4 2" xfId="9013" xr:uid="{00000000-0005-0000-0000-0000BE1E0000}"/>
    <cellStyle name="Normal 13 2 4 2 2" xfId="15989" xr:uid="{00000000-0005-0000-0000-0000BF1E0000}"/>
    <cellStyle name="Normal 13 2 4 3" xfId="14748" xr:uid="{00000000-0005-0000-0000-0000C01E0000}"/>
    <cellStyle name="Normal 13 2 5" xfId="2654" xr:uid="{00000000-0005-0000-0000-0000C11E0000}"/>
    <cellStyle name="Normal 13 2 5 2" xfId="9014" xr:uid="{00000000-0005-0000-0000-0000C21E0000}"/>
    <cellStyle name="Normal 13 2 5 2 2" xfId="15990" xr:uid="{00000000-0005-0000-0000-0000C31E0000}"/>
    <cellStyle name="Normal 13 2 5 3" xfId="14015" xr:uid="{00000000-0005-0000-0000-0000C41E0000}"/>
    <cellStyle name="Normal 13 3" xfId="2656" xr:uid="{00000000-0005-0000-0000-0000C51E0000}"/>
    <cellStyle name="Normal 13 3 2" xfId="2657" xr:uid="{00000000-0005-0000-0000-0000C61E0000}"/>
    <cellStyle name="Normal 13 3 2 2" xfId="3243" xr:uid="{00000000-0005-0000-0000-0000C71E0000}"/>
    <cellStyle name="Normal 13 3 2 2 2" xfId="9017" xr:uid="{00000000-0005-0000-0000-0000C81E0000}"/>
    <cellStyle name="Normal 13 3 2 2 2 2" xfId="15993" xr:uid="{00000000-0005-0000-0000-0000C91E0000}"/>
    <cellStyle name="Normal 13 3 2 2 3" xfId="14247" xr:uid="{00000000-0005-0000-0000-0000CA1E0000}"/>
    <cellStyle name="Normal 13 3 2 3" xfId="4954" xr:uid="{00000000-0005-0000-0000-0000CB1E0000}"/>
    <cellStyle name="Normal 13 3 2 3 2" xfId="9018" xr:uid="{00000000-0005-0000-0000-0000CC1E0000}"/>
    <cellStyle name="Normal 13 3 2 3 2 2" xfId="15994" xr:uid="{00000000-0005-0000-0000-0000CD1E0000}"/>
    <cellStyle name="Normal 13 3 2 3 3" xfId="14751" xr:uid="{00000000-0005-0000-0000-0000CE1E0000}"/>
    <cellStyle name="Normal 13 3 2 4" xfId="9016" xr:uid="{00000000-0005-0000-0000-0000CF1E0000}"/>
    <cellStyle name="Normal 13 3 2 4 2" xfId="15992" xr:uid="{00000000-0005-0000-0000-0000D01E0000}"/>
    <cellStyle name="Normal 13 3 2 5" xfId="14018" xr:uid="{00000000-0005-0000-0000-0000D11E0000}"/>
    <cellStyle name="Normal 13 3 3" xfId="3242" xr:uid="{00000000-0005-0000-0000-0000D21E0000}"/>
    <cellStyle name="Normal 13 3 3 2" xfId="9019" xr:uid="{00000000-0005-0000-0000-0000D31E0000}"/>
    <cellStyle name="Normal 13 3 3 2 2" xfId="15995" xr:uid="{00000000-0005-0000-0000-0000D41E0000}"/>
    <cellStyle name="Normal 13 3 3 3" xfId="14246" xr:uid="{00000000-0005-0000-0000-0000D51E0000}"/>
    <cellStyle name="Normal 13 3 4" xfId="4953" xr:uid="{00000000-0005-0000-0000-0000D61E0000}"/>
    <cellStyle name="Normal 13 3 4 2" xfId="9020" xr:uid="{00000000-0005-0000-0000-0000D71E0000}"/>
    <cellStyle name="Normal 13 3 4 2 2" xfId="15996" xr:uid="{00000000-0005-0000-0000-0000D81E0000}"/>
    <cellStyle name="Normal 13 3 4 3" xfId="14750" xr:uid="{00000000-0005-0000-0000-0000D91E0000}"/>
    <cellStyle name="Normal 13 3 5" xfId="9015" xr:uid="{00000000-0005-0000-0000-0000DA1E0000}"/>
    <cellStyle name="Normal 13 3 5 2" xfId="15991" xr:uid="{00000000-0005-0000-0000-0000DB1E0000}"/>
    <cellStyle name="Normal 13 3 6" xfId="14017" xr:uid="{00000000-0005-0000-0000-0000DC1E0000}"/>
    <cellStyle name="Normal 13 4" xfId="2658" xr:uid="{00000000-0005-0000-0000-0000DD1E0000}"/>
    <cellStyle name="Normal 13 4 2" xfId="2659" xr:uid="{00000000-0005-0000-0000-0000DE1E0000}"/>
    <cellStyle name="Normal 13 4 2 2" xfId="3245" xr:uid="{00000000-0005-0000-0000-0000DF1E0000}"/>
    <cellStyle name="Normal 13 4 2 2 2" xfId="9023" xr:uid="{00000000-0005-0000-0000-0000E01E0000}"/>
    <cellStyle name="Normal 13 4 2 2 2 2" xfId="15999" xr:uid="{00000000-0005-0000-0000-0000E11E0000}"/>
    <cellStyle name="Normal 13 4 2 2 3" xfId="14249" xr:uid="{00000000-0005-0000-0000-0000E21E0000}"/>
    <cellStyle name="Normal 13 4 2 3" xfId="4956" xr:uid="{00000000-0005-0000-0000-0000E31E0000}"/>
    <cellStyle name="Normal 13 4 2 3 2" xfId="9024" xr:uid="{00000000-0005-0000-0000-0000E41E0000}"/>
    <cellStyle name="Normal 13 4 2 3 2 2" xfId="16000" xr:uid="{00000000-0005-0000-0000-0000E51E0000}"/>
    <cellStyle name="Normal 13 4 2 3 3" xfId="14753" xr:uid="{00000000-0005-0000-0000-0000E61E0000}"/>
    <cellStyle name="Normal 13 4 2 4" xfId="9022" xr:uid="{00000000-0005-0000-0000-0000E71E0000}"/>
    <cellStyle name="Normal 13 4 2 4 2" xfId="15998" xr:uid="{00000000-0005-0000-0000-0000E81E0000}"/>
    <cellStyle name="Normal 13 4 2 5" xfId="14020" xr:uid="{00000000-0005-0000-0000-0000E91E0000}"/>
    <cellStyle name="Normal 13 4 3" xfId="3244" xr:uid="{00000000-0005-0000-0000-0000EA1E0000}"/>
    <cellStyle name="Normal 13 4 3 2" xfId="9025" xr:uid="{00000000-0005-0000-0000-0000EB1E0000}"/>
    <cellStyle name="Normal 13 4 3 2 2" xfId="16001" xr:uid="{00000000-0005-0000-0000-0000EC1E0000}"/>
    <cellStyle name="Normal 13 4 3 3" xfId="14248" xr:uid="{00000000-0005-0000-0000-0000ED1E0000}"/>
    <cellStyle name="Normal 13 4 4" xfId="4955" xr:uid="{00000000-0005-0000-0000-0000EE1E0000}"/>
    <cellStyle name="Normal 13 4 4 2" xfId="9026" xr:uid="{00000000-0005-0000-0000-0000EF1E0000}"/>
    <cellStyle name="Normal 13 4 4 2 2" xfId="16002" xr:uid="{00000000-0005-0000-0000-0000F01E0000}"/>
    <cellStyle name="Normal 13 4 4 3" xfId="14752" xr:uid="{00000000-0005-0000-0000-0000F11E0000}"/>
    <cellStyle name="Normal 13 4 5" xfId="9021" xr:uid="{00000000-0005-0000-0000-0000F21E0000}"/>
    <cellStyle name="Normal 13 4 5 2" xfId="15997" xr:uid="{00000000-0005-0000-0000-0000F31E0000}"/>
    <cellStyle name="Normal 13 4 6" xfId="14019" xr:uid="{00000000-0005-0000-0000-0000F41E0000}"/>
    <cellStyle name="Normal 13 5" xfId="2660" xr:uid="{00000000-0005-0000-0000-0000F51E0000}"/>
    <cellStyle name="Normal 13 5 2" xfId="2661" xr:uid="{00000000-0005-0000-0000-0000F61E0000}"/>
    <cellStyle name="Normal 13 5 2 2" xfId="3247" xr:uid="{00000000-0005-0000-0000-0000F71E0000}"/>
    <cellStyle name="Normal 13 5 2 2 2" xfId="9029" xr:uid="{00000000-0005-0000-0000-0000F81E0000}"/>
    <cellStyle name="Normal 13 5 2 2 2 2" xfId="16005" xr:uid="{00000000-0005-0000-0000-0000F91E0000}"/>
    <cellStyle name="Normal 13 5 2 2 3" xfId="14251" xr:uid="{00000000-0005-0000-0000-0000FA1E0000}"/>
    <cellStyle name="Normal 13 5 2 3" xfId="4958" xr:uid="{00000000-0005-0000-0000-0000FB1E0000}"/>
    <cellStyle name="Normal 13 5 2 3 2" xfId="9030" xr:uid="{00000000-0005-0000-0000-0000FC1E0000}"/>
    <cellStyle name="Normal 13 5 2 3 2 2" xfId="16006" xr:uid="{00000000-0005-0000-0000-0000FD1E0000}"/>
    <cellStyle name="Normal 13 5 2 3 3" xfId="14755" xr:uid="{00000000-0005-0000-0000-0000FE1E0000}"/>
    <cellStyle name="Normal 13 5 2 4" xfId="9028" xr:uid="{00000000-0005-0000-0000-0000FF1E0000}"/>
    <cellStyle name="Normal 13 5 2 4 2" xfId="16004" xr:uid="{00000000-0005-0000-0000-0000001F0000}"/>
    <cellStyle name="Normal 13 5 2 5" xfId="14022" xr:uid="{00000000-0005-0000-0000-0000011F0000}"/>
    <cellStyle name="Normal 13 5 3" xfId="3246" xr:uid="{00000000-0005-0000-0000-0000021F0000}"/>
    <cellStyle name="Normal 13 5 3 2" xfId="9031" xr:uid="{00000000-0005-0000-0000-0000031F0000}"/>
    <cellStyle name="Normal 13 5 3 2 2" xfId="16007" xr:uid="{00000000-0005-0000-0000-0000041F0000}"/>
    <cellStyle name="Normal 13 5 3 3" xfId="14250" xr:uid="{00000000-0005-0000-0000-0000051F0000}"/>
    <cellStyle name="Normal 13 5 4" xfId="4957" xr:uid="{00000000-0005-0000-0000-0000061F0000}"/>
    <cellStyle name="Normal 13 5 4 2" xfId="9032" xr:uid="{00000000-0005-0000-0000-0000071F0000}"/>
    <cellStyle name="Normal 13 5 4 2 2" xfId="16008" xr:uid="{00000000-0005-0000-0000-0000081F0000}"/>
    <cellStyle name="Normal 13 5 4 3" xfId="14754" xr:uid="{00000000-0005-0000-0000-0000091F0000}"/>
    <cellStyle name="Normal 13 5 5" xfId="9027" xr:uid="{00000000-0005-0000-0000-00000A1F0000}"/>
    <cellStyle name="Normal 13 5 5 2" xfId="16003" xr:uid="{00000000-0005-0000-0000-00000B1F0000}"/>
    <cellStyle name="Normal 13 5 6" xfId="14021" xr:uid="{00000000-0005-0000-0000-00000C1F0000}"/>
    <cellStyle name="Normal 13 6" xfId="2662" xr:uid="{00000000-0005-0000-0000-00000D1F0000}"/>
    <cellStyle name="Normal 13 6 2" xfId="2663" xr:uid="{00000000-0005-0000-0000-00000E1F0000}"/>
    <cellStyle name="Normal 13 6 2 2" xfId="3249" xr:uid="{00000000-0005-0000-0000-00000F1F0000}"/>
    <cellStyle name="Normal 13 6 2 2 2" xfId="9035" xr:uid="{00000000-0005-0000-0000-0000101F0000}"/>
    <cellStyle name="Normal 13 6 2 2 2 2" xfId="16011" xr:uid="{00000000-0005-0000-0000-0000111F0000}"/>
    <cellStyle name="Normal 13 6 2 2 3" xfId="14253" xr:uid="{00000000-0005-0000-0000-0000121F0000}"/>
    <cellStyle name="Normal 13 6 2 3" xfId="4960" xr:uid="{00000000-0005-0000-0000-0000131F0000}"/>
    <cellStyle name="Normal 13 6 2 3 2" xfId="9036" xr:uid="{00000000-0005-0000-0000-0000141F0000}"/>
    <cellStyle name="Normal 13 6 2 3 2 2" xfId="16012" xr:uid="{00000000-0005-0000-0000-0000151F0000}"/>
    <cellStyle name="Normal 13 6 2 3 3" xfId="14757" xr:uid="{00000000-0005-0000-0000-0000161F0000}"/>
    <cellStyle name="Normal 13 6 2 4" xfId="9034" xr:uid="{00000000-0005-0000-0000-0000171F0000}"/>
    <cellStyle name="Normal 13 6 2 4 2" xfId="16010" xr:uid="{00000000-0005-0000-0000-0000181F0000}"/>
    <cellStyle name="Normal 13 6 2 5" xfId="14024" xr:uid="{00000000-0005-0000-0000-0000191F0000}"/>
    <cellStyle name="Normal 13 6 3" xfId="3248" xr:uid="{00000000-0005-0000-0000-00001A1F0000}"/>
    <cellStyle name="Normal 13 6 3 2" xfId="9037" xr:uid="{00000000-0005-0000-0000-00001B1F0000}"/>
    <cellStyle name="Normal 13 6 3 2 2" xfId="16013" xr:uid="{00000000-0005-0000-0000-00001C1F0000}"/>
    <cellStyle name="Normal 13 6 3 3" xfId="14252" xr:uid="{00000000-0005-0000-0000-00001D1F0000}"/>
    <cellStyle name="Normal 13 6 4" xfId="4959" xr:uid="{00000000-0005-0000-0000-00001E1F0000}"/>
    <cellStyle name="Normal 13 6 4 2" xfId="9038" xr:uid="{00000000-0005-0000-0000-00001F1F0000}"/>
    <cellStyle name="Normal 13 6 4 2 2" xfId="16014" xr:uid="{00000000-0005-0000-0000-0000201F0000}"/>
    <cellStyle name="Normal 13 6 4 3" xfId="14756" xr:uid="{00000000-0005-0000-0000-0000211F0000}"/>
    <cellStyle name="Normal 13 6 5" xfId="9033" xr:uid="{00000000-0005-0000-0000-0000221F0000}"/>
    <cellStyle name="Normal 13 6 5 2" xfId="16009" xr:uid="{00000000-0005-0000-0000-0000231F0000}"/>
    <cellStyle name="Normal 13 6 6" xfId="14023" xr:uid="{00000000-0005-0000-0000-0000241F0000}"/>
    <cellStyle name="Normal 13 7" xfId="2664" xr:uid="{00000000-0005-0000-0000-0000251F0000}"/>
    <cellStyle name="Normal 13 7 2" xfId="3250" xr:uid="{00000000-0005-0000-0000-0000261F0000}"/>
    <cellStyle name="Normal 13 7 2 2" xfId="9040" xr:uid="{00000000-0005-0000-0000-0000271F0000}"/>
    <cellStyle name="Normal 13 7 2 2 2" xfId="16016" xr:uid="{00000000-0005-0000-0000-0000281F0000}"/>
    <cellStyle name="Normal 13 7 2 3" xfId="14254" xr:uid="{00000000-0005-0000-0000-0000291F0000}"/>
    <cellStyle name="Normal 13 7 3" xfId="4961" xr:uid="{00000000-0005-0000-0000-00002A1F0000}"/>
    <cellStyle name="Normal 13 7 3 2" xfId="9041" xr:uid="{00000000-0005-0000-0000-00002B1F0000}"/>
    <cellStyle name="Normal 13 7 3 2 2" xfId="16017" xr:uid="{00000000-0005-0000-0000-00002C1F0000}"/>
    <cellStyle name="Normal 13 7 3 3" xfId="14758" xr:uid="{00000000-0005-0000-0000-00002D1F0000}"/>
    <cellStyle name="Normal 13 7 4" xfId="9039" xr:uid="{00000000-0005-0000-0000-00002E1F0000}"/>
    <cellStyle name="Normal 13 7 4 2" xfId="16015" xr:uid="{00000000-0005-0000-0000-00002F1F0000}"/>
    <cellStyle name="Normal 13 7 5" xfId="14025" xr:uid="{00000000-0005-0000-0000-0000301F0000}"/>
    <cellStyle name="Normal 13 8" xfId="2867" xr:uid="{00000000-0005-0000-0000-0000311F0000}"/>
    <cellStyle name="Normal 13 8 2" xfId="3610" xr:uid="{00000000-0005-0000-0000-0000321F0000}"/>
    <cellStyle name="Normal 13 8 3" xfId="4962" xr:uid="{00000000-0005-0000-0000-0000331F0000}"/>
    <cellStyle name="Normal 13 9" xfId="2974" xr:uid="{00000000-0005-0000-0000-0000341F0000}"/>
    <cellStyle name="Normal 13 9 2" xfId="3262" xr:uid="{00000000-0005-0000-0000-0000351F0000}"/>
    <cellStyle name="Normal 13 9 2 2" xfId="9046" xr:uid="{00000000-0005-0000-0000-0000361F0000}"/>
    <cellStyle name="Normal 13 9 2 2 2" xfId="16019" xr:uid="{00000000-0005-0000-0000-0000371F0000}"/>
    <cellStyle name="Normal 13 9 2 3" xfId="14266" xr:uid="{00000000-0005-0000-0000-0000381F0000}"/>
    <cellStyle name="Normal 13 9 3" xfId="4963" xr:uid="{00000000-0005-0000-0000-0000391F0000}"/>
    <cellStyle name="Normal 13 9 3 2" xfId="9047" xr:uid="{00000000-0005-0000-0000-00003A1F0000}"/>
    <cellStyle name="Normal 13 9 3 2 2" xfId="16020" xr:uid="{00000000-0005-0000-0000-00003B1F0000}"/>
    <cellStyle name="Normal 13 9 3 3" xfId="14759" xr:uid="{00000000-0005-0000-0000-00003C1F0000}"/>
    <cellStyle name="Normal 13 9 4" xfId="9045" xr:uid="{00000000-0005-0000-0000-00003D1F0000}"/>
    <cellStyle name="Normal 13 9 4 2" xfId="16018" xr:uid="{00000000-0005-0000-0000-00003E1F0000}"/>
    <cellStyle name="Normal 13 9 5" xfId="14131" xr:uid="{00000000-0005-0000-0000-00003F1F0000}"/>
    <cellStyle name="Normal 130" xfId="10252" xr:uid="{00000000-0005-0000-0000-0000401F0000}"/>
    <cellStyle name="Normal 130 2" xfId="17012" xr:uid="{00000000-0005-0000-0000-0000411F0000}"/>
    <cellStyle name="Normal 131" xfId="10254" xr:uid="{00000000-0005-0000-0000-0000421F0000}"/>
    <cellStyle name="Normal 131 2" xfId="17014" xr:uid="{00000000-0005-0000-0000-0000431F0000}"/>
    <cellStyle name="Normal 132" xfId="10255" xr:uid="{00000000-0005-0000-0000-0000441F0000}"/>
    <cellStyle name="Normal 132 2" xfId="17015" xr:uid="{00000000-0005-0000-0000-0000451F0000}"/>
    <cellStyle name="Normal 133" xfId="10257" xr:uid="{00000000-0005-0000-0000-0000461F0000}"/>
    <cellStyle name="Normal 133 2" xfId="17016" xr:uid="{00000000-0005-0000-0000-0000471F0000}"/>
    <cellStyle name="Normal 134" xfId="10253" xr:uid="{00000000-0005-0000-0000-0000481F0000}"/>
    <cellStyle name="Normal 134 2" xfId="17013" xr:uid="{00000000-0005-0000-0000-0000491F0000}"/>
    <cellStyle name="Normal 135" xfId="10261" xr:uid="{00000000-0005-0000-0000-00004A1F0000}"/>
    <cellStyle name="Normal 135 2" xfId="17017" xr:uid="{00000000-0005-0000-0000-00004B1F0000}"/>
    <cellStyle name="Normal 136" xfId="10263" xr:uid="{00000000-0005-0000-0000-00004C1F0000}"/>
    <cellStyle name="Normal 136 2" xfId="17018" xr:uid="{00000000-0005-0000-0000-00004D1F0000}"/>
    <cellStyle name="Normal 137" xfId="5666" xr:uid="{00000000-0005-0000-0000-00004E1F0000}"/>
    <cellStyle name="Normal 137 2" xfId="15022" xr:uid="{00000000-0005-0000-0000-00004F1F0000}"/>
    <cellStyle name="Normal 138" xfId="10166" xr:uid="{00000000-0005-0000-0000-0000501F0000}"/>
    <cellStyle name="Normal 138 2" xfId="16983" xr:uid="{00000000-0005-0000-0000-0000511F0000}"/>
    <cellStyle name="Normal 139" xfId="10510" xr:uid="{00000000-0005-0000-0000-0000521F0000}"/>
    <cellStyle name="Normal 139 2" xfId="17239" xr:uid="{00000000-0005-0000-0000-0000531F0000}"/>
    <cellStyle name="Normal 14" xfId="828" xr:uid="{00000000-0005-0000-0000-0000541F0000}"/>
    <cellStyle name="Normal 14 2" xfId="2666" xr:uid="{00000000-0005-0000-0000-0000551F0000}"/>
    <cellStyle name="Normal 14 2 2" xfId="4965" xr:uid="{00000000-0005-0000-0000-0000561F0000}"/>
    <cellStyle name="Normal 14 2 3" xfId="6530" xr:uid="{00000000-0005-0000-0000-0000571F0000}"/>
    <cellStyle name="Normal 14 3" xfId="2667" xr:uid="{00000000-0005-0000-0000-0000581F0000}"/>
    <cellStyle name="Normal 14 3 2" xfId="4966" xr:uid="{00000000-0005-0000-0000-0000591F0000}"/>
    <cellStyle name="Normal 14 3 3" xfId="6531" xr:uid="{00000000-0005-0000-0000-00005A1F0000}"/>
    <cellStyle name="Normal 14 4" xfId="2868" xr:uid="{00000000-0005-0000-0000-00005B1F0000}"/>
    <cellStyle name="Normal 14 4 2" xfId="3611" xr:uid="{00000000-0005-0000-0000-00005C1F0000}"/>
    <cellStyle name="Normal 14 4 3" xfId="4967" xr:uid="{00000000-0005-0000-0000-00005D1F0000}"/>
    <cellStyle name="Normal 14 5" xfId="2975" xr:uid="{00000000-0005-0000-0000-00005E1F0000}"/>
    <cellStyle name="Normal 14 5 2" xfId="3263" xr:uid="{00000000-0005-0000-0000-00005F1F0000}"/>
    <cellStyle name="Normal 14 5 2 2" xfId="9057" xr:uid="{00000000-0005-0000-0000-0000601F0000}"/>
    <cellStyle name="Normal 14 5 2 2 2" xfId="16022" xr:uid="{00000000-0005-0000-0000-0000611F0000}"/>
    <cellStyle name="Normal 14 5 2 3" xfId="14267" xr:uid="{00000000-0005-0000-0000-0000621F0000}"/>
    <cellStyle name="Normal 14 5 3" xfId="4968" xr:uid="{00000000-0005-0000-0000-0000631F0000}"/>
    <cellStyle name="Normal 14 5 3 2" xfId="9058" xr:uid="{00000000-0005-0000-0000-0000641F0000}"/>
    <cellStyle name="Normal 14 5 3 2 2" xfId="16023" xr:uid="{00000000-0005-0000-0000-0000651F0000}"/>
    <cellStyle name="Normal 14 5 3 3" xfId="14760" xr:uid="{00000000-0005-0000-0000-0000661F0000}"/>
    <cellStyle name="Normal 14 5 4" xfId="9056" xr:uid="{00000000-0005-0000-0000-0000671F0000}"/>
    <cellStyle name="Normal 14 5 4 2" xfId="16021" xr:uid="{00000000-0005-0000-0000-0000681F0000}"/>
    <cellStyle name="Normal 14 5 5" xfId="14132" xr:uid="{00000000-0005-0000-0000-0000691F0000}"/>
    <cellStyle name="Normal 14 6" xfId="4969" xr:uid="{00000000-0005-0000-0000-00006A1F0000}"/>
    <cellStyle name="Normal 14 7" xfId="4964" xr:uid="{00000000-0005-0000-0000-00006B1F0000}"/>
    <cellStyle name="Normal 14 8" xfId="2665" xr:uid="{00000000-0005-0000-0000-00006C1F0000}"/>
    <cellStyle name="Normal 14_App b.3 Unspent_" xfId="6529" xr:uid="{00000000-0005-0000-0000-00006D1F0000}"/>
    <cellStyle name="Normal 140" xfId="11035" xr:uid="{00000000-0005-0000-0000-00006E1F0000}"/>
    <cellStyle name="Normal 141" xfId="11033" xr:uid="{00000000-0005-0000-0000-00006F1F0000}"/>
    <cellStyle name="Normal 142" xfId="11012" xr:uid="{00000000-0005-0000-0000-0000701F0000}"/>
    <cellStyle name="Normal 142 2" xfId="17723" xr:uid="{00000000-0005-0000-0000-0000711F0000}"/>
    <cellStyle name="Normal 143" xfId="11106" xr:uid="{00000000-0005-0000-0000-0000721F0000}"/>
    <cellStyle name="Normal 143 2" xfId="17792" xr:uid="{00000000-0005-0000-0000-0000731F0000}"/>
    <cellStyle name="Normal 144" xfId="11114" xr:uid="{00000000-0005-0000-0000-0000741F0000}"/>
    <cellStyle name="Normal 145" xfId="13228" xr:uid="{00000000-0005-0000-0000-0000751F0000}"/>
    <cellStyle name="Normal 146" xfId="15009" xr:uid="{00000000-0005-0000-0000-0000761F0000}"/>
    <cellStyle name="Normal 147" xfId="15008" xr:uid="{00000000-0005-0000-0000-0000771F0000}"/>
    <cellStyle name="Normal 148" xfId="15019" xr:uid="{00000000-0005-0000-0000-0000781F0000}"/>
    <cellStyle name="Normal 149" xfId="20204" xr:uid="{00000000-0005-0000-0000-0000791F0000}"/>
    <cellStyle name="Normal 15" xfId="428" xr:uid="{00000000-0005-0000-0000-00007A1F0000}"/>
    <cellStyle name="Normal 15 10" xfId="2668" xr:uid="{00000000-0005-0000-0000-00007B1F0000}"/>
    <cellStyle name="Normal 15 11" xfId="11302" xr:uid="{00000000-0005-0000-0000-00007C1F0000}"/>
    <cellStyle name="Normal 15 2" xfId="2669" xr:uid="{00000000-0005-0000-0000-00007D1F0000}"/>
    <cellStyle name="Normal 15 2 2" xfId="4971" xr:uid="{00000000-0005-0000-0000-00007E1F0000}"/>
    <cellStyle name="Normal 15 2 3" xfId="6527" xr:uid="{00000000-0005-0000-0000-00007F1F0000}"/>
    <cellStyle name="Normal 15 3" xfId="2670" xr:uid="{00000000-0005-0000-0000-0000801F0000}"/>
    <cellStyle name="Normal 15 3 2" xfId="2671" xr:uid="{00000000-0005-0000-0000-0000811F0000}"/>
    <cellStyle name="Normal 15 3 2 2" xfId="3506" xr:uid="{00000000-0005-0000-0000-0000821F0000}"/>
    <cellStyle name="Normal 15 3 2 3" xfId="4973" xr:uid="{00000000-0005-0000-0000-0000831F0000}"/>
    <cellStyle name="Normal 15 3 3" xfId="3505" xr:uid="{00000000-0005-0000-0000-0000841F0000}"/>
    <cellStyle name="Normal 15 3 4" xfId="4972" xr:uid="{00000000-0005-0000-0000-0000851F0000}"/>
    <cellStyle name="Normal 15 3 5" xfId="6528" xr:uid="{00000000-0005-0000-0000-0000861F0000}"/>
    <cellStyle name="Normal 15 4" xfId="2672" xr:uid="{00000000-0005-0000-0000-0000871F0000}"/>
    <cellStyle name="Normal 15 4 2" xfId="2673" xr:uid="{00000000-0005-0000-0000-0000881F0000}"/>
    <cellStyle name="Normal 15 4 2 2" xfId="3252" xr:uid="{00000000-0005-0000-0000-0000891F0000}"/>
    <cellStyle name="Normal 15 4 2 2 2" xfId="9074" xr:uid="{00000000-0005-0000-0000-00008A1F0000}"/>
    <cellStyle name="Normal 15 4 2 2 2 2" xfId="16026" xr:uid="{00000000-0005-0000-0000-00008B1F0000}"/>
    <cellStyle name="Normal 15 4 2 2 3" xfId="14256" xr:uid="{00000000-0005-0000-0000-00008C1F0000}"/>
    <cellStyle name="Normal 15 4 2 3" xfId="4975" xr:uid="{00000000-0005-0000-0000-00008D1F0000}"/>
    <cellStyle name="Normal 15 4 2 3 2" xfId="9075" xr:uid="{00000000-0005-0000-0000-00008E1F0000}"/>
    <cellStyle name="Normal 15 4 2 3 2 2" xfId="16027" xr:uid="{00000000-0005-0000-0000-00008F1F0000}"/>
    <cellStyle name="Normal 15 4 2 3 3" xfId="14762" xr:uid="{00000000-0005-0000-0000-0000901F0000}"/>
    <cellStyle name="Normal 15 4 2 4" xfId="9073" xr:uid="{00000000-0005-0000-0000-0000911F0000}"/>
    <cellStyle name="Normal 15 4 2 4 2" xfId="16025" xr:uid="{00000000-0005-0000-0000-0000921F0000}"/>
    <cellStyle name="Normal 15 4 2 5" xfId="14027" xr:uid="{00000000-0005-0000-0000-0000931F0000}"/>
    <cellStyle name="Normal 15 4 3" xfId="3251" xr:uid="{00000000-0005-0000-0000-0000941F0000}"/>
    <cellStyle name="Normal 15 4 3 2" xfId="9076" xr:uid="{00000000-0005-0000-0000-0000951F0000}"/>
    <cellStyle name="Normal 15 4 3 2 2" xfId="16028" xr:uid="{00000000-0005-0000-0000-0000961F0000}"/>
    <cellStyle name="Normal 15 4 3 3" xfId="14255" xr:uid="{00000000-0005-0000-0000-0000971F0000}"/>
    <cellStyle name="Normal 15 4 4" xfId="4974" xr:uid="{00000000-0005-0000-0000-0000981F0000}"/>
    <cellStyle name="Normal 15 4 4 2" xfId="9077" xr:uid="{00000000-0005-0000-0000-0000991F0000}"/>
    <cellStyle name="Normal 15 4 4 2 2" xfId="16029" xr:uid="{00000000-0005-0000-0000-00009A1F0000}"/>
    <cellStyle name="Normal 15 4 4 3" xfId="14761" xr:uid="{00000000-0005-0000-0000-00009B1F0000}"/>
    <cellStyle name="Normal 15 4 5" xfId="9072" xr:uid="{00000000-0005-0000-0000-00009C1F0000}"/>
    <cellStyle name="Normal 15 4 5 2" xfId="16024" xr:uid="{00000000-0005-0000-0000-00009D1F0000}"/>
    <cellStyle name="Normal 15 4 6" xfId="14026" xr:uid="{00000000-0005-0000-0000-00009E1F0000}"/>
    <cellStyle name="Normal 15 5" xfId="2674" xr:uid="{00000000-0005-0000-0000-00009F1F0000}"/>
    <cellStyle name="Normal 15 5 2" xfId="3253" xr:uid="{00000000-0005-0000-0000-0000A01F0000}"/>
    <cellStyle name="Normal 15 5 2 2" xfId="9079" xr:uid="{00000000-0005-0000-0000-0000A11F0000}"/>
    <cellStyle name="Normal 15 5 2 2 2" xfId="16031" xr:uid="{00000000-0005-0000-0000-0000A21F0000}"/>
    <cellStyle name="Normal 15 5 2 3" xfId="14257" xr:uid="{00000000-0005-0000-0000-0000A31F0000}"/>
    <cellStyle name="Normal 15 5 3" xfId="4976" xr:uid="{00000000-0005-0000-0000-0000A41F0000}"/>
    <cellStyle name="Normal 15 5 3 2" xfId="9080" xr:uid="{00000000-0005-0000-0000-0000A51F0000}"/>
    <cellStyle name="Normal 15 5 3 2 2" xfId="16032" xr:uid="{00000000-0005-0000-0000-0000A61F0000}"/>
    <cellStyle name="Normal 15 5 3 3" xfId="14763" xr:uid="{00000000-0005-0000-0000-0000A71F0000}"/>
    <cellStyle name="Normal 15 5 4" xfId="9078" xr:uid="{00000000-0005-0000-0000-0000A81F0000}"/>
    <cellStyle name="Normal 15 5 4 2" xfId="16030" xr:uid="{00000000-0005-0000-0000-0000A91F0000}"/>
    <cellStyle name="Normal 15 5 5" xfId="14028" xr:uid="{00000000-0005-0000-0000-0000AA1F0000}"/>
    <cellStyle name="Normal 15 6" xfId="2869" xr:uid="{00000000-0005-0000-0000-0000AB1F0000}"/>
    <cellStyle name="Normal 15 6 2" xfId="3612" xr:uid="{00000000-0005-0000-0000-0000AC1F0000}"/>
    <cellStyle name="Normal 15 6 3" xfId="4977" xr:uid="{00000000-0005-0000-0000-0000AD1F0000}"/>
    <cellStyle name="Normal 15 7" xfId="2976" xr:uid="{00000000-0005-0000-0000-0000AE1F0000}"/>
    <cellStyle name="Normal 15 7 2" xfId="4978" xr:uid="{00000000-0005-0000-0000-0000AF1F0000}"/>
    <cellStyle name="Normal 15 8" xfId="3504" xr:uid="{00000000-0005-0000-0000-0000B01F0000}"/>
    <cellStyle name="Normal 15 8 2" xfId="4979" xr:uid="{00000000-0005-0000-0000-0000B11F0000}"/>
    <cellStyle name="Normal 15 9" xfId="4970" xr:uid="{00000000-0005-0000-0000-0000B21F0000}"/>
    <cellStyle name="Normal 15_App b.3 Unspent_" xfId="6526" xr:uid="{00000000-0005-0000-0000-0000B31F0000}"/>
    <cellStyle name="Normal 150" xfId="13229" xr:uid="{00000000-0005-0000-0000-0000B41F0000}"/>
    <cellStyle name="Normal 151" xfId="15490" xr:uid="{00000000-0005-0000-0000-0000B51F0000}"/>
    <cellStyle name="Normal 16" xfId="903" xr:uid="{00000000-0005-0000-0000-0000B61F0000}"/>
    <cellStyle name="Normal 16 2" xfId="1143" xr:uid="{00000000-0005-0000-0000-0000B71F0000}"/>
    <cellStyle name="Normal 16 2 2" xfId="3508" xr:uid="{00000000-0005-0000-0000-0000B81F0000}"/>
    <cellStyle name="Normal 16 2 3" xfId="4981" xr:uid="{00000000-0005-0000-0000-0000B91F0000}"/>
    <cellStyle name="Normal 16 2 4" xfId="2676" xr:uid="{00000000-0005-0000-0000-0000BA1F0000}"/>
    <cellStyle name="Normal 16 2 5" xfId="6524" xr:uid="{00000000-0005-0000-0000-0000BB1F0000}"/>
    <cellStyle name="Normal 16 3" xfId="2870" xr:uid="{00000000-0005-0000-0000-0000BC1F0000}"/>
    <cellStyle name="Normal 16 3 2" xfId="3613" xr:uid="{00000000-0005-0000-0000-0000BD1F0000}"/>
    <cellStyle name="Normal 16 3 3" xfId="4982" xr:uid="{00000000-0005-0000-0000-0000BE1F0000}"/>
    <cellStyle name="Normal 16 3 4" xfId="6525" xr:uid="{00000000-0005-0000-0000-0000BF1F0000}"/>
    <cellStyle name="Normal 16 4" xfId="2977" xr:uid="{00000000-0005-0000-0000-0000C01F0000}"/>
    <cellStyle name="Normal 16 4 2" xfId="4983" xr:uid="{00000000-0005-0000-0000-0000C11F0000}"/>
    <cellStyle name="Normal 16 5" xfId="3507" xr:uid="{00000000-0005-0000-0000-0000C21F0000}"/>
    <cellStyle name="Normal 16 5 2" xfId="4984" xr:uid="{00000000-0005-0000-0000-0000C31F0000}"/>
    <cellStyle name="Normal 16 6" xfId="4980" xr:uid="{00000000-0005-0000-0000-0000C41F0000}"/>
    <cellStyle name="Normal 16 7" xfId="2675" xr:uid="{00000000-0005-0000-0000-0000C51F0000}"/>
    <cellStyle name="Normal 16 8" xfId="11303" xr:uid="{00000000-0005-0000-0000-0000C61F0000}"/>
    <cellStyle name="Normal 16_App b.3 Unspent_" xfId="10523" xr:uid="{00000000-0005-0000-0000-0000C71F0000}"/>
    <cellStyle name="Normal 17" xfId="1138" xr:uid="{00000000-0005-0000-0000-0000C81F0000}"/>
    <cellStyle name="Normal 17 2" xfId="1424" xr:uid="{00000000-0005-0000-0000-0000C91F0000}"/>
    <cellStyle name="Normal 17 2 2" xfId="3614" xr:uid="{00000000-0005-0000-0000-0000CA1F0000}"/>
    <cellStyle name="Normal 17 2 3" xfId="4986" xr:uid="{00000000-0005-0000-0000-0000CB1F0000}"/>
    <cellStyle name="Normal 17 2 4" xfId="2871" xr:uid="{00000000-0005-0000-0000-0000CC1F0000}"/>
    <cellStyle name="Normal 17 2 5" xfId="6522" xr:uid="{00000000-0005-0000-0000-0000CD1F0000}"/>
    <cellStyle name="Normal 17 2 6" xfId="11304" xr:uid="{00000000-0005-0000-0000-0000CE1F0000}"/>
    <cellStyle name="Normal 17 3" xfId="1759" xr:uid="{00000000-0005-0000-0000-0000CF1F0000}"/>
    <cellStyle name="Normal 17 3 2" xfId="4987" xr:uid="{00000000-0005-0000-0000-0000D01F0000}"/>
    <cellStyle name="Normal 17 3 3" xfId="2978" xr:uid="{00000000-0005-0000-0000-0000D11F0000}"/>
    <cellStyle name="Normal 17 3 4" xfId="6523" xr:uid="{00000000-0005-0000-0000-0000D21F0000}"/>
    <cellStyle name="Normal 17 4" xfId="3213" xr:uid="{00000000-0005-0000-0000-0000D31F0000}"/>
    <cellStyle name="Normal 17 4 2" xfId="4988" xr:uid="{00000000-0005-0000-0000-0000D41F0000}"/>
    <cellStyle name="Normal 17 4 2 2" xfId="9109" xr:uid="{00000000-0005-0000-0000-0000D51F0000}"/>
    <cellStyle name="Normal 17 4 2 2 2" xfId="16034" xr:uid="{00000000-0005-0000-0000-0000D61F0000}"/>
    <cellStyle name="Normal 17 4 2 3" xfId="14764" xr:uid="{00000000-0005-0000-0000-0000D71F0000}"/>
    <cellStyle name="Normal 17 4 3" xfId="9108" xr:uid="{00000000-0005-0000-0000-0000D81F0000}"/>
    <cellStyle name="Normal 17 4 3 2" xfId="16033" xr:uid="{00000000-0005-0000-0000-0000D91F0000}"/>
    <cellStyle name="Normal 17 4 4" xfId="14217" xr:uid="{00000000-0005-0000-0000-0000DA1F0000}"/>
    <cellStyle name="Normal 17 5" xfId="4985" xr:uid="{00000000-0005-0000-0000-0000DB1F0000}"/>
    <cellStyle name="Normal 17 6" xfId="1799" xr:uid="{00000000-0005-0000-0000-0000DC1F0000}"/>
    <cellStyle name="Normal 17 6 2" xfId="9111" xr:uid="{00000000-0005-0000-0000-0000DD1F0000}"/>
    <cellStyle name="Normal 17 6 2 2" xfId="16035" xr:uid="{00000000-0005-0000-0000-0000DE1F0000}"/>
    <cellStyle name="Normal 17 6 3" xfId="13804" xr:uid="{00000000-0005-0000-0000-0000DF1F0000}"/>
    <cellStyle name="Normal 17 7" xfId="5627" xr:uid="{00000000-0005-0000-0000-0000E01F0000}"/>
    <cellStyle name="Normal 17_App b.3 Unspent_" xfId="6521" xr:uid="{00000000-0005-0000-0000-0000E11F0000}"/>
    <cellStyle name="Normal 18" xfId="1369" xr:uid="{00000000-0005-0000-0000-0000E21F0000}"/>
    <cellStyle name="Normal 18 2" xfId="3597" xr:uid="{00000000-0005-0000-0000-0000E31F0000}"/>
    <cellStyle name="Normal 18 2 2" xfId="4990" xr:uid="{00000000-0005-0000-0000-0000E41F0000}"/>
    <cellStyle name="Normal 18 2 3" xfId="6520" xr:uid="{00000000-0005-0000-0000-0000E51F0000}"/>
    <cellStyle name="Normal 18 3" xfId="4989" xr:uid="{00000000-0005-0000-0000-0000E61F0000}"/>
    <cellStyle name="Normal 18 4" xfId="2842" xr:uid="{00000000-0005-0000-0000-0000E71F0000}"/>
    <cellStyle name="Normal 18 5" xfId="6909" xr:uid="{00000000-0005-0000-0000-0000E81F0000}"/>
    <cellStyle name="Normal 19" xfId="1559" xr:uid="{00000000-0005-0000-0000-0000E91F0000}"/>
    <cellStyle name="Normal 19 2" xfId="3615" xr:uid="{00000000-0005-0000-0000-0000EA1F0000}"/>
    <cellStyle name="Normal 19 2 2" xfId="4992" xr:uid="{00000000-0005-0000-0000-0000EB1F0000}"/>
    <cellStyle name="Normal 19 2 3" xfId="6519" xr:uid="{00000000-0005-0000-0000-0000EC1F0000}"/>
    <cellStyle name="Normal 19 3" xfId="4991" xr:uid="{00000000-0005-0000-0000-0000ED1F0000}"/>
    <cellStyle name="Normal 19 4" xfId="2872" xr:uid="{00000000-0005-0000-0000-0000EE1F0000}"/>
    <cellStyle name="Normal 19_App b.3 Unspent_" xfId="6518" xr:uid="{00000000-0005-0000-0000-0000EF1F0000}"/>
    <cellStyle name="Normal 194" xfId="6910" xr:uid="{00000000-0005-0000-0000-0000F01F0000}"/>
    <cellStyle name="Normal 194 2" xfId="15792" xr:uid="{00000000-0005-0000-0000-0000F11F0000}"/>
    <cellStyle name="Normal 2" xfId="4" xr:uid="{00000000-0005-0000-0000-0000F21F0000}"/>
    <cellStyle name="Normal 2 10" xfId="3203" xr:uid="{00000000-0005-0000-0000-0000F31F0000}"/>
    <cellStyle name="Normal 2 10 10" xfId="9104" xr:uid="{00000000-0005-0000-0000-0000F41F0000}"/>
    <cellStyle name="Normal 2 10 10 2" xfId="6516" xr:uid="{00000000-0005-0000-0000-0000F51F0000}"/>
    <cellStyle name="Normal 2 10 11" xfId="9103" xr:uid="{00000000-0005-0000-0000-0000F61F0000}"/>
    <cellStyle name="Normal 2 10 11 2" xfId="11306" xr:uid="{00000000-0005-0000-0000-0000F71F0000}"/>
    <cellStyle name="Normal 2 10 12" xfId="11092" xr:uid="{00000000-0005-0000-0000-0000F81F0000}"/>
    <cellStyle name="Normal 2 10 12 2" xfId="11307" xr:uid="{00000000-0005-0000-0000-0000F91F0000}"/>
    <cellStyle name="Normal 2 10 13" xfId="9102" xr:uid="{00000000-0005-0000-0000-0000FA1F0000}"/>
    <cellStyle name="Normal 2 10 13 2" xfId="11308" xr:uid="{00000000-0005-0000-0000-0000FB1F0000}"/>
    <cellStyle name="Normal 2 10 14" xfId="9101" xr:uid="{00000000-0005-0000-0000-0000FC1F0000}"/>
    <cellStyle name="Normal 2 10 14 2" xfId="11309" xr:uid="{00000000-0005-0000-0000-0000FD1F0000}"/>
    <cellStyle name="Normal 2 10 15" xfId="9100" xr:uid="{00000000-0005-0000-0000-0000FE1F0000}"/>
    <cellStyle name="Normal 2 10 15 2" xfId="11310" xr:uid="{00000000-0005-0000-0000-0000FF1F0000}"/>
    <cellStyle name="Normal 2 10 16" xfId="9099" xr:uid="{00000000-0005-0000-0000-000000200000}"/>
    <cellStyle name="Normal 2 10 16 2" xfId="11311" xr:uid="{00000000-0005-0000-0000-000001200000}"/>
    <cellStyle name="Normal 2 10 17" xfId="9098" xr:uid="{00000000-0005-0000-0000-000002200000}"/>
    <cellStyle name="Normal 2 10 17 2" xfId="11312" xr:uid="{00000000-0005-0000-0000-000003200000}"/>
    <cellStyle name="Normal 2 10 18" xfId="9097" xr:uid="{00000000-0005-0000-0000-000004200000}"/>
    <cellStyle name="Normal 2 10 18 2" xfId="11313" xr:uid="{00000000-0005-0000-0000-000005200000}"/>
    <cellStyle name="Normal 2 10 19" xfId="9096" xr:uid="{00000000-0005-0000-0000-000006200000}"/>
    <cellStyle name="Normal 2 10 19 2" xfId="11314" xr:uid="{00000000-0005-0000-0000-000007200000}"/>
    <cellStyle name="Normal 2 10 2" xfId="3297" xr:uid="{00000000-0005-0000-0000-000008200000}"/>
    <cellStyle name="Normal 2 10 2 2" xfId="9119" xr:uid="{00000000-0005-0000-0000-000009200000}"/>
    <cellStyle name="Normal 2 10 2 2 2" xfId="11315" xr:uid="{00000000-0005-0000-0000-00000A200000}"/>
    <cellStyle name="Normal 2 10 2 2 3" xfId="16039" xr:uid="{00000000-0005-0000-0000-00000B200000}"/>
    <cellStyle name="Normal 2 10 2 3" xfId="9095" xr:uid="{00000000-0005-0000-0000-00000C200000}"/>
    <cellStyle name="Normal 2 10 2 4" xfId="14299" xr:uid="{00000000-0005-0000-0000-00000D200000}"/>
    <cellStyle name="Normal 2 10 20" xfId="9094" xr:uid="{00000000-0005-0000-0000-00000E200000}"/>
    <cellStyle name="Normal 2 10 20 2" xfId="11316" xr:uid="{00000000-0005-0000-0000-00000F200000}"/>
    <cellStyle name="Normal 2 10 21" xfId="9093" xr:uid="{00000000-0005-0000-0000-000010200000}"/>
    <cellStyle name="Normal 2 10 21 2" xfId="11317" xr:uid="{00000000-0005-0000-0000-000011200000}"/>
    <cellStyle name="Normal 2 10 22" xfId="9092" xr:uid="{00000000-0005-0000-0000-000012200000}"/>
    <cellStyle name="Normal 2 10 22 2" xfId="11318" xr:uid="{00000000-0005-0000-0000-000013200000}"/>
    <cellStyle name="Normal 2 10 23" xfId="9091" xr:uid="{00000000-0005-0000-0000-000014200000}"/>
    <cellStyle name="Normal 2 10 23 2" xfId="11319" xr:uid="{00000000-0005-0000-0000-000015200000}"/>
    <cellStyle name="Normal 2 10 24" xfId="6517" xr:uid="{00000000-0005-0000-0000-000016200000}"/>
    <cellStyle name="Normal 2 10 24 2" xfId="11320" xr:uid="{00000000-0005-0000-0000-000017200000}"/>
    <cellStyle name="Normal 2 10 25" xfId="9105" xr:uid="{00000000-0005-0000-0000-000018200000}"/>
    <cellStyle name="Normal 2 10 26" xfId="14212" xr:uid="{00000000-0005-0000-0000-000019200000}"/>
    <cellStyle name="Normal 2 10 3" xfId="4994" xr:uid="{00000000-0005-0000-0000-00001A200000}"/>
    <cellStyle name="Normal 2 10 3 2" xfId="9120" xr:uid="{00000000-0005-0000-0000-00001B200000}"/>
    <cellStyle name="Normal 2 10 3 2 2" xfId="11321" xr:uid="{00000000-0005-0000-0000-00001C200000}"/>
    <cellStyle name="Normal 2 10 3 2 3" xfId="16040" xr:uid="{00000000-0005-0000-0000-00001D200000}"/>
    <cellStyle name="Normal 2 10 3 3" xfId="9090" xr:uid="{00000000-0005-0000-0000-00001E200000}"/>
    <cellStyle name="Normal 2 10 3 4" xfId="14765" xr:uid="{00000000-0005-0000-0000-00001F200000}"/>
    <cellStyle name="Normal 2 10 4" xfId="9118" xr:uid="{00000000-0005-0000-0000-000020200000}"/>
    <cellStyle name="Normal 2 10 4 2" xfId="9089" xr:uid="{00000000-0005-0000-0000-000021200000}"/>
    <cellStyle name="Normal 2 10 4 3" xfId="16038" xr:uid="{00000000-0005-0000-0000-000022200000}"/>
    <cellStyle name="Normal 2 10 5" xfId="9088" xr:uid="{00000000-0005-0000-0000-000023200000}"/>
    <cellStyle name="Normal 2 10 5 2" xfId="11322" xr:uid="{00000000-0005-0000-0000-000024200000}"/>
    <cellStyle name="Normal 2 10 6" xfId="9087" xr:uid="{00000000-0005-0000-0000-000025200000}"/>
    <cellStyle name="Normal 2 10 6 2" xfId="11323" xr:uid="{00000000-0005-0000-0000-000026200000}"/>
    <cellStyle name="Normal 2 10 7" xfId="9086" xr:uid="{00000000-0005-0000-0000-000027200000}"/>
    <cellStyle name="Normal 2 10 7 2" xfId="11324" xr:uid="{00000000-0005-0000-0000-000028200000}"/>
    <cellStyle name="Normal 2 10 8" xfId="9085" xr:uid="{00000000-0005-0000-0000-000029200000}"/>
    <cellStyle name="Normal 2 10 8 2" xfId="11325" xr:uid="{00000000-0005-0000-0000-00002A200000}"/>
    <cellStyle name="Normal 2 10 9" xfId="9084" xr:uid="{00000000-0005-0000-0000-00002B200000}"/>
    <cellStyle name="Normal 2 10 9 2" xfId="11326" xr:uid="{00000000-0005-0000-0000-00002C200000}"/>
    <cellStyle name="Normal 2 10_App b.3 Unspent_" xfId="6515" xr:uid="{00000000-0005-0000-0000-00002D200000}"/>
    <cellStyle name="Normal 2 11" xfId="3212" xr:uid="{00000000-0005-0000-0000-00002E200000}"/>
    <cellStyle name="Normal 2 11 10" xfId="9082" xr:uid="{00000000-0005-0000-0000-00002F200000}"/>
    <cellStyle name="Normal 2 11 10 2" xfId="11327" xr:uid="{00000000-0005-0000-0000-000030200000}"/>
    <cellStyle name="Normal 2 11 11" xfId="9081" xr:uid="{00000000-0005-0000-0000-000031200000}"/>
    <cellStyle name="Normal 2 11 11 2" xfId="11328" xr:uid="{00000000-0005-0000-0000-000032200000}"/>
    <cellStyle name="Normal 2 11 12" xfId="9071" xr:uid="{00000000-0005-0000-0000-000033200000}"/>
    <cellStyle name="Normal 2 11 12 2" xfId="11329" xr:uid="{00000000-0005-0000-0000-000034200000}"/>
    <cellStyle name="Normal 2 11 13" xfId="9070" xr:uid="{00000000-0005-0000-0000-000035200000}"/>
    <cellStyle name="Normal 2 11 13 2" xfId="11330" xr:uid="{00000000-0005-0000-0000-000036200000}"/>
    <cellStyle name="Normal 2 11 14" xfId="9069" xr:uid="{00000000-0005-0000-0000-000037200000}"/>
    <cellStyle name="Normal 2 11 14 2" xfId="11331" xr:uid="{00000000-0005-0000-0000-000038200000}"/>
    <cellStyle name="Normal 2 11 15" xfId="9068" xr:uid="{00000000-0005-0000-0000-000039200000}"/>
    <cellStyle name="Normal 2 11 15 2" xfId="11332" xr:uid="{00000000-0005-0000-0000-00003A200000}"/>
    <cellStyle name="Normal 2 11 16" xfId="9067" xr:uid="{00000000-0005-0000-0000-00003B200000}"/>
    <cellStyle name="Normal 2 11 16 2" xfId="11333" xr:uid="{00000000-0005-0000-0000-00003C200000}"/>
    <cellStyle name="Normal 2 11 17" xfId="9066" xr:uid="{00000000-0005-0000-0000-00003D200000}"/>
    <cellStyle name="Normal 2 11 17 2" xfId="11334" xr:uid="{00000000-0005-0000-0000-00003E200000}"/>
    <cellStyle name="Normal 2 11 18" xfId="9065" xr:uid="{00000000-0005-0000-0000-00003F200000}"/>
    <cellStyle name="Normal 2 11 18 2" xfId="11335" xr:uid="{00000000-0005-0000-0000-000040200000}"/>
    <cellStyle name="Normal 2 11 19" xfId="9064" xr:uid="{00000000-0005-0000-0000-000041200000}"/>
    <cellStyle name="Normal 2 11 19 2" xfId="11336" xr:uid="{00000000-0005-0000-0000-000042200000}"/>
    <cellStyle name="Normal 2 11 2" xfId="4995" xr:uid="{00000000-0005-0000-0000-000043200000}"/>
    <cellStyle name="Normal 2 11 2 2" xfId="9122" xr:uid="{00000000-0005-0000-0000-000044200000}"/>
    <cellStyle name="Normal 2 11 2 2 2" xfId="11337" xr:uid="{00000000-0005-0000-0000-000045200000}"/>
    <cellStyle name="Normal 2 11 2 2 3" xfId="16042" xr:uid="{00000000-0005-0000-0000-000046200000}"/>
    <cellStyle name="Normal 2 11 2 3" xfId="9063" xr:uid="{00000000-0005-0000-0000-000047200000}"/>
    <cellStyle name="Normal 2 11 2 4" xfId="14766" xr:uid="{00000000-0005-0000-0000-000048200000}"/>
    <cellStyle name="Normal 2 11 20" xfId="9062" xr:uid="{00000000-0005-0000-0000-000049200000}"/>
    <cellStyle name="Normal 2 11 20 2" xfId="11338" xr:uid="{00000000-0005-0000-0000-00004A200000}"/>
    <cellStyle name="Normal 2 11 21" xfId="9061" xr:uid="{00000000-0005-0000-0000-00004B200000}"/>
    <cellStyle name="Normal 2 11 21 2" xfId="11339" xr:uid="{00000000-0005-0000-0000-00004C200000}"/>
    <cellStyle name="Normal 2 11 22" xfId="9060" xr:uid="{00000000-0005-0000-0000-00004D200000}"/>
    <cellStyle name="Normal 2 11 22 2" xfId="11340" xr:uid="{00000000-0005-0000-0000-00004E200000}"/>
    <cellStyle name="Normal 2 11 23" xfId="9059" xr:uid="{00000000-0005-0000-0000-00004F200000}"/>
    <cellStyle name="Normal 2 11 23 2" xfId="11341" xr:uid="{00000000-0005-0000-0000-000050200000}"/>
    <cellStyle name="Normal 2 11 24" xfId="9083" xr:uid="{00000000-0005-0000-0000-000051200000}"/>
    <cellStyle name="Normal 2 11 25" xfId="14216" xr:uid="{00000000-0005-0000-0000-000052200000}"/>
    <cellStyle name="Normal 2 11 3" xfId="9121" xr:uid="{00000000-0005-0000-0000-000053200000}"/>
    <cellStyle name="Normal 2 11 3 2" xfId="9055" xr:uid="{00000000-0005-0000-0000-000054200000}"/>
    <cellStyle name="Normal 2 11 3 3" xfId="16041" xr:uid="{00000000-0005-0000-0000-000055200000}"/>
    <cellStyle name="Normal 2 11 4" xfId="9054" xr:uid="{00000000-0005-0000-0000-000056200000}"/>
    <cellStyle name="Normal 2 11 4 2" xfId="11342" xr:uid="{00000000-0005-0000-0000-000057200000}"/>
    <cellStyle name="Normal 2 11 5" xfId="9053" xr:uid="{00000000-0005-0000-0000-000058200000}"/>
    <cellStyle name="Normal 2 11 5 2" xfId="11343" xr:uid="{00000000-0005-0000-0000-000059200000}"/>
    <cellStyle name="Normal 2 11 6" xfId="9052" xr:uid="{00000000-0005-0000-0000-00005A200000}"/>
    <cellStyle name="Normal 2 11 6 2" xfId="11344" xr:uid="{00000000-0005-0000-0000-00005B200000}"/>
    <cellStyle name="Normal 2 11 7" xfId="9051" xr:uid="{00000000-0005-0000-0000-00005C200000}"/>
    <cellStyle name="Normal 2 11 7 2" xfId="11345" xr:uid="{00000000-0005-0000-0000-00005D200000}"/>
    <cellStyle name="Normal 2 11 8" xfId="11037" xr:uid="{00000000-0005-0000-0000-00005E200000}"/>
    <cellStyle name="Normal 2 11 8 2" xfId="11346" xr:uid="{00000000-0005-0000-0000-00005F200000}"/>
    <cellStyle name="Normal 2 11 9" xfId="9050" xr:uid="{00000000-0005-0000-0000-000060200000}"/>
    <cellStyle name="Normal 2 11 9 2" xfId="11347" xr:uid="{00000000-0005-0000-0000-000061200000}"/>
    <cellStyle name="Normal 2 12" xfId="3210" xr:uid="{00000000-0005-0000-0000-000062200000}"/>
    <cellStyle name="Normal 2 12 10" xfId="9048" xr:uid="{00000000-0005-0000-0000-000063200000}"/>
    <cellStyle name="Normal 2 12 10 2" xfId="11348" xr:uid="{00000000-0005-0000-0000-000064200000}"/>
    <cellStyle name="Normal 2 12 11" xfId="9044" xr:uid="{00000000-0005-0000-0000-000065200000}"/>
    <cellStyle name="Normal 2 12 11 2" xfId="11349" xr:uid="{00000000-0005-0000-0000-000066200000}"/>
    <cellStyle name="Normal 2 12 12" xfId="9043" xr:uid="{00000000-0005-0000-0000-000067200000}"/>
    <cellStyle name="Normal 2 12 12 2" xfId="11350" xr:uid="{00000000-0005-0000-0000-000068200000}"/>
    <cellStyle name="Normal 2 12 13" xfId="9042" xr:uid="{00000000-0005-0000-0000-000069200000}"/>
    <cellStyle name="Normal 2 12 13 2" xfId="11351" xr:uid="{00000000-0005-0000-0000-00006A200000}"/>
    <cellStyle name="Normal 2 12 14" xfId="9008" xr:uid="{00000000-0005-0000-0000-00006B200000}"/>
    <cellStyle name="Normal 2 12 14 2" xfId="11352" xr:uid="{00000000-0005-0000-0000-00006C200000}"/>
    <cellStyle name="Normal 2 12 15" xfId="9006" xr:uid="{00000000-0005-0000-0000-00006D200000}"/>
    <cellStyle name="Normal 2 12 15 2" xfId="11353" xr:uid="{00000000-0005-0000-0000-00006E200000}"/>
    <cellStyle name="Normal 2 12 16" xfId="9003" xr:uid="{00000000-0005-0000-0000-00006F200000}"/>
    <cellStyle name="Normal 2 12 16 2" xfId="11354" xr:uid="{00000000-0005-0000-0000-000070200000}"/>
    <cellStyle name="Normal 2 12 17" xfId="9002" xr:uid="{00000000-0005-0000-0000-000071200000}"/>
    <cellStyle name="Normal 2 12 17 2" xfId="11355" xr:uid="{00000000-0005-0000-0000-000072200000}"/>
    <cellStyle name="Normal 2 12 18" xfId="9001" xr:uid="{00000000-0005-0000-0000-000073200000}"/>
    <cellStyle name="Normal 2 12 18 2" xfId="11356" xr:uid="{00000000-0005-0000-0000-000074200000}"/>
    <cellStyle name="Normal 2 12 19" xfId="9000" xr:uid="{00000000-0005-0000-0000-000075200000}"/>
    <cellStyle name="Normal 2 12 19 2" xfId="11357" xr:uid="{00000000-0005-0000-0000-000076200000}"/>
    <cellStyle name="Normal 2 12 2" xfId="8999" xr:uid="{00000000-0005-0000-0000-000077200000}"/>
    <cellStyle name="Normal 2 12 2 2" xfId="11358" xr:uid="{00000000-0005-0000-0000-000078200000}"/>
    <cellStyle name="Normal 2 12 20" xfId="8998" xr:uid="{00000000-0005-0000-0000-000079200000}"/>
    <cellStyle name="Normal 2 12 20 2" xfId="11359" xr:uid="{00000000-0005-0000-0000-00007A200000}"/>
    <cellStyle name="Normal 2 12 21" xfId="8997" xr:uid="{00000000-0005-0000-0000-00007B200000}"/>
    <cellStyle name="Normal 2 12 21 2" xfId="11360" xr:uid="{00000000-0005-0000-0000-00007C200000}"/>
    <cellStyle name="Normal 2 12 22" xfId="8993" xr:uid="{00000000-0005-0000-0000-00007D200000}"/>
    <cellStyle name="Normal 2 12 22 2" xfId="11361" xr:uid="{00000000-0005-0000-0000-00007E200000}"/>
    <cellStyle name="Normal 2 12 23" xfId="5669" xr:uid="{00000000-0005-0000-0000-00007F200000}"/>
    <cellStyle name="Normal 2 12 23 2" xfId="11362" xr:uid="{00000000-0005-0000-0000-000080200000}"/>
    <cellStyle name="Normal 2 12 24" xfId="9049" xr:uid="{00000000-0005-0000-0000-000081200000}"/>
    <cellStyle name="Normal 2 12 3" xfId="8992" xr:uid="{00000000-0005-0000-0000-000082200000}"/>
    <cellStyle name="Normal 2 12 3 2" xfId="11363" xr:uid="{00000000-0005-0000-0000-000083200000}"/>
    <cellStyle name="Normal 2 12 4" xfId="8991" xr:uid="{00000000-0005-0000-0000-000084200000}"/>
    <cellStyle name="Normal 2 12 4 2" xfId="11364" xr:uid="{00000000-0005-0000-0000-000085200000}"/>
    <cellStyle name="Normal 2 12 5" xfId="8990" xr:uid="{00000000-0005-0000-0000-000086200000}"/>
    <cellStyle name="Normal 2 12 5 2" xfId="11365" xr:uid="{00000000-0005-0000-0000-000087200000}"/>
    <cellStyle name="Normal 2 12 6" xfId="5668" xr:uid="{00000000-0005-0000-0000-000088200000}"/>
    <cellStyle name="Normal 2 12 6 2" xfId="11366" xr:uid="{00000000-0005-0000-0000-000089200000}"/>
    <cellStyle name="Normal 2 12 7" xfId="8988" xr:uid="{00000000-0005-0000-0000-00008A200000}"/>
    <cellStyle name="Normal 2 12 7 2" xfId="11367" xr:uid="{00000000-0005-0000-0000-00008B200000}"/>
    <cellStyle name="Normal 2 12 8" xfId="8987" xr:uid="{00000000-0005-0000-0000-00008C200000}"/>
    <cellStyle name="Normal 2 12 8 2" xfId="11368" xr:uid="{00000000-0005-0000-0000-00008D200000}"/>
    <cellStyle name="Normal 2 12 9" xfId="8986" xr:uid="{00000000-0005-0000-0000-00008E200000}"/>
    <cellStyle name="Normal 2 12 9 2" xfId="11369" xr:uid="{00000000-0005-0000-0000-00008F200000}"/>
    <cellStyle name="Normal 2 13" xfId="3383" xr:uid="{00000000-0005-0000-0000-000090200000}"/>
    <cellStyle name="Normal 2 13 10" xfId="8963" xr:uid="{00000000-0005-0000-0000-000091200000}"/>
    <cellStyle name="Normal 2 13 10 2" xfId="11370" xr:uid="{00000000-0005-0000-0000-000092200000}"/>
    <cellStyle name="Normal 2 13 11" xfId="8956" xr:uid="{00000000-0005-0000-0000-000093200000}"/>
    <cellStyle name="Normal 2 13 11 2" xfId="11371" xr:uid="{00000000-0005-0000-0000-000094200000}"/>
    <cellStyle name="Normal 2 13 12" xfId="8952" xr:uid="{00000000-0005-0000-0000-000095200000}"/>
    <cellStyle name="Normal 2 13 12 2" xfId="11372" xr:uid="{00000000-0005-0000-0000-000096200000}"/>
    <cellStyle name="Normal 2 13 13" xfId="8948" xr:uid="{00000000-0005-0000-0000-000097200000}"/>
    <cellStyle name="Normal 2 13 13 2" xfId="11373" xr:uid="{00000000-0005-0000-0000-000098200000}"/>
    <cellStyle name="Normal 2 13 14" xfId="8947" xr:uid="{00000000-0005-0000-0000-000099200000}"/>
    <cellStyle name="Normal 2 13 14 2" xfId="11374" xr:uid="{00000000-0005-0000-0000-00009A200000}"/>
    <cellStyle name="Normal 2 13 15" xfId="8908" xr:uid="{00000000-0005-0000-0000-00009B200000}"/>
    <cellStyle name="Normal 2 13 15 2" xfId="11375" xr:uid="{00000000-0005-0000-0000-00009C200000}"/>
    <cellStyle name="Normal 2 13 16" xfId="8907" xr:uid="{00000000-0005-0000-0000-00009D200000}"/>
    <cellStyle name="Normal 2 13 16 2" xfId="11376" xr:uid="{00000000-0005-0000-0000-00009E200000}"/>
    <cellStyle name="Normal 2 13 17" xfId="8900" xr:uid="{00000000-0005-0000-0000-00009F200000}"/>
    <cellStyle name="Normal 2 13 17 2" xfId="11377" xr:uid="{00000000-0005-0000-0000-0000A0200000}"/>
    <cellStyle name="Normal 2 13 18" xfId="8896" xr:uid="{00000000-0005-0000-0000-0000A1200000}"/>
    <cellStyle name="Normal 2 13 18 2" xfId="11378" xr:uid="{00000000-0005-0000-0000-0000A2200000}"/>
    <cellStyle name="Normal 2 13 19" xfId="8895" xr:uid="{00000000-0005-0000-0000-0000A3200000}"/>
    <cellStyle name="Normal 2 13 19 2" xfId="11379" xr:uid="{00000000-0005-0000-0000-0000A4200000}"/>
    <cellStyle name="Normal 2 13 2" xfId="3704" xr:uid="{00000000-0005-0000-0000-0000A5200000}"/>
    <cellStyle name="Normal 2 13 2 2" xfId="8894" xr:uid="{00000000-0005-0000-0000-0000A6200000}"/>
    <cellStyle name="Normal 2 13 20" xfId="8893" xr:uid="{00000000-0005-0000-0000-0000A7200000}"/>
    <cellStyle name="Normal 2 13 20 2" xfId="11380" xr:uid="{00000000-0005-0000-0000-0000A8200000}"/>
    <cellStyle name="Normal 2 13 21" xfId="8892" xr:uid="{00000000-0005-0000-0000-0000A9200000}"/>
    <cellStyle name="Normal 2 13 21 2" xfId="11381" xr:uid="{00000000-0005-0000-0000-0000AA200000}"/>
    <cellStyle name="Normal 2 13 22" xfId="11091" xr:uid="{00000000-0005-0000-0000-0000AB200000}"/>
    <cellStyle name="Normal 2 13 22 2" xfId="11382" xr:uid="{00000000-0005-0000-0000-0000AC200000}"/>
    <cellStyle name="Normal 2 13 23" xfId="8877" xr:uid="{00000000-0005-0000-0000-0000AD200000}"/>
    <cellStyle name="Normal 2 13 23 2" xfId="11383" xr:uid="{00000000-0005-0000-0000-0000AE200000}"/>
    <cellStyle name="Normal 2 13 24" xfId="8976" xr:uid="{00000000-0005-0000-0000-0000AF200000}"/>
    <cellStyle name="Normal 2 13 3" xfId="8876" xr:uid="{00000000-0005-0000-0000-0000B0200000}"/>
    <cellStyle name="Normal 2 13 3 2" xfId="11384" xr:uid="{00000000-0005-0000-0000-0000B1200000}"/>
    <cellStyle name="Normal 2 13 4" xfId="8875" xr:uid="{00000000-0005-0000-0000-0000B2200000}"/>
    <cellStyle name="Normal 2 13 4 2" xfId="11385" xr:uid="{00000000-0005-0000-0000-0000B3200000}"/>
    <cellStyle name="Normal 2 13 5" xfId="8874" xr:uid="{00000000-0005-0000-0000-0000B4200000}"/>
    <cellStyle name="Normal 2 13 5 2" xfId="11386" xr:uid="{00000000-0005-0000-0000-0000B5200000}"/>
    <cellStyle name="Normal 2 13 6" xfId="8873" xr:uid="{00000000-0005-0000-0000-0000B6200000}"/>
    <cellStyle name="Normal 2 13 6 2" xfId="11387" xr:uid="{00000000-0005-0000-0000-0000B7200000}"/>
    <cellStyle name="Normal 2 13 7" xfId="8872" xr:uid="{00000000-0005-0000-0000-0000B8200000}"/>
    <cellStyle name="Normal 2 13 7 2" xfId="11388" xr:uid="{00000000-0005-0000-0000-0000B9200000}"/>
    <cellStyle name="Normal 2 13 8" xfId="8871" xr:uid="{00000000-0005-0000-0000-0000BA200000}"/>
    <cellStyle name="Normal 2 13 8 2" xfId="11389" xr:uid="{00000000-0005-0000-0000-0000BB200000}"/>
    <cellStyle name="Normal 2 13 9" xfId="8870" xr:uid="{00000000-0005-0000-0000-0000BC200000}"/>
    <cellStyle name="Normal 2 13 9 2" xfId="11390" xr:uid="{00000000-0005-0000-0000-0000BD200000}"/>
    <cellStyle name="Normal 2 14" xfId="3747" xr:uid="{00000000-0005-0000-0000-0000BE200000}"/>
    <cellStyle name="Normal 2 14 10" xfId="8868" xr:uid="{00000000-0005-0000-0000-0000BF200000}"/>
    <cellStyle name="Normal 2 14 10 2" xfId="11391" xr:uid="{00000000-0005-0000-0000-0000C0200000}"/>
    <cellStyle name="Normal 2 14 11" xfId="8867" xr:uid="{00000000-0005-0000-0000-0000C1200000}"/>
    <cellStyle name="Normal 2 14 11 2" xfId="11392" xr:uid="{00000000-0005-0000-0000-0000C2200000}"/>
    <cellStyle name="Normal 2 14 12" xfId="8866" xr:uid="{00000000-0005-0000-0000-0000C3200000}"/>
    <cellStyle name="Normal 2 14 12 2" xfId="11393" xr:uid="{00000000-0005-0000-0000-0000C4200000}"/>
    <cellStyle name="Normal 2 14 13" xfId="8865" xr:uid="{00000000-0005-0000-0000-0000C5200000}"/>
    <cellStyle name="Normal 2 14 13 2" xfId="11394" xr:uid="{00000000-0005-0000-0000-0000C6200000}"/>
    <cellStyle name="Normal 2 14 14" xfId="8864" xr:uid="{00000000-0005-0000-0000-0000C7200000}"/>
    <cellStyle name="Normal 2 14 14 2" xfId="11395" xr:uid="{00000000-0005-0000-0000-0000C8200000}"/>
    <cellStyle name="Normal 2 14 15" xfId="8863" xr:uid="{00000000-0005-0000-0000-0000C9200000}"/>
    <cellStyle name="Normal 2 14 15 2" xfId="11396" xr:uid="{00000000-0005-0000-0000-0000CA200000}"/>
    <cellStyle name="Normal 2 14 16" xfId="8862" xr:uid="{00000000-0005-0000-0000-0000CB200000}"/>
    <cellStyle name="Normal 2 14 16 2" xfId="11397" xr:uid="{00000000-0005-0000-0000-0000CC200000}"/>
    <cellStyle name="Normal 2 14 17" xfId="8861" xr:uid="{00000000-0005-0000-0000-0000CD200000}"/>
    <cellStyle name="Normal 2 14 17 2" xfId="11398" xr:uid="{00000000-0005-0000-0000-0000CE200000}"/>
    <cellStyle name="Normal 2 14 18" xfId="8860" xr:uid="{00000000-0005-0000-0000-0000CF200000}"/>
    <cellStyle name="Normal 2 14 18 2" xfId="11399" xr:uid="{00000000-0005-0000-0000-0000D0200000}"/>
    <cellStyle name="Normal 2 14 19" xfId="8859" xr:uid="{00000000-0005-0000-0000-0000D1200000}"/>
    <cellStyle name="Normal 2 14 19 2" xfId="11400" xr:uid="{00000000-0005-0000-0000-0000D2200000}"/>
    <cellStyle name="Normal 2 14 2" xfId="8858" xr:uid="{00000000-0005-0000-0000-0000D3200000}"/>
    <cellStyle name="Normal 2 14 2 2" xfId="11401" xr:uid="{00000000-0005-0000-0000-0000D4200000}"/>
    <cellStyle name="Normal 2 14 20" xfId="8857" xr:uid="{00000000-0005-0000-0000-0000D5200000}"/>
    <cellStyle name="Normal 2 14 20 2" xfId="11402" xr:uid="{00000000-0005-0000-0000-0000D6200000}"/>
    <cellStyle name="Normal 2 14 21" xfId="8856" xr:uid="{00000000-0005-0000-0000-0000D7200000}"/>
    <cellStyle name="Normal 2 14 21 2" xfId="11403" xr:uid="{00000000-0005-0000-0000-0000D8200000}"/>
    <cellStyle name="Normal 2 14 22" xfId="8855" xr:uid="{00000000-0005-0000-0000-0000D9200000}"/>
    <cellStyle name="Normal 2 14 22 2" xfId="11404" xr:uid="{00000000-0005-0000-0000-0000DA200000}"/>
    <cellStyle name="Normal 2 14 23" xfId="8854" xr:uid="{00000000-0005-0000-0000-0000DB200000}"/>
    <cellStyle name="Normal 2 14 23 2" xfId="11405" xr:uid="{00000000-0005-0000-0000-0000DC200000}"/>
    <cellStyle name="Normal 2 14 24" xfId="8869" xr:uid="{00000000-0005-0000-0000-0000DD200000}"/>
    <cellStyle name="Normal 2 14 3" xfId="8853" xr:uid="{00000000-0005-0000-0000-0000DE200000}"/>
    <cellStyle name="Normal 2 14 3 2" xfId="11406" xr:uid="{00000000-0005-0000-0000-0000DF200000}"/>
    <cellStyle name="Normal 2 14 4" xfId="8852" xr:uid="{00000000-0005-0000-0000-0000E0200000}"/>
    <cellStyle name="Normal 2 14 4 2" xfId="11407" xr:uid="{00000000-0005-0000-0000-0000E1200000}"/>
    <cellStyle name="Normal 2 14 5" xfId="8851" xr:uid="{00000000-0005-0000-0000-0000E2200000}"/>
    <cellStyle name="Normal 2 14 5 2" xfId="11408" xr:uid="{00000000-0005-0000-0000-0000E3200000}"/>
    <cellStyle name="Normal 2 14 6" xfId="8850" xr:uid="{00000000-0005-0000-0000-0000E4200000}"/>
    <cellStyle name="Normal 2 14 6 2" xfId="11409" xr:uid="{00000000-0005-0000-0000-0000E5200000}"/>
    <cellStyle name="Normal 2 14 7" xfId="8849" xr:uid="{00000000-0005-0000-0000-0000E6200000}"/>
    <cellStyle name="Normal 2 14 7 2" xfId="11410" xr:uid="{00000000-0005-0000-0000-0000E7200000}"/>
    <cellStyle name="Normal 2 14 8" xfId="8848" xr:uid="{00000000-0005-0000-0000-0000E8200000}"/>
    <cellStyle name="Normal 2 14 8 2" xfId="11411" xr:uid="{00000000-0005-0000-0000-0000E9200000}"/>
    <cellStyle name="Normal 2 14 9" xfId="8847" xr:uid="{00000000-0005-0000-0000-0000EA200000}"/>
    <cellStyle name="Normal 2 14 9 2" xfId="11412" xr:uid="{00000000-0005-0000-0000-0000EB200000}"/>
    <cellStyle name="Normal 2 15" xfId="3834" xr:uid="{00000000-0005-0000-0000-0000EC200000}"/>
    <cellStyle name="Normal 2 15 10" xfId="8845" xr:uid="{00000000-0005-0000-0000-0000ED200000}"/>
    <cellStyle name="Normal 2 15 10 2" xfId="11413" xr:uid="{00000000-0005-0000-0000-0000EE200000}"/>
    <cellStyle name="Normal 2 15 11" xfId="8844" xr:uid="{00000000-0005-0000-0000-0000EF200000}"/>
    <cellStyle name="Normal 2 15 11 2" xfId="11414" xr:uid="{00000000-0005-0000-0000-0000F0200000}"/>
    <cellStyle name="Normal 2 15 12" xfId="8843" xr:uid="{00000000-0005-0000-0000-0000F1200000}"/>
    <cellStyle name="Normal 2 15 12 2" xfId="11415" xr:uid="{00000000-0005-0000-0000-0000F2200000}"/>
    <cellStyle name="Normal 2 15 13" xfId="8842" xr:uid="{00000000-0005-0000-0000-0000F3200000}"/>
    <cellStyle name="Normal 2 15 13 2" xfId="11416" xr:uid="{00000000-0005-0000-0000-0000F4200000}"/>
    <cellStyle name="Normal 2 15 14" xfId="8841" xr:uid="{00000000-0005-0000-0000-0000F5200000}"/>
    <cellStyle name="Normal 2 15 14 2" xfId="11417" xr:uid="{00000000-0005-0000-0000-0000F6200000}"/>
    <cellStyle name="Normal 2 15 15" xfId="8840" xr:uid="{00000000-0005-0000-0000-0000F7200000}"/>
    <cellStyle name="Normal 2 15 15 2" xfId="11418" xr:uid="{00000000-0005-0000-0000-0000F8200000}"/>
    <cellStyle name="Normal 2 15 16" xfId="8839" xr:uid="{00000000-0005-0000-0000-0000F9200000}"/>
    <cellStyle name="Normal 2 15 16 2" xfId="11419" xr:uid="{00000000-0005-0000-0000-0000FA200000}"/>
    <cellStyle name="Normal 2 15 17" xfId="8838" xr:uid="{00000000-0005-0000-0000-0000FB200000}"/>
    <cellStyle name="Normal 2 15 17 2" xfId="11420" xr:uid="{00000000-0005-0000-0000-0000FC200000}"/>
    <cellStyle name="Normal 2 15 18" xfId="8837" xr:uid="{00000000-0005-0000-0000-0000FD200000}"/>
    <cellStyle name="Normal 2 15 18 2" xfId="11421" xr:uid="{00000000-0005-0000-0000-0000FE200000}"/>
    <cellStyle name="Normal 2 15 19" xfId="8836" xr:uid="{00000000-0005-0000-0000-0000FF200000}"/>
    <cellStyle name="Normal 2 15 19 2" xfId="11422" xr:uid="{00000000-0005-0000-0000-000000210000}"/>
    <cellStyle name="Normal 2 15 2" xfId="8835" xr:uid="{00000000-0005-0000-0000-000001210000}"/>
    <cellStyle name="Normal 2 15 2 2" xfId="11423" xr:uid="{00000000-0005-0000-0000-000002210000}"/>
    <cellStyle name="Normal 2 15 20" xfId="8834" xr:uid="{00000000-0005-0000-0000-000003210000}"/>
    <cellStyle name="Normal 2 15 20 2" xfId="11424" xr:uid="{00000000-0005-0000-0000-000004210000}"/>
    <cellStyle name="Normal 2 15 21" xfId="8833" xr:uid="{00000000-0005-0000-0000-000005210000}"/>
    <cellStyle name="Normal 2 15 21 2" xfId="11425" xr:uid="{00000000-0005-0000-0000-000006210000}"/>
    <cellStyle name="Normal 2 15 22" xfId="10271" xr:uid="{00000000-0005-0000-0000-000007210000}"/>
    <cellStyle name="Normal 2 15 22 2" xfId="11426" xr:uid="{00000000-0005-0000-0000-000008210000}"/>
    <cellStyle name="Normal 2 15 23" xfId="8832" xr:uid="{00000000-0005-0000-0000-000009210000}"/>
    <cellStyle name="Normal 2 15 23 2" xfId="11427" xr:uid="{00000000-0005-0000-0000-00000A210000}"/>
    <cellStyle name="Normal 2 15 24" xfId="8846" xr:uid="{00000000-0005-0000-0000-00000B210000}"/>
    <cellStyle name="Normal 2 15 3" xfId="8831" xr:uid="{00000000-0005-0000-0000-00000C210000}"/>
    <cellStyle name="Normal 2 15 3 2" xfId="11428" xr:uid="{00000000-0005-0000-0000-00000D210000}"/>
    <cellStyle name="Normal 2 15 4" xfId="8830" xr:uid="{00000000-0005-0000-0000-00000E210000}"/>
    <cellStyle name="Normal 2 15 4 2" xfId="11429" xr:uid="{00000000-0005-0000-0000-00000F210000}"/>
    <cellStyle name="Normal 2 15 5" xfId="8829" xr:uid="{00000000-0005-0000-0000-000010210000}"/>
    <cellStyle name="Normal 2 15 5 2" xfId="11430" xr:uid="{00000000-0005-0000-0000-000011210000}"/>
    <cellStyle name="Normal 2 15 6" xfId="8828" xr:uid="{00000000-0005-0000-0000-000012210000}"/>
    <cellStyle name="Normal 2 15 6 2" xfId="11431" xr:uid="{00000000-0005-0000-0000-000013210000}"/>
    <cellStyle name="Normal 2 15 7" xfId="8827" xr:uid="{00000000-0005-0000-0000-000014210000}"/>
    <cellStyle name="Normal 2 15 7 2" xfId="11432" xr:uid="{00000000-0005-0000-0000-000015210000}"/>
    <cellStyle name="Normal 2 15 8" xfId="8826" xr:uid="{00000000-0005-0000-0000-000016210000}"/>
    <cellStyle name="Normal 2 15 8 2" xfId="11433" xr:uid="{00000000-0005-0000-0000-000017210000}"/>
    <cellStyle name="Normal 2 15 9" xfId="8825" xr:uid="{00000000-0005-0000-0000-000018210000}"/>
    <cellStyle name="Normal 2 15 9 2" xfId="11434" xr:uid="{00000000-0005-0000-0000-000019210000}"/>
    <cellStyle name="Normal 2 16" xfId="4993" xr:uid="{00000000-0005-0000-0000-00001A210000}"/>
    <cellStyle name="Normal 2 16 10" xfId="8824" xr:uid="{00000000-0005-0000-0000-00001B210000}"/>
    <cellStyle name="Normal 2 16 10 2" xfId="11435" xr:uid="{00000000-0005-0000-0000-00001C210000}"/>
    <cellStyle name="Normal 2 16 11" xfId="8823" xr:uid="{00000000-0005-0000-0000-00001D210000}"/>
    <cellStyle name="Normal 2 16 11 2" xfId="11436" xr:uid="{00000000-0005-0000-0000-00001E210000}"/>
    <cellStyle name="Normal 2 16 12" xfId="8822" xr:uid="{00000000-0005-0000-0000-00001F210000}"/>
    <cellStyle name="Normal 2 16 12 2" xfId="11437" xr:uid="{00000000-0005-0000-0000-000020210000}"/>
    <cellStyle name="Normal 2 16 13" xfId="8821" xr:uid="{00000000-0005-0000-0000-000021210000}"/>
    <cellStyle name="Normal 2 16 13 2" xfId="11438" xr:uid="{00000000-0005-0000-0000-000022210000}"/>
    <cellStyle name="Normal 2 16 14" xfId="8820" xr:uid="{00000000-0005-0000-0000-000023210000}"/>
    <cellStyle name="Normal 2 16 14 2" xfId="11439" xr:uid="{00000000-0005-0000-0000-000024210000}"/>
    <cellStyle name="Normal 2 16 15" xfId="11093" xr:uid="{00000000-0005-0000-0000-000025210000}"/>
    <cellStyle name="Normal 2 16 15 2" xfId="11440" xr:uid="{00000000-0005-0000-0000-000026210000}"/>
    <cellStyle name="Normal 2 16 16" xfId="8819" xr:uid="{00000000-0005-0000-0000-000027210000}"/>
    <cellStyle name="Normal 2 16 16 2" xfId="11441" xr:uid="{00000000-0005-0000-0000-000028210000}"/>
    <cellStyle name="Normal 2 16 17" xfId="8818" xr:uid="{00000000-0005-0000-0000-000029210000}"/>
    <cellStyle name="Normal 2 16 17 2" xfId="11442" xr:uid="{00000000-0005-0000-0000-00002A210000}"/>
    <cellStyle name="Normal 2 16 18" xfId="8817" xr:uid="{00000000-0005-0000-0000-00002B210000}"/>
    <cellStyle name="Normal 2 16 18 2" xfId="11443" xr:uid="{00000000-0005-0000-0000-00002C210000}"/>
    <cellStyle name="Normal 2 16 19" xfId="8816" xr:uid="{00000000-0005-0000-0000-00002D210000}"/>
    <cellStyle name="Normal 2 16 19 2" xfId="11444" xr:uid="{00000000-0005-0000-0000-00002E210000}"/>
    <cellStyle name="Normal 2 16 2" xfId="8815" xr:uid="{00000000-0005-0000-0000-00002F210000}"/>
    <cellStyle name="Normal 2 16 2 2" xfId="11445" xr:uid="{00000000-0005-0000-0000-000030210000}"/>
    <cellStyle name="Normal 2 16 20" xfId="8814" xr:uid="{00000000-0005-0000-0000-000031210000}"/>
    <cellStyle name="Normal 2 16 20 2" xfId="11446" xr:uid="{00000000-0005-0000-0000-000032210000}"/>
    <cellStyle name="Normal 2 16 21" xfId="8813" xr:uid="{00000000-0005-0000-0000-000033210000}"/>
    <cellStyle name="Normal 2 16 21 2" xfId="11447" xr:uid="{00000000-0005-0000-0000-000034210000}"/>
    <cellStyle name="Normal 2 16 22" xfId="8812" xr:uid="{00000000-0005-0000-0000-000035210000}"/>
    <cellStyle name="Normal 2 16 22 2" xfId="11448" xr:uid="{00000000-0005-0000-0000-000036210000}"/>
    <cellStyle name="Normal 2 16 23" xfId="8811" xr:uid="{00000000-0005-0000-0000-000037210000}"/>
    <cellStyle name="Normal 2 16 23 2" xfId="11449" xr:uid="{00000000-0005-0000-0000-000038210000}"/>
    <cellStyle name="Normal 2 16 24" xfId="11450" xr:uid="{00000000-0005-0000-0000-000039210000}"/>
    <cellStyle name="Normal 2 16 3" xfId="8810" xr:uid="{00000000-0005-0000-0000-00003A210000}"/>
    <cellStyle name="Normal 2 16 3 2" xfId="11451" xr:uid="{00000000-0005-0000-0000-00003B210000}"/>
    <cellStyle name="Normal 2 16 4" xfId="8809" xr:uid="{00000000-0005-0000-0000-00003C210000}"/>
    <cellStyle name="Normal 2 16 4 2" xfId="11452" xr:uid="{00000000-0005-0000-0000-00003D210000}"/>
    <cellStyle name="Normal 2 16 5" xfId="8808" xr:uid="{00000000-0005-0000-0000-00003E210000}"/>
    <cellStyle name="Normal 2 16 5 2" xfId="11453" xr:uid="{00000000-0005-0000-0000-00003F210000}"/>
    <cellStyle name="Normal 2 16 6" xfId="8807" xr:uid="{00000000-0005-0000-0000-000040210000}"/>
    <cellStyle name="Normal 2 16 6 2" xfId="11454" xr:uid="{00000000-0005-0000-0000-000041210000}"/>
    <cellStyle name="Normal 2 16 7" xfId="8806" xr:uid="{00000000-0005-0000-0000-000042210000}"/>
    <cellStyle name="Normal 2 16 7 2" xfId="11455" xr:uid="{00000000-0005-0000-0000-000043210000}"/>
    <cellStyle name="Normal 2 16 8" xfId="8805" xr:uid="{00000000-0005-0000-0000-000044210000}"/>
    <cellStyle name="Normal 2 16 8 2" xfId="11456" xr:uid="{00000000-0005-0000-0000-000045210000}"/>
    <cellStyle name="Normal 2 16 9" xfId="8804" xr:uid="{00000000-0005-0000-0000-000046210000}"/>
    <cellStyle name="Normal 2 16 9 2" xfId="11457" xr:uid="{00000000-0005-0000-0000-000047210000}"/>
    <cellStyle name="Normal 2 17" xfId="5306" xr:uid="{00000000-0005-0000-0000-000048210000}"/>
    <cellStyle name="Normal 2 17 10" xfId="8802" xr:uid="{00000000-0005-0000-0000-000049210000}"/>
    <cellStyle name="Normal 2 17 10 2" xfId="11458" xr:uid="{00000000-0005-0000-0000-00004A210000}"/>
    <cellStyle name="Normal 2 17 11" xfId="8801" xr:uid="{00000000-0005-0000-0000-00004B210000}"/>
    <cellStyle name="Normal 2 17 11 2" xfId="11459" xr:uid="{00000000-0005-0000-0000-00004C210000}"/>
    <cellStyle name="Normal 2 17 12" xfId="8800" xr:uid="{00000000-0005-0000-0000-00004D210000}"/>
    <cellStyle name="Normal 2 17 12 2" xfId="11460" xr:uid="{00000000-0005-0000-0000-00004E210000}"/>
    <cellStyle name="Normal 2 17 13" xfId="8799" xr:uid="{00000000-0005-0000-0000-00004F210000}"/>
    <cellStyle name="Normal 2 17 13 2" xfId="11461" xr:uid="{00000000-0005-0000-0000-000050210000}"/>
    <cellStyle name="Normal 2 17 14" xfId="8798" xr:uid="{00000000-0005-0000-0000-000051210000}"/>
    <cellStyle name="Normal 2 17 14 2" xfId="11462" xr:uid="{00000000-0005-0000-0000-000052210000}"/>
    <cellStyle name="Normal 2 17 15" xfId="8797" xr:uid="{00000000-0005-0000-0000-000053210000}"/>
    <cellStyle name="Normal 2 17 15 2" xfId="11463" xr:uid="{00000000-0005-0000-0000-000054210000}"/>
    <cellStyle name="Normal 2 17 16" xfId="8796" xr:uid="{00000000-0005-0000-0000-000055210000}"/>
    <cellStyle name="Normal 2 17 16 2" xfId="11464" xr:uid="{00000000-0005-0000-0000-000056210000}"/>
    <cellStyle name="Normal 2 17 17" xfId="8795" xr:uid="{00000000-0005-0000-0000-000057210000}"/>
    <cellStyle name="Normal 2 17 17 2" xfId="11465" xr:uid="{00000000-0005-0000-0000-000058210000}"/>
    <cellStyle name="Normal 2 17 18" xfId="8794" xr:uid="{00000000-0005-0000-0000-000059210000}"/>
    <cellStyle name="Normal 2 17 18 2" xfId="11466" xr:uid="{00000000-0005-0000-0000-00005A210000}"/>
    <cellStyle name="Normal 2 17 19" xfId="10275" xr:uid="{00000000-0005-0000-0000-00005B210000}"/>
    <cellStyle name="Normal 2 17 19 2" xfId="11467" xr:uid="{00000000-0005-0000-0000-00005C210000}"/>
    <cellStyle name="Normal 2 17 2" xfId="9127" xr:uid="{00000000-0005-0000-0000-00005D210000}"/>
    <cellStyle name="Normal 2 17 2 2" xfId="8793" xr:uid="{00000000-0005-0000-0000-00005E210000}"/>
    <cellStyle name="Normal 2 17 2 3" xfId="16043" xr:uid="{00000000-0005-0000-0000-00005F210000}"/>
    <cellStyle name="Normal 2 17 20" xfId="8792" xr:uid="{00000000-0005-0000-0000-000060210000}"/>
    <cellStyle name="Normal 2 17 20 2" xfId="11468" xr:uid="{00000000-0005-0000-0000-000061210000}"/>
    <cellStyle name="Normal 2 17 21" xfId="8791" xr:uid="{00000000-0005-0000-0000-000062210000}"/>
    <cellStyle name="Normal 2 17 21 2" xfId="11469" xr:uid="{00000000-0005-0000-0000-000063210000}"/>
    <cellStyle name="Normal 2 17 22" xfId="8790" xr:uid="{00000000-0005-0000-0000-000064210000}"/>
    <cellStyle name="Normal 2 17 22 2" xfId="11470" xr:uid="{00000000-0005-0000-0000-000065210000}"/>
    <cellStyle name="Normal 2 17 23" xfId="8789" xr:uid="{00000000-0005-0000-0000-000066210000}"/>
    <cellStyle name="Normal 2 17 23 2" xfId="11471" xr:uid="{00000000-0005-0000-0000-000067210000}"/>
    <cellStyle name="Normal 2 17 24" xfId="8803" xr:uid="{00000000-0005-0000-0000-000068210000}"/>
    <cellStyle name="Normal 2 17 25" xfId="14901" xr:uid="{00000000-0005-0000-0000-000069210000}"/>
    <cellStyle name="Normal 2 17 3" xfId="8788" xr:uid="{00000000-0005-0000-0000-00006A210000}"/>
    <cellStyle name="Normal 2 17 3 2" xfId="11472" xr:uid="{00000000-0005-0000-0000-00006B210000}"/>
    <cellStyle name="Normal 2 17 4" xfId="8787" xr:uid="{00000000-0005-0000-0000-00006C210000}"/>
    <cellStyle name="Normal 2 17 4 2" xfId="11473" xr:uid="{00000000-0005-0000-0000-00006D210000}"/>
    <cellStyle name="Normal 2 17 5" xfId="8786" xr:uid="{00000000-0005-0000-0000-00006E210000}"/>
    <cellStyle name="Normal 2 17 5 2" xfId="11474" xr:uid="{00000000-0005-0000-0000-00006F210000}"/>
    <cellStyle name="Normal 2 17 6" xfId="8785" xr:uid="{00000000-0005-0000-0000-000070210000}"/>
    <cellStyle name="Normal 2 17 6 2" xfId="11475" xr:uid="{00000000-0005-0000-0000-000071210000}"/>
    <cellStyle name="Normal 2 17 7" xfId="8784" xr:uid="{00000000-0005-0000-0000-000072210000}"/>
    <cellStyle name="Normal 2 17 7 2" xfId="11476" xr:uid="{00000000-0005-0000-0000-000073210000}"/>
    <cellStyle name="Normal 2 17 8" xfId="8783" xr:uid="{00000000-0005-0000-0000-000074210000}"/>
    <cellStyle name="Normal 2 17 8 2" xfId="11477" xr:uid="{00000000-0005-0000-0000-000075210000}"/>
    <cellStyle name="Normal 2 17 9" xfId="8782" xr:uid="{00000000-0005-0000-0000-000076210000}"/>
    <cellStyle name="Normal 2 17 9 2" xfId="11478" xr:uid="{00000000-0005-0000-0000-000077210000}"/>
    <cellStyle name="Normal 2 18" xfId="1798" xr:uid="{00000000-0005-0000-0000-000078210000}"/>
    <cellStyle name="Normal 2 18 10" xfId="8780" xr:uid="{00000000-0005-0000-0000-000079210000}"/>
    <cellStyle name="Normal 2 18 10 2" xfId="11479" xr:uid="{00000000-0005-0000-0000-00007A210000}"/>
    <cellStyle name="Normal 2 18 11" xfId="8779" xr:uid="{00000000-0005-0000-0000-00007B210000}"/>
    <cellStyle name="Normal 2 18 11 2" xfId="11480" xr:uid="{00000000-0005-0000-0000-00007C210000}"/>
    <cellStyle name="Normal 2 18 12" xfId="8778" xr:uid="{00000000-0005-0000-0000-00007D210000}"/>
    <cellStyle name="Normal 2 18 12 2" xfId="11481" xr:uid="{00000000-0005-0000-0000-00007E210000}"/>
    <cellStyle name="Normal 2 18 13" xfId="11098" xr:uid="{00000000-0005-0000-0000-00007F210000}"/>
    <cellStyle name="Normal 2 18 13 2" xfId="11482" xr:uid="{00000000-0005-0000-0000-000080210000}"/>
    <cellStyle name="Normal 2 18 14" xfId="8777" xr:uid="{00000000-0005-0000-0000-000081210000}"/>
    <cellStyle name="Normal 2 18 14 2" xfId="11483" xr:uid="{00000000-0005-0000-0000-000082210000}"/>
    <cellStyle name="Normal 2 18 15" xfId="8776" xr:uid="{00000000-0005-0000-0000-000083210000}"/>
    <cellStyle name="Normal 2 18 15 2" xfId="11484" xr:uid="{00000000-0005-0000-0000-000084210000}"/>
    <cellStyle name="Normal 2 18 16" xfId="8775" xr:uid="{00000000-0005-0000-0000-000085210000}"/>
    <cellStyle name="Normal 2 18 16 2" xfId="11485" xr:uid="{00000000-0005-0000-0000-000086210000}"/>
    <cellStyle name="Normal 2 18 17" xfId="8774" xr:uid="{00000000-0005-0000-0000-000087210000}"/>
    <cellStyle name="Normal 2 18 17 2" xfId="11486" xr:uid="{00000000-0005-0000-0000-000088210000}"/>
    <cellStyle name="Normal 2 18 18" xfId="8773" xr:uid="{00000000-0005-0000-0000-000089210000}"/>
    <cellStyle name="Normal 2 18 18 2" xfId="11487" xr:uid="{00000000-0005-0000-0000-00008A210000}"/>
    <cellStyle name="Normal 2 18 19" xfId="8772" xr:uid="{00000000-0005-0000-0000-00008B210000}"/>
    <cellStyle name="Normal 2 18 19 2" xfId="11488" xr:uid="{00000000-0005-0000-0000-00008C210000}"/>
    <cellStyle name="Normal 2 18 2" xfId="9128" xr:uid="{00000000-0005-0000-0000-00008D210000}"/>
    <cellStyle name="Normal 2 18 2 2" xfId="8771" xr:uid="{00000000-0005-0000-0000-00008E210000}"/>
    <cellStyle name="Normal 2 18 2 3" xfId="16044" xr:uid="{00000000-0005-0000-0000-00008F210000}"/>
    <cellStyle name="Normal 2 18 20" xfId="8770" xr:uid="{00000000-0005-0000-0000-000090210000}"/>
    <cellStyle name="Normal 2 18 20 2" xfId="11489" xr:uid="{00000000-0005-0000-0000-000091210000}"/>
    <cellStyle name="Normal 2 18 21" xfId="8769" xr:uid="{00000000-0005-0000-0000-000092210000}"/>
    <cellStyle name="Normal 2 18 21 2" xfId="11490" xr:uid="{00000000-0005-0000-0000-000093210000}"/>
    <cellStyle name="Normal 2 18 22" xfId="8767" xr:uid="{00000000-0005-0000-0000-000094210000}"/>
    <cellStyle name="Normal 2 18 22 2" xfId="11491" xr:uid="{00000000-0005-0000-0000-000095210000}"/>
    <cellStyle name="Normal 2 18 23" xfId="8766" xr:uid="{00000000-0005-0000-0000-000096210000}"/>
    <cellStyle name="Normal 2 18 23 2" xfId="11492" xr:uid="{00000000-0005-0000-0000-000097210000}"/>
    <cellStyle name="Normal 2 18 24" xfId="8781" xr:uid="{00000000-0005-0000-0000-000098210000}"/>
    <cellStyle name="Normal 2 18 25" xfId="13803" xr:uid="{00000000-0005-0000-0000-000099210000}"/>
    <cellStyle name="Normal 2 18 3" xfId="8765" xr:uid="{00000000-0005-0000-0000-00009A210000}"/>
    <cellStyle name="Normal 2 18 3 2" xfId="11493" xr:uid="{00000000-0005-0000-0000-00009B210000}"/>
    <cellStyle name="Normal 2 18 4" xfId="8764" xr:uid="{00000000-0005-0000-0000-00009C210000}"/>
    <cellStyle name="Normal 2 18 4 2" xfId="11494" xr:uid="{00000000-0005-0000-0000-00009D210000}"/>
    <cellStyle name="Normal 2 18 5" xfId="8763" xr:uid="{00000000-0005-0000-0000-00009E210000}"/>
    <cellStyle name="Normal 2 18 5 2" xfId="11495" xr:uid="{00000000-0005-0000-0000-00009F210000}"/>
    <cellStyle name="Normal 2 18 6" xfId="8762" xr:uid="{00000000-0005-0000-0000-0000A0210000}"/>
    <cellStyle name="Normal 2 18 6 2" xfId="11496" xr:uid="{00000000-0005-0000-0000-0000A1210000}"/>
    <cellStyle name="Normal 2 18 7" xfId="8761" xr:uid="{00000000-0005-0000-0000-0000A2210000}"/>
    <cellStyle name="Normal 2 18 7 2" xfId="11497" xr:uid="{00000000-0005-0000-0000-0000A3210000}"/>
    <cellStyle name="Normal 2 18 8" xfId="8760" xr:uid="{00000000-0005-0000-0000-0000A4210000}"/>
    <cellStyle name="Normal 2 18 8 2" xfId="11498" xr:uid="{00000000-0005-0000-0000-0000A5210000}"/>
    <cellStyle name="Normal 2 18 9" xfId="8759" xr:uid="{00000000-0005-0000-0000-0000A6210000}"/>
    <cellStyle name="Normal 2 18 9 2" xfId="11499" xr:uid="{00000000-0005-0000-0000-0000A7210000}"/>
    <cellStyle name="Normal 2 19" xfId="5625" xr:uid="{00000000-0005-0000-0000-0000A8210000}"/>
    <cellStyle name="Normal 2 19 10" xfId="8757" xr:uid="{00000000-0005-0000-0000-0000A9210000}"/>
    <cellStyle name="Normal 2 19 10 2" xfId="11500" xr:uid="{00000000-0005-0000-0000-0000AA210000}"/>
    <cellStyle name="Normal 2 19 11" xfId="8756" xr:uid="{00000000-0005-0000-0000-0000AB210000}"/>
    <cellStyle name="Normal 2 19 11 2" xfId="11501" xr:uid="{00000000-0005-0000-0000-0000AC210000}"/>
    <cellStyle name="Normal 2 19 12" xfId="8755" xr:uid="{00000000-0005-0000-0000-0000AD210000}"/>
    <cellStyle name="Normal 2 19 12 2" xfId="11502" xr:uid="{00000000-0005-0000-0000-0000AE210000}"/>
    <cellStyle name="Normal 2 19 13" xfId="8754" xr:uid="{00000000-0005-0000-0000-0000AF210000}"/>
    <cellStyle name="Normal 2 19 13 2" xfId="11503" xr:uid="{00000000-0005-0000-0000-0000B0210000}"/>
    <cellStyle name="Normal 2 19 14" xfId="8753" xr:uid="{00000000-0005-0000-0000-0000B1210000}"/>
    <cellStyle name="Normal 2 19 14 2" xfId="11504" xr:uid="{00000000-0005-0000-0000-0000B2210000}"/>
    <cellStyle name="Normal 2 19 15" xfId="8752" xr:uid="{00000000-0005-0000-0000-0000B3210000}"/>
    <cellStyle name="Normal 2 19 15 2" xfId="11505" xr:uid="{00000000-0005-0000-0000-0000B4210000}"/>
    <cellStyle name="Normal 2 19 16" xfId="8751" xr:uid="{00000000-0005-0000-0000-0000B5210000}"/>
    <cellStyle name="Normal 2 19 16 2" xfId="11506" xr:uid="{00000000-0005-0000-0000-0000B6210000}"/>
    <cellStyle name="Normal 2 19 17" xfId="8750" xr:uid="{00000000-0005-0000-0000-0000B7210000}"/>
    <cellStyle name="Normal 2 19 17 2" xfId="11507" xr:uid="{00000000-0005-0000-0000-0000B8210000}"/>
    <cellStyle name="Normal 2 19 18" xfId="8749" xr:uid="{00000000-0005-0000-0000-0000B9210000}"/>
    <cellStyle name="Normal 2 19 18 2" xfId="11508" xr:uid="{00000000-0005-0000-0000-0000BA210000}"/>
    <cellStyle name="Normal 2 19 19" xfId="8748" xr:uid="{00000000-0005-0000-0000-0000BB210000}"/>
    <cellStyle name="Normal 2 19 19 2" xfId="11509" xr:uid="{00000000-0005-0000-0000-0000BC210000}"/>
    <cellStyle name="Normal 2 19 2" xfId="8747" xr:uid="{00000000-0005-0000-0000-0000BD210000}"/>
    <cellStyle name="Normal 2 19 2 2" xfId="11510" xr:uid="{00000000-0005-0000-0000-0000BE210000}"/>
    <cellStyle name="Normal 2 19 20" xfId="8746" xr:uid="{00000000-0005-0000-0000-0000BF210000}"/>
    <cellStyle name="Normal 2 19 20 2" xfId="11511" xr:uid="{00000000-0005-0000-0000-0000C0210000}"/>
    <cellStyle name="Normal 2 19 21" xfId="8745" xr:uid="{00000000-0005-0000-0000-0000C1210000}"/>
    <cellStyle name="Normal 2 19 21 2" xfId="11512" xr:uid="{00000000-0005-0000-0000-0000C2210000}"/>
    <cellStyle name="Normal 2 19 22" xfId="8744" xr:uid="{00000000-0005-0000-0000-0000C3210000}"/>
    <cellStyle name="Normal 2 19 22 2" xfId="11513" xr:uid="{00000000-0005-0000-0000-0000C4210000}"/>
    <cellStyle name="Normal 2 19 23" xfId="8743" xr:uid="{00000000-0005-0000-0000-0000C5210000}"/>
    <cellStyle name="Normal 2 19 23 2" xfId="11514" xr:uid="{00000000-0005-0000-0000-0000C6210000}"/>
    <cellStyle name="Normal 2 19 24" xfId="8758" xr:uid="{00000000-0005-0000-0000-0000C7210000}"/>
    <cellStyle name="Normal 2 19 3" xfId="8742" xr:uid="{00000000-0005-0000-0000-0000C8210000}"/>
    <cellStyle name="Normal 2 19 3 2" xfId="11515" xr:uid="{00000000-0005-0000-0000-0000C9210000}"/>
    <cellStyle name="Normal 2 19 4" xfId="8741" xr:uid="{00000000-0005-0000-0000-0000CA210000}"/>
    <cellStyle name="Normal 2 19 4 2" xfId="11516" xr:uid="{00000000-0005-0000-0000-0000CB210000}"/>
    <cellStyle name="Normal 2 19 5" xfId="8740" xr:uid="{00000000-0005-0000-0000-0000CC210000}"/>
    <cellStyle name="Normal 2 19 5 2" xfId="11517" xr:uid="{00000000-0005-0000-0000-0000CD210000}"/>
    <cellStyle name="Normal 2 19 6" xfId="8739" xr:uid="{00000000-0005-0000-0000-0000CE210000}"/>
    <cellStyle name="Normal 2 19 6 2" xfId="11518" xr:uid="{00000000-0005-0000-0000-0000CF210000}"/>
    <cellStyle name="Normal 2 19 7" xfId="8738" xr:uid="{00000000-0005-0000-0000-0000D0210000}"/>
    <cellStyle name="Normal 2 19 7 2" xfId="11519" xr:uid="{00000000-0005-0000-0000-0000D1210000}"/>
    <cellStyle name="Normal 2 19 8" xfId="8737" xr:uid="{00000000-0005-0000-0000-0000D2210000}"/>
    <cellStyle name="Normal 2 19 8 2" xfId="11520" xr:uid="{00000000-0005-0000-0000-0000D3210000}"/>
    <cellStyle name="Normal 2 19 9" xfId="8736" xr:uid="{00000000-0005-0000-0000-0000D4210000}"/>
    <cellStyle name="Normal 2 19 9 2" xfId="11521" xr:uid="{00000000-0005-0000-0000-0000D5210000}"/>
    <cellStyle name="Normal 2 2" xfId="264" xr:uid="{00000000-0005-0000-0000-0000D6210000}"/>
    <cellStyle name="Normal 2 2 10" xfId="10088" xr:uid="{00000000-0005-0000-0000-0000D7210000}"/>
    <cellStyle name="Normal 2 2 11" xfId="11109" xr:uid="{00000000-0005-0000-0000-0000D8210000}"/>
    <cellStyle name="Normal 2 2 2" xfId="729" xr:uid="{00000000-0005-0000-0000-0000D9210000}"/>
    <cellStyle name="Normal 2 2 2 2" xfId="2981" xr:uid="{00000000-0005-0000-0000-0000DA210000}"/>
    <cellStyle name="Normal 2 2 2 2 2" xfId="3656" xr:uid="{00000000-0005-0000-0000-0000DB210000}"/>
    <cellStyle name="Normal 2 2 2 2 2 2" xfId="10221" xr:uid="{00000000-0005-0000-0000-0000DC210000}"/>
    <cellStyle name="Normal 2 2 2 2 2 2 2" xfId="17007" xr:uid="{00000000-0005-0000-0000-0000DD210000}"/>
    <cellStyle name="Normal 2 2 2 2 3" xfId="4998" xr:uid="{00000000-0005-0000-0000-0000DE210000}"/>
    <cellStyle name="Normal 2 2 2 2 4" xfId="10187" xr:uid="{00000000-0005-0000-0000-0000DF210000}"/>
    <cellStyle name="Normal 2 2 2 2 4 2" xfId="16997" xr:uid="{00000000-0005-0000-0000-0000E0210000}"/>
    <cellStyle name="Normal 2 2 2 2 5" xfId="6513" xr:uid="{00000000-0005-0000-0000-0000E1210000}"/>
    <cellStyle name="Normal 2 2 2 3" xfId="4997" xr:uid="{00000000-0005-0000-0000-0000E2210000}"/>
    <cellStyle name="Normal 2 2 2 3 2" xfId="10219" xr:uid="{00000000-0005-0000-0000-0000E3210000}"/>
    <cellStyle name="Normal 2 2 2 3 2 2" xfId="17005" xr:uid="{00000000-0005-0000-0000-0000E4210000}"/>
    <cellStyle name="Normal 2 2 2 4" xfId="2678" xr:uid="{00000000-0005-0000-0000-0000E5210000}"/>
    <cellStyle name="Normal 2 2 2 5" xfId="9131" xr:uid="{00000000-0005-0000-0000-0000E6210000}"/>
    <cellStyle name="Normal 2 2 2 5 2" xfId="16045" xr:uid="{00000000-0005-0000-0000-0000E7210000}"/>
    <cellStyle name="Normal 2 2 2 6" xfId="9965" xr:uid="{00000000-0005-0000-0000-0000E8210000}"/>
    <cellStyle name="Normal 2 2 2 7" xfId="13534" xr:uid="{00000000-0005-0000-0000-0000E9210000}"/>
    <cellStyle name="Normal 2 2 3" xfId="2679" xr:uid="{00000000-0005-0000-0000-0000EA210000}"/>
    <cellStyle name="Normal 2 2 3 2" xfId="3509" xr:uid="{00000000-0005-0000-0000-0000EB210000}"/>
    <cellStyle name="Normal 2 2 3 2 2" xfId="10220" xr:uid="{00000000-0005-0000-0000-0000EC210000}"/>
    <cellStyle name="Normal 2 2 3 2 2 2" xfId="17006" xr:uid="{00000000-0005-0000-0000-0000ED210000}"/>
    <cellStyle name="Normal 2 2 3 2 3" xfId="6512" xr:uid="{00000000-0005-0000-0000-0000EE210000}"/>
    <cellStyle name="Normal 2 2 3 3" xfId="4999" xr:uid="{00000000-0005-0000-0000-0000EF210000}"/>
    <cellStyle name="Normal 2 2 3 4" xfId="10188" xr:uid="{00000000-0005-0000-0000-0000F0210000}"/>
    <cellStyle name="Normal 2 2 3 4 2" xfId="16998" xr:uid="{00000000-0005-0000-0000-0000F1210000}"/>
    <cellStyle name="Normal 2 2 3 5" xfId="10074" xr:uid="{00000000-0005-0000-0000-0000F2210000}"/>
    <cellStyle name="Normal 2 2 4" xfId="2980" xr:uid="{00000000-0005-0000-0000-0000F3210000}"/>
    <cellStyle name="Normal 2 2 4 2" xfId="5000" xr:uid="{00000000-0005-0000-0000-0000F4210000}"/>
    <cellStyle name="Normal 2 2 4 3" xfId="10217" xr:uid="{00000000-0005-0000-0000-0000F5210000}"/>
    <cellStyle name="Normal 2 2 4 3 2" xfId="17003" xr:uid="{00000000-0005-0000-0000-0000F6210000}"/>
    <cellStyle name="Normal 2 2 4 4" xfId="8735" xr:uid="{00000000-0005-0000-0000-0000F7210000}"/>
    <cellStyle name="Normal 2 2 5" xfId="3161" xr:uid="{00000000-0005-0000-0000-0000F8210000}"/>
    <cellStyle name="Normal 2 2 5 2" xfId="3677" xr:uid="{00000000-0005-0000-0000-0000F9210000}"/>
    <cellStyle name="Normal 2 2 5 3" xfId="5001" xr:uid="{00000000-0005-0000-0000-0000FA210000}"/>
    <cellStyle name="Normal 2 2 5 4" xfId="6514" xr:uid="{00000000-0005-0000-0000-0000FB210000}"/>
    <cellStyle name="Normal 2 2 6" xfId="3748" xr:uid="{00000000-0005-0000-0000-0000FC210000}"/>
    <cellStyle name="Normal 2 2 7" xfId="3835" xr:uid="{00000000-0005-0000-0000-0000FD210000}"/>
    <cellStyle name="Normal 2 2 8" xfId="4996" xr:uid="{00000000-0005-0000-0000-0000FE210000}"/>
    <cellStyle name="Normal 2 2 9" xfId="2677" xr:uid="{00000000-0005-0000-0000-0000FF210000}"/>
    <cellStyle name="Normal 2 2_App b.3 Unspent_" xfId="6511" xr:uid="{00000000-0005-0000-0000-000000220000}"/>
    <cellStyle name="Normal 2 20" xfId="5630" xr:uid="{00000000-0005-0000-0000-000001220000}"/>
    <cellStyle name="Normal 2 20 10" xfId="8733" xr:uid="{00000000-0005-0000-0000-000002220000}"/>
    <cellStyle name="Normal 2 20 10 2" xfId="11522" xr:uid="{00000000-0005-0000-0000-000003220000}"/>
    <cellStyle name="Normal 2 20 11" xfId="8732" xr:uid="{00000000-0005-0000-0000-000004220000}"/>
    <cellStyle name="Normal 2 20 11 2" xfId="11523" xr:uid="{00000000-0005-0000-0000-000005220000}"/>
    <cellStyle name="Normal 2 20 12" xfId="8731" xr:uid="{00000000-0005-0000-0000-000006220000}"/>
    <cellStyle name="Normal 2 20 12 2" xfId="11524" xr:uid="{00000000-0005-0000-0000-000007220000}"/>
    <cellStyle name="Normal 2 20 13" xfId="8730" xr:uid="{00000000-0005-0000-0000-000008220000}"/>
    <cellStyle name="Normal 2 20 13 2" xfId="11525" xr:uid="{00000000-0005-0000-0000-000009220000}"/>
    <cellStyle name="Normal 2 20 14" xfId="8729" xr:uid="{00000000-0005-0000-0000-00000A220000}"/>
    <cellStyle name="Normal 2 20 14 2" xfId="11526" xr:uid="{00000000-0005-0000-0000-00000B220000}"/>
    <cellStyle name="Normal 2 20 15" xfId="8728" xr:uid="{00000000-0005-0000-0000-00000C220000}"/>
    <cellStyle name="Normal 2 20 15 2" xfId="11527" xr:uid="{00000000-0005-0000-0000-00000D220000}"/>
    <cellStyle name="Normal 2 20 16" xfId="8727" xr:uid="{00000000-0005-0000-0000-00000E220000}"/>
    <cellStyle name="Normal 2 20 16 2" xfId="11528" xr:uid="{00000000-0005-0000-0000-00000F220000}"/>
    <cellStyle name="Normal 2 20 17" xfId="8726" xr:uid="{00000000-0005-0000-0000-000010220000}"/>
    <cellStyle name="Normal 2 20 17 2" xfId="11529" xr:uid="{00000000-0005-0000-0000-000011220000}"/>
    <cellStyle name="Normal 2 20 18" xfId="8725" xr:uid="{00000000-0005-0000-0000-000012220000}"/>
    <cellStyle name="Normal 2 20 18 2" xfId="11530" xr:uid="{00000000-0005-0000-0000-000013220000}"/>
    <cellStyle name="Normal 2 20 19" xfId="8724" xr:uid="{00000000-0005-0000-0000-000014220000}"/>
    <cellStyle name="Normal 2 20 19 2" xfId="11531" xr:uid="{00000000-0005-0000-0000-000015220000}"/>
    <cellStyle name="Normal 2 20 2" xfId="10189" xr:uid="{00000000-0005-0000-0000-000016220000}"/>
    <cellStyle name="Normal 2 20 2 2" xfId="8723" xr:uid="{00000000-0005-0000-0000-000017220000}"/>
    <cellStyle name="Normal 2 20 20" xfId="8722" xr:uid="{00000000-0005-0000-0000-000018220000}"/>
    <cellStyle name="Normal 2 20 20 2" xfId="11532" xr:uid="{00000000-0005-0000-0000-000019220000}"/>
    <cellStyle name="Normal 2 20 21" xfId="8721" xr:uid="{00000000-0005-0000-0000-00001A220000}"/>
    <cellStyle name="Normal 2 20 21 2" xfId="11533" xr:uid="{00000000-0005-0000-0000-00001B220000}"/>
    <cellStyle name="Normal 2 20 22" xfId="8720" xr:uid="{00000000-0005-0000-0000-00001C220000}"/>
    <cellStyle name="Normal 2 20 22 2" xfId="11534" xr:uid="{00000000-0005-0000-0000-00001D220000}"/>
    <cellStyle name="Normal 2 20 23" xfId="8719" xr:uid="{00000000-0005-0000-0000-00001E220000}"/>
    <cellStyle name="Normal 2 20 23 2" xfId="11535" xr:uid="{00000000-0005-0000-0000-00001F220000}"/>
    <cellStyle name="Normal 2 20 24" xfId="8734" xr:uid="{00000000-0005-0000-0000-000020220000}"/>
    <cellStyle name="Normal 2 20 25" xfId="15004" xr:uid="{00000000-0005-0000-0000-000021220000}"/>
    <cellStyle name="Normal 2 20 3" xfId="8718" xr:uid="{00000000-0005-0000-0000-000022220000}"/>
    <cellStyle name="Normal 2 20 3 2" xfId="11536" xr:uid="{00000000-0005-0000-0000-000023220000}"/>
    <cellStyle name="Normal 2 20 4" xfId="8717" xr:uid="{00000000-0005-0000-0000-000024220000}"/>
    <cellStyle name="Normal 2 20 4 2" xfId="11537" xr:uid="{00000000-0005-0000-0000-000025220000}"/>
    <cellStyle name="Normal 2 20 5" xfId="8716" xr:uid="{00000000-0005-0000-0000-000026220000}"/>
    <cellStyle name="Normal 2 20 5 2" xfId="11538" xr:uid="{00000000-0005-0000-0000-000027220000}"/>
    <cellStyle name="Normal 2 20 6" xfId="8715" xr:uid="{00000000-0005-0000-0000-000028220000}"/>
    <cellStyle name="Normal 2 20 6 2" xfId="11539" xr:uid="{00000000-0005-0000-0000-000029220000}"/>
    <cellStyle name="Normal 2 20 7" xfId="8714" xr:uid="{00000000-0005-0000-0000-00002A220000}"/>
    <cellStyle name="Normal 2 20 7 2" xfId="11540" xr:uid="{00000000-0005-0000-0000-00002B220000}"/>
    <cellStyle name="Normal 2 20 8" xfId="8713" xr:uid="{00000000-0005-0000-0000-00002C220000}"/>
    <cellStyle name="Normal 2 20 8 2" xfId="11541" xr:uid="{00000000-0005-0000-0000-00002D220000}"/>
    <cellStyle name="Normal 2 20 9" xfId="8712" xr:uid="{00000000-0005-0000-0000-00002E220000}"/>
    <cellStyle name="Normal 2 20 9 2" xfId="11542" xr:uid="{00000000-0005-0000-0000-00002F220000}"/>
    <cellStyle name="Normal 2 21" xfId="5682" xr:uid="{00000000-0005-0000-0000-000030220000}"/>
    <cellStyle name="Normal 2 21 10" xfId="8710" xr:uid="{00000000-0005-0000-0000-000031220000}"/>
    <cellStyle name="Normal 2 21 10 2" xfId="11543" xr:uid="{00000000-0005-0000-0000-000032220000}"/>
    <cellStyle name="Normal 2 21 11" xfId="8709" xr:uid="{00000000-0005-0000-0000-000033220000}"/>
    <cellStyle name="Normal 2 21 11 2" xfId="11544" xr:uid="{00000000-0005-0000-0000-000034220000}"/>
    <cellStyle name="Normal 2 21 12" xfId="8708" xr:uid="{00000000-0005-0000-0000-000035220000}"/>
    <cellStyle name="Normal 2 21 12 2" xfId="11545" xr:uid="{00000000-0005-0000-0000-000036220000}"/>
    <cellStyle name="Normal 2 21 13" xfId="8707" xr:uid="{00000000-0005-0000-0000-000037220000}"/>
    <cellStyle name="Normal 2 21 13 2" xfId="11546" xr:uid="{00000000-0005-0000-0000-000038220000}"/>
    <cellStyle name="Normal 2 21 14" xfId="8706" xr:uid="{00000000-0005-0000-0000-000039220000}"/>
    <cellStyle name="Normal 2 21 14 2" xfId="11547" xr:uid="{00000000-0005-0000-0000-00003A220000}"/>
    <cellStyle name="Normal 2 21 15" xfId="8705" xr:uid="{00000000-0005-0000-0000-00003B220000}"/>
    <cellStyle name="Normal 2 21 15 2" xfId="11548" xr:uid="{00000000-0005-0000-0000-00003C220000}"/>
    <cellStyle name="Normal 2 21 16" xfId="8704" xr:uid="{00000000-0005-0000-0000-00003D220000}"/>
    <cellStyle name="Normal 2 21 16 2" xfId="11549" xr:uid="{00000000-0005-0000-0000-00003E220000}"/>
    <cellStyle name="Normal 2 21 17" xfId="8703" xr:uid="{00000000-0005-0000-0000-00003F220000}"/>
    <cellStyle name="Normal 2 21 17 2" xfId="11550" xr:uid="{00000000-0005-0000-0000-000040220000}"/>
    <cellStyle name="Normal 2 21 18" xfId="8702" xr:uid="{00000000-0005-0000-0000-000041220000}"/>
    <cellStyle name="Normal 2 21 18 2" xfId="11551" xr:uid="{00000000-0005-0000-0000-000042220000}"/>
    <cellStyle name="Normal 2 21 19" xfId="8701" xr:uid="{00000000-0005-0000-0000-000043220000}"/>
    <cellStyle name="Normal 2 21 19 2" xfId="11552" xr:uid="{00000000-0005-0000-0000-000044220000}"/>
    <cellStyle name="Normal 2 21 2" xfId="8700" xr:uid="{00000000-0005-0000-0000-000045220000}"/>
    <cellStyle name="Normal 2 21 2 2" xfId="11553" xr:uid="{00000000-0005-0000-0000-000046220000}"/>
    <cellStyle name="Normal 2 21 20" xfId="10495" xr:uid="{00000000-0005-0000-0000-000047220000}"/>
    <cellStyle name="Normal 2 21 20 2" xfId="11554" xr:uid="{00000000-0005-0000-0000-000048220000}"/>
    <cellStyle name="Normal 2 21 21" xfId="8699" xr:uid="{00000000-0005-0000-0000-000049220000}"/>
    <cellStyle name="Normal 2 21 21 2" xfId="11555" xr:uid="{00000000-0005-0000-0000-00004A220000}"/>
    <cellStyle name="Normal 2 21 22" xfId="8698" xr:uid="{00000000-0005-0000-0000-00004B220000}"/>
    <cellStyle name="Normal 2 21 22 2" xfId="11556" xr:uid="{00000000-0005-0000-0000-00004C220000}"/>
    <cellStyle name="Normal 2 21 23" xfId="8697" xr:uid="{00000000-0005-0000-0000-00004D220000}"/>
    <cellStyle name="Normal 2 21 23 2" xfId="11557" xr:uid="{00000000-0005-0000-0000-00004E220000}"/>
    <cellStyle name="Normal 2 21 24" xfId="8711" xr:uid="{00000000-0005-0000-0000-00004F220000}"/>
    <cellStyle name="Normal 2 21 3" xfId="8696" xr:uid="{00000000-0005-0000-0000-000050220000}"/>
    <cellStyle name="Normal 2 21 3 2" xfId="11558" xr:uid="{00000000-0005-0000-0000-000051220000}"/>
    <cellStyle name="Normal 2 21 4" xfId="8695" xr:uid="{00000000-0005-0000-0000-000052220000}"/>
    <cellStyle name="Normal 2 21 4 2" xfId="11559" xr:uid="{00000000-0005-0000-0000-000053220000}"/>
    <cellStyle name="Normal 2 21 5" xfId="8694" xr:uid="{00000000-0005-0000-0000-000054220000}"/>
    <cellStyle name="Normal 2 21 5 2" xfId="11560" xr:uid="{00000000-0005-0000-0000-000055220000}"/>
    <cellStyle name="Normal 2 21 6" xfId="8693" xr:uid="{00000000-0005-0000-0000-000056220000}"/>
    <cellStyle name="Normal 2 21 6 2" xfId="11561" xr:uid="{00000000-0005-0000-0000-000057220000}"/>
    <cellStyle name="Normal 2 21 7" xfId="8692" xr:uid="{00000000-0005-0000-0000-000058220000}"/>
    <cellStyle name="Normal 2 21 7 2" xfId="11562" xr:uid="{00000000-0005-0000-0000-000059220000}"/>
    <cellStyle name="Normal 2 21 8" xfId="8691" xr:uid="{00000000-0005-0000-0000-00005A220000}"/>
    <cellStyle name="Normal 2 21 8 2" xfId="11563" xr:uid="{00000000-0005-0000-0000-00005B220000}"/>
    <cellStyle name="Normal 2 21 9" xfId="8690" xr:uid="{00000000-0005-0000-0000-00005C220000}"/>
    <cellStyle name="Normal 2 21 9 2" xfId="11564" xr:uid="{00000000-0005-0000-0000-00005D220000}"/>
    <cellStyle name="Normal 2 22" xfId="8689" xr:uid="{00000000-0005-0000-0000-00005E220000}"/>
    <cellStyle name="Normal 2 22 10" xfId="8688" xr:uid="{00000000-0005-0000-0000-00005F220000}"/>
    <cellStyle name="Normal 2 22 10 2" xfId="11565" xr:uid="{00000000-0005-0000-0000-000060220000}"/>
    <cellStyle name="Normal 2 22 11" xfId="10499" xr:uid="{00000000-0005-0000-0000-000061220000}"/>
    <cellStyle name="Normal 2 22 11 2" xfId="11566" xr:uid="{00000000-0005-0000-0000-000062220000}"/>
    <cellStyle name="Normal 2 22 12" xfId="8687" xr:uid="{00000000-0005-0000-0000-000063220000}"/>
    <cellStyle name="Normal 2 22 12 2" xfId="11567" xr:uid="{00000000-0005-0000-0000-000064220000}"/>
    <cellStyle name="Normal 2 22 13" xfId="8686" xr:uid="{00000000-0005-0000-0000-000065220000}"/>
    <cellStyle name="Normal 2 22 13 2" xfId="11568" xr:uid="{00000000-0005-0000-0000-000066220000}"/>
    <cellStyle name="Normal 2 22 14" xfId="8685" xr:uid="{00000000-0005-0000-0000-000067220000}"/>
    <cellStyle name="Normal 2 22 14 2" xfId="11569" xr:uid="{00000000-0005-0000-0000-000068220000}"/>
    <cellStyle name="Normal 2 22 15" xfId="8684" xr:uid="{00000000-0005-0000-0000-000069220000}"/>
    <cellStyle name="Normal 2 22 15 2" xfId="11570" xr:uid="{00000000-0005-0000-0000-00006A220000}"/>
    <cellStyle name="Normal 2 22 16" xfId="8683" xr:uid="{00000000-0005-0000-0000-00006B220000}"/>
    <cellStyle name="Normal 2 22 16 2" xfId="11571" xr:uid="{00000000-0005-0000-0000-00006C220000}"/>
    <cellStyle name="Normal 2 22 17" xfId="8682" xr:uid="{00000000-0005-0000-0000-00006D220000}"/>
    <cellStyle name="Normal 2 22 17 2" xfId="11572" xr:uid="{00000000-0005-0000-0000-00006E220000}"/>
    <cellStyle name="Normal 2 22 18" xfId="8681" xr:uid="{00000000-0005-0000-0000-00006F220000}"/>
    <cellStyle name="Normal 2 22 18 2" xfId="11573" xr:uid="{00000000-0005-0000-0000-000070220000}"/>
    <cellStyle name="Normal 2 22 19" xfId="8680" xr:uid="{00000000-0005-0000-0000-000071220000}"/>
    <cellStyle name="Normal 2 22 19 2" xfId="11574" xr:uid="{00000000-0005-0000-0000-000072220000}"/>
    <cellStyle name="Normal 2 22 2" xfId="8679" xr:uid="{00000000-0005-0000-0000-000073220000}"/>
    <cellStyle name="Normal 2 22 2 2" xfId="11575" xr:uid="{00000000-0005-0000-0000-000074220000}"/>
    <cellStyle name="Normal 2 22 20" xfId="8678" xr:uid="{00000000-0005-0000-0000-000075220000}"/>
    <cellStyle name="Normal 2 22 20 2" xfId="11576" xr:uid="{00000000-0005-0000-0000-000076220000}"/>
    <cellStyle name="Normal 2 22 21" xfId="8677" xr:uid="{00000000-0005-0000-0000-000077220000}"/>
    <cellStyle name="Normal 2 22 21 2" xfId="11577" xr:uid="{00000000-0005-0000-0000-000078220000}"/>
    <cellStyle name="Normal 2 22 22" xfId="8676" xr:uid="{00000000-0005-0000-0000-000079220000}"/>
    <cellStyle name="Normal 2 22 22 2" xfId="11578" xr:uid="{00000000-0005-0000-0000-00007A220000}"/>
    <cellStyle name="Normal 2 22 23" xfId="8675" xr:uid="{00000000-0005-0000-0000-00007B220000}"/>
    <cellStyle name="Normal 2 22 23 2" xfId="11579" xr:uid="{00000000-0005-0000-0000-00007C220000}"/>
    <cellStyle name="Normal 2 22 24" xfId="11580" xr:uid="{00000000-0005-0000-0000-00007D220000}"/>
    <cellStyle name="Normal 2 22 3" xfId="8674" xr:uid="{00000000-0005-0000-0000-00007E220000}"/>
    <cellStyle name="Normal 2 22 3 2" xfId="11581" xr:uid="{00000000-0005-0000-0000-00007F220000}"/>
    <cellStyle name="Normal 2 22 4" xfId="8673" xr:uid="{00000000-0005-0000-0000-000080220000}"/>
    <cellStyle name="Normal 2 22 4 2" xfId="11582" xr:uid="{00000000-0005-0000-0000-000081220000}"/>
    <cellStyle name="Normal 2 22 5" xfId="8672" xr:uid="{00000000-0005-0000-0000-000082220000}"/>
    <cellStyle name="Normal 2 22 5 2" xfId="11583" xr:uid="{00000000-0005-0000-0000-000083220000}"/>
    <cellStyle name="Normal 2 22 6" xfId="8671" xr:uid="{00000000-0005-0000-0000-000084220000}"/>
    <cellStyle name="Normal 2 22 6 2" xfId="11584" xr:uid="{00000000-0005-0000-0000-000085220000}"/>
    <cellStyle name="Normal 2 22 7" xfId="8670" xr:uid="{00000000-0005-0000-0000-000086220000}"/>
    <cellStyle name="Normal 2 22 7 2" xfId="11585" xr:uid="{00000000-0005-0000-0000-000087220000}"/>
    <cellStyle name="Normal 2 22 8" xfId="8669" xr:uid="{00000000-0005-0000-0000-000088220000}"/>
    <cellStyle name="Normal 2 22 8 2" xfId="11586" xr:uid="{00000000-0005-0000-0000-000089220000}"/>
    <cellStyle name="Normal 2 22 9" xfId="11036" xr:uid="{00000000-0005-0000-0000-00008A220000}"/>
    <cellStyle name="Normal 2 22 9 2" xfId="11587" xr:uid="{00000000-0005-0000-0000-00008B220000}"/>
    <cellStyle name="Normal 2 23" xfId="8668" xr:uid="{00000000-0005-0000-0000-00008C220000}"/>
    <cellStyle name="Normal 2 23 10" xfId="8667" xr:uid="{00000000-0005-0000-0000-00008D220000}"/>
    <cellStyle name="Normal 2 23 10 2" xfId="11588" xr:uid="{00000000-0005-0000-0000-00008E220000}"/>
    <cellStyle name="Normal 2 23 11" xfId="11069" xr:uid="{00000000-0005-0000-0000-00008F220000}"/>
    <cellStyle name="Normal 2 23 11 2" xfId="11589" xr:uid="{00000000-0005-0000-0000-000090220000}"/>
    <cellStyle name="Normal 2 23 12" xfId="8666" xr:uid="{00000000-0005-0000-0000-000091220000}"/>
    <cellStyle name="Normal 2 23 12 2" xfId="11590" xr:uid="{00000000-0005-0000-0000-000092220000}"/>
    <cellStyle name="Normal 2 23 13" xfId="8665" xr:uid="{00000000-0005-0000-0000-000093220000}"/>
    <cellStyle name="Normal 2 23 13 2" xfId="11591" xr:uid="{00000000-0005-0000-0000-000094220000}"/>
    <cellStyle name="Normal 2 23 14" xfId="8664" xr:uid="{00000000-0005-0000-0000-000095220000}"/>
    <cellStyle name="Normal 2 23 14 2" xfId="11592" xr:uid="{00000000-0005-0000-0000-000096220000}"/>
    <cellStyle name="Normal 2 23 15" xfId="11083" xr:uid="{00000000-0005-0000-0000-000097220000}"/>
    <cellStyle name="Normal 2 23 15 2" xfId="11593" xr:uid="{00000000-0005-0000-0000-000098220000}"/>
    <cellStyle name="Normal 2 23 16" xfId="8663" xr:uid="{00000000-0005-0000-0000-000099220000}"/>
    <cellStyle name="Normal 2 23 16 2" xfId="11594" xr:uid="{00000000-0005-0000-0000-00009A220000}"/>
    <cellStyle name="Normal 2 23 17" xfId="8662" xr:uid="{00000000-0005-0000-0000-00009B220000}"/>
    <cellStyle name="Normal 2 23 17 2" xfId="11595" xr:uid="{00000000-0005-0000-0000-00009C220000}"/>
    <cellStyle name="Normal 2 23 18" xfId="8661" xr:uid="{00000000-0005-0000-0000-00009D220000}"/>
    <cellStyle name="Normal 2 23 18 2" xfId="11596" xr:uid="{00000000-0005-0000-0000-00009E220000}"/>
    <cellStyle name="Normal 2 23 19" xfId="8660" xr:uid="{00000000-0005-0000-0000-00009F220000}"/>
    <cellStyle name="Normal 2 23 19 2" xfId="11597" xr:uid="{00000000-0005-0000-0000-0000A0220000}"/>
    <cellStyle name="Normal 2 23 2" xfId="8659" xr:uid="{00000000-0005-0000-0000-0000A1220000}"/>
    <cellStyle name="Normal 2 23 2 2" xfId="11598" xr:uid="{00000000-0005-0000-0000-0000A2220000}"/>
    <cellStyle name="Normal 2 23 20" xfId="8658" xr:uid="{00000000-0005-0000-0000-0000A3220000}"/>
    <cellStyle name="Normal 2 23 20 2" xfId="11599" xr:uid="{00000000-0005-0000-0000-0000A4220000}"/>
    <cellStyle name="Normal 2 23 21" xfId="8657" xr:uid="{00000000-0005-0000-0000-0000A5220000}"/>
    <cellStyle name="Normal 2 23 21 2" xfId="11600" xr:uid="{00000000-0005-0000-0000-0000A6220000}"/>
    <cellStyle name="Normal 2 23 22" xfId="8656" xr:uid="{00000000-0005-0000-0000-0000A7220000}"/>
    <cellStyle name="Normal 2 23 22 2" xfId="11601" xr:uid="{00000000-0005-0000-0000-0000A8220000}"/>
    <cellStyle name="Normal 2 23 23" xfId="8655" xr:uid="{00000000-0005-0000-0000-0000A9220000}"/>
    <cellStyle name="Normal 2 23 23 2" xfId="11602" xr:uid="{00000000-0005-0000-0000-0000AA220000}"/>
    <cellStyle name="Normal 2 23 24" xfId="11603" xr:uid="{00000000-0005-0000-0000-0000AB220000}"/>
    <cellStyle name="Normal 2 23 3" xfId="8654" xr:uid="{00000000-0005-0000-0000-0000AC220000}"/>
    <cellStyle name="Normal 2 23 3 2" xfId="11604" xr:uid="{00000000-0005-0000-0000-0000AD220000}"/>
    <cellStyle name="Normal 2 23 4" xfId="8653" xr:uid="{00000000-0005-0000-0000-0000AE220000}"/>
    <cellStyle name="Normal 2 23 4 2" xfId="11605" xr:uid="{00000000-0005-0000-0000-0000AF220000}"/>
    <cellStyle name="Normal 2 23 5" xfId="8652" xr:uid="{00000000-0005-0000-0000-0000B0220000}"/>
    <cellStyle name="Normal 2 23 5 2" xfId="11606" xr:uid="{00000000-0005-0000-0000-0000B1220000}"/>
    <cellStyle name="Normal 2 23 6" xfId="10502" xr:uid="{00000000-0005-0000-0000-0000B2220000}"/>
    <cellStyle name="Normal 2 23 6 2" xfId="11607" xr:uid="{00000000-0005-0000-0000-0000B3220000}"/>
    <cellStyle name="Normal 2 23 7" xfId="8651" xr:uid="{00000000-0005-0000-0000-0000B4220000}"/>
    <cellStyle name="Normal 2 23 7 2" xfId="11608" xr:uid="{00000000-0005-0000-0000-0000B5220000}"/>
    <cellStyle name="Normal 2 23 8" xfId="10498" xr:uid="{00000000-0005-0000-0000-0000B6220000}"/>
    <cellStyle name="Normal 2 23 8 2" xfId="11609" xr:uid="{00000000-0005-0000-0000-0000B7220000}"/>
    <cellStyle name="Normal 2 23 9" xfId="8650" xr:uid="{00000000-0005-0000-0000-0000B8220000}"/>
    <cellStyle name="Normal 2 23 9 2" xfId="11610" xr:uid="{00000000-0005-0000-0000-0000B9220000}"/>
    <cellStyle name="Normal 2 24" xfId="8649" xr:uid="{00000000-0005-0000-0000-0000BA220000}"/>
    <cellStyle name="Normal 2 24 10" xfId="8648" xr:uid="{00000000-0005-0000-0000-0000BB220000}"/>
    <cellStyle name="Normal 2 24 10 2" xfId="11611" xr:uid="{00000000-0005-0000-0000-0000BC220000}"/>
    <cellStyle name="Normal 2 24 11" xfId="8647" xr:uid="{00000000-0005-0000-0000-0000BD220000}"/>
    <cellStyle name="Normal 2 24 11 2" xfId="11612" xr:uid="{00000000-0005-0000-0000-0000BE220000}"/>
    <cellStyle name="Normal 2 24 12" xfId="8646" xr:uid="{00000000-0005-0000-0000-0000BF220000}"/>
    <cellStyle name="Normal 2 24 12 2" xfId="11613" xr:uid="{00000000-0005-0000-0000-0000C0220000}"/>
    <cellStyle name="Normal 2 24 13" xfId="10509" xr:uid="{00000000-0005-0000-0000-0000C1220000}"/>
    <cellStyle name="Normal 2 24 13 2" xfId="11614" xr:uid="{00000000-0005-0000-0000-0000C2220000}"/>
    <cellStyle name="Normal 2 24 14" xfId="8645" xr:uid="{00000000-0005-0000-0000-0000C3220000}"/>
    <cellStyle name="Normal 2 24 14 2" xfId="11615" xr:uid="{00000000-0005-0000-0000-0000C4220000}"/>
    <cellStyle name="Normal 2 24 15" xfId="8644" xr:uid="{00000000-0005-0000-0000-0000C5220000}"/>
    <cellStyle name="Normal 2 24 15 2" xfId="11616" xr:uid="{00000000-0005-0000-0000-0000C6220000}"/>
    <cellStyle name="Normal 2 24 16" xfId="8643" xr:uid="{00000000-0005-0000-0000-0000C7220000}"/>
    <cellStyle name="Normal 2 24 16 2" xfId="11617" xr:uid="{00000000-0005-0000-0000-0000C8220000}"/>
    <cellStyle name="Normal 2 24 17" xfId="8642" xr:uid="{00000000-0005-0000-0000-0000C9220000}"/>
    <cellStyle name="Normal 2 24 17 2" xfId="11618" xr:uid="{00000000-0005-0000-0000-0000CA220000}"/>
    <cellStyle name="Normal 2 24 18" xfId="8641" xr:uid="{00000000-0005-0000-0000-0000CB220000}"/>
    <cellStyle name="Normal 2 24 18 2" xfId="11619" xr:uid="{00000000-0005-0000-0000-0000CC220000}"/>
    <cellStyle name="Normal 2 24 19" xfId="8640" xr:uid="{00000000-0005-0000-0000-0000CD220000}"/>
    <cellStyle name="Normal 2 24 19 2" xfId="11620" xr:uid="{00000000-0005-0000-0000-0000CE220000}"/>
    <cellStyle name="Normal 2 24 2" xfId="8639" xr:uid="{00000000-0005-0000-0000-0000CF220000}"/>
    <cellStyle name="Normal 2 24 2 2" xfId="11621" xr:uid="{00000000-0005-0000-0000-0000D0220000}"/>
    <cellStyle name="Normal 2 24 20" xfId="8638" xr:uid="{00000000-0005-0000-0000-0000D1220000}"/>
    <cellStyle name="Normal 2 24 20 2" xfId="11622" xr:uid="{00000000-0005-0000-0000-0000D2220000}"/>
    <cellStyle name="Normal 2 24 21" xfId="8637" xr:uid="{00000000-0005-0000-0000-0000D3220000}"/>
    <cellStyle name="Normal 2 24 21 2" xfId="11623" xr:uid="{00000000-0005-0000-0000-0000D4220000}"/>
    <cellStyle name="Normal 2 24 22" xfId="8636" xr:uid="{00000000-0005-0000-0000-0000D5220000}"/>
    <cellStyle name="Normal 2 24 22 2" xfId="11624" xr:uid="{00000000-0005-0000-0000-0000D6220000}"/>
    <cellStyle name="Normal 2 24 23" xfId="8635" xr:uid="{00000000-0005-0000-0000-0000D7220000}"/>
    <cellStyle name="Normal 2 24 23 2" xfId="11625" xr:uid="{00000000-0005-0000-0000-0000D8220000}"/>
    <cellStyle name="Normal 2 24 24" xfId="11626" xr:uid="{00000000-0005-0000-0000-0000D9220000}"/>
    <cellStyle name="Normal 2 24 3" xfId="8634" xr:uid="{00000000-0005-0000-0000-0000DA220000}"/>
    <cellStyle name="Normal 2 24 3 2" xfId="11627" xr:uid="{00000000-0005-0000-0000-0000DB220000}"/>
    <cellStyle name="Normal 2 24 4" xfId="10268" xr:uid="{00000000-0005-0000-0000-0000DC220000}"/>
    <cellStyle name="Normal 2 24 4 2" xfId="11628" xr:uid="{00000000-0005-0000-0000-0000DD220000}"/>
    <cellStyle name="Normal 2 24 5" xfId="8633" xr:uid="{00000000-0005-0000-0000-0000DE220000}"/>
    <cellStyle name="Normal 2 24 5 2" xfId="11629" xr:uid="{00000000-0005-0000-0000-0000DF220000}"/>
    <cellStyle name="Normal 2 24 6" xfId="8632" xr:uid="{00000000-0005-0000-0000-0000E0220000}"/>
    <cellStyle name="Normal 2 24 6 2" xfId="11630" xr:uid="{00000000-0005-0000-0000-0000E1220000}"/>
    <cellStyle name="Normal 2 24 7" xfId="8631" xr:uid="{00000000-0005-0000-0000-0000E2220000}"/>
    <cellStyle name="Normal 2 24 7 2" xfId="11631" xr:uid="{00000000-0005-0000-0000-0000E3220000}"/>
    <cellStyle name="Normal 2 24 8" xfId="8630" xr:uid="{00000000-0005-0000-0000-0000E4220000}"/>
    <cellStyle name="Normal 2 24 8 2" xfId="11632" xr:uid="{00000000-0005-0000-0000-0000E5220000}"/>
    <cellStyle name="Normal 2 24 9" xfId="8629" xr:uid="{00000000-0005-0000-0000-0000E6220000}"/>
    <cellStyle name="Normal 2 24 9 2" xfId="11633" xr:uid="{00000000-0005-0000-0000-0000E7220000}"/>
    <cellStyle name="Normal 2 25" xfId="8628" xr:uid="{00000000-0005-0000-0000-0000E8220000}"/>
    <cellStyle name="Normal 2 25 10" xfId="8627" xr:uid="{00000000-0005-0000-0000-0000E9220000}"/>
    <cellStyle name="Normal 2 25 10 2" xfId="11634" xr:uid="{00000000-0005-0000-0000-0000EA220000}"/>
    <cellStyle name="Normal 2 25 11" xfId="8626" xr:uid="{00000000-0005-0000-0000-0000EB220000}"/>
    <cellStyle name="Normal 2 25 11 2" xfId="11635" xr:uid="{00000000-0005-0000-0000-0000EC220000}"/>
    <cellStyle name="Normal 2 25 12" xfId="8625" xr:uid="{00000000-0005-0000-0000-0000ED220000}"/>
    <cellStyle name="Normal 2 25 12 2" xfId="11636" xr:uid="{00000000-0005-0000-0000-0000EE220000}"/>
    <cellStyle name="Normal 2 25 13" xfId="8624" xr:uid="{00000000-0005-0000-0000-0000EF220000}"/>
    <cellStyle name="Normal 2 25 13 2" xfId="11637" xr:uid="{00000000-0005-0000-0000-0000F0220000}"/>
    <cellStyle name="Normal 2 25 14" xfId="8623" xr:uid="{00000000-0005-0000-0000-0000F1220000}"/>
    <cellStyle name="Normal 2 25 14 2" xfId="11638" xr:uid="{00000000-0005-0000-0000-0000F2220000}"/>
    <cellStyle name="Normal 2 25 15" xfId="8622" xr:uid="{00000000-0005-0000-0000-0000F3220000}"/>
    <cellStyle name="Normal 2 25 15 2" xfId="11639" xr:uid="{00000000-0005-0000-0000-0000F4220000}"/>
    <cellStyle name="Normal 2 25 16" xfId="8621" xr:uid="{00000000-0005-0000-0000-0000F5220000}"/>
    <cellStyle name="Normal 2 25 16 2" xfId="11640" xr:uid="{00000000-0005-0000-0000-0000F6220000}"/>
    <cellStyle name="Normal 2 25 17" xfId="8620" xr:uid="{00000000-0005-0000-0000-0000F7220000}"/>
    <cellStyle name="Normal 2 25 17 2" xfId="11641" xr:uid="{00000000-0005-0000-0000-0000F8220000}"/>
    <cellStyle name="Normal 2 25 18" xfId="8619" xr:uid="{00000000-0005-0000-0000-0000F9220000}"/>
    <cellStyle name="Normal 2 25 18 2" xfId="11642" xr:uid="{00000000-0005-0000-0000-0000FA220000}"/>
    <cellStyle name="Normal 2 25 19" xfId="8618" xr:uid="{00000000-0005-0000-0000-0000FB220000}"/>
    <cellStyle name="Normal 2 25 19 2" xfId="11643" xr:uid="{00000000-0005-0000-0000-0000FC220000}"/>
    <cellStyle name="Normal 2 25 2" xfId="8617" xr:uid="{00000000-0005-0000-0000-0000FD220000}"/>
    <cellStyle name="Normal 2 25 2 2" xfId="11644" xr:uid="{00000000-0005-0000-0000-0000FE220000}"/>
    <cellStyle name="Normal 2 25 20" xfId="8616" xr:uid="{00000000-0005-0000-0000-0000FF220000}"/>
    <cellStyle name="Normal 2 25 20 2" xfId="11645" xr:uid="{00000000-0005-0000-0000-000000230000}"/>
    <cellStyle name="Normal 2 25 21" xfId="8615" xr:uid="{00000000-0005-0000-0000-000001230000}"/>
    <cellStyle name="Normal 2 25 21 2" xfId="11646" xr:uid="{00000000-0005-0000-0000-000002230000}"/>
    <cellStyle name="Normal 2 25 22" xfId="8614" xr:uid="{00000000-0005-0000-0000-000003230000}"/>
    <cellStyle name="Normal 2 25 22 2" xfId="11647" xr:uid="{00000000-0005-0000-0000-000004230000}"/>
    <cellStyle name="Normal 2 25 23" xfId="8613" xr:uid="{00000000-0005-0000-0000-000005230000}"/>
    <cellStyle name="Normal 2 25 23 2" xfId="11648" xr:uid="{00000000-0005-0000-0000-000006230000}"/>
    <cellStyle name="Normal 2 25 24" xfId="11649" xr:uid="{00000000-0005-0000-0000-000007230000}"/>
    <cellStyle name="Normal 2 25 3" xfId="8612" xr:uid="{00000000-0005-0000-0000-000008230000}"/>
    <cellStyle name="Normal 2 25 3 2" xfId="11650" xr:uid="{00000000-0005-0000-0000-000009230000}"/>
    <cellStyle name="Normal 2 25 4" xfId="8611" xr:uid="{00000000-0005-0000-0000-00000A230000}"/>
    <cellStyle name="Normal 2 25 4 2" xfId="11651" xr:uid="{00000000-0005-0000-0000-00000B230000}"/>
    <cellStyle name="Normal 2 25 5" xfId="8610" xr:uid="{00000000-0005-0000-0000-00000C230000}"/>
    <cellStyle name="Normal 2 25 5 2" xfId="11652" xr:uid="{00000000-0005-0000-0000-00000D230000}"/>
    <cellStyle name="Normal 2 25 6" xfId="8609" xr:uid="{00000000-0005-0000-0000-00000E230000}"/>
    <cellStyle name="Normal 2 25 6 2" xfId="11653" xr:uid="{00000000-0005-0000-0000-00000F230000}"/>
    <cellStyle name="Normal 2 25 7" xfId="8608" xr:uid="{00000000-0005-0000-0000-000010230000}"/>
    <cellStyle name="Normal 2 25 7 2" xfId="11654" xr:uid="{00000000-0005-0000-0000-000011230000}"/>
    <cellStyle name="Normal 2 25 8" xfId="8607" xr:uid="{00000000-0005-0000-0000-000012230000}"/>
    <cellStyle name="Normal 2 25 8 2" xfId="11655" xr:uid="{00000000-0005-0000-0000-000013230000}"/>
    <cellStyle name="Normal 2 25 9" xfId="11097" xr:uid="{00000000-0005-0000-0000-000014230000}"/>
    <cellStyle name="Normal 2 25 9 2" xfId="11656" xr:uid="{00000000-0005-0000-0000-000015230000}"/>
    <cellStyle name="Normal 2 26" xfId="8606" xr:uid="{00000000-0005-0000-0000-000016230000}"/>
    <cellStyle name="Normal 2 26 10" xfId="8605" xr:uid="{00000000-0005-0000-0000-000017230000}"/>
    <cellStyle name="Normal 2 26 10 2" xfId="11657" xr:uid="{00000000-0005-0000-0000-000018230000}"/>
    <cellStyle name="Normal 2 26 11" xfId="8597" xr:uid="{00000000-0005-0000-0000-000019230000}"/>
    <cellStyle name="Normal 2 26 11 2" xfId="11658" xr:uid="{00000000-0005-0000-0000-00001A230000}"/>
    <cellStyle name="Normal 2 26 12" xfId="8596" xr:uid="{00000000-0005-0000-0000-00001B230000}"/>
    <cellStyle name="Normal 2 26 12 2" xfId="11659" xr:uid="{00000000-0005-0000-0000-00001C230000}"/>
    <cellStyle name="Normal 2 26 13" xfId="10267" xr:uid="{00000000-0005-0000-0000-00001D230000}"/>
    <cellStyle name="Normal 2 26 13 2" xfId="11660" xr:uid="{00000000-0005-0000-0000-00001E230000}"/>
    <cellStyle name="Normal 2 26 14" xfId="8593" xr:uid="{00000000-0005-0000-0000-00001F230000}"/>
    <cellStyle name="Normal 2 26 14 2" xfId="11661" xr:uid="{00000000-0005-0000-0000-000020230000}"/>
    <cellStyle name="Normal 2 26 15" xfId="8588" xr:uid="{00000000-0005-0000-0000-000021230000}"/>
    <cellStyle name="Normal 2 26 15 2" xfId="11662" xr:uid="{00000000-0005-0000-0000-000022230000}"/>
    <cellStyle name="Normal 2 26 16" xfId="8587" xr:uid="{00000000-0005-0000-0000-000023230000}"/>
    <cellStyle name="Normal 2 26 16 2" xfId="11663" xr:uid="{00000000-0005-0000-0000-000024230000}"/>
    <cellStyle name="Normal 2 26 17" xfId="8586" xr:uid="{00000000-0005-0000-0000-000025230000}"/>
    <cellStyle name="Normal 2 26 17 2" xfId="11664" xr:uid="{00000000-0005-0000-0000-000026230000}"/>
    <cellStyle name="Normal 2 26 18" xfId="8585" xr:uid="{00000000-0005-0000-0000-000027230000}"/>
    <cellStyle name="Normal 2 26 18 2" xfId="11665" xr:uid="{00000000-0005-0000-0000-000028230000}"/>
    <cellStyle name="Normal 2 26 19" xfId="8582" xr:uid="{00000000-0005-0000-0000-000029230000}"/>
    <cellStyle name="Normal 2 26 19 2" xfId="11666" xr:uid="{00000000-0005-0000-0000-00002A230000}"/>
    <cellStyle name="Normal 2 26 2" xfId="8581" xr:uid="{00000000-0005-0000-0000-00002B230000}"/>
    <cellStyle name="Normal 2 26 2 2" xfId="11667" xr:uid="{00000000-0005-0000-0000-00002C230000}"/>
    <cellStyle name="Normal 2 26 20" xfId="8580" xr:uid="{00000000-0005-0000-0000-00002D230000}"/>
    <cellStyle name="Normal 2 26 20 2" xfId="11668" xr:uid="{00000000-0005-0000-0000-00002E230000}"/>
    <cellStyle name="Normal 2 26 21" xfId="8575" xr:uid="{00000000-0005-0000-0000-00002F230000}"/>
    <cellStyle name="Normal 2 26 21 2" xfId="11669" xr:uid="{00000000-0005-0000-0000-000030230000}"/>
    <cellStyle name="Normal 2 26 22" xfId="8574" xr:uid="{00000000-0005-0000-0000-000031230000}"/>
    <cellStyle name="Normal 2 26 22 2" xfId="11670" xr:uid="{00000000-0005-0000-0000-000032230000}"/>
    <cellStyle name="Normal 2 26 23" xfId="8571" xr:uid="{00000000-0005-0000-0000-000033230000}"/>
    <cellStyle name="Normal 2 26 23 2" xfId="11671" xr:uid="{00000000-0005-0000-0000-000034230000}"/>
    <cellStyle name="Normal 2 26 24" xfId="11672" xr:uid="{00000000-0005-0000-0000-000035230000}"/>
    <cellStyle name="Normal 2 26 3" xfId="8567" xr:uid="{00000000-0005-0000-0000-000036230000}"/>
    <cellStyle name="Normal 2 26 3 2" xfId="11673" xr:uid="{00000000-0005-0000-0000-000037230000}"/>
    <cellStyle name="Normal 2 26 4" xfId="11096" xr:uid="{00000000-0005-0000-0000-000038230000}"/>
    <cellStyle name="Normal 2 26 4 2" xfId="11674" xr:uid="{00000000-0005-0000-0000-000039230000}"/>
    <cellStyle name="Normal 2 26 5" xfId="8566" xr:uid="{00000000-0005-0000-0000-00003A230000}"/>
    <cellStyle name="Normal 2 26 5 2" xfId="11675" xr:uid="{00000000-0005-0000-0000-00003B230000}"/>
    <cellStyle name="Normal 2 26 6" xfId="8565" xr:uid="{00000000-0005-0000-0000-00003C230000}"/>
    <cellStyle name="Normal 2 26 6 2" xfId="11676" xr:uid="{00000000-0005-0000-0000-00003D230000}"/>
    <cellStyle name="Normal 2 26 7" xfId="8564" xr:uid="{00000000-0005-0000-0000-00003E230000}"/>
    <cellStyle name="Normal 2 26 7 2" xfId="11677" xr:uid="{00000000-0005-0000-0000-00003F230000}"/>
    <cellStyle name="Normal 2 26 8" xfId="8563" xr:uid="{00000000-0005-0000-0000-000040230000}"/>
    <cellStyle name="Normal 2 26 8 2" xfId="11678" xr:uid="{00000000-0005-0000-0000-000041230000}"/>
    <cellStyle name="Normal 2 26 9" xfId="8562" xr:uid="{00000000-0005-0000-0000-000042230000}"/>
    <cellStyle name="Normal 2 26 9 2" xfId="11679" xr:uid="{00000000-0005-0000-0000-000043230000}"/>
    <cellStyle name="Normal 2 27" xfId="8561" xr:uid="{00000000-0005-0000-0000-000044230000}"/>
    <cellStyle name="Normal 2 27 10" xfId="8560" xr:uid="{00000000-0005-0000-0000-000045230000}"/>
    <cellStyle name="Normal 2 27 10 2" xfId="11680" xr:uid="{00000000-0005-0000-0000-000046230000}"/>
    <cellStyle name="Normal 2 27 11" xfId="8559" xr:uid="{00000000-0005-0000-0000-000047230000}"/>
    <cellStyle name="Normal 2 27 11 2" xfId="11681" xr:uid="{00000000-0005-0000-0000-000048230000}"/>
    <cellStyle name="Normal 2 27 12" xfId="8558" xr:uid="{00000000-0005-0000-0000-000049230000}"/>
    <cellStyle name="Normal 2 27 12 2" xfId="11682" xr:uid="{00000000-0005-0000-0000-00004A230000}"/>
    <cellStyle name="Normal 2 27 13" xfId="8557" xr:uid="{00000000-0005-0000-0000-00004B230000}"/>
    <cellStyle name="Normal 2 27 13 2" xfId="11683" xr:uid="{00000000-0005-0000-0000-00004C230000}"/>
    <cellStyle name="Normal 2 27 14" xfId="8556" xr:uid="{00000000-0005-0000-0000-00004D230000}"/>
    <cellStyle name="Normal 2 27 14 2" xfId="11684" xr:uid="{00000000-0005-0000-0000-00004E230000}"/>
    <cellStyle name="Normal 2 27 15" xfId="8555" xr:uid="{00000000-0005-0000-0000-00004F230000}"/>
    <cellStyle name="Normal 2 27 15 2" xfId="11685" xr:uid="{00000000-0005-0000-0000-000050230000}"/>
    <cellStyle name="Normal 2 27 16" xfId="8554" xr:uid="{00000000-0005-0000-0000-000051230000}"/>
    <cellStyle name="Normal 2 27 16 2" xfId="11686" xr:uid="{00000000-0005-0000-0000-000052230000}"/>
    <cellStyle name="Normal 2 27 17" xfId="8553" xr:uid="{00000000-0005-0000-0000-000053230000}"/>
    <cellStyle name="Normal 2 27 17 2" xfId="11687" xr:uid="{00000000-0005-0000-0000-000054230000}"/>
    <cellStyle name="Normal 2 27 18" xfId="8552" xr:uid="{00000000-0005-0000-0000-000055230000}"/>
    <cellStyle name="Normal 2 27 18 2" xfId="11688" xr:uid="{00000000-0005-0000-0000-000056230000}"/>
    <cellStyle name="Normal 2 27 19" xfId="8551" xr:uid="{00000000-0005-0000-0000-000057230000}"/>
    <cellStyle name="Normal 2 27 19 2" xfId="11689" xr:uid="{00000000-0005-0000-0000-000058230000}"/>
    <cellStyle name="Normal 2 27 2" xfId="8550" xr:uid="{00000000-0005-0000-0000-000059230000}"/>
    <cellStyle name="Normal 2 27 2 2" xfId="11690" xr:uid="{00000000-0005-0000-0000-00005A230000}"/>
    <cellStyle name="Normal 2 27 20" xfId="8549" xr:uid="{00000000-0005-0000-0000-00005B230000}"/>
    <cellStyle name="Normal 2 27 20 2" xfId="11691" xr:uid="{00000000-0005-0000-0000-00005C230000}"/>
    <cellStyle name="Normal 2 27 21" xfId="8548" xr:uid="{00000000-0005-0000-0000-00005D230000}"/>
    <cellStyle name="Normal 2 27 21 2" xfId="11692" xr:uid="{00000000-0005-0000-0000-00005E230000}"/>
    <cellStyle name="Normal 2 27 22" xfId="8547" xr:uid="{00000000-0005-0000-0000-00005F230000}"/>
    <cellStyle name="Normal 2 27 22 2" xfId="11693" xr:uid="{00000000-0005-0000-0000-000060230000}"/>
    <cellStyle name="Normal 2 27 23" xfId="8546" xr:uid="{00000000-0005-0000-0000-000061230000}"/>
    <cellStyle name="Normal 2 27 23 2" xfId="11694" xr:uid="{00000000-0005-0000-0000-000062230000}"/>
    <cellStyle name="Normal 2 27 24" xfId="11695" xr:uid="{00000000-0005-0000-0000-000063230000}"/>
    <cellStyle name="Normal 2 27 3" xfId="8545" xr:uid="{00000000-0005-0000-0000-000064230000}"/>
    <cellStyle name="Normal 2 27 3 2" xfId="11696" xr:uid="{00000000-0005-0000-0000-000065230000}"/>
    <cellStyle name="Normal 2 27 4" xfId="8544" xr:uid="{00000000-0005-0000-0000-000066230000}"/>
    <cellStyle name="Normal 2 27 4 2" xfId="11697" xr:uid="{00000000-0005-0000-0000-000067230000}"/>
    <cellStyle name="Normal 2 27 5" xfId="8543" xr:uid="{00000000-0005-0000-0000-000068230000}"/>
    <cellStyle name="Normal 2 27 5 2" xfId="11698" xr:uid="{00000000-0005-0000-0000-000069230000}"/>
    <cellStyle name="Normal 2 27 6" xfId="8542" xr:uid="{00000000-0005-0000-0000-00006A230000}"/>
    <cellStyle name="Normal 2 27 6 2" xfId="11699" xr:uid="{00000000-0005-0000-0000-00006B230000}"/>
    <cellStyle name="Normal 2 27 7" xfId="8541" xr:uid="{00000000-0005-0000-0000-00006C230000}"/>
    <cellStyle name="Normal 2 27 7 2" xfId="11700" xr:uid="{00000000-0005-0000-0000-00006D230000}"/>
    <cellStyle name="Normal 2 27 8" xfId="8540" xr:uid="{00000000-0005-0000-0000-00006E230000}"/>
    <cellStyle name="Normal 2 27 8 2" xfId="11701" xr:uid="{00000000-0005-0000-0000-00006F230000}"/>
    <cellStyle name="Normal 2 27 9" xfId="8539" xr:uid="{00000000-0005-0000-0000-000070230000}"/>
    <cellStyle name="Normal 2 27 9 2" xfId="11702" xr:uid="{00000000-0005-0000-0000-000071230000}"/>
    <cellStyle name="Normal 2 28" xfId="8538" xr:uid="{00000000-0005-0000-0000-000072230000}"/>
    <cellStyle name="Normal 2 28 10" xfId="8537" xr:uid="{00000000-0005-0000-0000-000073230000}"/>
    <cellStyle name="Normal 2 28 10 2" xfId="11703" xr:uid="{00000000-0005-0000-0000-000074230000}"/>
    <cellStyle name="Normal 2 28 11" xfId="8536" xr:uid="{00000000-0005-0000-0000-000075230000}"/>
    <cellStyle name="Normal 2 28 11 2" xfId="11704" xr:uid="{00000000-0005-0000-0000-000076230000}"/>
    <cellStyle name="Normal 2 28 12" xfId="8535" xr:uid="{00000000-0005-0000-0000-000077230000}"/>
    <cellStyle name="Normal 2 28 12 2" xfId="11705" xr:uid="{00000000-0005-0000-0000-000078230000}"/>
    <cellStyle name="Normal 2 28 13" xfId="8534" xr:uid="{00000000-0005-0000-0000-000079230000}"/>
    <cellStyle name="Normal 2 28 13 2" xfId="11706" xr:uid="{00000000-0005-0000-0000-00007A230000}"/>
    <cellStyle name="Normal 2 28 14" xfId="8533" xr:uid="{00000000-0005-0000-0000-00007B230000}"/>
    <cellStyle name="Normal 2 28 14 2" xfId="11707" xr:uid="{00000000-0005-0000-0000-00007C230000}"/>
    <cellStyle name="Normal 2 28 15" xfId="8532" xr:uid="{00000000-0005-0000-0000-00007D230000}"/>
    <cellStyle name="Normal 2 28 15 2" xfId="11708" xr:uid="{00000000-0005-0000-0000-00007E230000}"/>
    <cellStyle name="Normal 2 28 16" xfId="8531" xr:uid="{00000000-0005-0000-0000-00007F230000}"/>
    <cellStyle name="Normal 2 28 16 2" xfId="11709" xr:uid="{00000000-0005-0000-0000-000080230000}"/>
    <cellStyle name="Normal 2 28 17" xfId="8530" xr:uid="{00000000-0005-0000-0000-000081230000}"/>
    <cellStyle name="Normal 2 28 17 2" xfId="11710" xr:uid="{00000000-0005-0000-0000-000082230000}"/>
    <cellStyle name="Normal 2 28 18" xfId="8529" xr:uid="{00000000-0005-0000-0000-000083230000}"/>
    <cellStyle name="Normal 2 28 18 2" xfId="11711" xr:uid="{00000000-0005-0000-0000-000084230000}"/>
    <cellStyle name="Normal 2 28 19" xfId="8528" xr:uid="{00000000-0005-0000-0000-000085230000}"/>
    <cellStyle name="Normal 2 28 19 2" xfId="11712" xr:uid="{00000000-0005-0000-0000-000086230000}"/>
    <cellStyle name="Normal 2 28 2" xfId="8527" xr:uid="{00000000-0005-0000-0000-000087230000}"/>
    <cellStyle name="Normal 2 28 2 2" xfId="11713" xr:uid="{00000000-0005-0000-0000-000088230000}"/>
    <cellStyle name="Normal 2 28 20" xfId="11094" xr:uid="{00000000-0005-0000-0000-000089230000}"/>
    <cellStyle name="Normal 2 28 20 2" xfId="11714" xr:uid="{00000000-0005-0000-0000-00008A230000}"/>
    <cellStyle name="Normal 2 28 21" xfId="8526" xr:uid="{00000000-0005-0000-0000-00008B230000}"/>
    <cellStyle name="Normal 2 28 21 2" xfId="11715" xr:uid="{00000000-0005-0000-0000-00008C230000}"/>
    <cellStyle name="Normal 2 28 22" xfId="8525" xr:uid="{00000000-0005-0000-0000-00008D230000}"/>
    <cellStyle name="Normal 2 28 22 2" xfId="11716" xr:uid="{00000000-0005-0000-0000-00008E230000}"/>
    <cellStyle name="Normal 2 28 23" xfId="8524" xr:uid="{00000000-0005-0000-0000-00008F230000}"/>
    <cellStyle name="Normal 2 28 23 2" xfId="11717" xr:uid="{00000000-0005-0000-0000-000090230000}"/>
    <cellStyle name="Normal 2 28 24" xfId="11718" xr:uid="{00000000-0005-0000-0000-000091230000}"/>
    <cellStyle name="Normal 2 28 3" xfId="8523" xr:uid="{00000000-0005-0000-0000-000092230000}"/>
    <cellStyle name="Normal 2 28 3 2" xfId="11719" xr:uid="{00000000-0005-0000-0000-000093230000}"/>
    <cellStyle name="Normal 2 28 4" xfId="8522" xr:uid="{00000000-0005-0000-0000-000094230000}"/>
    <cellStyle name="Normal 2 28 4 2" xfId="11720" xr:uid="{00000000-0005-0000-0000-000095230000}"/>
    <cellStyle name="Normal 2 28 5" xfId="8521" xr:uid="{00000000-0005-0000-0000-000096230000}"/>
    <cellStyle name="Normal 2 28 5 2" xfId="11721" xr:uid="{00000000-0005-0000-0000-000097230000}"/>
    <cellStyle name="Normal 2 28 6" xfId="8520" xr:uid="{00000000-0005-0000-0000-000098230000}"/>
    <cellStyle name="Normal 2 28 6 2" xfId="11722" xr:uid="{00000000-0005-0000-0000-000099230000}"/>
    <cellStyle name="Normal 2 28 7" xfId="8519" xr:uid="{00000000-0005-0000-0000-00009A230000}"/>
    <cellStyle name="Normal 2 28 7 2" xfId="11723" xr:uid="{00000000-0005-0000-0000-00009B230000}"/>
    <cellStyle name="Normal 2 28 8" xfId="8518" xr:uid="{00000000-0005-0000-0000-00009C230000}"/>
    <cellStyle name="Normal 2 28 8 2" xfId="11724" xr:uid="{00000000-0005-0000-0000-00009D230000}"/>
    <cellStyle name="Normal 2 28 9" xfId="8517" xr:uid="{00000000-0005-0000-0000-00009E230000}"/>
    <cellStyle name="Normal 2 28 9 2" xfId="11725" xr:uid="{00000000-0005-0000-0000-00009F230000}"/>
    <cellStyle name="Normal 2 29" xfId="8516" xr:uid="{00000000-0005-0000-0000-0000A0230000}"/>
    <cellStyle name="Normal 2 29 10" xfId="10266" xr:uid="{00000000-0005-0000-0000-0000A1230000}"/>
    <cellStyle name="Normal 2 29 10 2" xfId="11726" xr:uid="{00000000-0005-0000-0000-0000A2230000}"/>
    <cellStyle name="Normal 2 29 11" xfId="8515" xr:uid="{00000000-0005-0000-0000-0000A3230000}"/>
    <cellStyle name="Normal 2 29 11 2" xfId="11727" xr:uid="{00000000-0005-0000-0000-0000A4230000}"/>
    <cellStyle name="Normal 2 29 12" xfId="8514" xr:uid="{00000000-0005-0000-0000-0000A5230000}"/>
    <cellStyle name="Normal 2 29 12 2" xfId="11728" xr:uid="{00000000-0005-0000-0000-0000A6230000}"/>
    <cellStyle name="Normal 2 29 13" xfId="8513" xr:uid="{00000000-0005-0000-0000-0000A7230000}"/>
    <cellStyle name="Normal 2 29 13 2" xfId="11729" xr:uid="{00000000-0005-0000-0000-0000A8230000}"/>
    <cellStyle name="Normal 2 29 14" xfId="8512" xr:uid="{00000000-0005-0000-0000-0000A9230000}"/>
    <cellStyle name="Normal 2 29 14 2" xfId="11730" xr:uid="{00000000-0005-0000-0000-0000AA230000}"/>
    <cellStyle name="Normal 2 29 15" xfId="8511" xr:uid="{00000000-0005-0000-0000-0000AB230000}"/>
    <cellStyle name="Normal 2 29 15 2" xfId="11731" xr:uid="{00000000-0005-0000-0000-0000AC230000}"/>
    <cellStyle name="Normal 2 29 16" xfId="8510" xr:uid="{00000000-0005-0000-0000-0000AD230000}"/>
    <cellStyle name="Normal 2 29 16 2" xfId="11732" xr:uid="{00000000-0005-0000-0000-0000AE230000}"/>
    <cellStyle name="Normal 2 29 17" xfId="8509" xr:uid="{00000000-0005-0000-0000-0000AF230000}"/>
    <cellStyle name="Normal 2 29 17 2" xfId="11733" xr:uid="{00000000-0005-0000-0000-0000B0230000}"/>
    <cellStyle name="Normal 2 29 18" xfId="8508" xr:uid="{00000000-0005-0000-0000-0000B1230000}"/>
    <cellStyle name="Normal 2 29 18 2" xfId="11734" xr:uid="{00000000-0005-0000-0000-0000B2230000}"/>
    <cellStyle name="Normal 2 29 19" xfId="8507" xr:uid="{00000000-0005-0000-0000-0000B3230000}"/>
    <cellStyle name="Normal 2 29 19 2" xfId="11735" xr:uid="{00000000-0005-0000-0000-0000B4230000}"/>
    <cellStyle name="Normal 2 29 2" xfId="8506" xr:uid="{00000000-0005-0000-0000-0000B5230000}"/>
    <cellStyle name="Normal 2 29 2 2" xfId="11736" xr:uid="{00000000-0005-0000-0000-0000B6230000}"/>
    <cellStyle name="Normal 2 29 20" xfId="8505" xr:uid="{00000000-0005-0000-0000-0000B7230000}"/>
    <cellStyle name="Normal 2 29 20 2" xfId="11737" xr:uid="{00000000-0005-0000-0000-0000B8230000}"/>
    <cellStyle name="Normal 2 29 21" xfId="8504" xr:uid="{00000000-0005-0000-0000-0000B9230000}"/>
    <cellStyle name="Normal 2 29 21 2" xfId="11738" xr:uid="{00000000-0005-0000-0000-0000BA230000}"/>
    <cellStyle name="Normal 2 29 22" xfId="8503" xr:uid="{00000000-0005-0000-0000-0000BB230000}"/>
    <cellStyle name="Normal 2 29 22 2" xfId="11739" xr:uid="{00000000-0005-0000-0000-0000BC230000}"/>
    <cellStyle name="Normal 2 29 23" xfId="8502" xr:uid="{00000000-0005-0000-0000-0000BD230000}"/>
    <cellStyle name="Normal 2 29 23 2" xfId="11740" xr:uid="{00000000-0005-0000-0000-0000BE230000}"/>
    <cellStyle name="Normal 2 29 24" xfId="11741" xr:uid="{00000000-0005-0000-0000-0000BF230000}"/>
    <cellStyle name="Normal 2 29 3" xfId="8501" xr:uid="{00000000-0005-0000-0000-0000C0230000}"/>
    <cellStyle name="Normal 2 29 3 2" xfId="11742" xr:uid="{00000000-0005-0000-0000-0000C1230000}"/>
    <cellStyle name="Normal 2 29 4" xfId="8500" xr:uid="{00000000-0005-0000-0000-0000C2230000}"/>
    <cellStyle name="Normal 2 29 4 2" xfId="11743" xr:uid="{00000000-0005-0000-0000-0000C3230000}"/>
    <cellStyle name="Normal 2 29 5" xfId="8499" xr:uid="{00000000-0005-0000-0000-0000C4230000}"/>
    <cellStyle name="Normal 2 29 5 2" xfId="11744" xr:uid="{00000000-0005-0000-0000-0000C5230000}"/>
    <cellStyle name="Normal 2 29 6" xfId="8498" xr:uid="{00000000-0005-0000-0000-0000C6230000}"/>
    <cellStyle name="Normal 2 29 6 2" xfId="11745" xr:uid="{00000000-0005-0000-0000-0000C7230000}"/>
    <cellStyle name="Normal 2 29 7" xfId="8497" xr:uid="{00000000-0005-0000-0000-0000C8230000}"/>
    <cellStyle name="Normal 2 29 7 2" xfId="11746" xr:uid="{00000000-0005-0000-0000-0000C9230000}"/>
    <cellStyle name="Normal 2 29 8" xfId="8496" xr:uid="{00000000-0005-0000-0000-0000CA230000}"/>
    <cellStyle name="Normal 2 29 8 2" xfId="11747" xr:uid="{00000000-0005-0000-0000-0000CB230000}"/>
    <cellStyle name="Normal 2 29 9" xfId="8495" xr:uid="{00000000-0005-0000-0000-0000CC230000}"/>
    <cellStyle name="Normal 2 29 9 2" xfId="11748" xr:uid="{00000000-0005-0000-0000-0000CD230000}"/>
    <cellStyle name="Normal 2 3" xfId="728" xr:uid="{00000000-0005-0000-0000-0000CE230000}"/>
    <cellStyle name="Normal 2 3 2" xfId="896" xr:uid="{00000000-0005-0000-0000-0000CF230000}"/>
    <cellStyle name="Normal 2 3 2 2" xfId="5003" xr:uid="{00000000-0005-0000-0000-0000D0230000}"/>
    <cellStyle name="Normal 2 3 2 3" xfId="2959" xr:uid="{00000000-0005-0000-0000-0000D1230000}"/>
    <cellStyle name="Normal 2 3 3" xfId="3162" xr:uid="{00000000-0005-0000-0000-0000D2230000}"/>
    <cellStyle name="Normal 2 3 3 2" xfId="5004" xr:uid="{00000000-0005-0000-0000-0000D3230000}"/>
    <cellStyle name="Normal 2 3 4" xfId="3432" xr:uid="{00000000-0005-0000-0000-0000D4230000}"/>
    <cellStyle name="Normal 2 3 4 2" xfId="3706" xr:uid="{00000000-0005-0000-0000-0000D5230000}"/>
    <cellStyle name="Normal 2 3 5" xfId="3510" xr:uid="{00000000-0005-0000-0000-0000D6230000}"/>
    <cellStyle name="Normal 2 3 6" xfId="5002" xr:uid="{00000000-0005-0000-0000-0000D7230000}"/>
    <cellStyle name="Normal 2 3 7" xfId="2680" xr:uid="{00000000-0005-0000-0000-0000D8230000}"/>
    <cellStyle name="Normal 2 3 8" xfId="10093" xr:uid="{00000000-0005-0000-0000-0000D9230000}"/>
    <cellStyle name="Normal 2 3 8 2" xfId="16912" xr:uid="{00000000-0005-0000-0000-0000DA230000}"/>
    <cellStyle name="Normal 2 3 9" xfId="11113" xr:uid="{00000000-0005-0000-0000-0000DB230000}"/>
    <cellStyle name="Normal 2 30" xfId="8494" xr:uid="{00000000-0005-0000-0000-0000DC230000}"/>
    <cellStyle name="Normal 2 30 10" xfId="8493" xr:uid="{00000000-0005-0000-0000-0000DD230000}"/>
    <cellStyle name="Normal 2 30 10 2" xfId="11749" xr:uid="{00000000-0005-0000-0000-0000DE230000}"/>
    <cellStyle name="Normal 2 30 11" xfId="8492" xr:uid="{00000000-0005-0000-0000-0000DF230000}"/>
    <cellStyle name="Normal 2 30 11 2" xfId="11750" xr:uid="{00000000-0005-0000-0000-0000E0230000}"/>
    <cellStyle name="Normal 2 30 12" xfId="8491" xr:uid="{00000000-0005-0000-0000-0000E1230000}"/>
    <cellStyle name="Normal 2 30 12 2" xfId="11751" xr:uid="{00000000-0005-0000-0000-0000E2230000}"/>
    <cellStyle name="Normal 2 30 13" xfId="8490" xr:uid="{00000000-0005-0000-0000-0000E3230000}"/>
    <cellStyle name="Normal 2 30 13 2" xfId="11752" xr:uid="{00000000-0005-0000-0000-0000E4230000}"/>
    <cellStyle name="Normal 2 30 14" xfId="8489" xr:uid="{00000000-0005-0000-0000-0000E5230000}"/>
    <cellStyle name="Normal 2 30 14 2" xfId="11753" xr:uid="{00000000-0005-0000-0000-0000E6230000}"/>
    <cellStyle name="Normal 2 30 15" xfId="8488" xr:uid="{00000000-0005-0000-0000-0000E7230000}"/>
    <cellStyle name="Normal 2 30 15 2" xfId="11754" xr:uid="{00000000-0005-0000-0000-0000E8230000}"/>
    <cellStyle name="Normal 2 30 16" xfId="8487" xr:uid="{00000000-0005-0000-0000-0000E9230000}"/>
    <cellStyle name="Normal 2 30 16 2" xfId="11755" xr:uid="{00000000-0005-0000-0000-0000EA230000}"/>
    <cellStyle name="Normal 2 30 17" xfId="8486" xr:uid="{00000000-0005-0000-0000-0000EB230000}"/>
    <cellStyle name="Normal 2 30 17 2" xfId="11756" xr:uid="{00000000-0005-0000-0000-0000EC230000}"/>
    <cellStyle name="Normal 2 30 18" xfId="8485" xr:uid="{00000000-0005-0000-0000-0000ED230000}"/>
    <cellStyle name="Normal 2 30 18 2" xfId="11757" xr:uid="{00000000-0005-0000-0000-0000EE230000}"/>
    <cellStyle name="Normal 2 30 19" xfId="8484" xr:uid="{00000000-0005-0000-0000-0000EF230000}"/>
    <cellStyle name="Normal 2 30 19 2" xfId="11758" xr:uid="{00000000-0005-0000-0000-0000F0230000}"/>
    <cellStyle name="Normal 2 30 2" xfId="8483" xr:uid="{00000000-0005-0000-0000-0000F1230000}"/>
    <cellStyle name="Normal 2 30 2 2" xfId="11759" xr:uid="{00000000-0005-0000-0000-0000F2230000}"/>
    <cellStyle name="Normal 2 30 20" xfId="8482" xr:uid="{00000000-0005-0000-0000-0000F3230000}"/>
    <cellStyle name="Normal 2 30 20 2" xfId="11760" xr:uid="{00000000-0005-0000-0000-0000F4230000}"/>
    <cellStyle name="Normal 2 30 21" xfId="8481" xr:uid="{00000000-0005-0000-0000-0000F5230000}"/>
    <cellStyle name="Normal 2 30 21 2" xfId="11761" xr:uid="{00000000-0005-0000-0000-0000F6230000}"/>
    <cellStyle name="Normal 2 30 22" xfId="8480" xr:uid="{00000000-0005-0000-0000-0000F7230000}"/>
    <cellStyle name="Normal 2 30 22 2" xfId="11762" xr:uid="{00000000-0005-0000-0000-0000F8230000}"/>
    <cellStyle name="Normal 2 30 23" xfId="8479" xr:uid="{00000000-0005-0000-0000-0000F9230000}"/>
    <cellStyle name="Normal 2 30 23 2" xfId="11763" xr:uid="{00000000-0005-0000-0000-0000FA230000}"/>
    <cellStyle name="Normal 2 30 24" xfId="11764" xr:uid="{00000000-0005-0000-0000-0000FB230000}"/>
    <cellStyle name="Normal 2 30 3" xfId="8478" xr:uid="{00000000-0005-0000-0000-0000FC230000}"/>
    <cellStyle name="Normal 2 30 3 2" xfId="11765" xr:uid="{00000000-0005-0000-0000-0000FD230000}"/>
    <cellStyle name="Normal 2 30 4" xfId="8477" xr:uid="{00000000-0005-0000-0000-0000FE230000}"/>
    <cellStyle name="Normal 2 30 4 2" xfId="11766" xr:uid="{00000000-0005-0000-0000-0000FF230000}"/>
    <cellStyle name="Normal 2 30 5" xfId="8476" xr:uid="{00000000-0005-0000-0000-000000240000}"/>
    <cellStyle name="Normal 2 30 5 2" xfId="11767" xr:uid="{00000000-0005-0000-0000-000001240000}"/>
    <cellStyle name="Normal 2 30 6" xfId="8475" xr:uid="{00000000-0005-0000-0000-000002240000}"/>
    <cellStyle name="Normal 2 30 6 2" xfId="11768" xr:uid="{00000000-0005-0000-0000-000003240000}"/>
    <cellStyle name="Normal 2 30 7" xfId="8474" xr:uid="{00000000-0005-0000-0000-000004240000}"/>
    <cellStyle name="Normal 2 30 7 2" xfId="11769" xr:uid="{00000000-0005-0000-0000-000005240000}"/>
    <cellStyle name="Normal 2 30 8" xfId="8473" xr:uid="{00000000-0005-0000-0000-000006240000}"/>
    <cellStyle name="Normal 2 30 8 2" xfId="11770" xr:uid="{00000000-0005-0000-0000-000007240000}"/>
    <cellStyle name="Normal 2 30 9" xfId="8472" xr:uid="{00000000-0005-0000-0000-000008240000}"/>
    <cellStyle name="Normal 2 30 9 2" xfId="11771" xr:uid="{00000000-0005-0000-0000-000009240000}"/>
    <cellStyle name="Normal 2 31" xfId="8471" xr:uid="{00000000-0005-0000-0000-00000A240000}"/>
    <cellStyle name="Normal 2 31 10" xfId="8470" xr:uid="{00000000-0005-0000-0000-00000B240000}"/>
    <cellStyle name="Normal 2 31 10 2" xfId="11772" xr:uid="{00000000-0005-0000-0000-00000C240000}"/>
    <cellStyle name="Normal 2 31 11" xfId="8469" xr:uid="{00000000-0005-0000-0000-00000D240000}"/>
    <cellStyle name="Normal 2 31 11 2" xfId="11773" xr:uid="{00000000-0005-0000-0000-00000E240000}"/>
    <cellStyle name="Normal 2 31 12" xfId="8468" xr:uid="{00000000-0005-0000-0000-00000F240000}"/>
    <cellStyle name="Normal 2 31 12 2" xfId="11774" xr:uid="{00000000-0005-0000-0000-000010240000}"/>
    <cellStyle name="Normal 2 31 13" xfId="8467" xr:uid="{00000000-0005-0000-0000-000011240000}"/>
    <cellStyle name="Normal 2 31 13 2" xfId="11775" xr:uid="{00000000-0005-0000-0000-000012240000}"/>
    <cellStyle name="Normal 2 31 14" xfId="8466" xr:uid="{00000000-0005-0000-0000-000013240000}"/>
    <cellStyle name="Normal 2 31 14 2" xfId="11776" xr:uid="{00000000-0005-0000-0000-000014240000}"/>
    <cellStyle name="Normal 2 31 15" xfId="8465" xr:uid="{00000000-0005-0000-0000-000015240000}"/>
    <cellStyle name="Normal 2 31 15 2" xfId="11777" xr:uid="{00000000-0005-0000-0000-000016240000}"/>
    <cellStyle name="Normal 2 31 16" xfId="8464" xr:uid="{00000000-0005-0000-0000-000017240000}"/>
    <cellStyle name="Normal 2 31 16 2" xfId="11778" xr:uid="{00000000-0005-0000-0000-000018240000}"/>
    <cellStyle name="Normal 2 31 17" xfId="8463" xr:uid="{00000000-0005-0000-0000-000019240000}"/>
    <cellStyle name="Normal 2 31 17 2" xfId="11779" xr:uid="{00000000-0005-0000-0000-00001A240000}"/>
    <cellStyle name="Normal 2 31 18" xfId="8462" xr:uid="{00000000-0005-0000-0000-00001B240000}"/>
    <cellStyle name="Normal 2 31 18 2" xfId="11780" xr:uid="{00000000-0005-0000-0000-00001C240000}"/>
    <cellStyle name="Normal 2 31 19" xfId="8461" xr:uid="{00000000-0005-0000-0000-00001D240000}"/>
    <cellStyle name="Normal 2 31 19 2" xfId="11781" xr:uid="{00000000-0005-0000-0000-00001E240000}"/>
    <cellStyle name="Normal 2 31 2" xfId="8460" xr:uid="{00000000-0005-0000-0000-00001F240000}"/>
    <cellStyle name="Normal 2 31 2 2" xfId="11782" xr:uid="{00000000-0005-0000-0000-000020240000}"/>
    <cellStyle name="Normal 2 31 20" xfId="8459" xr:uid="{00000000-0005-0000-0000-000021240000}"/>
    <cellStyle name="Normal 2 31 20 2" xfId="11783" xr:uid="{00000000-0005-0000-0000-000022240000}"/>
    <cellStyle name="Normal 2 31 21" xfId="8458" xr:uid="{00000000-0005-0000-0000-000023240000}"/>
    <cellStyle name="Normal 2 31 21 2" xfId="11784" xr:uid="{00000000-0005-0000-0000-000024240000}"/>
    <cellStyle name="Normal 2 31 22" xfId="8457" xr:uid="{00000000-0005-0000-0000-000025240000}"/>
    <cellStyle name="Normal 2 31 22 2" xfId="11785" xr:uid="{00000000-0005-0000-0000-000026240000}"/>
    <cellStyle name="Normal 2 31 23" xfId="8456" xr:uid="{00000000-0005-0000-0000-000027240000}"/>
    <cellStyle name="Normal 2 31 23 2" xfId="11786" xr:uid="{00000000-0005-0000-0000-000028240000}"/>
    <cellStyle name="Normal 2 31 24" xfId="11787" xr:uid="{00000000-0005-0000-0000-000029240000}"/>
    <cellStyle name="Normal 2 31 3" xfId="8455" xr:uid="{00000000-0005-0000-0000-00002A240000}"/>
    <cellStyle name="Normal 2 31 3 2" xfId="11788" xr:uid="{00000000-0005-0000-0000-00002B240000}"/>
    <cellStyle name="Normal 2 31 4" xfId="8454" xr:uid="{00000000-0005-0000-0000-00002C240000}"/>
    <cellStyle name="Normal 2 31 4 2" xfId="11789" xr:uid="{00000000-0005-0000-0000-00002D240000}"/>
    <cellStyle name="Normal 2 31 5" xfId="8453" xr:uid="{00000000-0005-0000-0000-00002E240000}"/>
    <cellStyle name="Normal 2 31 5 2" xfId="11790" xr:uid="{00000000-0005-0000-0000-00002F240000}"/>
    <cellStyle name="Normal 2 31 6" xfId="8452" xr:uid="{00000000-0005-0000-0000-000030240000}"/>
    <cellStyle name="Normal 2 31 6 2" xfId="11791" xr:uid="{00000000-0005-0000-0000-000031240000}"/>
    <cellStyle name="Normal 2 31 7" xfId="8451" xr:uid="{00000000-0005-0000-0000-000032240000}"/>
    <cellStyle name="Normal 2 31 7 2" xfId="11792" xr:uid="{00000000-0005-0000-0000-000033240000}"/>
    <cellStyle name="Normal 2 31 8" xfId="8450" xr:uid="{00000000-0005-0000-0000-000034240000}"/>
    <cellStyle name="Normal 2 31 8 2" xfId="11793" xr:uid="{00000000-0005-0000-0000-000035240000}"/>
    <cellStyle name="Normal 2 31 9" xfId="8449" xr:uid="{00000000-0005-0000-0000-000036240000}"/>
    <cellStyle name="Normal 2 31 9 2" xfId="11794" xr:uid="{00000000-0005-0000-0000-000037240000}"/>
    <cellStyle name="Normal 2 32" xfId="8448" xr:uid="{00000000-0005-0000-0000-000038240000}"/>
    <cellStyle name="Normal 2 32 10" xfId="8447" xr:uid="{00000000-0005-0000-0000-000039240000}"/>
    <cellStyle name="Normal 2 32 10 2" xfId="11795" xr:uid="{00000000-0005-0000-0000-00003A240000}"/>
    <cellStyle name="Normal 2 32 11" xfId="8446" xr:uid="{00000000-0005-0000-0000-00003B240000}"/>
    <cellStyle name="Normal 2 32 11 2" xfId="11796" xr:uid="{00000000-0005-0000-0000-00003C240000}"/>
    <cellStyle name="Normal 2 32 12" xfId="10269" xr:uid="{00000000-0005-0000-0000-00003D240000}"/>
    <cellStyle name="Normal 2 32 12 2" xfId="11797" xr:uid="{00000000-0005-0000-0000-00003E240000}"/>
    <cellStyle name="Normal 2 32 13" xfId="8445" xr:uid="{00000000-0005-0000-0000-00003F240000}"/>
    <cellStyle name="Normal 2 32 13 2" xfId="11798" xr:uid="{00000000-0005-0000-0000-000040240000}"/>
    <cellStyle name="Normal 2 32 14" xfId="8444" xr:uid="{00000000-0005-0000-0000-000041240000}"/>
    <cellStyle name="Normal 2 32 14 2" xfId="11799" xr:uid="{00000000-0005-0000-0000-000042240000}"/>
    <cellStyle name="Normal 2 32 15" xfId="8443" xr:uid="{00000000-0005-0000-0000-000043240000}"/>
    <cellStyle name="Normal 2 32 15 2" xfId="11800" xr:uid="{00000000-0005-0000-0000-000044240000}"/>
    <cellStyle name="Normal 2 32 16" xfId="8442" xr:uid="{00000000-0005-0000-0000-000045240000}"/>
    <cellStyle name="Normal 2 32 16 2" xfId="11801" xr:uid="{00000000-0005-0000-0000-000046240000}"/>
    <cellStyle name="Normal 2 32 17" xfId="8441" xr:uid="{00000000-0005-0000-0000-000047240000}"/>
    <cellStyle name="Normal 2 32 17 2" xfId="11802" xr:uid="{00000000-0005-0000-0000-000048240000}"/>
    <cellStyle name="Normal 2 32 18" xfId="8440" xr:uid="{00000000-0005-0000-0000-000049240000}"/>
    <cellStyle name="Normal 2 32 18 2" xfId="11803" xr:uid="{00000000-0005-0000-0000-00004A240000}"/>
    <cellStyle name="Normal 2 32 19" xfId="8439" xr:uid="{00000000-0005-0000-0000-00004B240000}"/>
    <cellStyle name="Normal 2 32 19 2" xfId="11804" xr:uid="{00000000-0005-0000-0000-00004C240000}"/>
    <cellStyle name="Normal 2 32 2" xfId="8438" xr:uid="{00000000-0005-0000-0000-00004D240000}"/>
    <cellStyle name="Normal 2 32 2 2" xfId="11805" xr:uid="{00000000-0005-0000-0000-00004E240000}"/>
    <cellStyle name="Normal 2 32 20" xfId="8437" xr:uid="{00000000-0005-0000-0000-00004F240000}"/>
    <cellStyle name="Normal 2 32 20 2" xfId="11806" xr:uid="{00000000-0005-0000-0000-000050240000}"/>
    <cellStyle name="Normal 2 32 21" xfId="8436" xr:uid="{00000000-0005-0000-0000-000051240000}"/>
    <cellStyle name="Normal 2 32 21 2" xfId="11807" xr:uid="{00000000-0005-0000-0000-000052240000}"/>
    <cellStyle name="Normal 2 32 22" xfId="8435" xr:uid="{00000000-0005-0000-0000-000053240000}"/>
    <cellStyle name="Normal 2 32 22 2" xfId="11808" xr:uid="{00000000-0005-0000-0000-000054240000}"/>
    <cellStyle name="Normal 2 32 23" xfId="8434" xr:uid="{00000000-0005-0000-0000-000055240000}"/>
    <cellStyle name="Normal 2 32 23 2" xfId="11809" xr:uid="{00000000-0005-0000-0000-000056240000}"/>
    <cellStyle name="Normal 2 32 24" xfId="11810" xr:uid="{00000000-0005-0000-0000-000057240000}"/>
    <cellStyle name="Normal 2 32 3" xfId="8433" xr:uid="{00000000-0005-0000-0000-000058240000}"/>
    <cellStyle name="Normal 2 32 3 2" xfId="11811" xr:uid="{00000000-0005-0000-0000-000059240000}"/>
    <cellStyle name="Normal 2 32 4" xfId="8432" xr:uid="{00000000-0005-0000-0000-00005A240000}"/>
    <cellStyle name="Normal 2 32 4 2" xfId="11812" xr:uid="{00000000-0005-0000-0000-00005B240000}"/>
    <cellStyle name="Normal 2 32 5" xfId="8431" xr:uid="{00000000-0005-0000-0000-00005C240000}"/>
    <cellStyle name="Normal 2 32 5 2" xfId="11813" xr:uid="{00000000-0005-0000-0000-00005D240000}"/>
    <cellStyle name="Normal 2 32 6" xfId="8430" xr:uid="{00000000-0005-0000-0000-00005E240000}"/>
    <cellStyle name="Normal 2 32 6 2" xfId="11814" xr:uid="{00000000-0005-0000-0000-00005F240000}"/>
    <cellStyle name="Normal 2 32 7" xfId="8429" xr:uid="{00000000-0005-0000-0000-000060240000}"/>
    <cellStyle name="Normal 2 32 7 2" xfId="11815" xr:uid="{00000000-0005-0000-0000-000061240000}"/>
    <cellStyle name="Normal 2 32 8" xfId="8428" xr:uid="{00000000-0005-0000-0000-000062240000}"/>
    <cellStyle name="Normal 2 32 8 2" xfId="11816" xr:uid="{00000000-0005-0000-0000-000063240000}"/>
    <cellStyle name="Normal 2 32 9" xfId="8427" xr:uid="{00000000-0005-0000-0000-000064240000}"/>
    <cellStyle name="Normal 2 32 9 2" xfId="11817" xr:uid="{00000000-0005-0000-0000-000065240000}"/>
    <cellStyle name="Normal 2 33" xfId="8426" xr:uid="{00000000-0005-0000-0000-000066240000}"/>
    <cellStyle name="Normal 2 33 10" xfId="8425" xr:uid="{00000000-0005-0000-0000-000067240000}"/>
    <cellStyle name="Normal 2 33 10 2" xfId="11818" xr:uid="{00000000-0005-0000-0000-000068240000}"/>
    <cellStyle name="Normal 2 33 11" xfId="8424" xr:uid="{00000000-0005-0000-0000-000069240000}"/>
    <cellStyle name="Normal 2 33 11 2" xfId="11819" xr:uid="{00000000-0005-0000-0000-00006A240000}"/>
    <cellStyle name="Normal 2 33 12" xfId="8423" xr:uid="{00000000-0005-0000-0000-00006B240000}"/>
    <cellStyle name="Normal 2 33 12 2" xfId="11820" xr:uid="{00000000-0005-0000-0000-00006C240000}"/>
    <cellStyle name="Normal 2 33 13" xfId="8422" xr:uid="{00000000-0005-0000-0000-00006D240000}"/>
    <cellStyle name="Normal 2 33 13 2" xfId="11821" xr:uid="{00000000-0005-0000-0000-00006E240000}"/>
    <cellStyle name="Normal 2 33 14" xfId="8421" xr:uid="{00000000-0005-0000-0000-00006F240000}"/>
    <cellStyle name="Normal 2 33 14 2" xfId="11822" xr:uid="{00000000-0005-0000-0000-000070240000}"/>
    <cellStyle name="Normal 2 33 15" xfId="8420" xr:uid="{00000000-0005-0000-0000-000071240000}"/>
    <cellStyle name="Normal 2 33 15 2" xfId="11823" xr:uid="{00000000-0005-0000-0000-000072240000}"/>
    <cellStyle name="Normal 2 33 16" xfId="8419" xr:uid="{00000000-0005-0000-0000-000073240000}"/>
    <cellStyle name="Normal 2 33 16 2" xfId="11824" xr:uid="{00000000-0005-0000-0000-000074240000}"/>
    <cellStyle name="Normal 2 33 17" xfId="8418" xr:uid="{00000000-0005-0000-0000-000075240000}"/>
    <cellStyle name="Normal 2 33 17 2" xfId="11825" xr:uid="{00000000-0005-0000-0000-000076240000}"/>
    <cellStyle name="Normal 2 33 18" xfId="8417" xr:uid="{00000000-0005-0000-0000-000077240000}"/>
    <cellStyle name="Normal 2 33 18 2" xfId="11826" xr:uid="{00000000-0005-0000-0000-000078240000}"/>
    <cellStyle name="Normal 2 33 19" xfId="8416" xr:uid="{00000000-0005-0000-0000-000079240000}"/>
    <cellStyle name="Normal 2 33 19 2" xfId="11827" xr:uid="{00000000-0005-0000-0000-00007A240000}"/>
    <cellStyle name="Normal 2 33 2" xfId="8415" xr:uid="{00000000-0005-0000-0000-00007B240000}"/>
    <cellStyle name="Normal 2 33 2 2" xfId="11828" xr:uid="{00000000-0005-0000-0000-00007C240000}"/>
    <cellStyle name="Normal 2 33 20" xfId="8414" xr:uid="{00000000-0005-0000-0000-00007D240000}"/>
    <cellStyle name="Normal 2 33 20 2" xfId="11829" xr:uid="{00000000-0005-0000-0000-00007E240000}"/>
    <cellStyle name="Normal 2 33 21" xfId="8413" xr:uid="{00000000-0005-0000-0000-00007F240000}"/>
    <cellStyle name="Normal 2 33 21 2" xfId="11830" xr:uid="{00000000-0005-0000-0000-000080240000}"/>
    <cellStyle name="Normal 2 33 22" xfId="8412" xr:uid="{00000000-0005-0000-0000-000081240000}"/>
    <cellStyle name="Normal 2 33 22 2" xfId="11831" xr:uid="{00000000-0005-0000-0000-000082240000}"/>
    <cellStyle name="Normal 2 33 23" xfId="8411" xr:uid="{00000000-0005-0000-0000-000083240000}"/>
    <cellStyle name="Normal 2 33 23 2" xfId="11832" xr:uid="{00000000-0005-0000-0000-000084240000}"/>
    <cellStyle name="Normal 2 33 24" xfId="11833" xr:uid="{00000000-0005-0000-0000-000085240000}"/>
    <cellStyle name="Normal 2 33 3" xfId="8410" xr:uid="{00000000-0005-0000-0000-000086240000}"/>
    <cellStyle name="Normal 2 33 3 2" xfId="11834" xr:uid="{00000000-0005-0000-0000-000087240000}"/>
    <cellStyle name="Normal 2 33 4" xfId="8409" xr:uid="{00000000-0005-0000-0000-000088240000}"/>
    <cellStyle name="Normal 2 33 4 2" xfId="11835" xr:uid="{00000000-0005-0000-0000-000089240000}"/>
    <cellStyle name="Normal 2 33 5" xfId="8408" xr:uid="{00000000-0005-0000-0000-00008A240000}"/>
    <cellStyle name="Normal 2 33 5 2" xfId="11836" xr:uid="{00000000-0005-0000-0000-00008B240000}"/>
    <cellStyle name="Normal 2 33 6" xfId="8407" xr:uid="{00000000-0005-0000-0000-00008C240000}"/>
    <cellStyle name="Normal 2 33 6 2" xfId="11837" xr:uid="{00000000-0005-0000-0000-00008D240000}"/>
    <cellStyle name="Normal 2 33 7" xfId="8406" xr:uid="{00000000-0005-0000-0000-00008E240000}"/>
    <cellStyle name="Normal 2 33 7 2" xfId="11838" xr:uid="{00000000-0005-0000-0000-00008F240000}"/>
    <cellStyle name="Normal 2 33 8" xfId="8405" xr:uid="{00000000-0005-0000-0000-000090240000}"/>
    <cellStyle name="Normal 2 33 8 2" xfId="11839" xr:uid="{00000000-0005-0000-0000-000091240000}"/>
    <cellStyle name="Normal 2 33 9" xfId="8404" xr:uid="{00000000-0005-0000-0000-000092240000}"/>
    <cellStyle name="Normal 2 33 9 2" xfId="11840" xr:uid="{00000000-0005-0000-0000-000093240000}"/>
    <cellStyle name="Normal 2 34" xfId="8403" xr:uid="{00000000-0005-0000-0000-000094240000}"/>
    <cellStyle name="Normal 2 34 10" xfId="10278" xr:uid="{00000000-0005-0000-0000-000095240000}"/>
    <cellStyle name="Normal 2 34 10 2" xfId="11841" xr:uid="{00000000-0005-0000-0000-000096240000}"/>
    <cellStyle name="Normal 2 34 11" xfId="8402" xr:uid="{00000000-0005-0000-0000-000097240000}"/>
    <cellStyle name="Normal 2 34 11 2" xfId="11842" xr:uid="{00000000-0005-0000-0000-000098240000}"/>
    <cellStyle name="Normal 2 34 12" xfId="8401" xr:uid="{00000000-0005-0000-0000-000099240000}"/>
    <cellStyle name="Normal 2 34 12 2" xfId="11843" xr:uid="{00000000-0005-0000-0000-00009A240000}"/>
    <cellStyle name="Normal 2 34 13" xfId="8400" xr:uid="{00000000-0005-0000-0000-00009B240000}"/>
    <cellStyle name="Normal 2 34 13 2" xfId="11844" xr:uid="{00000000-0005-0000-0000-00009C240000}"/>
    <cellStyle name="Normal 2 34 14" xfId="8399" xr:uid="{00000000-0005-0000-0000-00009D240000}"/>
    <cellStyle name="Normal 2 34 14 2" xfId="11845" xr:uid="{00000000-0005-0000-0000-00009E240000}"/>
    <cellStyle name="Normal 2 34 15" xfId="8398" xr:uid="{00000000-0005-0000-0000-00009F240000}"/>
    <cellStyle name="Normal 2 34 15 2" xfId="11846" xr:uid="{00000000-0005-0000-0000-0000A0240000}"/>
    <cellStyle name="Normal 2 34 16" xfId="8397" xr:uid="{00000000-0005-0000-0000-0000A1240000}"/>
    <cellStyle name="Normal 2 34 16 2" xfId="11847" xr:uid="{00000000-0005-0000-0000-0000A2240000}"/>
    <cellStyle name="Normal 2 34 17" xfId="8396" xr:uid="{00000000-0005-0000-0000-0000A3240000}"/>
    <cellStyle name="Normal 2 34 17 2" xfId="11848" xr:uid="{00000000-0005-0000-0000-0000A4240000}"/>
    <cellStyle name="Normal 2 34 18" xfId="8395" xr:uid="{00000000-0005-0000-0000-0000A5240000}"/>
    <cellStyle name="Normal 2 34 18 2" xfId="11849" xr:uid="{00000000-0005-0000-0000-0000A6240000}"/>
    <cellStyle name="Normal 2 34 19" xfId="8394" xr:uid="{00000000-0005-0000-0000-0000A7240000}"/>
    <cellStyle name="Normal 2 34 19 2" xfId="11850" xr:uid="{00000000-0005-0000-0000-0000A8240000}"/>
    <cellStyle name="Normal 2 34 2" xfId="8393" xr:uid="{00000000-0005-0000-0000-0000A9240000}"/>
    <cellStyle name="Normal 2 34 2 2" xfId="11851" xr:uid="{00000000-0005-0000-0000-0000AA240000}"/>
    <cellStyle name="Normal 2 34 20" xfId="8392" xr:uid="{00000000-0005-0000-0000-0000AB240000}"/>
    <cellStyle name="Normal 2 34 20 2" xfId="11852" xr:uid="{00000000-0005-0000-0000-0000AC240000}"/>
    <cellStyle name="Normal 2 34 21" xfId="8391" xr:uid="{00000000-0005-0000-0000-0000AD240000}"/>
    <cellStyle name="Normal 2 34 21 2" xfId="11853" xr:uid="{00000000-0005-0000-0000-0000AE240000}"/>
    <cellStyle name="Normal 2 34 22" xfId="8390" xr:uid="{00000000-0005-0000-0000-0000AF240000}"/>
    <cellStyle name="Normal 2 34 22 2" xfId="11854" xr:uid="{00000000-0005-0000-0000-0000B0240000}"/>
    <cellStyle name="Normal 2 34 23" xfId="8389" xr:uid="{00000000-0005-0000-0000-0000B1240000}"/>
    <cellStyle name="Normal 2 34 23 2" xfId="11855" xr:uid="{00000000-0005-0000-0000-0000B2240000}"/>
    <cellStyle name="Normal 2 34 24" xfId="11856" xr:uid="{00000000-0005-0000-0000-0000B3240000}"/>
    <cellStyle name="Normal 2 34 3" xfId="8388" xr:uid="{00000000-0005-0000-0000-0000B4240000}"/>
    <cellStyle name="Normal 2 34 3 2" xfId="11857" xr:uid="{00000000-0005-0000-0000-0000B5240000}"/>
    <cellStyle name="Normal 2 34 4" xfId="8387" xr:uid="{00000000-0005-0000-0000-0000B6240000}"/>
    <cellStyle name="Normal 2 34 4 2" xfId="11858" xr:uid="{00000000-0005-0000-0000-0000B7240000}"/>
    <cellStyle name="Normal 2 34 5" xfId="8386" xr:uid="{00000000-0005-0000-0000-0000B8240000}"/>
    <cellStyle name="Normal 2 34 5 2" xfId="11859" xr:uid="{00000000-0005-0000-0000-0000B9240000}"/>
    <cellStyle name="Normal 2 34 6" xfId="8385" xr:uid="{00000000-0005-0000-0000-0000BA240000}"/>
    <cellStyle name="Normal 2 34 6 2" xfId="11860" xr:uid="{00000000-0005-0000-0000-0000BB240000}"/>
    <cellStyle name="Normal 2 34 7" xfId="8384" xr:uid="{00000000-0005-0000-0000-0000BC240000}"/>
    <cellStyle name="Normal 2 34 7 2" xfId="11861" xr:uid="{00000000-0005-0000-0000-0000BD240000}"/>
    <cellStyle name="Normal 2 34 8" xfId="8383" xr:uid="{00000000-0005-0000-0000-0000BE240000}"/>
    <cellStyle name="Normal 2 34 8 2" xfId="11862" xr:uid="{00000000-0005-0000-0000-0000BF240000}"/>
    <cellStyle name="Normal 2 34 9" xfId="8382" xr:uid="{00000000-0005-0000-0000-0000C0240000}"/>
    <cellStyle name="Normal 2 34 9 2" xfId="11863" xr:uid="{00000000-0005-0000-0000-0000C1240000}"/>
    <cellStyle name="Normal 2 35" xfId="8381" xr:uid="{00000000-0005-0000-0000-0000C2240000}"/>
    <cellStyle name="Normal 2 35 10" xfId="8380" xr:uid="{00000000-0005-0000-0000-0000C3240000}"/>
    <cellStyle name="Normal 2 35 10 2" xfId="11864" xr:uid="{00000000-0005-0000-0000-0000C4240000}"/>
    <cellStyle name="Normal 2 35 11" xfId="8379" xr:uid="{00000000-0005-0000-0000-0000C5240000}"/>
    <cellStyle name="Normal 2 35 11 2" xfId="11865" xr:uid="{00000000-0005-0000-0000-0000C6240000}"/>
    <cellStyle name="Normal 2 35 12" xfId="8378" xr:uid="{00000000-0005-0000-0000-0000C7240000}"/>
    <cellStyle name="Normal 2 35 12 2" xfId="11866" xr:uid="{00000000-0005-0000-0000-0000C8240000}"/>
    <cellStyle name="Normal 2 35 13" xfId="8377" xr:uid="{00000000-0005-0000-0000-0000C9240000}"/>
    <cellStyle name="Normal 2 35 13 2" xfId="11867" xr:uid="{00000000-0005-0000-0000-0000CA240000}"/>
    <cellStyle name="Normal 2 35 14" xfId="8376" xr:uid="{00000000-0005-0000-0000-0000CB240000}"/>
    <cellStyle name="Normal 2 35 14 2" xfId="11868" xr:uid="{00000000-0005-0000-0000-0000CC240000}"/>
    <cellStyle name="Normal 2 35 15" xfId="8375" xr:uid="{00000000-0005-0000-0000-0000CD240000}"/>
    <cellStyle name="Normal 2 35 15 2" xfId="11869" xr:uid="{00000000-0005-0000-0000-0000CE240000}"/>
    <cellStyle name="Normal 2 35 16" xfId="8374" xr:uid="{00000000-0005-0000-0000-0000CF240000}"/>
    <cellStyle name="Normal 2 35 16 2" xfId="11870" xr:uid="{00000000-0005-0000-0000-0000D0240000}"/>
    <cellStyle name="Normal 2 35 17" xfId="8373" xr:uid="{00000000-0005-0000-0000-0000D1240000}"/>
    <cellStyle name="Normal 2 35 17 2" xfId="11871" xr:uid="{00000000-0005-0000-0000-0000D2240000}"/>
    <cellStyle name="Normal 2 35 18" xfId="8372" xr:uid="{00000000-0005-0000-0000-0000D3240000}"/>
    <cellStyle name="Normal 2 35 18 2" xfId="11872" xr:uid="{00000000-0005-0000-0000-0000D4240000}"/>
    <cellStyle name="Normal 2 35 19" xfId="8371" xr:uid="{00000000-0005-0000-0000-0000D5240000}"/>
    <cellStyle name="Normal 2 35 19 2" xfId="11873" xr:uid="{00000000-0005-0000-0000-0000D6240000}"/>
    <cellStyle name="Normal 2 35 2" xfId="8370" xr:uid="{00000000-0005-0000-0000-0000D7240000}"/>
    <cellStyle name="Normal 2 35 2 2" xfId="11874" xr:uid="{00000000-0005-0000-0000-0000D8240000}"/>
    <cellStyle name="Normal 2 35 20" xfId="8369" xr:uid="{00000000-0005-0000-0000-0000D9240000}"/>
    <cellStyle name="Normal 2 35 20 2" xfId="11875" xr:uid="{00000000-0005-0000-0000-0000DA240000}"/>
    <cellStyle name="Normal 2 35 21" xfId="8368" xr:uid="{00000000-0005-0000-0000-0000DB240000}"/>
    <cellStyle name="Normal 2 35 21 2" xfId="11876" xr:uid="{00000000-0005-0000-0000-0000DC240000}"/>
    <cellStyle name="Normal 2 35 22" xfId="8367" xr:uid="{00000000-0005-0000-0000-0000DD240000}"/>
    <cellStyle name="Normal 2 35 22 2" xfId="11877" xr:uid="{00000000-0005-0000-0000-0000DE240000}"/>
    <cellStyle name="Normal 2 35 23" xfId="8366" xr:uid="{00000000-0005-0000-0000-0000DF240000}"/>
    <cellStyle name="Normal 2 35 23 2" xfId="11878" xr:uid="{00000000-0005-0000-0000-0000E0240000}"/>
    <cellStyle name="Normal 2 35 24" xfId="11879" xr:uid="{00000000-0005-0000-0000-0000E1240000}"/>
    <cellStyle name="Normal 2 35 3" xfId="8365" xr:uid="{00000000-0005-0000-0000-0000E2240000}"/>
    <cellStyle name="Normal 2 35 3 2" xfId="11880" xr:uid="{00000000-0005-0000-0000-0000E3240000}"/>
    <cellStyle name="Normal 2 35 4" xfId="8364" xr:uid="{00000000-0005-0000-0000-0000E4240000}"/>
    <cellStyle name="Normal 2 35 4 2" xfId="11881" xr:uid="{00000000-0005-0000-0000-0000E5240000}"/>
    <cellStyle name="Normal 2 35 5" xfId="8363" xr:uid="{00000000-0005-0000-0000-0000E6240000}"/>
    <cellStyle name="Normal 2 35 5 2" xfId="11882" xr:uid="{00000000-0005-0000-0000-0000E7240000}"/>
    <cellStyle name="Normal 2 35 6" xfId="8362" xr:uid="{00000000-0005-0000-0000-0000E8240000}"/>
    <cellStyle name="Normal 2 35 6 2" xfId="11883" xr:uid="{00000000-0005-0000-0000-0000E9240000}"/>
    <cellStyle name="Normal 2 35 7" xfId="8361" xr:uid="{00000000-0005-0000-0000-0000EA240000}"/>
    <cellStyle name="Normal 2 35 7 2" xfId="11884" xr:uid="{00000000-0005-0000-0000-0000EB240000}"/>
    <cellStyle name="Normal 2 35 8" xfId="8360" xr:uid="{00000000-0005-0000-0000-0000EC240000}"/>
    <cellStyle name="Normal 2 35 8 2" xfId="11885" xr:uid="{00000000-0005-0000-0000-0000ED240000}"/>
    <cellStyle name="Normal 2 35 9" xfId="8359" xr:uid="{00000000-0005-0000-0000-0000EE240000}"/>
    <cellStyle name="Normal 2 35 9 2" xfId="11886" xr:uid="{00000000-0005-0000-0000-0000EF240000}"/>
    <cellStyle name="Normal 2 36" xfId="8358" xr:uid="{00000000-0005-0000-0000-0000F0240000}"/>
    <cellStyle name="Normal 2 36 10" xfId="8352" xr:uid="{00000000-0005-0000-0000-0000F1240000}"/>
    <cellStyle name="Normal 2 36 10 2" xfId="11887" xr:uid="{00000000-0005-0000-0000-0000F2240000}"/>
    <cellStyle name="Normal 2 36 11" xfId="8351" xr:uid="{00000000-0005-0000-0000-0000F3240000}"/>
    <cellStyle name="Normal 2 36 11 2" xfId="11888" xr:uid="{00000000-0005-0000-0000-0000F4240000}"/>
    <cellStyle name="Normal 2 36 12" xfId="8350" xr:uid="{00000000-0005-0000-0000-0000F5240000}"/>
    <cellStyle name="Normal 2 36 12 2" xfId="11889" xr:uid="{00000000-0005-0000-0000-0000F6240000}"/>
    <cellStyle name="Normal 2 36 13" xfId="8349" xr:uid="{00000000-0005-0000-0000-0000F7240000}"/>
    <cellStyle name="Normal 2 36 13 2" xfId="11890" xr:uid="{00000000-0005-0000-0000-0000F8240000}"/>
    <cellStyle name="Normal 2 36 14" xfId="8348" xr:uid="{00000000-0005-0000-0000-0000F9240000}"/>
    <cellStyle name="Normal 2 36 14 2" xfId="11891" xr:uid="{00000000-0005-0000-0000-0000FA240000}"/>
    <cellStyle name="Normal 2 36 15" xfId="8347" xr:uid="{00000000-0005-0000-0000-0000FB240000}"/>
    <cellStyle name="Normal 2 36 15 2" xfId="11892" xr:uid="{00000000-0005-0000-0000-0000FC240000}"/>
    <cellStyle name="Normal 2 36 16" xfId="8346" xr:uid="{00000000-0005-0000-0000-0000FD240000}"/>
    <cellStyle name="Normal 2 36 16 2" xfId="11893" xr:uid="{00000000-0005-0000-0000-0000FE240000}"/>
    <cellStyle name="Normal 2 36 17" xfId="8345" xr:uid="{00000000-0005-0000-0000-0000FF240000}"/>
    <cellStyle name="Normal 2 36 17 2" xfId="11894" xr:uid="{00000000-0005-0000-0000-000000250000}"/>
    <cellStyle name="Normal 2 36 18" xfId="8344" xr:uid="{00000000-0005-0000-0000-000001250000}"/>
    <cellStyle name="Normal 2 36 18 2" xfId="11895" xr:uid="{00000000-0005-0000-0000-000002250000}"/>
    <cellStyle name="Normal 2 36 19" xfId="8343" xr:uid="{00000000-0005-0000-0000-000003250000}"/>
    <cellStyle name="Normal 2 36 19 2" xfId="11896" xr:uid="{00000000-0005-0000-0000-000004250000}"/>
    <cellStyle name="Normal 2 36 2" xfId="8342" xr:uid="{00000000-0005-0000-0000-000005250000}"/>
    <cellStyle name="Normal 2 36 2 2" xfId="11897" xr:uid="{00000000-0005-0000-0000-000006250000}"/>
    <cellStyle name="Normal 2 36 20" xfId="8341" xr:uid="{00000000-0005-0000-0000-000007250000}"/>
    <cellStyle name="Normal 2 36 20 2" xfId="11898" xr:uid="{00000000-0005-0000-0000-000008250000}"/>
    <cellStyle name="Normal 2 36 21" xfId="8340" xr:uid="{00000000-0005-0000-0000-000009250000}"/>
    <cellStyle name="Normal 2 36 21 2" xfId="11899" xr:uid="{00000000-0005-0000-0000-00000A250000}"/>
    <cellStyle name="Normal 2 36 22" xfId="8339" xr:uid="{00000000-0005-0000-0000-00000B250000}"/>
    <cellStyle name="Normal 2 36 22 2" xfId="11900" xr:uid="{00000000-0005-0000-0000-00000C250000}"/>
    <cellStyle name="Normal 2 36 23" xfId="8338" xr:uid="{00000000-0005-0000-0000-00000D250000}"/>
    <cellStyle name="Normal 2 36 23 2" xfId="11901" xr:uid="{00000000-0005-0000-0000-00000E250000}"/>
    <cellStyle name="Normal 2 36 24" xfId="11902" xr:uid="{00000000-0005-0000-0000-00000F250000}"/>
    <cellStyle name="Normal 2 36 3" xfId="8337" xr:uid="{00000000-0005-0000-0000-000010250000}"/>
    <cellStyle name="Normal 2 36 3 2" xfId="11903" xr:uid="{00000000-0005-0000-0000-000011250000}"/>
    <cellStyle name="Normal 2 36 4" xfId="8336" xr:uid="{00000000-0005-0000-0000-000012250000}"/>
    <cellStyle name="Normal 2 36 4 2" xfId="11904" xr:uid="{00000000-0005-0000-0000-000013250000}"/>
    <cellStyle name="Normal 2 36 5" xfId="8335" xr:uid="{00000000-0005-0000-0000-000014250000}"/>
    <cellStyle name="Normal 2 36 5 2" xfId="11905" xr:uid="{00000000-0005-0000-0000-000015250000}"/>
    <cellStyle name="Normal 2 36 6" xfId="8334" xr:uid="{00000000-0005-0000-0000-000016250000}"/>
    <cellStyle name="Normal 2 36 6 2" xfId="11906" xr:uid="{00000000-0005-0000-0000-000017250000}"/>
    <cellStyle name="Normal 2 36 7" xfId="8333" xr:uid="{00000000-0005-0000-0000-000018250000}"/>
    <cellStyle name="Normal 2 36 7 2" xfId="11907" xr:uid="{00000000-0005-0000-0000-000019250000}"/>
    <cellStyle name="Normal 2 36 8" xfId="8330" xr:uid="{00000000-0005-0000-0000-00001A250000}"/>
    <cellStyle name="Normal 2 36 8 2" xfId="11908" xr:uid="{00000000-0005-0000-0000-00001B250000}"/>
    <cellStyle name="Normal 2 36 9" xfId="8328" xr:uid="{00000000-0005-0000-0000-00001C250000}"/>
    <cellStyle name="Normal 2 36 9 2" xfId="11909" xr:uid="{00000000-0005-0000-0000-00001D250000}"/>
    <cellStyle name="Normal 2 37" xfId="8326" xr:uid="{00000000-0005-0000-0000-00001E250000}"/>
    <cellStyle name="Normal 2 37 10" xfId="8325" xr:uid="{00000000-0005-0000-0000-00001F250000}"/>
    <cellStyle name="Normal 2 37 10 2" xfId="11910" xr:uid="{00000000-0005-0000-0000-000020250000}"/>
    <cellStyle name="Normal 2 37 11" xfId="8324" xr:uid="{00000000-0005-0000-0000-000021250000}"/>
    <cellStyle name="Normal 2 37 11 2" xfId="11911" xr:uid="{00000000-0005-0000-0000-000022250000}"/>
    <cellStyle name="Normal 2 37 12" xfId="8323" xr:uid="{00000000-0005-0000-0000-000023250000}"/>
    <cellStyle name="Normal 2 37 12 2" xfId="11912" xr:uid="{00000000-0005-0000-0000-000024250000}"/>
    <cellStyle name="Normal 2 37 13" xfId="8322" xr:uid="{00000000-0005-0000-0000-000025250000}"/>
    <cellStyle name="Normal 2 37 13 2" xfId="11913" xr:uid="{00000000-0005-0000-0000-000026250000}"/>
    <cellStyle name="Normal 2 37 14" xfId="8319" xr:uid="{00000000-0005-0000-0000-000027250000}"/>
    <cellStyle name="Normal 2 37 14 2" xfId="11914" xr:uid="{00000000-0005-0000-0000-000028250000}"/>
    <cellStyle name="Normal 2 37 15" xfId="8316" xr:uid="{00000000-0005-0000-0000-000029250000}"/>
    <cellStyle name="Normal 2 37 15 2" xfId="11915" xr:uid="{00000000-0005-0000-0000-00002A250000}"/>
    <cellStyle name="Normal 2 37 16" xfId="8315" xr:uid="{00000000-0005-0000-0000-00002B250000}"/>
    <cellStyle name="Normal 2 37 16 2" xfId="11916" xr:uid="{00000000-0005-0000-0000-00002C250000}"/>
    <cellStyle name="Normal 2 37 17" xfId="8312" xr:uid="{00000000-0005-0000-0000-00002D250000}"/>
    <cellStyle name="Normal 2 37 17 2" xfId="11917" xr:uid="{00000000-0005-0000-0000-00002E250000}"/>
    <cellStyle name="Normal 2 37 18" xfId="8311" xr:uid="{00000000-0005-0000-0000-00002F250000}"/>
    <cellStyle name="Normal 2 37 18 2" xfId="11918" xr:uid="{00000000-0005-0000-0000-000030250000}"/>
    <cellStyle name="Normal 2 37 19" xfId="8310" xr:uid="{00000000-0005-0000-0000-000031250000}"/>
    <cellStyle name="Normal 2 37 19 2" xfId="11919" xr:uid="{00000000-0005-0000-0000-000032250000}"/>
    <cellStyle name="Normal 2 37 2" xfId="8309" xr:uid="{00000000-0005-0000-0000-000033250000}"/>
    <cellStyle name="Normal 2 37 2 2" xfId="11920" xr:uid="{00000000-0005-0000-0000-000034250000}"/>
    <cellStyle name="Normal 2 37 20" xfId="8308" xr:uid="{00000000-0005-0000-0000-000035250000}"/>
    <cellStyle name="Normal 2 37 20 2" xfId="11921" xr:uid="{00000000-0005-0000-0000-000036250000}"/>
    <cellStyle name="Normal 2 37 21" xfId="8307" xr:uid="{00000000-0005-0000-0000-000037250000}"/>
    <cellStyle name="Normal 2 37 21 2" xfId="11922" xr:uid="{00000000-0005-0000-0000-000038250000}"/>
    <cellStyle name="Normal 2 37 22" xfId="8306" xr:uid="{00000000-0005-0000-0000-000039250000}"/>
    <cellStyle name="Normal 2 37 22 2" xfId="11923" xr:uid="{00000000-0005-0000-0000-00003A250000}"/>
    <cellStyle name="Normal 2 37 23" xfId="8305" xr:uid="{00000000-0005-0000-0000-00003B250000}"/>
    <cellStyle name="Normal 2 37 23 2" xfId="11924" xr:uid="{00000000-0005-0000-0000-00003C250000}"/>
    <cellStyle name="Normal 2 37 24" xfId="11925" xr:uid="{00000000-0005-0000-0000-00003D250000}"/>
    <cellStyle name="Normal 2 37 3" xfId="8304" xr:uid="{00000000-0005-0000-0000-00003E250000}"/>
    <cellStyle name="Normal 2 37 3 2" xfId="11926" xr:uid="{00000000-0005-0000-0000-00003F250000}"/>
    <cellStyle name="Normal 2 37 4" xfId="8303" xr:uid="{00000000-0005-0000-0000-000040250000}"/>
    <cellStyle name="Normal 2 37 4 2" xfId="11927" xr:uid="{00000000-0005-0000-0000-000041250000}"/>
    <cellStyle name="Normal 2 37 5" xfId="8302" xr:uid="{00000000-0005-0000-0000-000042250000}"/>
    <cellStyle name="Normal 2 37 5 2" xfId="11928" xr:uid="{00000000-0005-0000-0000-000043250000}"/>
    <cellStyle name="Normal 2 37 6" xfId="8301" xr:uid="{00000000-0005-0000-0000-000044250000}"/>
    <cellStyle name="Normal 2 37 6 2" xfId="11929" xr:uid="{00000000-0005-0000-0000-000045250000}"/>
    <cellStyle name="Normal 2 37 7" xfId="8300" xr:uid="{00000000-0005-0000-0000-000046250000}"/>
    <cellStyle name="Normal 2 37 7 2" xfId="11930" xr:uid="{00000000-0005-0000-0000-000047250000}"/>
    <cellStyle name="Normal 2 37 8" xfId="8299" xr:uid="{00000000-0005-0000-0000-000048250000}"/>
    <cellStyle name="Normal 2 37 8 2" xfId="11931" xr:uid="{00000000-0005-0000-0000-000049250000}"/>
    <cellStyle name="Normal 2 37 9" xfId="8298" xr:uid="{00000000-0005-0000-0000-00004A250000}"/>
    <cellStyle name="Normal 2 37 9 2" xfId="11932" xr:uid="{00000000-0005-0000-0000-00004B250000}"/>
    <cellStyle name="Normal 2 38" xfId="8297" xr:uid="{00000000-0005-0000-0000-00004C250000}"/>
    <cellStyle name="Normal 2 38 10" xfId="8296" xr:uid="{00000000-0005-0000-0000-00004D250000}"/>
    <cellStyle name="Normal 2 38 10 2" xfId="11933" xr:uid="{00000000-0005-0000-0000-00004E250000}"/>
    <cellStyle name="Normal 2 38 11" xfId="8295" xr:uid="{00000000-0005-0000-0000-00004F250000}"/>
    <cellStyle name="Normal 2 38 11 2" xfId="11934" xr:uid="{00000000-0005-0000-0000-000050250000}"/>
    <cellStyle name="Normal 2 38 12" xfId="8294" xr:uid="{00000000-0005-0000-0000-000051250000}"/>
    <cellStyle name="Normal 2 38 12 2" xfId="11935" xr:uid="{00000000-0005-0000-0000-000052250000}"/>
    <cellStyle name="Normal 2 38 13" xfId="8293" xr:uid="{00000000-0005-0000-0000-000053250000}"/>
    <cellStyle name="Normal 2 38 13 2" xfId="11936" xr:uid="{00000000-0005-0000-0000-000054250000}"/>
    <cellStyle name="Normal 2 38 14" xfId="8292" xr:uid="{00000000-0005-0000-0000-000055250000}"/>
    <cellStyle name="Normal 2 38 14 2" xfId="11937" xr:uid="{00000000-0005-0000-0000-000056250000}"/>
    <cellStyle name="Normal 2 38 15" xfId="8291" xr:uid="{00000000-0005-0000-0000-000057250000}"/>
    <cellStyle name="Normal 2 38 15 2" xfId="11938" xr:uid="{00000000-0005-0000-0000-000058250000}"/>
    <cellStyle name="Normal 2 38 16" xfId="8290" xr:uid="{00000000-0005-0000-0000-000059250000}"/>
    <cellStyle name="Normal 2 38 16 2" xfId="11939" xr:uid="{00000000-0005-0000-0000-00005A250000}"/>
    <cellStyle name="Normal 2 38 17" xfId="8289" xr:uid="{00000000-0005-0000-0000-00005B250000}"/>
    <cellStyle name="Normal 2 38 17 2" xfId="11940" xr:uid="{00000000-0005-0000-0000-00005C250000}"/>
    <cellStyle name="Normal 2 38 18" xfId="8287" xr:uid="{00000000-0005-0000-0000-00005D250000}"/>
    <cellStyle name="Normal 2 38 18 2" xfId="11941" xr:uid="{00000000-0005-0000-0000-00005E250000}"/>
    <cellStyle name="Normal 2 38 19" xfId="8285" xr:uid="{00000000-0005-0000-0000-00005F250000}"/>
    <cellStyle name="Normal 2 38 19 2" xfId="11942" xr:uid="{00000000-0005-0000-0000-000060250000}"/>
    <cellStyle name="Normal 2 38 2" xfId="8284" xr:uid="{00000000-0005-0000-0000-000061250000}"/>
    <cellStyle name="Normal 2 38 2 2" xfId="11943" xr:uid="{00000000-0005-0000-0000-000062250000}"/>
    <cellStyle name="Normal 2 38 20" xfId="8282" xr:uid="{00000000-0005-0000-0000-000063250000}"/>
    <cellStyle name="Normal 2 38 20 2" xfId="11944" xr:uid="{00000000-0005-0000-0000-000064250000}"/>
    <cellStyle name="Normal 2 38 21" xfId="8280" xr:uid="{00000000-0005-0000-0000-000065250000}"/>
    <cellStyle name="Normal 2 38 21 2" xfId="11945" xr:uid="{00000000-0005-0000-0000-000066250000}"/>
    <cellStyle name="Normal 2 38 22" xfId="8279" xr:uid="{00000000-0005-0000-0000-000067250000}"/>
    <cellStyle name="Normal 2 38 22 2" xfId="11946" xr:uid="{00000000-0005-0000-0000-000068250000}"/>
    <cellStyle name="Normal 2 38 23" xfId="8278" xr:uid="{00000000-0005-0000-0000-000069250000}"/>
    <cellStyle name="Normal 2 38 23 2" xfId="11947" xr:uid="{00000000-0005-0000-0000-00006A250000}"/>
    <cellStyle name="Normal 2 38 24" xfId="11948" xr:uid="{00000000-0005-0000-0000-00006B250000}"/>
    <cellStyle name="Normal 2 38 3" xfId="5673" xr:uid="{00000000-0005-0000-0000-00006C250000}"/>
    <cellStyle name="Normal 2 38 3 2" xfId="11949" xr:uid="{00000000-0005-0000-0000-00006D250000}"/>
    <cellStyle name="Normal 2 38 4" xfId="8276" xr:uid="{00000000-0005-0000-0000-00006E250000}"/>
    <cellStyle name="Normal 2 38 4 2" xfId="11950" xr:uid="{00000000-0005-0000-0000-00006F250000}"/>
    <cellStyle name="Normal 2 38 5" xfId="8275" xr:uid="{00000000-0005-0000-0000-000070250000}"/>
    <cellStyle name="Normal 2 38 5 2" xfId="11951" xr:uid="{00000000-0005-0000-0000-000071250000}"/>
    <cellStyle name="Normal 2 38 6" xfId="8272" xr:uid="{00000000-0005-0000-0000-000072250000}"/>
    <cellStyle name="Normal 2 38 6 2" xfId="11952" xr:uid="{00000000-0005-0000-0000-000073250000}"/>
    <cellStyle name="Normal 2 38 7" xfId="8271" xr:uid="{00000000-0005-0000-0000-000074250000}"/>
    <cellStyle name="Normal 2 38 7 2" xfId="11953" xr:uid="{00000000-0005-0000-0000-000075250000}"/>
    <cellStyle name="Normal 2 38 8" xfId="8270" xr:uid="{00000000-0005-0000-0000-000076250000}"/>
    <cellStyle name="Normal 2 38 8 2" xfId="11954" xr:uid="{00000000-0005-0000-0000-000077250000}"/>
    <cellStyle name="Normal 2 38 9" xfId="8269" xr:uid="{00000000-0005-0000-0000-000078250000}"/>
    <cellStyle name="Normal 2 38 9 2" xfId="11955" xr:uid="{00000000-0005-0000-0000-000079250000}"/>
    <cellStyle name="Normal 2 39" xfId="8268" xr:uid="{00000000-0005-0000-0000-00007A250000}"/>
    <cellStyle name="Normal 2 39 10" xfId="8267" xr:uid="{00000000-0005-0000-0000-00007B250000}"/>
    <cellStyle name="Normal 2 39 10 2" xfId="11956" xr:uid="{00000000-0005-0000-0000-00007C250000}"/>
    <cellStyle name="Normal 2 39 11" xfId="8266" xr:uid="{00000000-0005-0000-0000-00007D250000}"/>
    <cellStyle name="Normal 2 39 11 2" xfId="11957" xr:uid="{00000000-0005-0000-0000-00007E250000}"/>
    <cellStyle name="Normal 2 39 12" xfId="8265" xr:uid="{00000000-0005-0000-0000-00007F250000}"/>
    <cellStyle name="Normal 2 39 12 2" xfId="11958" xr:uid="{00000000-0005-0000-0000-000080250000}"/>
    <cellStyle name="Normal 2 39 13" xfId="8264" xr:uid="{00000000-0005-0000-0000-000081250000}"/>
    <cellStyle name="Normal 2 39 13 2" xfId="11959" xr:uid="{00000000-0005-0000-0000-000082250000}"/>
    <cellStyle name="Normal 2 39 14" xfId="8263" xr:uid="{00000000-0005-0000-0000-000083250000}"/>
    <cellStyle name="Normal 2 39 14 2" xfId="11960" xr:uid="{00000000-0005-0000-0000-000084250000}"/>
    <cellStyle name="Normal 2 39 15" xfId="8262" xr:uid="{00000000-0005-0000-0000-000085250000}"/>
    <cellStyle name="Normal 2 39 15 2" xfId="11961" xr:uid="{00000000-0005-0000-0000-000086250000}"/>
    <cellStyle name="Normal 2 39 16" xfId="8261" xr:uid="{00000000-0005-0000-0000-000087250000}"/>
    <cellStyle name="Normal 2 39 16 2" xfId="11962" xr:uid="{00000000-0005-0000-0000-000088250000}"/>
    <cellStyle name="Normal 2 39 17" xfId="8260" xr:uid="{00000000-0005-0000-0000-000089250000}"/>
    <cellStyle name="Normal 2 39 17 2" xfId="11963" xr:uid="{00000000-0005-0000-0000-00008A250000}"/>
    <cellStyle name="Normal 2 39 18" xfId="8259" xr:uid="{00000000-0005-0000-0000-00008B250000}"/>
    <cellStyle name="Normal 2 39 18 2" xfId="11964" xr:uid="{00000000-0005-0000-0000-00008C250000}"/>
    <cellStyle name="Normal 2 39 19" xfId="8258" xr:uid="{00000000-0005-0000-0000-00008D250000}"/>
    <cellStyle name="Normal 2 39 19 2" xfId="11965" xr:uid="{00000000-0005-0000-0000-00008E250000}"/>
    <cellStyle name="Normal 2 39 2" xfId="8257" xr:uid="{00000000-0005-0000-0000-00008F250000}"/>
    <cellStyle name="Normal 2 39 2 2" xfId="11966" xr:uid="{00000000-0005-0000-0000-000090250000}"/>
    <cellStyle name="Normal 2 39 20" xfId="8256" xr:uid="{00000000-0005-0000-0000-000091250000}"/>
    <cellStyle name="Normal 2 39 20 2" xfId="11967" xr:uid="{00000000-0005-0000-0000-000092250000}"/>
    <cellStyle name="Normal 2 39 21" xfId="8255" xr:uid="{00000000-0005-0000-0000-000093250000}"/>
    <cellStyle name="Normal 2 39 21 2" xfId="11968" xr:uid="{00000000-0005-0000-0000-000094250000}"/>
    <cellStyle name="Normal 2 39 22" xfId="8254" xr:uid="{00000000-0005-0000-0000-000095250000}"/>
    <cellStyle name="Normal 2 39 22 2" xfId="11969" xr:uid="{00000000-0005-0000-0000-000096250000}"/>
    <cellStyle name="Normal 2 39 23" xfId="8253" xr:uid="{00000000-0005-0000-0000-000097250000}"/>
    <cellStyle name="Normal 2 39 23 2" xfId="11970" xr:uid="{00000000-0005-0000-0000-000098250000}"/>
    <cellStyle name="Normal 2 39 24" xfId="11971" xr:uid="{00000000-0005-0000-0000-000099250000}"/>
    <cellStyle name="Normal 2 39 3" xfId="8252" xr:uid="{00000000-0005-0000-0000-00009A250000}"/>
    <cellStyle name="Normal 2 39 3 2" xfId="11972" xr:uid="{00000000-0005-0000-0000-00009B250000}"/>
    <cellStyle name="Normal 2 39 4" xfId="8251" xr:uid="{00000000-0005-0000-0000-00009C250000}"/>
    <cellStyle name="Normal 2 39 4 2" xfId="11973" xr:uid="{00000000-0005-0000-0000-00009D250000}"/>
    <cellStyle name="Normal 2 39 5" xfId="8250" xr:uid="{00000000-0005-0000-0000-00009E250000}"/>
    <cellStyle name="Normal 2 39 5 2" xfId="11974" xr:uid="{00000000-0005-0000-0000-00009F250000}"/>
    <cellStyle name="Normal 2 39 6" xfId="8249" xr:uid="{00000000-0005-0000-0000-0000A0250000}"/>
    <cellStyle name="Normal 2 39 6 2" xfId="11975" xr:uid="{00000000-0005-0000-0000-0000A1250000}"/>
    <cellStyle name="Normal 2 39 7" xfId="8248" xr:uid="{00000000-0005-0000-0000-0000A2250000}"/>
    <cellStyle name="Normal 2 39 7 2" xfId="11976" xr:uid="{00000000-0005-0000-0000-0000A3250000}"/>
    <cellStyle name="Normal 2 39 8" xfId="8247" xr:uid="{00000000-0005-0000-0000-0000A4250000}"/>
    <cellStyle name="Normal 2 39 8 2" xfId="11977" xr:uid="{00000000-0005-0000-0000-0000A5250000}"/>
    <cellStyle name="Normal 2 39 9" xfId="8246" xr:uid="{00000000-0005-0000-0000-0000A6250000}"/>
    <cellStyle name="Normal 2 39 9 2" xfId="11978" xr:uid="{00000000-0005-0000-0000-0000A7250000}"/>
    <cellStyle name="Normal 2 4" xfId="541" xr:uid="{00000000-0005-0000-0000-0000A8250000}"/>
    <cellStyle name="Normal 2 4 2" xfId="5005" xr:uid="{00000000-0005-0000-0000-0000A9250000}"/>
    <cellStyle name="Normal 2 4 2 2" xfId="10190" xr:uid="{00000000-0005-0000-0000-0000AA250000}"/>
    <cellStyle name="Normal 2 4 2 2 2" xfId="16999" xr:uid="{00000000-0005-0000-0000-0000AB250000}"/>
    <cellStyle name="Normal 2 4 2 3" xfId="6509" xr:uid="{00000000-0005-0000-0000-0000AC250000}"/>
    <cellStyle name="Normal 2 4 3" xfId="2681" xr:uid="{00000000-0005-0000-0000-0000AD250000}"/>
    <cellStyle name="Normal 2 4 3 2" xfId="10218" xr:uid="{00000000-0005-0000-0000-0000AE250000}"/>
    <cellStyle name="Normal 2 4 3 2 2" xfId="17004" xr:uid="{00000000-0005-0000-0000-0000AF250000}"/>
    <cellStyle name="Normal 2 4 3 3" xfId="6510" xr:uid="{00000000-0005-0000-0000-0000B0250000}"/>
    <cellStyle name="Normal 2 4 4" xfId="10191" xr:uid="{00000000-0005-0000-0000-0000B1250000}"/>
    <cellStyle name="Normal 2 4 4 2" xfId="17000" xr:uid="{00000000-0005-0000-0000-0000B2250000}"/>
    <cellStyle name="Normal 2 4_App b.3 Unspent_" xfId="6508" xr:uid="{00000000-0005-0000-0000-0000B3250000}"/>
    <cellStyle name="Normal 2 40" xfId="8245" xr:uid="{00000000-0005-0000-0000-0000B4250000}"/>
    <cellStyle name="Normal 2 40 2" xfId="11979" xr:uid="{00000000-0005-0000-0000-0000B5250000}"/>
    <cellStyle name="Normal 2 41" xfId="8244" xr:uid="{00000000-0005-0000-0000-0000B6250000}"/>
    <cellStyle name="Normal 2 41 2" xfId="11980" xr:uid="{00000000-0005-0000-0000-0000B7250000}"/>
    <cellStyle name="Normal 2 42" xfId="8243" xr:uid="{00000000-0005-0000-0000-0000B8250000}"/>
    <cellStyle name="Normal 2 42 2" xfId="11981" xr:uid="{00000000-0005-0000-0000-0000B9250000}"/>
    <cellStyle name="Normal 2 43" xfId="8242" xr:uid="{00000000-0005-0000-0000-0000BA250000}"/>
    <cellStyle name="Normal 2 43 2" xfId="11982" xr:uid="{00000000-0005-0000-0000-0000BB250000}"/>
    <cellStyle name="Normal 2 44" xfId="8241" xr:uid="{00000000-0005-0000-0000-0000BC250000}"/>
    <cellStyle name="Normal 2 44 2" xfId="11983" xr:uid="{00000000-0005-0000-0000-0000BD250000}"/>
    <cellStyle name="Normal 2 45" xfId="8240" xr:uid="{00000000-0005-0000-0000-0000BE250000}"/>
    <cellStyle name="Normal 2 45 2" xfId="11984" xr:uid="{00000000-0005-0000-0000-0000BF250000}"/>
    <cellStyle name="Normal 2 46" xfId="8239" xr:uid="{00000000-0005-0000-0000-0000C0250000}"/>
    <cellStyle name="Normal 2 46 2" xfId="11985" xr:uid="{00000000-0005-0000-0000-0000C1250000}"/>
    <cellStyle name="Normal 2 47" xfId="8238" xr:uid="{00000000-0005-0000-0000-0000C2250000}"/>
    <cellStyle name="Normal 2 47 2" xfId="11986" xr:uid="{00000000-0005-0000-0000-0000C3250000}"/>
    <cellStyle name="Normal 2 48" xfId="8237" xr:uid="{00000000-0005-0000-0000-0000C4250000}"/>
    <cellStyle name="Normal 2 48 2" xfId="11987" xr:uid="{00000000-0005-0000-0000-0000C5250000}"/>
    <cellStyle name="Normal 2 49" xfId="8236" xr:uid="{00000000-0005-0000-0000-0000C6250000}"/>
    <cellStyle name="Normal 2 49 2" xfId="11988" xr:uid="{00000000-0005-0000-0000-0000C7250000}"/>
    <cellStyle name="Normal 2 5" xfId="841" xr:uid="{00000000-0005-0000-0000-0000C8250000}"/>
    <cellStyle name="Normal 2 5 10" xfId="8234" xr:uid="{00000000-0005-0000-0000-0000C9250000}"/>
    <cellStyle name="Normal 2 5 10 2" xfId="11989" xr:uid="{00000000-0005-0000-0000-0000CA250000}"/>
    <cellStyle name="Normal 2 5 11" xfId="8233" xr:uid="{00000000-0005-0000-0000-0000CB250000}"/>
    <cellStyle name="Normal 2 5 11 2" xfId="11990" xr:uid="{00000000-0005-0000-0000-0000CC250000}"/>
    <cellStyle name="Normal 2 5 12" xfId="10276" xr:uid="{00000000-0005-0000-0000-0000CD250000}"/>
    <cellStyle name="Normal 2 5 12 2" xfId="11991" xr:uid="{00000000-0005-0000-0000-0000CE250000}"/>
    <cellStyle name="Normal 2 5 13" xfId="8232" xr:uid="{00000000-0005-0000-0000-0000CF250000}"/>
    <cellStyle name="Normal 2 5 13 2" xfId="11992" xr:uid="{00000000-0005-0000-0000-0000D0250000}"/>
    <cellStyle name="Normal 2 5 14" xfId="8231" xr:uid="{00000000-0005-0000-0000-0000D1250000}"/>
    <cellStyle name="Normal 2 5 14 2" xfId="11993" xr:uid="{00000000-0005-0000-0000-0000D2250000}"/>
    <cellStyle name="Normal 2 5 15" xfId="8230" xr:uid="{00000000-0005-0000-0000-0000D3250000}"/>
    <cellStyle name="Normal 2 5 15 2" xfId="11994" xr:uid="{00000000-0005-0000-0000-0000D4250000}"/>
    <cellStyle name="Normal 2 5 16" xfId="8229" xr:uid="{00000000-0005-0000-0000-0000D5250000}"/>
    <cellStyle name="Normal 2 5 16 2" xfId="11995" xr:uid="{00000000-0005-0000-0000-0000D6250000}"/>
    <cellStyle name="Normal 2 5 17" xfId="8228" xr:uid="{00000000-0005-0000-0000-0000D7250000}"/>
    <cellStyle name="Normal 2 5 17 2" xfId="11996" xr:uid="{00000000-0005-0000-0000-0000D8250000}"/>
    <cellStyle name="Normal 2 5 18" xfId="8227" xr:uid="{00000000-0005-0000-0000-0000D9250000}"/>
    <cellStyle name="Normal 2 5 18 2" xfId="11997" xr:uid="{00000000-0005-0000-0000-0000DA250000}"/>
    <cellStyle name="Normal 2 5 19" xfId="8226" xr:uid="{00000000-0005-0000-0000-0000DB250000}"/>
    <cellStyle name="Normal 2 5 19 2" xfId="11998" xr:uid="{00000000-0005-0000-0000-0000DC250000}"/>
    <cellStyle name="Normal 2 5 2" xfId="5006" xr:uid="{00000000-0005-0000-0000-0000DD250000}"/>
    <cellStyle name="Normal 2 5 2 10" xfId="8224" xr:uid="{00000000-0005-0000-0000-0000DE250000}"/>
    <cellStyle name="Normal 2 5 2 10 2" xfId="11999" xr:uid="{00000000-0005-0000-0000-0000DF250000}"/>
    <cellStyle name="Normal 2 5 2 11" xfId="8223" xr:uid="{00000000-0005-0000-0000-0000E0250000}"/>
    <cellStyle name="Normal 2 5 2 11 2" xfId="12000" xr:uid="{00000000-0005-0000-0000-0000E1250000}"/>
    <cellStyle name="Normal 2 5 2 12" xfId="8222" xr:uid="{00000000-0005-0000-0000-0000E2250000}"/>
    <cellStyle name="Normal 2 5 2 12 2" xfId="12001" xr:uid="{00000000-0005-0000-0000-0000E3250000}"/>
    <cellStyle name="Normal 2 5 2 13" xfId="8221" xr:uid="{00000000-0005-0000-0000-0000E4250000}"/>
    <cellStyle name="Normal 2 5 2 13 2" xfId="12002" xr:uid="{00000000-0005-0000-0000-0000E5250000}"/>
    <cellStyle name="Normal 2 5 2 14" xfId="8220" xr:uid="{00000000-0005-0000-0000-0000E6250000}"/>
    <cellStyle name="Normal 2 5 2 14 2" xfId="12003" xr:uid="{00000000-0005-0000-0000-0000E7250000}"/>
    <cellStyle name="Normal 2 5 2 15" xfId="8219" xr:uid="{00000000-0005-0000-0000-0000E8250000}"/>
    <cellStyle name="Normal 2 5 2 15 2" xfId="12004" xr:uid="{00000000-0005-0000-0000-0000E9250000}"/>
    <cellStyle name="Normal 2 5 2 16" xfId="8218" xr:uid="{00000000-0005-0000-0000-0000EA250000}"/>
    <cellStyle name="Normal 2 5 2 16 2" xfId="12005" xr:uid="{00000000-0005-0000-0000-0000EB250000}"/>
    <cellStyle name="Normal 2 5 2 17" xfId="8217" xr:uid="{00000000-0005-0000-0000-0000EC250000}"/>
    <cellStyle name="Normal 2 5 2 17 2" xfId="12006" xr:uid="{00000000-0005-0000-0000-0000ED250000}"/>
    <cellStyle name="Normal 2 5 2 18" xfId="8216" xr:uid="{00000000-0005-0000-0000-0000EE250000}"/>
    <cellStyle name="Normal 2 5 2 18 2" xfId="12007" xr:uid="{00000000-0005-0000-0000-0000EF250000}"/>
    <cellStyle name="Normal 2 5 2 19" xfId="8215" xr:uid="{00000000-0005-0000-0000-0000F0250000}"/>
    <cellStyle name="Normal 2 5 2 19 2" xfId="12008" xr:uid="{00000000-0005-0000-0000-0000F1250000}"/>
    <cellStyle name="Normal 2 5 2 2" xfId="8214" xr:uid="{00000000-0005-0000-0000-0000F2250000}"/>
    <cellStyle name="Normal 2 5 2 2 10" xfId="8213" xr:uid="{00000000-0005-0000-0000-0000F3250000}"/>
    <cellStyle name="Normal 2 5 2 2 10 2" xfId="12009" xr:uid="{00000000-0005-0000-0000-0000F4250000}"/>
    <cellStyle name="Normal 2 5 2 2 11" xfId="8212" xr:uid="{00000000-0005-0000-0000-0000F5250000}"/>
    <cellStyle name="Normal 2 5 2 2 11 2" xfId="12010" xr:uid="{00000000-0005-0000-0000-0000F6250000}"/>
    <cellStyle name="Normal 2 5 2 2 12" xfId="8211" xr:uid="{00000000-0005-0000-0000-0000F7250000}"/>
    <cellStyle name="Normal 2 5 2 2 12 2" xfId="12011" xr:uid="{00000000-0005-0000-0000-0000F8250000}"/>
    <cellStyle name="Normal 2 5 2 2 13" xfId="8210" xr:uid="{00000000-0005-0000-0000-0000F9250000}"/>
    <cellStyle name="Normal 2 5 2 2 13 2" xfId="12012" xr:uid="{00000000-0005-0000-0000-0000FA250000}"/>
    <cellStyle name="Normal 2 5 2 2 14" xfId="8209" xr:uid="{00000000-0005-0000-0000-0000FB250000}"/>
    <cellStyle name="Normal 2 5 2 2 14 2" xfId="12013" xr:uid="{00000000-0005-0000-0000-0000FC250000}"/>
    <cellStyle name="Normal 2 5 2 2 15" xfId="8208" xr:uid="{00000000-0005-0000-0000-0000FD250000}"/>
    <cellStyle name="Normal 2 5 2 2 15 2" xfId="12014" xr:uid="{00000000-0005-0000-0000-0000FE250000}"/>
    <cellStyle name="Normal 2 5 2 2 16" xfId="8207" xr:uid="{00000000-0005-0000-0000-0000FF250000}"/>
    <cellStyle name="Normal 2 5 2 2 16 2" xfId="12015" xr:uid="{00000000-0005-0000-0000-000000260000}"/>
    <cellStyle name="Normal 2 5 2 2 17" xfId="8206" xr:uid="{00000000-0005-0000-0000-000001260000}"/>
    <cellStyle name="Normal 2 5 2 2 17 2" xfId="12016" xr:uid="{00000000-0005-0000-0000-000002260000}"/>
    <cellStyle name="Normal 2 5 2 2 18" xfId="8205" xr:uid="{00000000-0005-0000-0000-000003260000}"/>
    <cellStyle name="Normal 2 5 2 2 18 2" xfId="12017" xr:uid="{00000000-0005-0000-0000-000004260000}"/>
    <cellStyle name="Normal 2 5 2 2 19" xfId="8204" xr:uid="{00000000-0005-0000-0000-000005260000}"/>
    <cellStyle name="Normal 2 5 2 2 19 2" xfId="12018" xr:uid="{00000000-0005-0000-0000-000006260000}"/>
    <cellStyle name="Normal 2 5 2 2 2" xfId="8203" xr:uid="{00000000-0005-0000-0000-000007260000}"/>
    <cellStyle name="Normal 2 5 2 2 2 2" xfId="12019" xr:uid="{00000000-0005-0000-0000-000008260000}"/>
    <cellStyle name="Normal 2 5 2 2 20" xfId="8202" xr:uid="{00000000-0005-0000-0000-000009260000}"/>
    <cellStyle name="Normal 2 5 2 2 20 2" xfId="12020" xr:uid="{00000000-0005-0000-0000-00000A260000}"/>
    <cellStyle name="Normal 2 5 2 2 21" xfId="8201" xr:uid="{00000000-0005-0000-0000-00000B260000}"/>
    <cellStyle name="Normal 2 5 2 2 21 2" xfId="12021" xr:uid="{00000000-0005-0000-0000-00000C260000}"/>
    <cellStyle name="Normal 2 5 2 2 22" xfId="8200" xr:uid="{00000000-0005-0000-0000-00000D260000}"/>
    <cellStyle name="Normal 2 5 2 2 22 2" xfId="12022" xr:uid="{00000000-0005-0000-0000-00000E260000}"/>
    <cellStyle name="Normal 2 5 2 2 23" xfId="8199" xr:uid="{00000000-0005-0000-0000-00000F260000}"/>
    <cellStyle name="Normal 2 5 2 2 23 2" xfId="12023" xr:uid="{00000000-0005-0000-0000-000010260000}"/>
    <cellStyle name="Normal 2 5 2 2 24" xfId="8198" xr:uid="{00000000-0005-0000-0000-000011260000}"/>
    <cellStyle name="Normal 2 5 2 2 24 2" xfId="12024" xr:uid="{00000000-0005-0000-0000-000012260000}"/>
    <cellStyle name="Normal 2 5 2 2 25" xfId="8197" xr:uid="{00000000-0005-0000-0000-000013260000}"/>
    <cellStyle name="Normal 2 5 2 2 25 2" xfId="12025" xr:uid="{00000000-0005-0000-0000-000014260000}"/>
    <cellStyle name="Normal 2 5 2 2 26" xfId="8196" xr:uid="{00000000-0005-0000-0000-000015260000}"/>
    <cellStyle name="Normal 2 5 2 2 26 2" xfId="12026" xr:uid="{00000000-0005-0000-0000-000016260000}"/>
    <cellStyle name="Normal 2 5 2 2 27" xfId="8195" xr:uid="{00000000-0005-0000-0000-000017260000}"/>
    <cellStyle name="Normal 2 5 2 2 27 2" xfId="12027" xr:uid="{00000000-0005-0000-0000-000018260000}"/>
    <cellStyle name="Normal 2 5 2 2 28" xfId="8194" xr:uid="{00000000-0005-0000-0000-000019260000}"/>
    <cellStyle name="Normal 2 5 2 2 28 2" xfId="12028" xr:uid="{00000000-0005-0000-0000-00001A260000}"/>
    <cellStyle name="Normal 2 5 2 2 29" xfId="8193" xr:uid="{00000000-0005-0000-0000-00001B260000}"/>
    <cellStyle name="Normal 2 5 2 2 29 2" xfId="12029" xr:uid="{00000000-0005-0000-0000-00001C260000}"/>
    <cellStyle name="Normal 2 5 2 2 3" xfId="8192" xr:uid="{00000000-0005-0000-0000-00001D260000}"/>
    <cellStyle name="Normal 2 5 2 2 3 2" xfId="12030" xr:uid="{00000000-0005-0000-0000-00001E260000}"/>
    <cellStyle name="Normal 2 5 2 2 30" xfId="10274" xr:uid="{00000000-0005-0000-0000-00001F260000}"/>
    <cellStyle name="Normal 2 5 2 2 30 2" xfId="12031" xr:uid="{00000000-0005-0000-0000-000020260000}"/>
    <cellStyle name="Normal 2 5 2 2 31" xfId="8191" xr:uid="{00000000-0005-0000-0000-000021260000}"/>
    <cellStyle name="Normal 2 5 2 2 31 2" xfId="12032" xr:uid="{00000000-0005-0000-0000-000022260000}"/>
    <cellStyle name="Normal 2 5 2 2 32" xfId="8190" xr:uid="{00000000-0005-0000-0000-000023260000}"/>
    <cellStyle name="Normal 2 5 2 2 32 2" xfId="12033" xr:uid="{00000000-0005-0000-0000-000024260000}"/>
    <cellStyle name="Normal 2 5 2 2 33" xfId="8189" xr:uid="{00000000-0005-0000-0000-000025260000}"/>
    <cellStyle name="Normal 2 5 2 2 33 2" xfId="12034" xr:uid="{00000000-0005-0000-0000-000026260000}"/>
    <cellStyle name="Normal 2 5 2 2 34" xfId="8188" xr:uid="{00000000-0005-0000-0000-000027260000}"/>
    <cellStyle name="Normal 2 5 2 2 34 2" xfId="12035" xr:uid="{00000000-0005-0000-0000-000028260000}"/>
    <cellStyle name="Normal 2 5 2 2 35" xfId="8187" xr:uid="{00000000-0005-0000-0000-000029260000}"/>
    <cellStyle name="Normal 2 5 2 2 35 2" xfId="12036" xr:uid="{00000000-0005-0000-0000-00002A260000}"/>
    <cellStyle name="Normal 2 5 2 2 36" xfId="8186" xr:uid="{00000000-0005-0000-0000-00002B260000}"/>
    <cellStyle name="Normal 2 5 2 2 36 2" xfId="12037" xr:uid="{00000000-0005-0000-0000-00002C260000}"/>
    <cellStyle name="Normal 2 5 2 2 37" xfId="8185" xr:uid="{00000000-0005-0000-0000-00002D260000}"/>
    <cellStyle name="Normal 2 5 2 2 37 2" xfId="12038" xr:uid="{00000000-0005-0000-0000-00002E260000}"/>
    <cellStyle name="Normal 2 5 2 2 38" xfId="8184" xr:uid="{00000000-0005-0000-0000-00002F260000}"/>
    <cellStyle name="Normal 2 5 2 2 38 2" xfId="12039" xr:uid="{00000000-0005-0000-0000-000030260000}"/>
    <cellStyle name="Normal 2 5 2 2 39" xfId="8183" xr:uid="{00000000-0005-0000-0000-000031260000}"/>
    <cellStyle name="Normal 2 5 2 2 39 2" xfId="12040" xr:uid="{00000000-0005-0000-0000-000032260000}"/>
    <cellStyle name="Normal 2 5 2 2 4" xfId="8182" xr:uid="{00000000-0005-0000-0000-000033260000}"/>
    <cellStyle name="Normal 2 5 2 2 4 2" xfId="12041" xr:uid="{00000000-0005-0000-0000-000034260000}"/>
    <cellStyle name="Normal 2 5 2 2 40" xfId="8181" xr:uid="{00000000-0005-0000-0000-000035260000}"/>
    <cellStyle name="Normal 2 5 2 2 40 2" xfId="12042" xr:uid="{00000000-0005-0000-0000-000036260000}"/>
    <cellStyle name="Normal 2 5 2 2 41" xfId="8180" xr:uid="{00000000-0005-0000-0000-000037260000}"/>
    <cellStyle name="Normal 2 5 2 2 41 2" xfId="12043" xr:uid="{00000000-0005-0000-0000-000038260000}"/>
    <cellStyle name="Normal 2 5 2 2 42" xfId="8179" xr:uid="{00000000-0005-0000-0000-000039260000}"/>
    <cellStyle name="Normal 2 5 2 2 42 2" xfId="12044" xr:uid="{00000000-0005-0000-0000-00003A260000}"/>
    <cellStyle name="Normal 2 5 2 2 43" xfId="8178" xr:uid="{00000000-0005-0000-0000-00003B260000}"/>
    <cellStyle name="Normal 2 5 2 2 43 2" xfId="12045" xr:uid="{00000000-0005-0000-0000-00003C260000}"/>
    <cellStyle name="Normal 2 5 2 2 44" xfId="8177" xr:uid="{00000000-0005-0000-0000-00003D260000}"/>
    <cellStyle name="Normal 2 5 2 2 44 2" xfId="12046" xr:uid="{00000000-0005-0000-0000-00003E260000}"/>
    <cellStyle name="Normal 2 5 2 2 45" xfId="8176" xr:uid="{00000000-0005-0000-0000-00003F260000}"/>
    <cellStyle name="Normal 2 5 2 2 45 2" xfId="12047" xr:uid="{00000000-0005-0000-0000-000040260000}"/>
    <cellStyle name="Normal 2 5 2 2 46" xfId="8175" xr:uid="{00000000-0005-0000-0000-000041260000}"/>
    <cellStyle name="Normal 2 5 2 2 46 2" xfId="12048" xr:uid="{00000000-0005-0000-0000-000042260000}"/>
    <cellStyle name="Normal 2 5 2 2 47" xfId="8174" xr:uid="{00000000-0005-0000-0000-000043260000}"/>
    <cellStyle name="Normal 2 5 2 2 47 2" xfId="12049" xr:uid="{00000000-0005-0000-0000-000044260000}"/>
    <cellStyle name="Normal 2 5 2 2 48" xfId="8173" xr:uid="{00000000-0005-0000-0000-000045260000}"/>
    <cellStyle name="Normal 2 5 2 2 48 2" xfId="12050" xr:uid="{00000000-0005-0000-0000-000046260000}"/>
    <cellStyle name="Normal 2 5 2 2 49" xfId="8172" xr:uid="{00000000-0005-0000-0000-000047260000}"/>
    <cellStyle name="Normal 2 5 2 2 49 2" xfId="12051" xr:uid="{00000000-0005-0000-0000-000048260000}"/>
    <cellStyle name="Normal 2 5 2 2 5" xfId="8171" xr:uid="{00000000-0005-0000-0000-000049260000}"/>
    <cellStyle name="Normal 2 5 2 2 5 2" xfId="12052" xr:uid="{00000000-0005-0000-0000-00004A260000}"/>
    <cellStyle name="Normal 2 5 2 2 50" xfId="8170" xr:uid="{00000000-0005-0000-0000-00004B260000}"/>
    <cellStyle name="Normal 2 5 2 2 50 2" xfId="12053" xr:uid="{00000000-0005-0000-0000-00004C260000}"/>
    <cellStyle name="Normal 2 5 2 2 51" xfId="8169" xr:uid="{00000000-0005-0000-0000-00004D260000}"/>
    <cellStyle name="Normal 2 5 2 2 51 2" xfId="12054" xr:uid="{00000000-0005-0000-0000-00004E260000}"/>
    <cellStyle name="Normal 2 5 2 2 52" xfId="8168" xr:uid="{00000000-0005-0000-0000-00004F260000}"/>
    <cellStyle name="Normal 2 5 2 2 52 2" xfId="12055" xr:uid="{00000000-0005-0000-0000-000050260000}"/>
    <cellStyle name="Normal 2 5 2 2 53" xfId="8167" xr:uid="{00000000-0005-0000-0000-000051260000}"/>
    <cellStyle name="Normal 2 5 2 2 53 2" xfId="12056" xr:uid="{00000000-0005-0000-0000-000052260000}"/>
    <cellStyle name="Normal 2 5 2 2 54" xfId="8166" xr:uid="{00000000-0005-0000-0000-000053260000}"/>
    <cellStyle name="Normal 2 5 2 2 54 2" xfId="12057" xr:uid="{00000000-0005-0000-0000-000054260000}"/>
    <cellStyle name="Normal 2 5 2 2 55" xfId="8165" xr:uid="{00000000-0005-0000-0000-000055260000}"/>
    <cellStyle name="Normal 2 5 2 2 55 2" xfId="12058" xr:uid="{00000000-0005-0000-0000-000056260000}"/>
    <cellStyle name="Normal 2 5 2 2 56" xfId="12059" xr:uid="{00000000-0005-0000-0000-000057260000}"/>
    <cellStyle name="Normal 2 5 2 2 6" xfId="8164" xr:uid="{00000000-0005-0000-0000-000058260000}"/>
    <cellStyle name="Normal 2 5 2 2 6 2" xfId="12060" xr:uid="{00000000-0005-0000-0000-000059260000}"/>
    <cellStyle name="Normal 2 5 2 2 7" xfId="8163" xr:uid="{00000000-0005-0000-0000-00005A260000}"/>
    <cellStyle name="Normal 2 5 2 2 7 2" xfId="12061" xr:uid="{00000000-0005-0000-0000-00005B260000}"/>
    <cellStyle name="Normal 2 5 2 2 8" xfId="8162" xr:uid="{00000000-0005-0000-0000-00005C260000}"/>
    <cellStyle name="Normal 2 5 2 2 8 2" xfId="12062" xr:uid="{00000000-0005-0000-0000-00005D260000}"/>
    <cellStyle name="Normal 2 5 2 2 9" xfId="8161" xr:uid="{00000000-0005-0000-0000-00005E260000}"/>
    <cellStyle name="Normal 2 5 2 2 9 2" xfId="12063" xr:uid="{00000000-0005-0000-0000-00005F260000}"/>
    <cellStyle name="Normal 2 5 2 20" xfId="8160" xr:uid="{00000000-0005-0000-0000-000060260000}"/>
    <cellStyle name="Normal 2 5 2 20 2" xfId="12064" xr:uid="{00000000-0005-0000-0000-000061260000}"/>
    <cellStyle name="Normal 2 5 2 21" xfId="8159" xr:uid="{00000000-0005-0000-0000-000062260000}"/>
    <cellStyle name="Normal 2 5 2 21 2" xfId="12065" xr:uid="{00000000-0005-0000-0000-000063260000}"/>
    <cellStyle name="Normal 2 5 2 22" xfId="8158" xr:uid="{00000000-0005-0000-0000-000064260000}"/>
    <cellStyle name="Normal 2 5 2 22 2" xfId="12066" xr:uid="{00000000-0005-0000-0000-000065260000}"/>
    <cellStyle name="Normal 2 5 2 23" xfId="8157" xr:uid="{00000000-0005-0000-0000-000066260000}"/>
    <cellStyle name="Normal 2 5 2 23 2" xfId="12067" xr:uid="{00000000-0005-0000-0000-000067260000}"/>
    <cellStyle name="Normal 2 5 2 24" xfId="8156" xr:uid="{00000000-0005-0000-0000-000068260000}"/>
    <cellStyle name="Normal 2 5 2 24 2" xfId="12068" xr:uid="{00000000-0005-0000-0000-000069260000}"/>
    <cellStyle name="Normal 2 5 2 25" xfId="8155" xr:uid="{00000000-0005-0000-0000-00006A260000}"/>
    <cellStyle name="Normal 2 5 2 25 2" xfId="12069" xr:uid="{00000000-0005-0000-0000-00006B260000}"/>
    <cellStyle name="Normal 2 5 2 26" xfId="8154" xr:uid="{00000000-0005-0000-0000-00006C260000}"/>
    <cellStyle name="Normal 2 5 2 26 2" xfId="12070" xr:uid="{00000000-0005-0000-0000-00006D260000}"/>
    <cellStyle name="Normal 2 5 2 27" xfId="8153" xr:uid="{00000000-0005-0000-0000-00006E260000}"/>
    <cellStyle name="Normal 2 5 2 27 2" xfId="12071" xr:uid="{00000000-0005-0000-0000-00006F260000}"/>
    <cellStyle name="Normal 2 5 2 28" xfId="8152" xr:uid="{00000000-0005-0000-0000-000070260000}"/>
    <cellStyle name="Normal 2 5 2 28 2" xfId="12072" xr:uid="{00000000-0005-0000-0000-000071260000}"/>
    <cellStyle name="Normal 2 5 2 29" xfId="10270" xr:uid="{00000000-0005-0000-0000-000072260000}"/>
    <cellStyle name="Normal 2 5 2 29 2" xfId="12073" xr:uid="{00000000-0005-0000-0000-000073260000}"/>
    <cellStyle name="Normal 2 5 2 3" xfId="8151" xr:uid="{00000000-0005-0000-0000-000074260000}"/>
    <cellStyle name="Normal 2 5 2 3 2" xfId="12074" xr:uid="{00000000-0005-0000-0000-000075260000}"/>
    <cellStyle name="Normal 2 5 2 30" xfId="8150" xr:uid="{00000000-0005-0000-0000-000076260000}"/>
    <cellStyle name="Normal 2 5 2 30 2" xfId="12075" xr:uid="{00000000-0005-0000-0000-000077260000}"/>
    <cellStyle name="Normal 2 5 2 31" xfId="8149" xr:uid="{00000000-0005-0000-0000-000078260000}"/>
    <cellStyle name="Normal 2 5 2 31 2" xfId="12076" xr:uid="{00000000-0005-0000-0000-000079260000}"/>
    <cellStyle name="Normal 2 5 2 32" xfId="8148" xr:uid="{00000000-0005-0000-0000-00007A260000}"/>
    <cellStyle name="Normal 2 5 2 32 2" xfId="12077" xr:uid="{00000000-0005-0000-0000-00007B260000}"/>
    <cellStyle name="Normal 2 5 2 33" xfId="8147" xr:uid="{00000000-0005-0000-0000-00007C260000}"/>
    <cellStyle name="Normal 2 5 2 33 2" xfId="12078" xr:uid="{00000000-0005-0000-0000-00007D260000}"/>
    <cellStyle name="Normal 2 5 2 34" xfId="8225" xr:uid="{00000000-0005-0000-0000-00007E260000}"/>
    <cellStyle name="Normal 2 5 2 4" xfId="8146" xr:uid="{00000000-0005-0000-0000-00007F260000}"/>
    <cellStyle name="Normal 2 5 2 4 2" xfId="12079" xr:uid="{00000000-0005-0000-0000-000080260000}"/>
    <cellStyle name="Normal 2 5 2 5" xfId="8145" xr:uid="{00000000-0005-0000-0000-000081260000}"/>
    <cellStyle name="Normal 2 5 2 5 2" xfId="12080" xr:uid="{00000000-0005-0000-0000-000082260000}"/>
    <cellStyle name="Normal 2 5 2 6" xfId="8144" xr:uid="{00000000-0005-0000-0000-000083260000}"/>
    <cellStyle name="Normal 2 5 2 6 2" xfId="12081" xr:uid="{00000000-0005-0000-0000-000084260000}"/>
    <cellStyle name="Normal 2 5 2 7" xfId="8143" xr:uid="{00000000-0005-0000-0000-000085260000}"/>
    <cellStyle name="Normal 2 5 2 7 2" xfId="12082" xr:uid="{00000000-0005-0000-0000-000086260000}"/>
    <cellStyle name="Normal 2 5 2 8" xfId="8142" xr:uid="{00000000-0005-0000-0000-000087260000}"/>
    <cellStyle name="Normal 2 5 2 8 2" xfId="12083" xr:uid="{00000000-0005-0000-0000-000088260000}"/>
    <cellStyle name="Normal 2 5 2 9" xfId="8141" xr:uid="{00000000-0005-0000-0000-000089260000}"/>
    <cellStyle name="Normal 2 5 2 9 2" xfId="12084" xr:uid="{00000000-0005-0000-0000-00008A260000}"/>
    <cellStyle name="Normal 2 5 20" xfId="8140" xr:uid="{00000000-0005-0000-0000-00008B260000}"/>
    <cellStyle name="Normal 2 5 20 2" xfId="12085" xr:uid="{00000000-0005-0000-0000-00008C260000}"/>
    <cellStyle name="Normal 2 5 21" xfId="8139" xr:uid="{00000000-0005-0000-0000-00008D260000}"/>
    <cellStyle name="Normal 2 5 21 2" xfId="12086" xr:uid="{00000000-0005-0000-0000-00008E260000}"/>
    <cellStyle name="Normal 2 5 22" xfId="8138" xr:uid="{00000000-0005-0000-0000-00008F260000}"/>
    <cellStyle name="Normal 2 5 22 2" xfId="12087" xr:uid="{00000000-0005-0000-0000-000090260000}"/>
    <cellStyle name="Normal 2 5 23" xfId="8137" xr:uid="{00000000-0005-0000-0000-000091260000}"/>
    <cellStyle name="Normal 2 5 23 2" xfId="12088" xr:uid="{00000000-0005-0000-0000-000092260000}"/>
    <cellStyle name="Normal 2 5 24" xfId="8136" xr:uid="{00000000-0005-0000-0000-000093260000}"/>
    <cellStyle name="Normal 2 5 24 2" xfId="12089" xr:uid="{00000000-0005-0000-0000-000094260000}"/>
    <cellStyle name="Normal 2 5 25" xfId="8135" xr:uid="{00000000-0005-0000-0000-000095260000}"/>
    <cellStyle name="Normal 2 5 25 2" xfId="12090" xr:uid="{00000000-0005-0000-0000-000096260000}"/>
    <cellStyle name="Normal 2 5 26" xfId="8134" xr:uid="{00000000-0005-0000-0000-000097260000}"/>
    <cellStyle name="Normal 2 5 26 2" xfId="12091" xr:uid="{00000000-0005-0000-0000-000098260000}"/>
    <cellStyle name="Normal 2 5 27" xfId="8133" xr:uid="{00000000-0005-0000-0000-000099260000}"/>
    <cellStyle name="Normal 2 5 27 2" xfId="12092" xr:uid="{00000000-0005-0000-0000-00009A260000}"/>
    <cellStyle name="Normal 2 5 28" xfId="8132" xr:uid="{00000000-0005-0000-0000-00009B260000}"/>
    <cellStyle name="Normal 2 5 28 2" xfId="12093" xr:uid="{00000000-0005-0000-0000-00009C260000}"/>
    <cellStyle name="Normal 2 5 29" xfId="8131" xr:uid="{00000000-0005-0000-0000-00009D260000}"/>
    <cellStyle name="Normal 2 5 29 2" xfId="12094" xr:uid="{00000000-0005-0000-0000-00009E260000}"/>
    <cellStyle name="Normal 2 5 3" xfId="1800" xr:uid="{00000000-0005-0000-0000-00009F260000}"/>
    <cellStyle name="Normal 2 5 3 2" xfId="8130" xr:uid="{00000000-0005-0000-0000-0000A0260000}"/>
    <cellStyle name="Normal 2 5 30" xfId="8129" xr:uid="{00000000-0005-0000-0000-0000A1260000}"/>
    <cellStyle name="Normal 2 5 30 2" xfId="12095" xr:uid="{00000000-0005-0000-0000-0000A2260000}"/>
    <cellStyle name="Normal 2 5 31" xfId="8128" xr:uid="{00000000-0005-0000-0000-0000A3260000}"/>
    <cellStyle name="Normal 2 5 31 2" xfId="12096" xr:uid="{00000000-0005-0000-0000-0000A4260000}"/>
    <cellStyle name="Normal 2 5 32" xfId="8127" xr:uid="{00000000-0005-0000-0000-0000A5260000}"/>
    <cellStyle name="Normal 2 5 32 2" xfId="12097" xr:uid="{00000000-0005-0000-0000-0000A6260000}"/>
    <cellStyle name="Normal 2 5 33" xfId="8126" xr:uid="{00000000-0005-0000-0000-0000A7260000}"/>
    <cellStyle name="Normal 2 5 33 2" xfId="12098" xr:uid="{00000000-0005-0000-0000-0000A8260000}"/>
    <cellStyle name="Normal 2 5 34" xfId="8125" xr:uid="{00000000-0005-0000-0000-0000A9260000}"/>
    <cellStyle name="Normal 2 5 34 2" xfId="12099" xr:uid="{00000000-0005-0000-0000-0000AA260000}"/>
    <cellStyle name="Normal 2 5 35" xfId="8124" xr:uid="{00000000-0005-0000-0000-0000AB260000}"/>
    <cellStyle name="Normal 2 5 35 2" xfId="12100" xr:uid="{00000000-0005-0000-0000-0000AC260000}"/>
    <cellStyle name="Normal 2 5 36" xfId="8123" xr:uid="{00000000-0005-0000-0000-0000AD260000}"/>
    <cellStyle name="Normal 2 5 36 2" xfId="12101" xr:uid="{00000000-0005-0000-0000-0000AE260000}"/>
    <cellStyle name="Normal 2 5 37" xfId="8122" xr:uid="{00000000-0005-0000-0000-0000AF260000}"/>
    <cellStyle name="Normal 2 5 37 2" xfId="12102" xr:uid="{00000000-0005-0000-0000-0000B0260000}"/>
    <cellStyle name="Normal 2 5 38" xfId="8121" xr:uid="{00000000-0005-0000-0000-0000B1260000}"/>
    <cellStyle name="Normal 2 5 38 2" xfId="12103" xr:uid="{00000000-0005-0000-0000-0000B2260000}"/>
    <cellStyle name="Normal 2 5 39" xfId="8120" xr:uid="{00000000-0005-0000-0000-0000B3260000}"/>
    <cellStyle name="Normal 2 5 39 2" xfId="12104" xr:uid="{00000000-0005-0000-0000-0000B4260000}"/>
    <cellStyle name="Normal 2 5 4" xfId="8119" xr:uid="{00000000-0005-0000-0000-0000B5260000}"/>
    <cellStyle name="Normal 2 5 4 2" xfId="12105" xr:uid="{00000000-0005-0000-0000-0000B6260000}"/>
    <cellStyle name="Normal 2 5 40" xfId="8118" xr:uid="{00000000-0005-0000-0000-0000B7260000}"/>
    <cellStyle name="Normal 2 5 40 2" xfId="12106" xr:uid="{00000000-0005-0000-0000-0000B8260000}"/>
    <cellStyle name="Normal 2 5 41" xfId="8117" xr:uid="{00000000-0005-0000-0000-0000B9260000}"/>
    <cellStyle name="Normal 2 5 41 2" xfId="12107" xr:uid="{00000000-0005-0000-0000-0000BA260000}"/>
    <cellStyle name="Normal 2 5 42" xfId="8116" xr:uid="{00000000-0005-0000-0000-0000BB260000}"/>
    <cellStyle name="Normal 2 5 42 2" xfId="12108" xr:uid="{00000000-0005-0000-0000-0000BC260000}"/>
    <cellStyle name="Normal 2 5 43" xfId="8115" xr:uid="{00000000-0005-0000-0000-0000BD260000}"/>
    <cellStyle name="Normal 2 5 43 2" xfId="12109" xr:uid="{00000000-0005-0000-0000-0000BE260000}"/>
    <cellStyle name="Normal 2 5 44" xfId="8114" xr:uid="{00000000-0005-0000-0000-0000BF260000}"/>
    <cellStyle name="Normal 2 5 44 2" xfId="12110" xr:uid="{00000000-0005-0000-0000-0000C0260000}"/>
    <cellStyle name="Normal 2 5 45" xfId="8113" xr:uid="{00000000-0005-0000-0000-0000C1260000}"/>
    <cellStyle name="Normal 2 5 45 2" xfId="12111" xr:uid="{00000000-0005-0000-0000-0000C2260000}"/>
    <cellStyle name="Normal 2 5 46" xfId="8112" xr:uid="{00000000-0005-0000-0000-0000C3260000}"/>
    <cellStyle name="Normal 2 5 46 2" xfId="12112" xr:uid="{00000000-0005-0000-0000-0000C4260000}"/>
    <cellStyle name="Normal 2 5 47" xfId="8111" xr:uid="{00000000-0005-0000-0000-0000C5260000}"/>
    <cellStyle name="Normal 2 5 47 2" xfId="12113" xr:uid="{00000000-0005-0000-0000-0000C6260000}"/>
    <cellStyle name="Normal 2 5 48" xfId="8110" xr:uid="{00000000-0005-0000-0000-0000C7260000}"/>
    <cellStyle name="Normal 2 5 48 2" xfId="12114" xr:uid="{00000000-0005-0000-0000-0000C8260000}"/>
    <cellStyle name="Normal 2 5 49" xfId="8109" xr:uid="{00000000-0005-0000-0000-0000C9260000}"/>
    <cellStyle name="Normal 2 5 49 2" xfId="12115" xr:uid="{00000000-0005-0000-0000-0000CA260000}"/>
    <cellStyle name="Normal 2 5 5" xfId="8108" xr:uid="{00000000-0005-0000-0000-0000CB260000}"/>
    <cellStyle name="Normal 2 5 5 2" xfId="12116" xr:uid="{00000000-0005-0000-0000-0000CC260000}"/>
    <cellStyle name="Normal 2 5 50" xfId="8107" xr:uid="{00000000-0005-0000-0000-0000CD260000}"/>
    <cellStyle name="Normal 2 5 50 2" xfId="12117" xr:uid="{00000000-0005-0000-0000-0000CE260000}"/>
    <cellStyle name="Normal 2 5 51" xfId="8106" xr:uid="{00000000-0005-0000-0000-0000CF260000}"/>
    <cellStyle name="Normal 2 5 51 2" xfId="12118" xr:uid="{00000000-0005-0000-0000-0000D0260000}"/>
    <cellStyle name="Normal 2 5 52" xfId="8105" xr:uid="{00000000-0005-0000-0000-0000D1260000}"/>
    <cellStyle name="Normal 2 5 52 2" xfId="12119" xr:uid="{00000000-0005-0000-0000-0000D2260000}"/>
    <cellStyle name="Normal 2 5 53" xfId="8104" xr:uid="{00000000-0005-0000-0000-0000D3260000}"/>
    <cellStyle name="Normal 2 5 53 2" xfId="12120" xr:uid="{00000000-0005-0000-0000-0000D4260000}"/>
    <cellStyle name="Normal 2 5 54" xfId="8103" xr:uid="{00000000-0005-0000-0000-0000D5260000}"/>
    <cellStyle name="Normal 2 5 54 2" xfId="12121" xr:uid="{00000000-0005-0000-0000-0000D6260000}"/>
    <cellStyle name="Normal 2 5 55" xfId="8102" xr:uid="{00000000-0005-0000-0000-0000D7260000}"/>
    <cellStyle name="Normal 2 5 55 2" xfId="12122" xr:uid="{00000000-0005-0000-0000-0000D8260000}"/>
    <cellStyle name="Normal 2 5 56" xfId="8101" xr:uid="{00000000-0005-0000-0000-0000D9260000}"/>
    <cellStyle name="Normal 2 5 56 2" xfId="12123" xr:uid="{00000000-0005-0000-0000-0000DA260000}"/>
    <cellStyle name="Normal 2 5 57" xfId="8100" xr:uid="{00000000-0005-0000-0000-0000DB260000}"/>
    <cellStyle name="Normal 2 5 57 2" xfId="12124" xr:uid="{00000000-0005-0000-0000-0000DC260000}"/>
    <cellStyle name="Normal 2 5 58" xfId="8099" xr:uid="{00000000-0005-0000-0000-0000DD260000}"/>
    <cellStyle name="Normal 2 5 58 2" xfId="12125" xr:uid="{00000000-0005-0000-0000-0000DE260000}"/>
    <cellStyle name="Normal 2 5 59" xfId="8098" xr:uid="{00000000-0005-0000-0000-0000DF260000}"/>
    <cellStyle name="Normal 2 5 59 2" xfId="12126" xr:uid="{00000000-0005-0000-0000-0000E0260000}"/>
    <cellStyle name="Normal 2 5 6" xfId="8097" xr:uid="{00000000-0005-0000-0000-0000E1260000}"/>
    <cellStyle name="Normal 2 5 6 2" xfId="12127" xr:uid="{00000000-0005-0000-0000-0000E2260000}"/>
    <cellStyle name="Normal 2 5 60" xfId="8096" xr:uid="{00000000-0005-0000-0000-0000E3260000}"/>
    <cellStyle name="Normal 2 5 60 2" xfId="12128" xr:uid="{00000000-0005-0000-0000-0000E4260000}"/>
    <cellStyle name="Normal 2 5 61" xfId="8095" xr:uid="{00000000-0005-0000-0000-0000E5260000}"/>
    <cellStyle name="Normal 2 5 61 2" xfId="12129" xr:uid="{00000000-0005-0000-0000-0000E6260000}"/>
    <cellStyle name="Normal 2 5 62" xfId="8094" xr:uid="{00000000-0005-0000-0000-0000E7260000}"/>
    <cellStyle name="Normal 2 5 62 2" xfId="12130" xr:uid="{00000000-0005-0000-0000-0000E8260000}"/>
    <cellStyle name="Normal 2 5 63" xfId="8093" xr:uid="{00000000-0005-0000-0000-0000E9260000}"/>
    <cellStyle name="Normal 2 5 63 2" xfId="12131" xr:uid="{00000000-0005-0000-0000-0000EA260000}"/>
    <cellStyle name="Normal 2 5 64" xfId="8092" xr:uid="{00000000-0005-0000-0000-0000EB260000}"/>
    <cellStyle name="Normal 2 5 64 2" xfId="12132" xr:uid="{00000000-0005-0000-0000-0000EC260000}"/>
    <cellStyle name="Normal 2 5 65" xfId="8091" xr:uid="{00000000-0005-0000-0000-0000ED260000}"/>
    <cellStyle name="Normal 2 5 65 2" xfId="12133" xr:uid="{00000000-0005-0000-0000-0000EE260000}"/>
    <cellStyle name="Normal 2 5 66" xfId="8090" xr:uid="{00000000-0005-0000-0000-0000EF260000}"/>
    <cellStyle name="Normal 2 5 66 2" xfId="12134" xr:uid="{00000000-0005-0000-0000-0000F0260000}"/>
    <cellStyle name="Normal 2 5 67" xfId="8089" xr:uid="{00000000-0005-0000-0000-0000F1260000}"/>
    <cellStyle name="Normal 2 5 67 2" xfId="12135" xr:uid="{00000000-0005-0000-0000-0000F2260000}"/>
    <cellStyle name="Normal 2 5 68" xfId="8088" xr:uid="{00000000-0005-0000-0000-0000F3260000}"/>
    <cellStyle name="Normal 2 5 68 2" xfId="12136" xr:uid="{00000000-0005-0000-0000-0000F4260000}"/>
    <cellStyle name="Normal 2 5 69" xfId="8087" xr:uid="{00000000-0005-0000-0000-0000F5260000}"/>
    <cellStyle name="Normal 2 5 69 2" xfId="12137" xr:uid="{00000000-0005-0000-0000-0000F6260000}"/>
    <cellStyle name="Normal 2 5 7" xfId="8086" xr:uid="{00000000-0005-0000-0000-0000F7260000}"/>
    <cellStyle name="Normal 2 5 7 2" xfId="12138" xr:uid="{00000000-0005-0000-0000-0000F8260000}"/>
    <cellStyle name="Normal 2 5 70" xfId="8085" xr:uid="{00000000-0005-0000-0000-0000F9260000}"/>
    <cellStyle name="Normal 2 5 70 2" xfId="12139" xr:uid="{00000000-0005-0000-0000-0000FA260000}"/>
    <cellStyle name="Normal 2 5 71" xfId="8084" xr:uid="{00000000-0005-0000-0000-0000FB260000}"/>
    <cellStyle name="Normal 2 5 71 2" xfId="12140" xr:uid="{00000000-0005-0000-0000-0000FC260000}"/>
    <cellStyle name="Normal 2 5 72" xfId="8083" xr:uid="{00000000-0005-0000-0000-0000FD260000}"/>
    <cellStyle name="Normal 2 5 72 2" xfId="12141" xr:uid="{00000000-0005-0000-0000-0000FE260000}"/>
    <cellStyle name="Normal 2 5 73" xfId="8082" xr:uid="{00000000-0005-0000-0000-0000FF260000}"/>
    <cellStyle name="Normal 2 5 73 2" xfId="12142" xr:uid="{00000000-0005-0000-0000-000000270000}"/>
    <cellStyle name="Normal 2 5 74" xfId="8081" xr:uid="{00000000-0005-0000-0000-000001270000}"/>
    <cellStyle name="Normal 2 5 74 2" xfId="12143" xr:uid="{00000000-0005-0000-0000-000002270000}"/>
    <cellStyle name="Normal 2 5 75" xfId="8080" xr:uid="{00000000-0005-0000-0000-000003270000}"/>
    <cellStyle name="Normal 2 5 75 2" xfId="12144" xr:uid="{00000000-0005-0000-0000-000004270000}"/>
    <cellStyle name="Normal 2 5 76" xfId="8079" xr:uid="{00000000-0005-0000-0000-000005270000}"/>
    <cellStyle name="Normal 2 5 76 2" xfId="12145" xr:uid="{00000000-0005-0000-0000-000006270000}"/>
    <cellStyle name="Normal 2 5 77" xfId="8078" xr:uid="{00000000-0005-0000-0000-000007270000}"/>
    <cellStyle name="Normal 2 5 77 2" xfId="12146" xr:uid="{00000000-0005-0000-0000-000008270000}"/>
    <cellStyle name="Normal 2 5 78" xfId="8077" xr:uid="{00000000-0005-0000-0000-000009270000}"/>
    <cellStyle name="Normal 2 5 78 2" xfId="12147" xr:uid="{00000000-0005-0000-0000-00000A270000}"/>
    <cellStyle name="Normal 2 5 79" xfId="8076" xr:uid="{00000000-0005-0000-0000-00000B270000}"/>
    <cellStyle name="Normal 2 5 79 2" xfId="12148" xr:uid="{00000000-0005-0000-0000-00000C270000}"/>
    <cellStyle name="Normal 2 5 8" xfId="8075" xr:uid="{00000000-0005-0000-0000-00000D270000}"/>
    <cellStyle name="Normal 2 5 8 2" xfId="12149" xr:uid="{00000000-0005-0000-0000-00000E270000}"/>
    <cellStyle name="Normal 2 5 80" xfId="8074" xr:uid="{00000000-0005-0000-0000-00000F270000}"/>
    <cellStyle name="Normal 2 5 80 2" xfId="12150" xr:uid="{00000000-0005-0000-0000-000010270000}"/>
    <cellStyle name="Normal 2 5 81" xfId="8073" xr:uid="{00000000-0005-0000-0000-000011270000}"/>
    <cellStyle name="Normal 2 5 81 2" xfId="12151" xr:uid="{00000000-0005-0000-0000-000012270000}"/>
    <cellStyle name="Normal 2 5 82" xfId="8072" xr:uid="{00000000-0005-0000-0000-000013270000}"/>
    <cellStyle name="Normal 2 5 82 2" xfId="12152" xr:uid="{00000000-0005-0000-0000-000014270000}"/>
    <cellStyle name="Normal 2 5 83" xfId="8071" xr:uid="{00000000-0005-0000-0000-000015270000}"/>
    <cellStyle name="Normal 2 5 83 2" xfId="12153" xr:uid="{00000000-0005-0000-0000-000016270000}"/>
    <cellStyle name="Normal 2 5 84" xfId="8070" xr:uid="{00000000-0005-0000-0000-000017270000}"/>
    <cellStyle name="Normal 2 5 84 2" xfId="12154" xr:uid="{00000000-0005-0000-0000-000018270000}"/>
    <cellStyle name="Normal 2 5 85" xfId="8069" xr:uid="{00000000-0005-0000-0000-000019270000}"/>
    <cellStyle name="Normal 2 5 85 2" xfId="12155" xr:uid="{00000000-0005-0000-0000-00001A270000}"/>
    <cellStyle name="Normal 2 5 86" xfId="8068" xr:uid="{00000000-0005-0000-0000-00001B270000}"/>
    <cellStyle name="Normal 2 5 86 2" xfId="12156" xr:uid="{00000000-0005-0000-0000-00001C270000}"/>
    <cellStyle name="Normal 2 5 87" xfId="8067" xr:uid="{00000000-0005-0000-0000-00001D270000}"/>
    <cellStyle name="Normal 2 5 87 2" xfId="12157" xr:uid="{00000000-0005-0000-0000-00001E270000}"/>
    <cellStyle name="Normal 2 5 88" xfId="6507" xr:uid="{00000000-0005-0000-0000-00001F270000}"/>
    <cellStyle name="Normal 2 5 88 2" xfId="12158" xr:uid="{00000000-0005-0000-0000-000020270000}"/>
    <cellStyle name="Normal 2 5 89" xfId="8235" xr:uid="{00000000-0005-0000-0000-000021270000}"/>
    <cellStyle name="Normal 2 5 9" xfId="8066" xr:uid="{00000000-0005-0000-0000-000022270000}"/>
    <cellStyle name="Normal 2 5 9 2" xfId="12159" xr:uid="{00000000-0005-0000-0000-000023270000}"/>
    <cellStyle name="Normal 2 5_App b.3 Unspent_" xfId="6506" xr:uid="{00000000-0005-0000-0000-000024270000}"/>
    <cellStyle name="Normal 2 50" xfId="8065" xr:uid="{00000000-0005-0000-0000-000025270000}"/>
    <cellStyle name="Normal 2 50 2" xfId="12160" xr:uid="{00000000-0005-0000-0000-000026270000}"/>
    <cellStyle name="Normal 2 51" xfId="8064" xr:uid="{00000000-0005-0000-0000-000027270000}"/>
    <cellStyle name="Normal 2 51 2" xfId="12161" xr:uid="{00000000-0005-0000-0000-000028270000}"/>
    <cellStyle name="Normal 2 52" xfId="8063" xr:uid="{00000000-0005-0000-0000-000029270000}"/>
    <cellStyle name="Normal 2 52 2" xfId="12162" xr:uid="{00000000-0005-0000-0000-00002A270000}"/>
    <cellStyle name="Normal 2 53" xfId="8062" xr:uid="{00000000-0005-0000-0000-00002B270000}"/>
    <cellStyle name="Normal 2 53 2" xfId="12163" xr:uid="{00000000-0005-0000-0000-00002C270000}"/>
    <cellStyle name="Normal 2 54" xfId="8061" xr:uid="{00000000-0005-0000-0000-00002D270000}"/>
    <cellStyle name="Normal 2 54 2" xfId="12164" xr:uid="{00000000-0005-0000-0000-00002E270000}"/>
    <cellStyle name="Normal 2 55" xfId="8060" xr:uid="{00000000-0005-0000-0000-00002F270000}"/>
    <cellStyle name="Normal 2 55 2" xfId="12165" xr:uid="{00000000-0005-0000-0000-000030270000}"/>
    <cellStyle name="Normal 2 56" xfId="8059" xr:uid="{00000000-0005-0000-0000-000031270000}"/>
    <cellStyle name="Normal 2 56 2" xfId="12166" xr:uid="{00000000-0005-0000-0000-000032270000}"/>
    <cellStyle name="Normal 2 57" xfId="8058" xr:uid="{00000000-0005-0000-0000-000033270000}"/>
    <cellStyle name="Normal 2 57 2" xfId="12167" xr:uid="{00000000-0005-0000-0000-000034270000}"/>
    <cellStyle name="Normal 2 58" xfId="8057" xr:uid="{00000000-0005-0000-0000-000035270000}"/>
    <cellStyle name="Normal 2 58 2" xfId="12168" xr:uid="{00000000-0005-0000-0000-000036270000}"/>
    <cellStyle name="Normal 2 59" xfId="8056" xr:uid="{00000000-0005-0000-0000-000037270000}"/>
    <cellStyle name="Normal 2 59 2" xfId="12169" xr:uid="{00000000-0005-0000-0000-000038270000}"/>
    <cellStyle name="Normal 2 6" xfId="429" xr:uid="{00000000-0005-0000-0000-000039270000}"/>
    <cellStyle name="Normal 2 6 2" xfId="3616" xr:uid="{00000000-0005-0000-0000-00003A270000}"/>
    <cellStyle name="Normal 2 6 2 2" xfId="6504" xr:uid="{00000000-0005-0000-0000-00003B270000}"/>
    <cellStyle name="Normal 2 6 3" xfId="5007" xr:uid="{00000000-0005-0000-0000-00003C270000}"/>
    <cellStyle name="Normal 2 6 3 2" xfId="6505" xr:uid="{00000000-0005-0000-0000-00003D270000}"/>
    <cellStyle name="Normal 2 6 4" xfId="2873" xr:uid="{00000000-0005-0000-0000-00003E270000}"/>
    <cellStyle name="Normal 2 6 5" xfId="8055" xr:uid="{00000000-0005-0000-0000-00003F270000}"/>
    <cellStyle name="Normal 2 6_App b.3 Unspent_" xfId="6503" xr:uid="{00000000-0005-0000-0000-000040270000}"/>
    <cellStyle name="Normal 2 60" xfId="8054" xr:uid="{00000000-0005-0000-0000-000041270000}"/>
    <cellStyle name="Normal 2 60 2" xfId="12170" xr:uid="{00000000-0005-0000-0000-000042270000}"/>
    <cellStyle name="Normal 2 61" xfId="8053" xr:uid="{00000000-0005-0000-0000-000043270000}"/>
    <cellStyle name="Normal 2 61 2" xfId="12171" xr:uid="{00000000-0005-0000-0000-000044270000}"/>
    <cellStyle name="Normal 2 62" xfId="8052" xr:uid="{00000000-0005-0000-0000-000045270000}"/>
    <cellStyle name="Normal 2 62 2" xfId="12172" xr:uid="{00000000-0005-0000-0000-000046270000}"/>
    <cellStyle name="Normal 2 63" xfId="8051" xr:uid="{00000000-0005-0000-0000-000047270000}"/>
    <cellStyle name="Normal 2 63 2" xfId="12173" xr:uid="{00000000-0005-0000-0000-000048270000}"/>
    <cellStyle name="Normal 2 64" xfId="8050" xr:uid="{00000000-0005-0000-0000-000049270000}"/>
    <cellStyle name="Normal 2 64 2" xfId="12174" xr:uid="{00000000-0005-0000-0000-00004A270000}"/>
    <cellStyle name="Normal 2 65" xfId="8049" xr:uid="{00000000-0005-0000-0000-00004B270000}"/>
    <cellStyle name="Normal 2 65 2" xfId="12175" xr:uid="{00000000-0005-0000-0000-00004C270000}"/>
    <cellStyle name="Normal 2 66" xfId="8048" xr:uid="{00000000-0005-0000-0000-00004D270000}"/>
    <cellStyle name="Normal 2 66 2" xfId="12176" xr:uid="{00000000-0005-0000-0000-00004E270000}"/>
    <cellStyle name="Normal 2 67" xfId="8047" xr:uid="{00000000-0005-0000-0000-00004F270000}"/>
    <cellStyle name="Normal 2 67 2" xfId="12177" xr:uid="{00000000-0005-0000-0000-000050270000}"/>
    <cellStyle name="Normal 2 68" xfId="8046" xr:uid="{00000000-0005-0000-0000-000051270000}"/>
    <cellStyle name="Normal 2 68 2" xfId="12178" xr:uid="{00000000-0005-0000-0000-000052270000}"/>
    <cellStyle name="Normal 2 69" xfId="8045" xr:uid="{00000000-0005-0000-0000-000053270000}"/>
    <cellStyle name="Normal 2 69 2" xfId="12179" xr:uid="{00000000-0005-0000-0000-000054270000}"/>
    <cellStyle name="Normal 2 7" xfId="2979" xr:uid="{00000000-0005-0000-0000-000055270000}"/>
    <cellStyle name="Normal 2 7 2" xfId="5008" xr:uid="{00000000-0005-0000-0000-000056270000}"/>
    <cellStyle name="Normal 2 7 2 2" xfId="6501" xr:uid="{00000000-0005-0000-0000-000057270000}"/>
    <cellStyle name="Normal 2 7 3" xfId="6502" xr:uid="{00000000-0005-0000-0000-000058270000}"/>
    <cellStyle name="Normal 2 7 4" xfId="8044" xr:uid="{00000000-0005-0000-0000-000059270000}"/>
    <cellStyle name="Normal 2 7_App b.3 Unspent_" xfId="6500" xr:uid="{00000000-0005-0000-0000-00005A270000}"/>
    <cellStyle name="Normal 2 70" xfId="8043" xr:uid="{00000000-0005-0000-0000-00005B270000}"/>
    <cellStyle name="Normal 2 70 2" xfId="12180" xr:uid="{00000000-0005-0000-0000-00005C270000}"/>
    <cellStyle name="Normal 2 71" xfId="8042" xr:uid="{00000000-0005-0000-0000-00005D270000}"/>
    <cellStyle name="Normal 2 71 2" xfId="12181" xr:uid="{00000000-0005-0000-0000-00005E270000}"/>
    <cellStyle name="Normal 2 72" xfId="8041" xr:uid="{00000000-0005-0000-0000-00005F270000}"/>
    <cellStyle name="Normal 2 72 2" xfId="12182" xr:uid="{00000000-0005-0000-0000-000060270000}"/>
    <cellStyle name="Normal 2 73" xfId="8040" xr:uid="{00000000-0005-0000-0000-000061270000}"/>
    <cellStyle name="Normal 2 73 2" xfId="12183" xr:uid="{00000000-0005-0000-0000-000062270000}"/>
    <cellStyle name="Normal 2 74" xfId="8039" xr:uid="{00000000-0005-0000-0000-000063270000}"/>
    <cellStyle name="Normal 2 74 2" xfId="12184" xr:uid="{00000000-0005-0000-0000-000064270000}"/>
    <cellStyle name="Normal 2 75" xfId="8038" xr:uid="{00000000-0005-0000-0000-000065270000}"/>
    <cellStyle name="Normal 2 75 2" xfId="12185" xr:uid="{00000000-0005-0000-0000-000066270000}"/>
    <cellStyle name="Normal 2 76" xfId="8037" xr:uid="{00000000-0005-0000-0000-000067270000}"/>
    <cellStyle name="Normal 2 76 2" xfId="12186" xr:uid="{00000000-0005-0000-0000-000068270000}"/>
    <cellStyle name="Normal 2 77" xfId="8036" xr:uid="{00000000-0005-0000-0000-000069270000}"/>
    <cellStyle name="Normal 2 77 2" xfId="12187" xr:uid="{00000000-0005-0000-0000-00006A270000}"/>
    <cellStyle name="Normal 2 78" xfId="8035" xr:uid="{00000000-0005-0000-0000-00006B270000}"/>
    <cellStyle name="Normal 2 78 2" xfId="12188" xr:uid="{00000000-0005-0000-0000-00006C270000}"/>
    <cellStyle name="Normal 2 79" xfId="8034" xr:uid="{00000000-0005-0000-0000-00006D270000}"/>
    <cellStyle name="Normal 2 79 2" xfId="12189" xr:uid="{00000000-0005-0000-0000-00006E270000}"/>
    <cellStyle name="Normal 2 8" xfId="3000" xr:uid="{00000000-0005-0000-0000-00006F270000}"/>
    <cellStyle name="Normal 2 8 10" xfId="8032" xr:uid="{00000000-0005-0000-0000-000070270000}"/>
    <cellStyle name="Normal 2 8 10 2" xfId="12190" xr:uid="{00000000-0005-0000-0000-000071270000}"/>
    <cellStyle name="Normal 2 8 11" xfId="8031" xr:uid="{00000000-0005-0000-0000-000072270000}"/>
    <cellStyle name="Normal 2 8 11 2" xfId="12191" xr:uid="{00000000-0005-0000-0000-000073270000}"/>
    <cellStyle name="Normal 2 8 12" xfId="8030" xr:uid="{00000000-0005-0000-0000-000074270000}"/>
    <cellStyle name="Normal 2 8 12 2" xfId="12192" xr:uid="{00000000-0005-0000-0000-000075270000}"/>
    <cellStyle name="Normal 2 8 13" xfId="8029" xr:uid="{00000000-0005-0000-0000-000076270000}"/>
    <cellStyle name="Normal 2 8 13 2" xfId="12193" xr:uid="{00000000-0005-0000-0000-000077270000}"/>
    <cellStyle name="Normal 2 8 14" xfId="8028" xr:uid="{00000000-0005-0000-0000-000078270000}"/>
    <cellStyle name="Normal 2 8 14 2" xfId="12194" xr:uid="{00000000-0005-0000-0000-000079270000}"/>
    <cellStyle name="Normal 2 8 15" xfId="8027" xr:uid="{00000000-0005-0000-0000-00007A270000}"/>
    <cellStyle name="Normal 2 8 15 2" xfId="12195" xr:uid="{00000000-0005-0000-0000-00007B270000}"/>
    <cellStyle name="Normal 2 8 16" xfId="8026" xr:uid="{00000000-0005-0000-0000-00007C270000}"/>
    <cellStyle name="Normal 2 8 16 2" xfId="12196" xr:uid="{00000000-0005-0000-0000-00007D270000}"/>
    <cellStyle name="Normal 2 8 17" xfId="8025" xr:uid="{00000000-0005-0000-0000-00007E270000}"/>
    <cellStyle name="Normal 2 8 17 2" xfId="12197" xr:uid="{00000000-0005-0000-0000-00007F270000}"/>
    <cellStyle name="Normal 2 8 18" xfId="8024" xr:uid="{00000000-0005-0000-0000-000080270000}"/>
    <cellStyle name="Normal 2 8 18 2" xfId="12198" xr:uid="{00000000-0005-0000-0000-000081270000}"/>
    <cellStyle name="Normal 2 8 19" xfId="8023" xr:uid="{00000000-0005-0000-0000-000082270000}"/>
    <cellStyle name="Normal 2 8 19 2" xfId="12199" xr:uid="{00000000-0005-0000-0000-000083270000}"/>
    <cellStyle name="Normal 2 8 2" xfId="3660" xr:uid="{00000000-0005-0000-0000-000084270000}"/>
    <cellStyle name="Normal 2 8 2 2" xfId="8022" xr:uid="{00000000-0005-0000-0000-000085270000}"/>
    <cellStyle name="Normal 2 8 20" xfId="8021" xr:uid="{00000000-0005-0000-0000-000086270000}"/>
    <cellStyle name="Normal 2 8 20 2" xfId="12200" xr:uid="{00000000-0005-0000-0000-000087270000}"/>
    <cellStyle name="Normal 2 8 21" xfId="8020" xr:uid="{00000000-0005-0000-0000-000088270000}"/>
    <cellStyle name="Normal 2 8 21 2" xfId="12201" xr:uid="{00000000-0005-0000-0000-000089270000}"/>
    <cellStyle name="Normal 2 8 22" xfId="8019" xr:uid="{00000000-0005-0000-0000-00008A270000}"/>
    <cellStyle name="Normal 2 8 22 2" xfId="12202" xr:uid="{00000000-0005-0000-0000-00008B270000}"/>
    <cellStyle name="Normal 2 8 23" xfId="8018" xr:uid="{00000000-0005-0000-0000-00008C270000}"/>
    <cellStyle name="Normal 2 8 23 2" xfId="12203" xr:uid="{00000000-0005-0000-0000-00008D270000}"/>
    <cellStyle name="Normal 2 8 24" xfId="6499" xr:uid="{00000000-0005-0000-0000-00008E270000}"/>
    <cellStyle name="Normal 2 8 24 2" xfId="12204" xr:uid="{00000000-0005-0000-0000-00008F270000}"/>
    <cellStyle name="Normal 2 8 25" xfId="8033" xr:uid="{00000000-0005-0000-0000-000090270000}"/>
    <cellStyle name="Normal 2 8 3" xfId="5009" xr:uid="{00000000-0005-0000-0000-000091270000}"/>
    <cellStyle name="Normal 2 8 3 2" xfId="8017" xr:uid="{00000000-0005-0000-0000-000092270000}"/>
    <cellStyle name="Normal 2 8 4" xfId="8016" xr:uid="{00000000-0005-0000-0000-000093270000}"/>
    <cellStyle name="Normal 2 8 4 2" xfId="12205" xr:uid="{00000000-0005-0000-0000-000094270000}"/>
    <cellStyle name="Normal 2 8 5" xfId="8015" xr:uid="{00000000-0005-0000-0000-000095270000}"/>
    <cellStyle name="Normal 2 8 5 2" xfId="12206" xr:uid="{00000000-0005-0000-0000-000096270000}"/>
    <cellStyle name="Normal 2 8 6" xfId="8014" xr:uid="{00000000-0005-0000-0000-000097270000}"/>
    <cellStyle name="Normal 2 8 6 2" xfId="12207" xr:uid="{00000000-0005-0000-0000-000098270000}"/>
    <cellStyle name="Normal 2 8 7" xfId="8013" xr:uid="{00000000-0005-0000-0000-000099270000}"/>
    <cellStyle name="Normal 2 8 7 2" xfId="12208" xr:uid="{00000000-0005-0000-0000-00009A270000}"/>
    <cellStyle name="Normal 2 8 8" xfId="8012" xr:uid="{00000000-0005-0000-0000-00009B270000}"/>
    <cellStyle name="Normal 2 8 8 2" xfId="12209" xr:uid="{00000000-0005-0000-0000-00009C270000}"/>
    <cellStyle name="Normal 2 8 9" xfId="8011" xr:uid="{00000000-0005-0000-0000-00009D270000}"/>
    <cellStyle name="Normal 2 8 9 2" xfId="12210" xr:uid="{00000000-0005-0000-0000-00009E270000}"/>
    <cellStyle name="Normal 2 8_App b.3 Unspent_" xfId="6498" xr:uid="{00000000-0005-0000-0000-00009F270000}"/>
    <cellStyle name="Normal 2 80" xfId="8010" xr:uid="{00000000-0005-0000-0000-0000A0270000}"/>
    <cellStyle name="Normal 2 80 2" xfId="12211" xr:uid="{00000000-0005-0000-0000-0000A1270000}"/>
    <cellStyle name="Normal 2 81" xfId="8009" xr:uid="{00000000-0005-0000-0000-0000A2270000}"/>
    <cellStyle name="Normal 2 81 2" xfId="12212" xr:uid="{00000000-0005-0000-0000-0000A3270000}"/>
    <cellStyle name="Normal 2 82" xfId="8008" xr:uid="{00000000-0005-0000-0000-0000A4270000}"/>
    <cellStyle name="Normal 2 82 2" xfId="12213" xr:uid="{00000000-0005-0000-0000-0000A5270000}"/>
    <cellStyle name="Normal 2 83" xfId="8007" xr:uid="{00000000-0005-0000-0000-0000A6270000}"/>
    <cellStyle name="Normal 2 83 2" xfId="12214" xr:uid="{00000000-0005-0000-0000-0000A7270000}"/>
    <cellStyle name="Normal 2 84" xfId="8006" xr:uid="{00000000-0005-0000-0000-0000A8270000}"/>
    <cellStyle name="Normal 2 84 2" xfId="12215" xr:uid="{00000000-0005-0000-0000-0000A9270000}"/>
    <cellStyle name="Normal 2 85" xfId="8005" xr:uid="{00000000-0005-0000-0000-0000AA270000}"/>
    <cellStyle name="Normal 2 85 2" xfId="12216" xr:uid="{00000000-0005-0000-0000-0000AB270000}"/>
    <cellStyle name="Normal 2 86" xfId="8004" xr:uid="{00000000-0005-0000-0000-0000AC270000}"/>
    <cellStyle name="Normal 2 86 2" xfId="12217" xr:uid="{00000000-0005-0000-0000-0000AD270000}"/>
    <cellStyle name="Normal 2 87" xfId="8003" xr:uid="{00000000-0005-0000-0000-0000AE270000}"/>
    <cellStyle name="Normal 2 87 2" xfId="12218" xr:uid="{00000000-0005-0000-0000-0000AF270000}"/>
    <cellStyle name="Normal 2 88" xfId="8002" xr:uid="{00000000-0005-0000-0000-0000B0270000}"/>
    <cellStyle name="Normal 2 88 2" xfId="12219" xr:uid="{00000000-0005-0000-0000-0000B1270000}"/>
    <cellStyle name="Normal 2 89" xfId="8001" xr:uid="{00000000-0005-0000-0000-0000B2270000}"/>
    <cellStyle name="Normal 2 89 2" xfId="12220" xr:uid="{00000000-0005-0000-0000-0000B3270000}"/>
    <cellStyle name="Normal 2 9" xfId="3160" xr:uid="{00000000-0005-0000-0000-0000B4270000}"/>
    <cellStyle name="Normal 2 9 10" xfId="7999" xr:uid="{00000000-0005-0000-0000-0000B5270000}"/>
    <cellStyle name="Normal 2 9 10 2" xfId="12221" xr:uid="{00000000-0005-0000-0000-0000B6270000}"/>
    <cellStyle name="Normal 2 9 11" xfId="7998" xr:uid="{00000000-0005-0000-0000-0000B7270000}"/>
    <cellStyle name="Normal 2 9 11 2" xfId="12222" xr:uid="{00000000-0005-0000-0000-0000B8270000}"/>
    <cellStyle name="Normal 2 9 12" xfId="7997" xr:uid="{00000000-0005-0000-0000-0000B9270000}"/>
    <cellStyle name="Normal 2 9 12 2" xfId="12223" xr:uid="{00000000-0005-0000-0000-0000BA270000}"/>
    <cellStyle name="Normal 2 9 13" xfId="7996" xr:uid="{00000000-0005-0000-0000-0000BB270000}"/>
    <cellStyle name="Normal 2 9 13 2" xfId="12224" xr:uid="{00000000-0005-0000-0000-0000BC270000}"/>
    <cellStyle name="Normal 2 9 14" xfId="7995" xr:uid="{00000000-0005-0000-0000-0000BD270000}"/>
    <cellStyle name="Normal 2 9 14 2" xfId="12225" xr:uid="{00000000-0005-0000-0000-0000BE270000}"/>
    <cellStyle name="Normal 2 9 15" xfId="7994" xr:uid="{00000000-0005-0000-0000-0000BF270000}"/>
    <cellStyle name="Normal 2 9 15 2" xfId="12226" xr:uid="{00000000-0005-0000-0000-0000C0270000}"/>
    <cellStyle name="Normal 2 9 16" xfId="7993" xr:uid="{00000000-0005-0000-0000-0000C1270000}"/>
    <cellStyle name="Normal 2 9 16 2" xfId="12227" xr:uid="{00000000-0005-0000-0000-0000C2270000}"/>
    <cellStyle name="Normal 2 9 17" xfId="7992" xr:uid="{00000000-0005-0000-0000-0000C3270000}"/>
    <cellStyle name="Normal 2 9 17 2" xfId="12228" xr:uid="{00000000-0005-0000-0000-0000C4270000}"/>
    <cellStyle name="Normal 2 9 18" xfId="7991" xr:uid="{00000000-0005-0000-0000-0000C5270000}"/>
    <cellStyle name="Normal 2 9 18 2" xfId="12229" xr:uid="{00000000-0005-0000-0000-0000C6270000}"/>
    <cellStyle name="Normal 2 9 19" xfId="7990" xr:uid="{00000000-0005-0000-0000-0000C7270000}"/>
    <cellStyle name="Normal 2 9 19 2" xfId="12230" xr:uid="{00000000-0005-0000-0000-0000C8270000}"/>
    <cellStyle name="Normal 2 9 2" xfId="5010" xr:uid="{00000000-0005-0000-0000-0000C9270000}"/>
    <cellStyle name="Normal 2 9 2 2" xfId="7989" xr:uid="{00000000-0005-0000-0000-0000CA270000}"/>
    <cellStyle name="Normal 2 9 20" xfId="7988" xr:uid="{00000000-0005-0000-0000-0000CB270000}"/>
    <cellStyle name="Normal 2 9 20 2" xfId="12231" xr:uid="{00000000-0005-0000-0000-0000CC270000}"/>
    <cellStyle name="Normal 2 9 21" xfId="7987" xr:uid="{00000000-0005-0000-0000-0000CD270000}"/>
    <cellStyle name="Normal 2 9 21 2" xfId="12232" xr:uid="{00000000-0005-0000-0000-0000CE270000}"/>
    <cellStyle name="Normal 2 9 22" xfId="7986" xr:uid="{00000000-0005-0000-0000-0000CF270000}"/>
    <cellStyle name="Normal 2 9 22 2" xfId="12233" xr:uid="{00000000-0005-0000-0000-0000D0270000}"/>
    <cellStyle name="Normal 2 9 23" xfId="7985" xr:uid="{00000000-0005-0000-0000-0000D1270000}"/>
    <cellStyle name="Normal 2 9 23 2" xfId="12234" xr:uid="{00000000-0005-0000-0000-0000D2270000}"/>
    <cellStyle name="Normal 2 9 24" xfId="6497" xr:uid="{00000000-0005-0000-0000-0000D3270000}"/>
    <cellStyle name="Normal 2 9 24 2" xfId="12235" xr:uid="{00000000-0005-0000-0000-0000D4270000}"/>
    <cellStyle name="Normal 2 9 25" xfId="8000" xr:uid="{00000000-0005-0000-0000-0000D5270000}"/>
    <cellStyle name="Normal 2 9 3" xfId="7984" xr:uid="{00000000-0005-0000-0000-0000D6270000}"/>
    <cellStyle name="Normal 2 9 3 2" xfId="12236" xr:uid="{00000000-0005-0000-0000-0000D7270000}"/>
    <cellStyle name="Normal 2 9 4" xfId="7983" xr:uid="{00000000-0005-0000-0000-0000D8270000}"/>
    <cellStyle name="Normal 2 9 4 2" xfId="12237" xr:uid="{00000000-0005-0000-0000-0000D9270000}"/>
    <cellStyle name="Normal 2 9 5" xfId="7982" xr:uid="{00000000-0005-0000-0000-0000DA270000}"/>
    <cellStyle name="Normal 2 9 5 2" xfId="12238" xr:uid="{00000000-0005-0000-0000-0000DB270000}"/>
    <cellStyle name="Normal 2 9 6" xfId="7981" xr:uid="{00000000-0005-0000-0000-0000DC270000}"/>
    <cellStyle name="Normal 2 9 6 2" xfId="12239" xr:uid="{00000000-0005-0000-0000-0000DD270000}"/>
    <cellStyle name="Normal 2 9 7" xfId="7980" xr:uid="{00000000-0005-0000-0000-0000DE270000}"/>
    <cellStyle name="Normal 2 9 7 2" xfId="12240" xr:uid="{00000000-0005-0000-0000-0000DF270000}"/>
    <cellStyle name="Normal 2 9 8" xfId="7979" xr:uid="{00000000-0005-0000-0000-0000E0270000}"/>
    <cellStyle name="Normal 2 9 8 2" xfId="12241" xr:uid="{00000000-0005-0000-0000-0000E1270000}"/>
    <cellStyle name="Normal 2 9 9" xfId="7978" xr:uid="{00000000-0005-0000-0000-0000E2270000}"/>
    <cellStyle name="Normal 2 9 9 2" xfId="12242" xr:uid="{00000000-0005-0000-0000-0000E3270000}"/>
    <cellStyle name="Normal 2 9_App b.3 Unspent_" xfId="6496" xr:uid="{00000000-0005-0000-0000-0000E4270000}"/>
    <cellStyle name="Normal 2 90" xfId="7977" xr:uid="{00000000-0005-0000-0000-0000E5270000}"/>
    <cellStyle name="Normal 2 90 2" xfId="12243" xr:uid="{00000000-0005-0000-0000-0000E6270000}"/>
    <cellStyle name="Normal 2 91" xfId="7976" xr:uid="{00000000-0005-0000-0000-0000E7270000}"/>
    <cellStyle name="Normal 2 91 2" xfId="12244" xr:uid="{00000000-0005-0000-0000-0000E8270000}"/>
    <cellStyle name="Normal 2 92" xfId="7975" xr:uid="{00000000-0005-0000-0000-0000E9270000}"/>
    <cellStyle name="Normal 2 92 2" xfId="12245" xr:uid="{00000000-0005-0000-0000-0000EA270000}"/>
    <cellStyle name="Normal 2 93" xfId="7974" xr:uid="{00000000-0005-0000-0000-0000EB270000}"/>
    <cellStyle name="Normal 2 93 2" xfId="12246" xr:uid="{00000000-0005-0000-0000-0000EC270000}"/>
    <cellStyle name="Normal 2 94" xfId="9106" xr:uid="{00000000-0005-0000-0000-0000ED270000}"/>
    <cellStyle name="Normal 2 94 2" xfId="12247" xr:uid="{00000000-0005-0000-0000-0000EE270000}"/>
    <cellStyle name="Normal 2 95" xfId="6495" xr:uid="{00000000-0005-0000-0000-0000EF270000}"/>
    <cellStyle name="Normal 2 95 2" xfId="12249" xr:uid="{00000000-0005-0000-0000-0000F0270000}"/>
    <cellStyle name="Normal 2 95 3" xfId="12248" xr:uid="{00000000-0005-0000-0000-0000F1270000}"/>
    <cellStyle name="Normal 2 95 4" xfId="15685" xr:uid="{00000000-0005-0000-0000-0000F2270000}"/>
    <cellStyle name="Normal 2 96" xfId="6494" xr:uid="{00000000-0005-0000-0000-0000F3270000}"/>
    <cellStyle name="Normal 2 96 2" xfId="12250" xr:uid="{00000000-0005-0000-0000-0000F4270000}"/>
    <cellStyle name="Normal 2 96 2 2" xfId="17848" xr:uid="{00000000-0005-0000-0000-0000F5270000}"/>
    <cellStyle name="Normal 2 96 3" xfId="15684" xr:uid="{00000000-0005-0000-0000-0000F6270000}"/>
    <cellStyle name="Normal 2 97" xfId="11107" xr:uid="{00000000-0005-0000-0000-0000F7270000}"/>
    <cellStyle name="Normal 2 98" xfId="11305" xr:uid="{00000000-0005-0000-0000-0000F8270000}"/>
    <cellStyle name="Normal 2 98 2" xfId="17847" xr:uid="{00000000-0005-0000-0000-0000F9270000}"/>
    <cellStyle name="Normal 2 99" xfId="6908" xr:uid="{00000000-0005-0000-0000-0000FA270000}"/>
    <cellStyle name="Normal 2_12889 GP Contracts v3" xfId="6493" xr:uid="{00000000-0005-0000-0000-0000FB270000}"/>
    <cellStyle name="Normal 20" xfId="1146" xr:uid="{00000000-0005-0000-0000-0000FC270000}"/>
    <cellStyle name="Normal 20 2" xfId="3617" xr:uid="{00000000-0005-0000-0000-0000FD270000}"/>
    <cellStyle name="Normal 20 2 2" xfId="5012" xr:uid="{00000000-0005-0000-0000-0000FE270000}"/>
    <cellStyle name="Normal 20 2 3" xfId="5568" xr:uid="{00000000-0005-0000-0000-0000FF270000}"/>
    <cellStyle name="Normal 20 2 4" xfId="6492" xr:uid="{00000000-0005-0000-0000-000000280000}"/>
    <cellStyle name="Normal 20 2 4 2" xfId="15683" xr:uid="{00000000-0005-0000-0000-000001280000}"/>
    <cellStyle name="Normal 20 3" xfId="5011" xr:uid="{00000000-0005-0000-0000-000002280000}"/>
    <cellStyle name="Normal 20 3 2" xfId="6491" xr:uid="{00000000-0005-0000-0000-000003280000}"/>
    <cellStyle name="Normal 20 4" xfId="2874" xr:uid="{00000000-0005-0000-0000-000004280000}"/>
    <cellStyle name="Normal 20 5" xfId="12251" xr:uid="{00000000-0005-0000-0000-000005280000}"/>
    <cellStyle name="Normal 20 5 2" xfId="17849" xr:uid="{00000000-0005-0000-0000-000006280000}"/>
    <cellStyle name="Normal 20_App b.3 Unspent_" xfId="6490" xr:uid="{00000000-0005-0000-0000-000007280000}"/>
    <cellStyle name="Normal 21" xfId="2875" xr:uid="{00000000-0005-0000-0000-000008280000}"/>
    <cellStyle name="Normal 21 2" xfId="3618" xr:uid="{00000000-0005-0000-0000-000009280000}"/>
    <cellStyle name="Normal 21 2 2" xfId="5014" xr:uid="{00000000-0005-0000-0000-00000A280000}"/>
    <cellStyle name="Normal 21 2 3" xfId="6489" xr:uid="{00000000-0005-0000-0000-00000B280000}"/>
    <cellStyle name="Normal 21 2 3 2" xfId="15682" xr:uid="{00000000-0005-0000-0000-00000C280000}"/>
    <cellStyle name="Normal 21 3" xfId="5013" xr:uid="{00000000-0005-0000-0000-00000D280000}"/>
    <cellStyle name="Normal 21 4" xfId="5331" xr:uid="{00000000-0005-0000-0000-00000E280000}"/>
    <cellStyle name="Normal 21 5" xfId="12252" xr:uid="{00000000-0005-0000-0000-00000F280000}"/>
    <cellStyle name="Normal 21 5 2" xfId="17850" xr:uid="{00000000-0005-0000-0000-000010280000}"/>
    <cellStyle name="Normal 21_App b.3 Unspent_" xfId="6488" xr:uid="{00000000-0005-0000-0000-000011280000}"/>
    <cellStyle name="Normal 22" xfId="2876" xr:uid="{00000000-0005-0000-0000-000012280000}"/>
    <cellStyle name="Normal 22 2" xfId="3619" xr:uid="{00000000-0005-0000-0000-000013280000}"/>
    <cellStyle name="Normal 22 2 2" xfId="5016" xr:uid="{00000000-0005-0000-0000-000014280000}"/>
    <cellStyle name="Normal 22 2 3" xfId="10531" xr:uid="{00000000-0005-0000-0000-000015280000}"/>
    <cellStyle name="Normal 22 2 3 2" xfId="17253" xr:uid="{00000000-0005-0000-0000-000016280000}"/>
    <cellStyle name="Normal 22 3" xfId="5015" xr:uid="{00000000-0005-0000-0000-000017280000}"/>
    <cellStyle name="Normal 22 4" xfId="12253" xr:uid="{00000000-0005-0000-0000-000018280000}"/>
    <cellStyle name="Normal 22 4 2" xfId="17851" xr:uid="{00000000-0005-0000-0000-000019280000}"/>
    <cellStyle name="Normal 22_App b.3 Unspent_" xfId="6487" xr:uid="{00000000-0005-0000-0000-00001A280000}"/>
    <cellStyle name="Normal 23" xfId="2889" xr:uid="{00000000-0005-0000-0000-00001B280000}"/>
    <cellStyle name="Normal 23 2" xfId="3627" xr:uid="{00000000-0005-0000-0000-00001C280000}"/>
    <cellStyle name="Normal 23 2 2" xfId="5018" xr:uid="{00000000-0005-0000-0000-00001D280000}"/>
    <cellStyle name="Normal 23 3" xfId="5017" xr:uid="{00000000-0005-0000-0000-00001E280000}"/>
    <cellStyle name="Normal 23 4" xfId="5569" xr:uid="{00000000-0005-0000-0000-00001F280000}"/>
    <cellStyle name="Normal 23 4 2" xfId="5621" xr:uid="{00000000-0005-0000-0000-000020280000}"/>
    <cellStyle name="Normal 23 4 3" xfId="5622" xr:uid="{00000000-0005-0000-0000-000021280000}"/>
    <cellStyle name="Normal 23 5" xfId="5619" xr:uid="{00000000-0005-0000-0000-000022280000}"/>
    <cellStyle name="Normal 23 6" xfId="5620" xr:uid="{00000000-0005-0000-0000-000023280000}"/>
    <cellStyle name="Normal 23 7" xfId="11110" xr:uid="{00000000-0005-0000-0000-000024280000}"/>
    <cellStyle name="Normal 23 7 2" xfId="17793" xr:uid="{00000000-0005-0000-0000-000025280000}"/>
    <cellStyle name="Normal 23 8" xfId="12254" xr:uid="{00000000-0005-0000-0000-000026280000}"/>
    <cellStyle name="Normal 23 8 2" xfId="17852" xr:uid="{00000000-0005-0000-0000-000027280000}"/>
    <cellStyle name="Normal 24" xfId="2935" xr:uid="{00000000-0005-0000-0000-000028280000}"/>
    <cellStyle name="Normal 24 2" xfId="3632" xr:uid="{00000000-0005-0000-0000-000029280000}"/>
    <cellStyle name="Normal 24 2 2" xfId="5020" xr:uid="{00000000-0005-0000-0000-00002A280000}"/>
    <cellStyle name="Normal 24 3" xfId="5019" xr:uid="{00000000-0005-0000-0000-00002B280000}"/>
    <cellStyle name="Normal 24 4" xfId="6486" xr:uid="{00000000-0005-0000-0000-00002C280000}"/>
    <cellStyle name="Normal 24 4 2" xfId="15681" xr:uid="{00000000-0005-0000-0000-00002D280000}"/>
    <cellStyle name="Normal 24 5" xfId="12255" xr:uid="{00000000-0005-0000-0000-00002E280000}"/>
    <cellStyle name="Normal 24 5 2" xfId="17853" xr:uid="{00000000-0005-0000-0000-00002F280000}"/>
    <cellStyle name="Normal 25" xfId="2941" xr:uid="{00000000-0005-0000-0000-000030280000}"/>
    <cellStyle name="Normal 25 2" xfId="3634" xr:uid="{00000000-0005-0000-0000-000031280000}"/>
    <cellStyle name="Normal 25 2 2" xfId="5022" xr:uid="{00000000-0005-0000-0000-000032280000}"/>
    <cellStyle name="Normal 25 3" xfId="5021" xr:uid="{00000000-0005-0000-0000-000033280000}"/>
    <cellStyle name="Normal 25 4" xfId="6485" xr:uid="{00000000-0005-0000-0000-000034280000}"/>
    <cellStyle name="Normal 25 4 2" xfId="15680" xr:uid="{00000000-0005-0000-0000-000035280000}"/>
    <cellStyle name="Normal 25 5" xfId="12256" xr:uid="{00000000-0005-0000-0000-000036280000}"/>
    <cellStyle name="Normal 25 5 2" xfId="17854" xr:uid="{00000000-0005-0000-0000-000037280000}"/>
    <cellStyle name="Normal 26" xfId="2923" xr:uid="{00000000-0005-0000-0000-000038280000}"/>
    <cellStyle name="Normal 26 2" xfId="3628" xr:uid="{00000000-0005-0000-0000-000039280000}"/>
    <cellStyle name="Normal 26 2 2" xfId="5024" xr:uid="{00000000-0005-0000-0000-00003A280000}"/>
    <cellStyle name="Normal 26 3" xfId="5023" xr:uid="{00000000-0005-0000-0000-00003B280000}"/>
    <cellStyle name="Normal 26 4" xfId="6484" xr:uid="{00000000-0005-0000-0000-00003C280000}"/>
    <cellStyle name="Normal 26 4 2" xfId="15679" xr:uid="{00000000-0005-0000-0000-00003D280000}"/>
    <cellStyle name="Normal 26 5" xfId="11111" xr:uid="{00000000-0005-0000-0000-00003E280000}"/>
    <cellStyle name="Normal 26 5 2" xfId="17794" xr:uid="{00000000-0005-0000-0000-00003F280000}"/>
    <cellStyle name="Normal 26 6" xfId="12257" xr:uid="{00000000-0005-0000-0000-000040280000}"/>
    <cellStyle name="Normal 26 6 2" xfId="17855" xr:uid="{00000000-0005-0000-0000-000041280000}"/>
    <cellStyle name="Normal 27" xfId="2942" xr:uid="{00000000-0005-0000-0000-000042280000}"/>
    <cellStyle name="Normal 27 2" xfId="3635" xr:uid="{00000000-0005-0000-0000-000043280000}"/>
    <cellStyle name="Normal 27 2 2" xfId="5026" xr:uid="{00000000-0005-0000-0000-000044280000}"/>
    <cellStyle name="Normal 27 3" xfId="5025" xr:uid="{00000000-0005-0000-0000-000045280000}"/>
    <cellStyle name="Normal 27 4" xfId="6483" xr:uid="{00000000-0005-0000-0000-000046280000}"/>
    <cellStyle name="Normal 27 5" xfId="11112" xr:uid="{00000000-0005-0000-0000-000047280000}"/>
    <cellStyle name="Normal 27 5 2" xfId="17795" xr:uid="{00000000-0005-0000-0000-000048280000}"/>
    <cellStyle name="Normal 27 6" xfId="12258" xr:uid="{00000000-0005-0000-0000-000049280000}"/>
    <cellStyle name="Normal 27 6 2" xfId="17856" xr:uid="{00000000-0005-0000-0000-00004A280000}"/>
    <cellStyle name="Normal 28" xfId="2943" xr:uid="{00000000-0005-0000-0000-00004B280000}"/>
    <cellStyle name="Normal 28 2" xfId="3636" xr:uid="{00000000-0005-0000-0000-00004C280000}"/>
    <cellStyle name="Normal 28 2 2" xfId="5028" xr:uid="{00000000-0005-0000-0000-00004D280000}"/>
    <cellStyle name="Normal 28 3" xfId="5027" xr:uid="{00000000-0005-0000-0000-00004E280000}"/>
    <cellStyle name="Normal 28 4" xfId="6482" xr:uid="{00000000-0005-0000-0000-00004F280000}"/>
    <cellStyle name="Normal 28 4 2" xfId="15678" xr:uid="{00000000-0005-0000-0000-000050280000}"/>
    <cellStyle name="Normal 28 5" xfId="12259" xr:uid="{00000000-0005-0000-0000-000051280000}"/>
    <cellStyle name="Normal 28 5 2" xfId="17857" xr:uid="{00000000-0005-0000-0000-000052280000}"/>
    <cellStyle name="Normal 29" xfId="2944" xr:uid="{00000000-0005-0000-0000-000053280000}"/>
    <cellStyle name="Normal 29 2" xfId="3637" xr:uid="{00000000-0005-0000-0000-000054280000}"/>
    <cellStyle name="Normal 29 2 2" xfId="5030" xr:uid="{00000000-0005-0000-0000-000055280000}"/>
    <cellStyle name="Normal 29 3" xfId="5029" xr:uid="{00000000-0005-0000-0000-000056280000}"/>
    <cellStyle name="Normal 29 4" xfId="6904" xr:uid="{00000000-0005-0000-0000-000057280000}"/>
    <cellStyle name="Normal 29 5" xfId="13206" xr:uid="{00000000-0005-0000-0000-000058280000}"/>
    <cellStyle name="Normal 29 5 2" xfId="17903" xr:uid="{00000000-0005-0000-0000-000059280000}"/>
    <cellStyle name="Normal 3" xfId="265" xr:uid="{00000000-0005-0000-0000-00005A280000}"/>
    <cellStyle name="Normal 3 10" xfId="3836" xr:uid="{00000000-0005-0000-0000-00005B280000}"/>
    <cellStyle name="Normal 3 10 10" xfId="7971" xr:uid="{00000000-0005-0000-0000-00005C280000}"/>
    <cellStyle name="Normal 3 10 10 2" xfId="12260" xr:uid="{00000000-0005-0000-0000-00005D280000}"/>
    <cellStyle name="Normal 3 10 11" xfId="7970" xr:uid="{00000000-0005-0000-0000-00005E280000}"/>
    <cellStyle name="Normal 3 10 11 2" xfId="12261" xr:uid="{00000000-0005-0000-0000-00005F280000}"/>
    <cellStyle name="Normal 3 10 12" xfId="7969" xr:uid="{00000000-0005-0000-0000-000060280000}"/>
    <cellStyle name="Normal 3 10 12 2" xfId="12262" xr:uid="{00000000-0005-0000-0000-000061280000}"/>
    <cellStyle name="Normal 3 10 13" xfId="7968" xr:uid="{00000000-0005-0000-0000-000062280000}"/>
    <cellStyle name="Normal 3 10 13 2" xfId="12263" xr:uid="{00000000-0005-0000-0000-000063280000}"/>
    <cellStyle name="Normal 3 10 14" xfId="7967" xr:uid="{00000000-0005-0000-0000-000064280000}"/>
    <cellStyle name="Normal 3 10 14 2" xfId="12264" xr:uid="{00000000-0005-0000-0000-000065280000}"/>
    <cellStyle name="Normal 3 10 15" xfId="7966" xr:uid="{00000000-0005-0000-0000-000066280000}"/>
    <cellStyle name="Normal 3 10 15 2" xfId="12265" xr:uid="{00000000-0005-0000-0000-000067280000}"/>
    <cellStyle name="Normal 3 10 16" xfId="7965" xr:uid="{00000000-0005-0000-0000-000068280000}"/>
    <cellStyle name="Normal 3 10 16 2" xfId="12266" xr:uid="{00000000-0005-0000-0000-000069280000}"/>
    <cellStyle name="Normal 3 10 17" xfId="7964" xr:uid="{00000000-0005-0000-0000-00006A280000}"/>
    <cellStyle name="Normal 3 10 17 2" xfId="12267" xr:uid="{00000000-0005-0000-0000-00006B280000}"/>
    <cellStyle name="Normal 3 10 18" xfId="7963" xr:uid="{00000000-0005-0000-0000-00006C280000}"/>
    <cellStyle name="Normal 3 10 18 2" xfId="12268" xr:uid="{00000000-0005-0000-0000-00006D280000}"/>
    <cellStyle name="Normal 3 10 19" xfId="7962" xr:uid="{00000000-0005-0000-0000-00006E280000}"/>
    <cellStyle name="Normal 3 10 19 2" xfId="12269" xr:uid="{00000000-0005-0000-0000-00006F280000}"/>
    <cellStyle name="Normal 3 10 2" xfId="7961" xr:uid="{00000000-0005-0000-0000-000070280000}"/>
    <cellStyle name="Normal 3 10 2 2" xfId="12270" xr:uid="{00000000-0005-0000-0000-000071280000}"/>
    <cellStyle name="Normal 3 10 20" xfId="7960" xr:uid="{00000000-0005-0000-0000-000072280000}"/>
    <cellStyle name="Normal 3 10 20 2" xfId="12271" xr:uid="{00000000-0005-0000-0000-000073280000}"/>
    <cellStyle name="Normal 3 10 21" xfId="7959" xr:uid="{00000000-0005-0000-0000-000074280000}"/>
    <cellStyle name="Normal 3 10 21 2" xfId="12272" xr:uid="{00000000-0005-0000-0000-000075280000}"/>
    <cellStyle name="Normal 3 10 22" xfId="7958" xr:uid="{00000000-0005-0000-0000-000076280000}"/>
    <cellStyle name="Normal 3 10 22 2" xfId="12273" xr:uid="{00000000-0005-0000-0000-000077280000}"/>
    <cellStyle name="Normal 3 10 23" xfId="7957" xr:uid="{00000000-0005-0000-0000-000078280000}"/>
    <cellStyle name="Normal 3 10 23 2" xfId="12274" xr:uid="{00000000-0005-0000-0000-000079280000}"/>
    <cellStyle name="Normal 3 10 24" xfId="7972" xr:uid="{00000000-0005-0000-0000-00007A280000}"/>
    <cellStyle name="Normal 3 10 3" xfId="7956" xr:uid="{00000000-0005-0000-0000-00007B280000}"/>
    <cellStyle name="Normal 3 10 3 2" xfId="12275" xr:uid="{00000000-0005-0000-0000-00007C280000}"/>
    <cellStyle name="Normal 3 10 4" xfId="7955" xr:uid="{00000000-0005-0000-0000-00007D280000}"/>
    <cellStyle name="Normal 3 10 4 2" xfId="12276" xr:uid="{00000000-0005-0000-0000-00007E280000}"/>
    <cellStyle name="Normal 3 10 5" xfId="7954" xr:uid="{00000000-0005-0000-0000-00007F280000}"/>
    <cellStyle name="Normal 3 10 5 2" xfId="12277" xr:uid="{00000000-0005-0000-0000-000080280000}"/>
    <cellStyle name="Normal 3 10 6" xfId="7953" xr:uid="{00000000-0005-0000-0000-000081280000}"/>
    <cellStyle name="Normal 3 10 6 2" xfId="12278" xr:uid="{00000000-0005-0000-0000-000082280000}"/>
    <cellStyle name="Normal 3 10 7" xfId="7952" xr:uid="{00000000-0005-0000-0000-000083280000}"/>
    <cellStyle name="Normal 3 10 7 2" xfId="12279" xr:uid="{00000000-0005-0000-0000-000084280000}"/>
    <cellStyle name="Normal 3 10 8" xfId="7951" xr:uid="{00000000-0005-0000-0000-000085280000}"/>
    <cellStyle name="Normal 3 10 8 2" xfId="12280" xr:uid="{00000000-0005-0000-0000-000086280000}"/>
    <cellStyle name="Normal 3 10 9" xfId="7950" xr:uid="{00000000-0005-0000-0000-000087280000}"/>
    <cellStyle name="Normal 3 10 9 2" xfId="12281" xr:uid="{00000000-0005-0000-0000-000088280000}"/>
    <cellStyle name="Normal 3 11" xfId="5031" xr:uid="{00000000-0005-0000-0000-000089280000}"/>
    <cellStyle name="Normal 3 11 10" xfId="7949" xr:uid="{00000000-0005-0000-0000-00008A280000}"/>
    <cellStyle name="Normal 3 11 10 2" xfId="12282" xr:uid="{00000000-0005-0000-0000-00008B280000}"/>
    <cellStyle name="Normal 3 11 11" xfId="7948" xr:uid="{00000000-0005-0000-0000-00008C280000}"/>
    <cellStyle name="Normal 3 11 11 2" xfId="12283" xr:uid="{00000000-0005-0000-0000-00008D280000}"/>
    <cellStyle name="Normal 3 11 12" xfId="7947" xr:uid="{00000000-0005-0000-0000-00008E280000}"/>
    <cellStyle name="Normal 3 11 12 2" xfId="12284" xr:uid="{00000000-0005-0000-0000-00008F280000}"/>
    <cellStyle name="Normal 3 11 13" xfId="7946" xr:uid="{00000000-0005-0000-0000-000090280000}"/>
    <cellStyle name="Normal 3 11 13 2" xfId="12285" xr:uid="{00000000-0005-0000-0000-000091280000}"/>
    <cellStyle name="Normal 3 11 14" xfId="7945" xr:uid="{00000000-0005-0000-0000-000092280000}"/>
    <cellStyle name="Normal 3 11 14 2" xfId="12286" xr:uid="{00000000-0005-0000-0000-000093280000}"/>
    <cellStyle name="Normal 3 11 15" xfId="7944" xr:uid="{00000000-0005-0000-0000-000094280000}"/>
    <cellStyle name="Normal 3 11 15 2" xfId="12287" xr:uid="{00000000-0005-0000-0000-000095280000}"/>
    <cellStyle name="Normal 3 11 16" xfId="7943" xr:uid="{00000000-0005-0000-0000-000096280000}"/>
    <cellStyle name="Normal 3 11 16 2" xfId="12288" xr:uid="{00000000-0005-0000-0000-000097280000}"/>
    <cellStyle name="Normal 3 11 17" xfId="7942" xr:uid="{00000000-0005-0000-0000-000098280000}"/>
    <cellStyle name="Normal 3 11 17 2" xfId="12289" xr:uid="{00000000-0005-0000-0000-000099280000}"/>
    <cellStyle name="Normal 3 11 18" xfId="7941" xr:uid="{00000000-0005-0000-0000-00009A280000}"/>
    <cellStyle name="Normal 3 11 18 2" xfId="12290" xr:uid="{00000000-0005-0000-0000-00009B280000}"/>
    <cellStyle name="Normal 3 11 19" xfId="7940" xr:uid="{00000000-0005-0000-0000-00009C280000}"/>
    <cellStyle name="Normal 3 11 19 2" xfId="12291" xr:uid="{00000000-0005-0000-0000-00009D280000}"/>
    <cellStyle name="Normal 3 11 2" xfId="7939" xr:uid="{00000000-0005-0000-0000-00009E280000}"/>
    <cellStyle name="Normal 3 11 2 2" xfId="12292" xr:uid="{00000000-0005-0000-0000-00009F280000}"/>
    <cellStyle name="Normal 3 11 20" xfId="7938" xr:uid="{00000000-0005-0000-0000-0000A0280000}"/>
    <cellStyle name="Normal 3 11 20 2" xfId="12293" xr:uid="{00000000-0005-0000-0000-0000A1280000}"/>
    <cellStyle name="Normal 3 11 21" xfId="7937" xr:uid="{00000000-0005-0000-0000-0000A2280000}"/>
    <cellStyle name="Normal 3 11 21 2" xfId="12294" xr:uid="{00000000-0005-0000-0000-0000A3280000}"/>
    <cellStyle name="Normal 3 11 22" xfId="7936" xr:uid="{00000000-0005-0000-0000-0000A4280000}"/>
    <cellStyle name="Normal 3 11 22 2" xfId="12295" xr:uid="{00000000-0005-0000-0000-0000A5280000}"/>
    <cellStyle name="Normal 3 11 23" xfId="7935" xr:uid="{00000000-0005-0000-0000-0000A6280000}"/>
    <cellStyle name="Normal 3 11 23 2" xfId="12296" xr:uid="{00000000-0005-0000-0000-0000A7280000}"/>
    <cellStyle name="Normal 3 11 24" xfId="12297" xr:uid="{00000000-0005-0000-0000-0000A8280000}"/>
    <cellStyle name="Normal 3 11 3" xfId="7934" xr:uid="{00000000-0005-0000-0000-0000A9280000}"/>
    <cellStyle name="Normal 3 11 3 2" xfId="12298" xr:uid="{00000000-0005-0000-0000-0000AA280000}"/>
    <cellStyle name="Normal 3 11 4" xfId="7933" xr:uid="{00000000-0005-0000-0000-0000AB280000}"/>
    <cellStyle name="Normal 3 11 4 2" xfId="12299" xr:uid="{00000000-0005-0000-0000-0000AC280000}"/>
    <cellStyle name="Normal 3 11 5" xfId="7932" xr:uid="{00000000-0005-0000-0000-0000AD280000}"/>
    <cellStyle name="Normal 3 11 5 2" xfId="12300" xr:uid="{00000000-0005-0000-0000-0000AE280000}"/>
    <cellStyle name="Normal 3 11 6" xfId="7931" xr:uid="{00000000-0005-0000-0000-0000AF280000}"/>
    <cellStyle name="Normal 3 11 6 2" xfId="12301" xr:uid="{00000000-0005-0000-0000-0000B0280000}"/>
    <cellStyle name="Normal 3 11 7" xfId="7930" xr:uid="{00000000-0005-0000-0000-0000B1280000}"/>
    <cellStyle name="Normal 3 11 7 2" xfId="12302" xr:uid="{00000000-0005-0000-0000-0000B2280000}"/>
    <cellStyle name="Normal 3 11 8" xfId="7929" xr:uid="{00000000-0005-0000-0000-0000B3280000}"/>
    <cellStyle name="Normal 3 11 8 2" xfId="12303" xr:uid="{00000000-0005-0000-0000-0000B4280000}"/>
    <cellStyle name="Normal 3 11 9" xfId="7928" xr:uid="{00000000-0005-0000-0000-0000B5280000}"/>
    <cellStyle name="Normal 3 11 9 2" xfId="12304" xr:uid="{00000000-0005-0000-0000-0000B6280000}"/>
    <cellStyle name="Normal 3 12" xfId="2682" xr:uid="{00000000-0005-0000-0000-0000B7280000}"/>
    <cellStyle name="Normal 3 12 10" xfId="7926" xr:uid="{00000000-0005-0000-0000-0000B8280000}"/>
    <cellStyle name="Normal 3 12 10 2" xfId="12305" xr:uid="{00000000-0005-0000-0000-0000B9280000}"/>
    <cellStyle name="Normal 3 12 11" xfId="7925" xr:uid="{00000000-0005-0000-0000-0000BA280000}"/>
    <cellStyle name="Normal 3 12 11 2" xfId="12306" xr:uid="{00000000-0005-0000-0000-0000BB280000}"/>
    <cellStyle name="Normal 3 12 12" xfId="7924" xr:uid="{00000000-0005-0000-0000-0000BC280000}"/>
    <cellStyle name="Normal 3 12 12 2" xfId="12307" xr:uid="{00000000-0005-0000-0000-0000BD280000}"/>
    <cellStyle name="Normal 3 12 13" xfId="7923" xr:uid="{00000000-0005-0000-0000-0000BE280000}"/>
    <cellStyle name="Normal 3 12 13 2" xfId="12308" xr:uid="{00000000-0005-0000-0000-0000BF280000}"/>
    <cellStyle name="Normal 3 12 14" xfId="7922" xr:uid="{00000000-0005-0000-0000-0000C0280000}"/>
    <cellStyle name="Normal 3 12 14 2" xfId="12309" xr:uid="{00000000-0005-0000-0000-0000C1280000}"/>
    <cellStyle name="Normal 3 12 15" xfId="7921" xr:uid="{00000000-0005-0000-0000-0000C2280000}"/>
    <cellStyle name="Normal 3 12 15 2" xfId="12310" xr:uid="{00000000-0005-0000-0000-0000C3280000}"/>
    <cellStyle name="Normal 3 12 16" xfId="7920" xr:uid="{00000000-0005-0000-0000-0000C4280000}"/>
    <cellStyle name="Normal 3 12 16 2" xfId="12311" xr:uid="{00000000-0005-0000-0000-0000C5280000}"/>
    <cellStyle name="Normal 3 12 17" xfId="7919" xr:uid="{00000000-0005-0000-0000-0000C6280000}"/>
    <cellStyle name="Normal 3 12 17 2" xfId="12312" xr:uid="{00000000-0005-0000-0000-0000C7280000}"/>
    <cellStyle name="Normal 3 12 18" xfId="7918" xr:uid="{00000000-0005-0000-0000-0000C8280000}"/>
    <cellStyle name="Normal 3 12 18 2" xfId="12313" xr:uid="{00000000-0005-0000-0000-0000C9280000}"/>
    <cellStyle name="Normal 3 12 19" xfId="7917" xr:uid="{00000000-0005-0000-0000-0000CA280000}"/>
    <cellStyle name="Normal 3 12 19 2" xfId="12314" xr:uid="{00000000-0005-0000-0000-0000CB280000}"/>
    <cellStyle name="Normal 3 12 2" xfId="7916" xr:uid="{00000000-0005-0000-0000-0000CC280000}"/>
    <cellStyle name="Normal 3 12 2 2" xfId="12315" xr:uid="{00000000-0005-0000-0000-0000CD280000}"/>
    <cellStyle name="Normal 3 12 20" xfId="7915" xr:uid="{00000000-0005-0000-0000-0000CE280000}"/>
    <cellStyle name="Normal 3 12 20 2" xfId="12316" xr:uid="{00000000-0005-0000-0000-0000CF280000}"/>
    <cellStyle name="Normal 3 12 21" xfId="7914" xr:uid="{00000000-0005-0000-0000-0000D0280000}"/>
    <cellStyle name="Normal 3 12 21 2" xfId="12317" xr:uid="{00000000-0005-0000-0000-0000D1280000}"/>
    <cellStyle name="Normal 3 12 22" xfId="7913" xr:uid="{00000000-0005-0000-0000-0000D2280000}"/>
    <cellStyle name="Normal 3 12 22 2" xfId="12318" xr:uid="{00000000-0005-0000-0000-0000D3280000}"/>
    <cellStyle name="Normal 3 12 23" xfId="7912" xr:uid="{00000000-0005-0000-0000-0000D4280000}"/>
    <cellStyle name="Normal 3 12 23 2" xfId="12319" xr:uid="{00000000-0005-0000-0000-0000D5280000}"/>
    <cellStyle name="Normal 3 12 24" xfId="7927" xr:uid="{00000000-0005-0000-0000-0000D6280000}"/>
    <cellStyle name="Normal 3 12 3" xfId="7911" xr:uid="{00000000-0005-0000-0000-0000D7280000}"/>
    <cellStyle name="Normal 3 12 3 2" xfId="12320" xr:uid="{00000000-0005-0000-0000-0000D8280000}"/>
    <cellStyle name="Normal 3 12 4" xfId="7910" xr:uid="{00000000-0005-0000-0000-0000D9280000}"/>
    <cellStyle name="Normal 3 12 4 2" xfId="12321" xr:uid="{00000000-0005-0000-0000-0000DA280000}"/>
    <cellStyle name="Normal 3 12 5" xfId="7909" xr:uid="{00000000-0005-0000-0000-0000DB280000}"/>
    <cellStyle name="Normal 3 12 5 2" xfId="12322" xr:uid="{00000000-0005-0000-0000-0000DC280000}"/>
    <cellStyle name="Normal 3 12 6" xfId="7908" xr:uid="{00000000-0005-0000-0000-0000DD280000}"/>
    <cellStyle name="Normal 3 12 6 2" xfId="12323" xr:uid="{00000000-0005-0000-0000-0000DE280000}"/>
    <cellStyle name="Normal 3 12 7" xfId="7907" xr:uid="{00000000-0005-0000-0000-0000DF280000}"/>
    <cellStyle name="Normal 3 12 7 2" xfId="12324" xr:uid="{00000000-0005-0000-0000-0000E0280000}"/>
    <cellStyle name="Normal 3 12 8" xfId="7906" xr:uid="{00000000-0005-0000-0000-0000E1280000}"/>
    <cellStyle name="Normal 3 12 8 2" xfId="12325" xr:uid="{00000000-0005-0000-0000-0000E2280000}"/>
    <cellStyle name="Normal 3 12 9" xfId="7905" xr:uid="{00000000-0005-0000-0000-0000E3280000}"/>
    <cellStyle name="Normal 3 12 9 2" xfId="12326" xr:uid="{00000000-0005-0000-0000-0000E4280000}"/>
    <cellStyle name="Normal 3 13" xfId="5624" xr:uid="{00000000-0005-0000-0000-0000E5280000}"/>
    <cellStyle name="Normal 3 13 10" xfId="7903" xr:uid="{00000000-0005-0000-0000-0000E6280000}"/>
    <cellStyle name="Normal 3 13 10 2" xfId="12327" xr:uid="{00000000-0005-0000-0000-0000E7280000}"/>
    <cellStyle name="Normal 3 13 11" xfId="7902" xr:uid="{00000000-0005-0000-0000-0000E8280000}"/>
    <cellStyle name="Normal 3 13 11 2" xfId="12328" xr:uid="{00000000-0005-0000-0000-0000E9280000}"/>
    <cellStyle name="Normal 3 13 12" xfId="7901" xr:uid="{00000000-0005-0000-0000-0000EA280000}"/>
    <cellStyle name="Normal 3 13 12 2" xfId="12329" xr:uid="{00000000-0005-0000-0000-0000EB280000}"/>
    <cellStyle name="Normal 3 13 13" xfId="7900" xr:uid="{00000000-0005-0000-0000-0000EC280000}"/>
    <cellStyle name="Normal 3 13 13 2" xfId="12330" xr:uid="{00000000-0005-0000-0000-0000ED280000}"/>
    <cellStyle name="Normal 3 13 14" xfId="7899" xr:uid="{00000000-0005-0000-0000-0000EE280000}"/>
    <cellStyle name="Normal 3 13 14 2" xfId="12331" xr:uid="{00000000-0005-0000-0000-0000EF280000}"/>
    <cellStyle name="Normal 3 13 15" xfId="7898" xr:uid="{00000000-0005-0000-0000-0000F0280000}"/>
    <cellStyle name="Normal 3 13 15 2" xfId="12332" xr:uid="{00000000-0005-0000-0000-0000F1280000}"/>
    <cellStyle name="Normal 3 13 16" xfId="7897" xr:uid="{00000000-0005-0000-0000-0000F2280000}"/>
    <cellStyle name="Normal 3 13 16 2" xfId="12333" xr:uid="{00000000-0005-0000-0000-0000F3280000}"/>
    <cellStyle name="Normal 3 13 17" xfId="7896" xr:uid="{00000000-0005-0000-0000-0000F4280000}"/>
    <cellStyle name="Normal 3 13 17 2" xfId="12334" xr:uid="{00000000-0005-0000-0000-0000F5280000}"/>
    <cellStyle name="Normal 3 13 18" xfId="7895" xr:uid="{00000000-0005-0000-0000-0000F6280000}"/>
    <cellStyle name="Normal 3 13 18 2" xfId="12335" xr:uid="{00000000-0005-0000-0000-0000F7280000}"/>
    <cellStyle name="Normal 3 13 19" xfId="7894" xr:uid="{00000000-0005-0000-0000-0000F8280000}"/>
    <cellStyle name="Normal 3 13 19 2" xfId="12336" xr:uid="{00000000-0005-0000-0000-0000F9280000}"/>
    <cellStyle name="Normal 3 13 2" xfId="7893" xr:uid="{00000000-0005-0000-0000-0000FA280000}"/>
    <cellStyle name="Normal 3 13 2 2" xfId="12337" xr:uid="{00000000-0005-0000-0000-0000FB280000}"/>
    <cellStyle name="Normal 3 13 20" xfId="7892" xr:uid="{00000000-0005-0000-0000-0000FC280000}"/>
    <cellStyle name="Normal 3 13 20 2" xfId="12338" xr:uid="{00000000-0005-0000-0000-0000FD280000}"/>
    <cellStyle name="Normal 3 13 21" xfId="7891" xr:uid="{00000000-0005-0000-0000-0000FE280000}"/>
    <cellStyle name="Normal 3 13 21 2" xfId="12339" xr:uid="{00000000-0005-0000-0000-0000FF280000}"/>
    <cellStyle name="Normal 3 13 22" xfId="7890" xr:uid="{00000000-0005-0000-0000-000000290000}"/>
    <cellStyle name="Normal 3 13 22 2" xfId="12340" xr:uid="{00000000-0005-0000-0000-000001290000}"/>
    <cellStyle name="Normal 3 13 23" xfId="7889" xr:uid="{00000000-0005-0000-0000-000002290000}"/>
    <cellStyle name="Normal 3 13 23 2" xfId="12341" xr:uid="{00000000-0005-0000-0000-000003290000}"/>
    <cellStyle name="Normal 3 13 24" xfId="7904" xr:uid="{00000000-0005-0000-0000-000004290000}"/>
    <cellStyle name="Normal 3 13 3" xfId="7888" xr:uid="{00000000-0005-0000-0000-000005290000}"/>
    <cellStyle name="Normal 3 13 3 2" xfId="12342" xr:uid="{00000000-0005-0000-0000-000006290000}"/>
    <cellStyle name="Normal 3 13 4" xfId="7887" xr:uid="{00000000-0005-0000-0000-000007290000}"/>
    <cellStyle name="Normal 3 13 4 2" xfId="12343" xr:uid="{00000000-0005-0000-0000-000008290000}"/>
    <cellStyle name="Normal 3 13 5" xfId="7886" xr:uid="{00000000-0005-0000-0000-000009290000}"/>
    <cellStyle name="Normal 3 13 5 2" xfId="12344" xr:uid="{00000000-0005-0000-0000-00000A290000}"/>
    <cellStyle name="Normal 3 13 6" xfId="7885" xr:uid="{00000000-0005-0000-0000-00000B290000}"/>
    <cellStyle name="Normal 3 13 6 2" xfId="12345" xr:uid="{00000000-0005-0000-0000-00000C290000}"/>
    <cellStyle name="Normal 3 13 7" xfId="7884" xr:uid="{00000000-0005-0000-0000-00000D290000}"/>
    <cellStyle name="Normal 3 13 7 2" xfId="12346" xr:uid="{00000000-0005-0000-0000-00000E290000}"/>
    <cellStyle name="Normal 3 13 8" xfId="7883" xr:uid="{00000000-0005-0000-0000-00000F290000}"/>
    <cellStyle name="Normal 3 13 8 2" xfId="12347" xr:uid="{00000000-0005-0000-0000-000010290000}"/>
    <cellStyle name="Normal 3 13 9" xfId="7882" xr:uid="{00000000-0005-0000-0000-000011290000}"/>
    <cellStyle name="Normal 3 13 9 2" xfId="12348" xr:uid="{00000000-0005-0000-0000-000012290000}"/>
    <cellStyle name="Normal 3 14" xfId="5632" xr:uid="{00000000-0005-0000-0000-000013290000}"/>
    <cellStyle name="Normal 3 14 10" xfId="7880" xr:uid="{00000000-0005-0000-0000-000014290000}"/>
    <cellStyle name="Normal 3 14 10 2" xfId="12349" xr:uid="{00000000-0005-0000-0000-000015290000}"/>
    <cellStyle name="Normal 3 14 11" xfId="7879" xr:uid="{00000000-0005-0000-0000-000016290000}"/>
    <cellStyle name="Normal 3 14 11 2" xfId="12350" xr:uid="{00000000-0005-0000-0000-000017290000}"/>
    <cellStyle name="Normal 3 14 12" xfId="7878" xr:uid="{00000000-0005-0000-0000-000018290000}"/>
    <cellStyle name="Normal 3 14 12 2" xfId="12351" xr:uid="{00000000-0005-0000-0000-000019290000}"/>
    <cellStyle name="Normal 3 14 13" xfId="7877" xr:uid="{00000000-0005-0000-0000-00001A290000}"/>
    <cellStyle name="Normal 3 14 13 2" xfId="12352" xr:uid="{00000000-0005-0000-0000-00001B290000}"/>
    <cellStyle name="Normal 3 14 14" xfId="7876" xr:uid="{00000000-0005-0000-0000-00001C290000}"/>
    <cellStyle name="Normal 3 14 14 2" xfId="12353" xr:uid="{00000000-0005-0000-0000-00001D290000}"/>
    <cellStyle name="Normal 3 14 15" xfId="7875" xr:uid="{00000000-0005-0000-0000-00001E290000}"/>
    <cellStyle name="Normal 3 14 15 2" xfId="12354" xr:uid="{00000000-0005-0000-0000-00001F290000}"/>
    <cellStyle name="Normal 3 14 16" xfId="7874" xr:uid="{00000000-0005-0000-0000-000020290000}"/>
    <cellStyle name="Normal 3 14 16 2" xfId="12355" xr:uid="{00000000-0005-0000-0000-000021290000}"/>
    <cellStyle name="Normal 3 14 17" xfId="7873" xr:uid="{00000000-0005-0000-0000-000022290000}"/>
    <cellStyle name="Normal 3 14 17 2" xfId="12356" xr:uid="{00000000-0005-0000-0000-000023290000}"/>
    <cellStyle name="Normal 3 14 18" xfId="7872" xr:uid="{00000000-0005-0000-0000-000024290000}"/>
    <cellStyle name="Normal 3 14 18 2" xfId="12357" xr:uid="{00000000-0005-0000-0000-000025290000}"/>
    <cellStyle name="Normal 3 14 19" xfId="7871" xr:uid="{00000000-0005-0000-0000-000026290000}"/>
    <cellStyle name="Normal 3 14 19 2" xfId="12358" xr:uid="{00000000-0005-0000-0000-000027290000}"/>
    <cellStyle name="Normal 3 14 2" xfId="10192" xr:uid="{00000000-0005-0000-0000-000028290000}"/>
    <cellStyle name="Normal 3 14 2 2" xfId="7870" xr:uid="{00000000-0005-0000-0000-000029290000}"/>
    <cellStyle name="Normal 3 14 20" xfId="7869" xr:uid="{00000000-0005-0000-0000-00002A290000}"/>
    <cellStyle name="Normal 3 14 20 2" xfId="12359" xr:uid="{00000000-0005-0000-0000-00002B290000}"/>
    <cellStyle name="Normal 3 14 21" xfId="7868" xr:uid="{00000000-0005-0000-0000-00002C290000}"/>
    <cellStyle name="Normal 3 14 21 2" xfId="12360" xr:uid="{00000000-0005-0000-0000-00002D290000}"/>
    <cellStyle name="Normal 3 14 22" xfId="7867" xr:uid="{00000000-0005-0000-0000-00002E290000}"/>
    <cellStyle name="Normal 3 14 22 2" xfId="12361" xr:uid="{00000000-0005-0000-0000-00002F290000}"/>
    <cellStyle name="Normal 3 14 23" xfId="7866" xr:uid="{00000000-0005-0000-0000-000030290000}"/>
    <cellStyle name="Normal 3 14 23 2" xfId="12362" xr:uid="{00000000-0005-0000-0000-000031290000}"/>
    <cellStyle name="Normal 3 14 24" xfId="7881" xr:uid="{00000000-0005-0000-0000-000032290000}"/>
    <cellStyle name="Normal 3 14 25" xfId="15006" xr:uid="{00000000-0005-0000-0000-000033290000}"/>
    <cellStyle name="Normal 3 14 3" xfId="7865" xr:uid="{00000000-0005-0000-0000-000034290000}"/>
    <cellStyle name="Normal 3 14 3 2" xfId="12363" xr:uid="{00000000-0005-0000-0000-000035290000}"/>
    <cellStyle name="Normal 3 14 4" xfId="7864" xr:uid="{00000000-0005-0000-0000-000036290000}"/>
    <cellStyle name="Normal 3 14 4 2" xfId="12364" xr:uid="{00000000-0005-0000-0000-000037290000}"/>
    <cellStyle name="Normal 3 14 5" xfId="7863" xr:uid="{00000000-0005-0000-0000-000038290000}"/>
    <cellStyle name="Normal 3 14 5 2" xfId="12365" xr:uid="{00000000-0005-0000-0000-000039290000}"/>
    <cellStyle name="Normal 3 14 6" xfId="7862" xr:uid="{00000000-0005-0000-0000-00003A290000}"/>
    <cellStyle name="Normal 3 14 6 2" xfId="12366" xr:uid="{00000000-0005-0000-0000-00003B290000}"/>
    <cellStyle name="Normal 3 14 7" xfId="7861" xr:uid="{00000000-0005-0000-0000-00003C290000}"/>
    <cellStyle name="Normal 3 14 7 2" xfId="12367" xr:uid="{00000000-0005-0000-0000-00003D290000}"/>
    <cellStyle name="Normal 3 14 8" xfId="7860" xr:uid="{00000000-0005-0000-0000-00003E290000}"/>
    <cellStyle name="Normal 3 14 8 2" xfId="12368" xr:uid="{00000000-0005-0000-0000-00003F290000}"/>
    <cellStyle name="Normal 3 14 9" xfId="7859" xr:uid="{00000000-0005-0000-0000-000040290000}"/>
    <cellStyle name="Normal 3 14 9 2" xfId="12369" xr:uid="{00000000-0005-0000-0000-000041290000}"/>
    <cellStyle name="Normal 3 15" xfId="9208" xr:uid="{00000000-0005-0000-0000-000042290000}"/>
    <cellStyle name="Normal 3 15 10" xfId="7857" xr:uid="{00000000-0005-0000-0000-000043290000}"/>
    <cellStyle name="Normal 3 15 10 2" xfId="12370" xr:uid="{00000000-0005-0000-0000-000044290000}"/>
    <cellStyle name="Normal 3 15 11" xfId="7856" xr:uid="{00000000-0005-0000-0000-000045290000}"/>
    <cellStyle name="Normal 3 15 11 2" xfId="12371" xr:uid="{00000000-0005-0000-0000-000046290000}"/>
    <cellStyle name="Normal 3 15 12" xfId="7855" xr:uid="{00000000-0005-0000-0000-000047290000}"/>
    <cellStyle name="Normal 3 15 12 2" xfId="12372" xr:uid="{00000000-0005-0000-0000-000048290000}"/>
    <cellStyle name="Normal 3 15 13" xfId="7854" xr:uid="{00000000-0005-0000-0000-000049290000}"/>
    <cellStyle name="Normal 3 15 13 2" xfId="12373" xr:uid="{00000000-0005-0000-0000-00004A290000}"/>
    <cellStyle name="Normal 3 15 14" xfId="7853" xr:uid="{00000000-0005-0000-0000-00004B290000}"/>
    <cellStyle name="Normal 3 15 14 2" xfId="12374" xr:uid="{00000000-0005-0000-0000-00004C290000}"/>
    <cellStyle name="Normal 3 15 15" xfId="7852" xr:uid="{00000000-0005-0000-0000-00004D290000}"/>
    <cellStyle name="Normal 3 15 15 2" xfId="12375" xr:uid="{00000000-0005-0000-0000-00004E290000}"/>
    <cellStyle name="Normal 3 15 16" xfId="7851" xr:uid="{00000000-0005-0000-0000-00004F290000}"/>
    <cellStyle name="Normal 3 15 16 2" xfId="12376" xr:uid="{00000000-0005-0000-0000-000050290000}"/>
    <cellStyle name="Normal 3 15 17" xfId="7849" xr:uid="{00000000-0005-0000-0000-000051290000}"/>
    <cellStyle name="Normal 3 15 17 2" xfId="12377" xr:uid="{00000000-0005-0000-0000-000052290000}"/>
    <cellStyle name="Normal 3 15 18" xfId="7848" xr:uid="{00000000-0005-0000-0000-000053290000}"/>
    <cellStyle name="Normal 3 15 18 2" xfId="12378" xr:uid="{00000000-0005-0000-0000-000054290000}"/>
    <cellStyle name="Normal 3 15 19" xfId="7847" xr:uid="{00000000-0005-0000-0000-000055290000}"/>
    <cellStyle name="Normal 3 15 19 2" xfId="12379" xr:uid="{00000000-0005-0000-0000-000056290000}"/>
    <cellStyle name="Normal 3 15 2" xfId="7846" xr:uid="{00000000-0005-0000-0000-000057290000}"/>
    <cellStyle name="Normal 3 15 2 2" xfId="12380" xr:uid="{00000000-0005-0000-0000-000058290000}"/>
    <cellStyle name="Normal 3 15 20" xfId="7845" xr:uid="{00000000-0005-0000-0000-000059290000}"/>
    <cellStyle name="Normal 3 15 20 2" xfId="12381" xr:uid="{00000000-0005-0000-0000-00005A290000}"/>
    <cellStyle name="Normal 3 15 21" xfId="7844" xr:uid="{00000000-0005-0000-0000-00005B290000}"/>
    <cellStyle name="Normal 3 15 21 2" xfId="12382" xr:uid="{00000000-0005-0000-0000-00005C290000}"/>
    <cellStyle name="Normal 3 15 22" xfId="7843" xr:uid="{00000000-0005-0000-0000-00005D290000}"/>
    <cellStyle name="Normal 3 15 22 2" xfId="12383" xr:uid="{00000000-0005-0000-0000-00005E290000}"/>
    <cellStyle name="Normal 3 15 23" xfId="7842" xr:uid="{00000000-0005-0000-0000-00005F290000}"/>
    <cellStyle name="Normal 3 15 23 2" xfId="12384" xr:uid="{00000000-0005-0000-0000-000060290000}"/>
    <cellStyle name="Normal 3 15 24" xfId="7858" xr:uid="{00000000-0005-0000-0000-000061290000}"/>
    <cellStyle name="Normal 3 15 3" xfId="7841" xr:uid="{00000000-0005-0000-0000-000062290000}"/>
    <cellStyle name="Normal 3 15 3 2" xfId="12385" xr:uid="{00000000-0005-0000-0000-000063290000}"/>
    <cellStyle name="Normal 3 15 4" xfId="7840" xr:uid="{00000000-0005-0000-0000-000064290000}"/>
    <cellStyle name="Normal 3 15 4 2" xfId="12386" xr:uid="{00000000-0005-0000-0000-000065290000}"/>
    <cellStyle name="Normal 3 15 5" xfId="7839" xr:uid="{00000000-0005-0000-0000-000066290000}"/>
    <cellStyle name="Normal 3 15 5 2" xfId="12387" xr:uid="{00000000-0005-0000-0000-000067290000}"/>
    <cellStyle name="Normal 3 15 6" xfId="7838" xr:uid="{00000000-0005-0000-0000-000068290000}"/>
    <cellStyle name="Normal 3 15 6 2" xfId="12388" xr:uid="{00000000-0005-0000-0000-000069290000}"/>
    <cellStyle name="Normal 3 15 7" xfId="7837" xr:uid="{00000000-0005-0000-0000-00006A290000}"/>
    <cellStyle name="Normal 3 15 7 2" xfId="12389" xr:uid="{00000000-0005-0000-0000-00006B290000}"/>
    <cellStyle name="Normal 3 15 8" xfId="7836" xr:uid="{00000000-0005-0000-0000-00006C290000}"/>
    <cellStyle name="Normal 3 15 8 2" xfId="12390" xr:uid="{00000000-0005-0000-0000-00006D290000}"/>
    <cellStyle name="Normal 3 15 9" xfId="7835" xr:uid="{00000000-0005-0000-0000-00006E290000}"/>
    <cellStyle name="Normal 3 15 9 2" xfId="12391" xr:uid="{00000000-0005-0000-0000-00006F290000}"/>
    <cellStyle name="Normal 3 16" xfId="10249" xr:uid="{00000000-0005-0000-0000-000070290000}"/>
    <cellStyle name="Normal 3 16 10" xfId="7833" xr:uid="{00000000-0005-0000-0000-000071290000}"/>
    <cellStyle name="Normal 3 16 10 2" xfId="12392" xr:uid="{00000000-0005-0000-0000-000072290000}"/>
    <cellStyle name="Normal 3 16 11" xfId="7832" xr:uid="{00000000-0005-0000-0000-000073290000}"/>
    <cellStyle name="Normal 3 16 11 2" xfId="12393" xr:uid="{00000000-0005-0000-0000-000074290000}"/>
    <cellStyle name="Normal 3 16 12" xfId="7831" xr:uid="{00000000-0005-0000-0000-000075290000}"/>
    <cellStyle name="Normal 3 16 12 2" xfId="12394" xr:uid="{00000000-0005-0000-0000-000076290000}"/>
    <cellStyle name="Normal 3 16 13" xfId="7830" xr:uid="{00000000-0005-0000-0000-000077290000}"/>
    <cellStyle name="Normal 3 16 13 2" xfId="12395" xr:uid="{00000000-0005-0000-0000-000078290000}"/>
    <cellStyle name="Normal 3 16 14" xfId="7829" xr:uid="{00000000-0005-0000-0000-000079290000}"/>
    <cellStyle name="Normal 3 16 14 2" xfId="12396" xr:uid="{00000000-0005-0000-0000-00007A290000}"/>
    <cellStyle name="Normal 3 16 15" xfId="7828" xr:uid="{00000000-0005-0000-0000-00007B290000}"/>
    <cellStyle name="Normal 3 16 15 2" xfId="12397" xr:uid="{00000000-0005-0000-0000-00007C290000}"/>
    <cellStyle name="Normal 3 16 16" xfId="7827" xr:uid="{00000000-0005-0000-0000-00007D290000}"/>
    <cellStyle name="Normal 3 16 16 2" xfId="12398" xr:uid="{00000000-0005-0000-0000-00007E290000}"/>
    <cellStyle name="Normal 3 16 17" xfId="7826" xr:uid="{00000000-0005-0000-0000-00007F290000}"/>
    <cellStyle name="Normal 3 16 17 2" xfId="12399" xr:uid="{00000000-0005-0000-0000-000080290000}"/>
    <cellStyle name="Normal 3 16 18" xfId="7825" xr:uid="{00000000-0005-0000-0000-000081290000}"/>
    <cellStyle name="Normal 3 16 18 2" xfId="12400" xr:uid="{00000000-0005-0000-0000-000082290000}"/>
    <cellStyle name="Normal 3 16 19" xfId="7824" xr:uid="{00000000-0005-0000-0000-000083290000}"/>
    <cellStyle name="Normal 3 16 19 2" xfId="12401" xr:uid="{00000000-0005-0000-0000-000084290000}"/>
    <cellStyle name="Normal 3 16 2" xfId="7823" xr:uid="{00000000-0005-0000-0000-000085290000}"/>
    <cellStyle name="Normal 3 16 2 2" xfId="12402" xr:uid="{00000000-0005-0000-0000-000086290000}"/>
    <cellStyle name="Normal 3 16 20" xfId="7822" xr:uid="{00000000-0005-0000-0000-000087290000}"/>
    <cellStyle name="Normal 3 16 20 2" xfId="12403" xr:uid="{00000000-0005-0000-0000-000088290000}"/>
    <cellStyle name="Normal 3 16 21" xfId="7821" xr:uid="{00000000-0005-0000-0000-000089290000}"/>
    <cellStyle name="Normal 3 16 21 2" xfId="12404" xr:uid="{00000000-0005-0000-0000-00008A290000}"/>
    <cellStyle name="Normal 3 16 22" xfId="7820" xr:uid="{00000000-0005-0000-0000-00008B290000}"/>
    <cellStyle name="Normal 3 16 22 2" xfId="12405" xr:uid="{00000000-0005-0000-0000-00008C290000}"/>
    <cellStyle name="Normal 3 16 23" xfId="7819" xr:uid="{00000000-0005-0000-0000-00008D290000}"/>
    <cellStyle name="Normal 3 16 23 2" xfId="12406" xr:uid="{00000000-0005-0000-0000-00008E290000}"/>
    <cellStyle name="Normal 3 16 24" xfId="7834" xr:uid="{00000000-0005-0000-0000-00008F290000}"/>
    <cellStyle name="Normal 3 16 3" xfId="7818" xr:uid="{00000000-0005-0000-0000-000090290000}"/>
    <cellStyle name="Normal 3 16 3 2" xfId="12407" xr:uid="{00000000-0005-0000-0000-000091290000}"/>
    <cellStyle name="Normal 3 16 4" xfId="7817" xr:uid="{00000000-0005-0000-0000-000092290000}"/>
    <cellStyle name="Normal 3 16 4 2" xfId="12408" xr:uid="{00000000-0005-0000-0000-000093290000}"/>
    <cellStyle name="Normal 3 16 5" xfId="7816" xr:uid="{00000000-0005-0000-0000-000094290000}"/>
    <cellStyle name="Normal 3 16 5 2" xfId="12409" xr:uid="{00000000-0005-0000-0000-000095290000}"/>
    <cellStyle name="Normal 3 16 6" xfId="7815" xr:uid="{00000000-0005-0000-0000-000096290000}"/>
    <cellStyle name="Normal 3 16 6 2" xfId="12410" xr:uid="{00000000-0005-0000-0000-000097290000}"/>
    <cellStyle name="Normal 3 16 7" xfId="7814" xr:uid="{00000000-0005-0000-0000-000098290000}"/>
    <cellStyle name="Normal 3 16 7 2" xfId="12411" xr:uid="{00000000-0005-0000-0000-000099290000}"/>
    <cellStyle name="Normal 3 16 8" xfId="7813" xr:uid="{00000000-0005-0000-0000-00009A290000}"/>
    <cellStyle name="Normal 3 16 8 2" xfId="12412" xr:uid="{00000000-0005-0000-0000-00009B290000}"/>
    <cellStyle name="Normal 3 16 9" xfId="7812" xr:uid="{00000000-0005-0000-0000-00009C290000}"/>
    <cellStyle name="Normal 3 16 9 2" xfId="12413" xr:uid="{00000000-0005-0000-0000-00009D290000}"/>
    <cellStyle name="Normal 3 17" xfId="10288" xr:uid="{00000000-0005-0000-0000-00009E290000}"/>
    <cellStyle name="Normal 3 17 10" xfId="7810" xr:uid="{00000000-0005-0000-0000-00009F290000}"/>
    <cellStyle name="Normal 3 17 10 2" xfId="12414" xr:uid="{00000000-0005-0000-0000-0000A0290000}"/>
    <cellStyle name="Normal 3 17 11" xfId="7809" xr:uid="{00000000-0005-0000-0000-0000A1290000}"/>
    <cellStyle name="Normal 3 17 11 2" xfId="12415" xr:uid="{00000000-0005-0000-0000-0000A2290000}"/>
    <cellStyle name="Normal 3 17 12" xfId="7808" xr:uid="{00000000-0005-0000-0000-0000A3290000}"/>
    <cellStyle name="Normal 3 17 12 2" xfId="12416" xr:uid="{00000000-0005-0000-0000-0000A4290000}"/>
    <cellStyle name="Normal 3 17 13" xfId="7807" xr:uid="{00000000-0005-0000-0000-0000A5290000}"/>
    <cellStyle name="Normal 3 17 13 2" xfId="12417" xr:uid="{00000000-0005-0000-0000-0000A6290000}"/>
    <cellStyle name="Normal 3 17 14" xfId="7806" xr:uid="{00000000-0005-0000-0000-0000A7290000}"/>
    <cellStyle name="Normal 3 17 14 2" xfId="12418" xr:uid="{00000000-0005-0000-0000-0000A8290000}"/>
    <cellStyle name="Normal 3 17 15" xfId="7805" xr:uid="{00000000-0005-0000-0000-0000A9290000}"/>
    <cellStyle name="Normal 3 17 15 2" xfId="12419" xr:uid="{00000000-0005-0000-0000-0000AA290000}"/>
    <cellStyle name="Normal 3 17 16" xfId="7804" xr:uid="{00000000-0005-0000-0000-0000AB290000}"/>
    <cellStyle name="Normal 3 17 16 2" xfId="12420" xr:uid="{00000000-0005-0000-0000-0000AC290000}"/>
    <cellStyle name="Normal 3 17 17" xfId="7803" xr:uid="{00000000-0005-0000-0000-0000AD290000}"/>
    <cellStyle name="Normal 3 17 17 2" xfId="12421" xr:uid="{00000000-0005-0000-0000-0000AE290000}"/>
    <cellStyle name="Normal 3 17 18" xfId="7802" xr:uid="{00000000-0005-0000-0000-0000AF290000}"/>
    <cellStyle name="Normal 3 17 18 2" xfId="12422" xr:uid="{00000000-0005-0000-0000-0000B0290000}"/>
    <cellStyle name="Normal 3 17 19" xfId="7801" xr:uid="{00000000-0005-0000-0000-0000B1290000}"/>
    <cellStyle name="Normal 3 17 19 2" xfId="12423" xr:uid="{00000000-0005-0000-0000-0000B2290000}"/>
    <cellStyle name="Normal 3 17 2" xfId="7800" xr:uid="{00000000-0005-0000-0000-0000B3290000}"/>
    <cellStyle name="Normal 3 17 2 2" xfId="12424" xr:uid="{00000000-0005-0000-0000-0000B4290000}"/>
    <cellStyle name="Normal 3 17 20" xfId="7799" xr:uid="{00000000-0005-0000-0000-0000B5290000}"/>
    <cellStyle name="Normal 3 17 20 2" xfId="12425" xr:uid="{00000000-0005-0000-0000-0000B6290000}"/>
    <cellStyle name="Normal 3 17 21" xfId="7798" xr:uid="{00000000-0005-0000-0000-0000B7290000}"/>
    <cellStyle name="Normal 3 17 21 2" xfId="12426" xr:uid="{00000000-0005-0000-0000-0000B8290000}"/>
    <cellStyle name="Normal 3 17 22" xfId="7797" xr:uid="{00000000-0005-0000-0000-0000B9290000}"/>
    <cellStyle name="Normal 3 17 22 2" xfId="12427" xr:uid="{00000000-0005-0000-0000-0000BA290000}"/>
    <cellStyle name="Normal 3 17 23" xfId="7796" xr:uid="{00000000-0005-0000-0000-0000BB290000}"/>
    <cellStyle name="Normal 3 17 23 2" xfId="12428" xr:uid="{00000000-0005-0000-0000-0000BC290000}"/>
    <cellStyle name="Normal 3 17 24" xfId="7811" xr:uid="{00000000-0005-0000-0000-0000BD290000}"/>
    <cellStyle name="Normal 3 17 3" xfId="7795" xr:uid="{00000000-0005-0000-0000-0000BE290000}"/>
    <cellStyle name="Normal 3 17 3 2" xfId="12429" xr:uid="{00000000-0005-0000-0000-0000BF290000}"/>
    <cellStyle name="Normal 3 17 4" xfId="7794" xr:uid="{00000000-0005-0000-0000-0000C0290000}"/>
    <cellStyle name="Normal 3 17 4 2" xfId="12430" xr:uid="{00000000-0005-0000-0000-0000C1290000}"/>
    <cellStyle name="Normal 3 17 5" xfId="7793" xr:uid="{00000000-0005-0000-0000-0000C2290000}"/>
    <cellStyle name="Normal 3 17 5 2" xfId="12431" xr:uid="{00000000-0005-0000-0000-0000C3290000}"/>
    <cellStyle name="Normal 3 17 6" xfId="7792" xr:uid="{00000000-0005-0000-0000-0000C4290000}"/>
    <cellStyle name="Normal 3 17 6 2" xfId="12432" xr:uid="{00000000-0005-0000-0000-0000C5290000}"/>
    <cellStyle name="Normal 3 17 7" xfId="7791" xr:uid="{00000000-0005-0000-0000-0000C6290000}"/>
    <cellStyle name="Normal 3 17 7 2" xfId="12433" xr:uid="{00000000-0005-0000-0000-0000C7290000}"/>
    <cellStyle name="Normal 3 17 8" xfId="7790" xr:uid="{00000000-0005-0000-0000-0000C8290000}"/>
    <cellStyle name="Normal 3 17 8 2" xfId="12434" xr:uid="{00000000-0005-0000-0000-0000C9290000}"/>
    <cellStyle name="Normal 3 17 9" xfId="7789" xr:uid="{00000000-0005-0000-0000-0000CA290000}"/>
    <cellStyle name="Normal 3 17 9 2" xfId="12435" xr:uid="{00000000-0005-0000-0000-0000CB290000}"/>
    <cellStyle name="Normal 3 18" xfId="5672" xr:uid="{00000000-0005-0000-0000-0000CC290000}"/>
    <cellStyle name="Normal 3 18 10" xfId="7787" xr:uid="{00000000-0005-0000-0000-0000CD290000}"/>
    <cellStyle name="Normal 3 18 10 2" xfId="12436" xr:uid="{00000000-0005-0000-0000-0000CE290000}"/>
    <cellStyle name="Normal 3 18 11" xfId="7786" xr:uid="{00000000-0005-0000-0000-0000CF290000}"/>
    <cellStyle name="Normal 3 18 11 2" xfId="12437" xr:uid="{00000000-0005-0000-0000-0000D0290000}"/>
    <cellStyle name="Normal 3 18 12" xfId="7785" xr:uid="{00000000-0005-0000-0000-0000D1290000}"/>
    <cellStyle name="Normal 3 18 12 2" xfId="12438" xr:uid="{00000000-0005-0000-0000-0000D2290000}"/>
    <cellStyle name="Normal 3 18 13" xfId="7784" xr:uid="{00000000-0005-0000-0000-0000D3290000}"/>
    <cellStyle name="Normal 3 18 13 2" xfId="12439" xr:uid="{00000000-0005-0000-0000-0000D4290000}"/>
    <cellStyle name="Normal 3 18 14" xfId="7783" xr:uid="{00000000-0005-0000-0000-0000D5290000}"/>
    <cellStyle name="Normal 3 18 14 2" xfId="12440" xr:uid="{00000000-0005-0000-0000-0000D6290000}"/>
    <cellStyle name="Normal 3 18 15" xfId="7782" xr:uid="{00000000-0005-0000-0000-0000D7290000}"/>
    <cellStyle name="Normal 3 18 15 2" xfId="12441" xr:uid="{00000000-0005-0000-0000-0000D8290000}"/>
    <cellStyle name="Normal 3 18 16" xfId="7781" xr:uid="{00000000-0005-0000-0000-0000D9290000}"/>
    <cellStyle name="Normal 3 18 16 2" xfId="12442" xr:uid="{00000000-0005-0000-0000-0000DA290000}"/>
    <cellStyle name="Normal 3 18 17" xfId="7780" xr:uid="{00000000-0005-0000-0000-0000DB290000}"/>
    <cellStyle name="Normal 3 18 17 2" xfId="12443" xr:uid="{00000000-0005-0000-0000-0000DC290000}"/>
    <cellStyle name="Normal 3 18 18" xfId="7779" xr:uid="{00000000-0005-0000-0000-0000DD290000}"/>
    <cellStyle name="Normal 3 18 18 2" xfId="12444" xr:uid="{00000000-0005-0000-0000-0000DE290000}"/>
    <cellStyle name="Normal 3 18 19" xfId="7778" xr:uid="{00000000-0005-0000-0000-0000DF290000}"/>
    <cellStyle name="Normal 3 18 19 2" xfId="12445" xr:uid="{00000000-0005-0000-0000-0000E0290000}"/>
    <cellStyle name="Normal 3 18 2" xfId="7777" xr:uid="{00000000-0005-0000-0000-0000E1290000}"/>
    <cellStyle name="Normal 3 18 2 2" xfId="12446" xr:uid="{00000000-0005-0000-0000-0000E2290000}"/>
    <cellStyle name="Normal 3 18 20" xfId="7776" xr:uid="{00000000-0005-0000-0000-0000E3290000}"/>
    <cellStyle name="Normal 3 18 20 2" xfId="12447" xr:uid="{00000000-0005-0000-0000-0000E4290000}"/>
    <cellStyle name="Normal 3 18 21" xfId="7775" xr:uid="{00000000-0005-0000-0000-0000E5290000}"/>
    <cellStyle name="Normal 3 18 21 2" xfId="12448" xr:uid="{00000000-0005-0000-0000-0000E6290000}"/>
    <cellStyle name="Normal 3 18 22" xfId="7774" xr:uid="{00000000-0005-0000-0000-0000E7290000}"/>
    <cellStyle name="Normal 3 18 22 2" xfId="12449" xr:uid="{00000000-0005-0000-0000-0000E8290000}"/>
    <cellStyle name="Normal 3 18 23" xfId="7773" xr:uid="{00000000-0005-0000-0000-0000E9290000}"/>
    <cellStyle name="Normal 3 18 23 2" xfId="12450" xr:uid="{00000000-0005-0000-0000-0000EA290000}"/>
    <cellStyle name="Normal 3 18 24" xfId="7788" xr:uid="{00000000-0005-0000-0000-0000EB290000}"/>
    <cellStyle name="Normal 3 18 3" xfId="7772" xr:uid="{00000000-0005-0000-0000-0000EC290000}"/>
    <cellStyle name="Normal 3 18 3 2" xfId="12451" xr:uid="{00000000-0005-0000-0000-0000ED290000}"/>
    <cellStyle name="Normal 3 18 4" xfId="7771" xr:uid="{00000000-0005-0000-0000-0000EE290000}"/>
    <cellStyle name="Normal 3 18 4 2" xfId="12452" xr:uid="{00000000-0005-0000-0000-0000EF290000}"/>
    <cellStyle name="Normal 3 18 5" xfId="7770" xr:uid="{00000000-0005-0000-0000-0000F0290000}"/>
    <cellStyle name="Normal 3 18 5 2" xfId="12453" xr:uid="{00000000-0005-0000-0000-0000F1290000}"/>
    <cellStyle name="Normal 3 18 6" xfId="7769" xr:uid="{00000000-0005-0000-0000-0000F2290000}"/>
    <cellStyle name="Normal 3 18 6 2" xfId="12454" xr:uid="{00000000-0005-0000-0000-0000F3290000}"/>
    <cellStyle name="Normal 3 18 7" xfId="7768" xr:uid="{00000000-0005-0000-0000-0000F4290000}"/>
    <cellStyle name="Normal 3 18 7 2" xfId="12455" xr:uid="{00000000-0005-0000-0000-0000F5290000}"/>
    <cellStyle name="Normal 3 18 8" xfId="7767" xr:uid="{00000000-0005-0000-0000-0000F6290000}"/>
    <cellStyle name="Normal 3 18 8 2" xfId="12456" xr:uid="{00000000-0005-0000-0000-0000F7290000}"/>
    <cellStyle name="Normal 3 18 9" xfId="7766" xr:uid="{00000000-0005-0000-0000-0000F8290000}"/>
    <cellStyle name="Normal 3 18 9 2" xfId="12457" xr:uid="{00000000-0005-0000-0000-0000F9290000}"/>
    <cellStyle name="Normal 3 19" xfId="11032" xr:uid="{00000000-0005-0000-0000-0000FA290000}"/>
    <cellStyle name="Normal 3 19 10" xfId="7764" xr:uid="{00000000-0005-0000-0000-0000FB290000}"/>
    <cellStyle name="Normal 3 19 10 2" xfId="12458" xr:uid="{00000000-0005-0000-0000-0000FC290000}"/>
    <cellStyle name="Normal 3 19 11" xfId="7763" xr:uid="{00000000-0005-0000-0000-0000FD290000}"/>
    <cellStyle name="Normal 3 19 11 2" xfId="12459" xr:uid="{00000000-0005-0000-0000-0000FE290000}"/>
    <cellStyle name="Normal 3 19 12" xfId="7762" xr:uid="{00000000-0005-0000-0000-0000FF290000}"/>
    <cellStyle name="Normal 3 19 12 2" xfId="12460" xr:uid="{00000000-0005-0000-0000-0000002A0000}"/>
    <cellStyle name="Normal 3 19 13" xfId="7761" xr:uid="{00000000-0005-0000-0000-0000012A0000}"/>
    <cellStyle name="Normal 3 19 13 2" xfId="12461" xr:uid="{00000000-0005-0000-0000-0000022A0000}"/>
    <cellStyle name="Normal 3 19 14" xfId="7760" xr:uid="{00000000-0005-0000-0000-0000032A0000}"/>
    <cellStyle name="Normal 3 19 14 2" xfId="12462" xr:uid="{00000000-0005-0000-0000-0000042A0000}"/>
    <cellStyle name="Normal 3 19 15" xfId="7759" xr:uid="{00000000-0005-0000-0000-0000052A0000}"/>
    <cellStyle name="Normal 3 19 15 2" xfId="12463" xr:uid="{00000000-0005-0000-0000-0000062A0000}"/>
    <cellStyle name="Normal 3 19 16" xfId="7758" xr:uid="{00000000-0005-0000-0000-0000072A0000}"/>
    <cellStyle name="Normal 3 19 16 2" xfId="12464" xr:uid="{00000000-0005-0000-0000-0000082A0000}"/>
    <cellStyle name="Normal 3 19 17" xfId="7757" xr:uid="{00000000-0005-0000-0000-0000092A0000}"/>
    <cellStyle name="Normal 3 19 17 2" xfId="12465" xr:uid="{00000000-0005-0000-0000-00000A2A0000}"/>
    <cellStyle name="Normal 3 19 18" xfId="7756" xr:uid="{00000000-0005-0000-0000-00000B2A0000}"/>
    <cellStyle name="Normal 3 19 18 2" xfId="12466" xr:uid="{00000000-0005-0000-0000-00000C2A0000}"/>
    <cellStyle name="Normal 3 19 19" xfId="7755" xr:uid="{00000000-0005-0000-0000-00000D2A0000}"/>
    <cellStyle name="Normal 3 19 19 2" xfId="12467" xr:uid="{00000000-0005-0000-0000-00000E2A0000}"/>
    <cellStyle name="Normal 3 19 2" xfId="7754" xr:uid="{00000000-0005-0000-0000-00000F2A0000}"/>
    <cellStyle name="Normal 3 19 2 2" xfId="12468" xr:uid="{00000000-0005-0000-0000-0000102A0000}"/>
    <cellStyle name="Normal 3 19 20" xfId="7753" xr:uid="{00000000-0005-0000-0000-0000112A0000}"/>
    <cellStyle name="Normal 3 19 20 2" xfId="12469" xr:uid="{00000000-0005-0000-0000-0000122A0000}"/>
    <cellStyle name="Normal 3 19 21" xfId="7752" xr:uid="{00000000-0005-0000-0000-0000132A0000}"/>
    <cellStyle name="Normal 3 19 21 2" xfId="12470" xr:uid="{00000000-0005-0000-0000-0000142A0000}"/>
    <cellStyle name="Normal 3 19 22" xfId="7751" xr:uid="{00000000-0005-0000-0000-0000152A0000}"/>
    <cellStyle name="Normal 3 19 22 2" xfId="12471" xr:uid="{00000000-0005-0000-0000-0000162A0000}"/>
    <cellStyle name="Normal 3 19 23" xfId="7750" xr:uid="{00000000-0005-0000-0000-0000172A0000}"/>
    <cellStyle name="Normal 3 19 23 2" xfId="12472" xr:uid="{00000000-0005-0000-0000-0000182A0000}"/>
    <cellStyle name="Normal 3 19 24" xfId="7765" xr:uid="{00000000-0005-0000-0000-0000192A0000}"/>
    <cellStyle name="Normal 3 19 25" xfId="17741" xr:uid="{00000000-0005-0000-0000-00001A2A0000}"/>
    <cellStyle name="Normal 3 19 3" xfId="7749" xr:uid="{00000000-0005-0000-0000-00001B2A0000}"/>
    <cellStyle name="Normal 3 19 3 2" xfId="12473" xr:uid="{00000000-0005-0000-0000-00001C2A0000}"/>
    <cellStyle name="Normal 3 19 4" xfId="7748" xr:uid="{00000000-0005-0000-0000-00001D2A0000}"/>
    <cellStyle name="Normal 3 19 4 2" xfId="12474" xr:uid="{00000000-0005-0000-0000-00001E2A0000}"/>
    <cellStyle name="Normal 3 19 5" xfId="7747" xr:uid="{00000000-0005-0000-0000-00001F2A0000}"/>
    <cellStyle name="Normal 3 19 5 2" xfId="12475" xr:uid="{00000000-0005-0000-0000-0000202A0000}"/>
    <cellStyle name="Normal 3 19 6" xfId="7746" xr:uid="{00000000-0005-0000-0000-0000212A0000}"/>
    <cellStyle name="Normal 3 19 6 2" xfId="12476" xr:uid="{00000000-0005-0000-0000-0000222A0000}"/>
    <cellStyle name="Normal 3 19 7" xfId="7745" xr:uid="{00000000-0005-0000-0000-0000232A0000}"/>
    <cellStyle name="Normal 3 19 7 2" xfId="12477" xr:uid="{00000000-0005-0000-0000-0000242A0000}"/>
    <cellStyle name="Normal 3 19 8" xfId="7744" xr:uid="{00000000-0005-0000-0000-0000252A0000}"/>
    <cellStyle name="Normal 3 19 8 2" xfId="12478" xr:uid="{00000000-0005-0000-0000-0000262A0000}"/>
    <cellStyle name="Normal 3 19 9" xfId="7743" xr:uid="{00000000-0005-0000-0000-0000272A0000}"/>
    <cellStyle name="Normal 3 19 9 2" xfId="12479" xr:uid="{00000000-0005-0000-0000-0000282A0000}"/>
    <cellStyle name="Normal 3 2" xfId="266" xr:uid="{00000000-0005-0000-0000-0000292A0000}"/>
    <cellStyle name="Normal 3 2 10" xfId="7741" xr:uid="{00000000-0005-0000-0000-00002A2A0000}"/>
    <cellStyle name="Normal 3 2 10 2" xfId="12480" xr:uid="{00000000-0005-0000-0000-00002B2A0000}"/>
    <cellStyle name="Normal 3 2 11" xfId="7740" xr:uid="{00000000-0005-0000-0000-00002C2A0000}"/>
    <cellStyle name="Normal 3 2 11 2" xfId="12481" xr:uid="{00000000-0005-0000-0000-00002D2A0000}"/>
    <cellStyle name="Normal 3 2 12" xfId="7739" xr:uid="{00000000-0005-0000-0000-00002E2A0000}"/>
    <cellStyle name="Normal 3 2 12 2" xfId="12482" xr:uid="{00000000-0005-0000-0000-00002F2A0000}"/>
    <cellStyle name="Normal 3 2 13" xfId="7738" xr:uid="{00000000-0005-0000-0000-0000302A0000}"/>
    <cellStyle name="Normal 3 2 13 2" xfId="12483" xr:uid="{00000000-0005-0000-0000-0000312A0000}"/>
    <cellStyle name="Normal 3 2 14" xfId="7737" xr:uid="{00000000-0005-0000-0000-0000322A0000}"/>
    <cellStyle name="Normal 3 2 14 2" xfId="12484" xr:uid="{00000000-0005-0000-0000-0000332A0000}"/>
    <cellStyle name="Normal 3 2 15" xfId="7736" xr:uid="{00000000-0005-0000-0000-0000342A0000}"/>
    <cellStyle name="Normal 3 2 15 2" xfId="12485" xr:uid="{00000000-0005-0000-0000-0000352A0000}"/>
    <cellStyle name="Normal 3 2 16" xfId="7735" xr:uid="{00000000-0005-0000-0000-0000362A0000}"/>
    <cellStyle name="Normal 3 2 16 2" xfId="12486" xr:uid="{00000000-0005-0000-0000-0000372A0000}"/>
    <cellStyle name="Normal 3 2 17" xfId="7734" xr:uid="{00000000-0005-0000-0000-0000382A0000}"/>
    <cellStyle name="Normal 3 2 17 2" xfId="12487" xr:uid="{00000000-0005-0000-0000-0000392A0000}"/>
    <cellStyle name="Normal 3 2 18" xfId="7733" xr:uid="{00000000-0005-0000-0000-00003A2A0000}"/>
    <cellStyle name="Normal 3 2 18 2" xfId="12488" xr:uid="{00000000-0005-0000-0000-00003B2A0000}"/>
    <cellStyle name="Normal 3 2 19" xfId="7732" xr:uid="{00000000-0005-0000-0000-00003C2A0000}"/>
    <cellStyle name="Normal 3 2 19 2" xfId="12489" xr:uid="{00000000-0005-0000-0000-00003D2A0000}"/>
    <cellStyle name="Normal 3 2 2" xfId="267" xr:uid="{00000000-0005-0000-0000-00003E2A0000}"/>
    <cellStyle name="Normal 3 2 2 10" xfId="7730" xr:uid="{00000000-0005-0000-0000-00003F2A0000}"/>
    <cellStyle name="Normal 3 2 2 10 2" xfId="12490" xr:uid="{00000000-0005-0000-0000-0000402A0000}"/>
    <cellStyle name="Normal 3 2 2 11" xfId="7729" xr:uid="{00000000-0005-0000-0000-0000412A0000}"/>
    <cellStyle name="Normal 3 2 2 11 2" xfId="12491" xr:uid="{00000000-0005-0000-0000-0000422A0000}"/>
    <cellStyle name="Normal 3 2 2 12" xfId="7728" xr:uid="{00000000-0005-0000-0000-0000432A0000}"/>
    <cellStyle name="Normal 3 2 2 12 2" xfId="12492" xr:uid="{00000000-0005-0000-0000-0000442A0000}"/>
    <cellStyle name="Normal 3 2 2 13" xfId="7727" xr:uid="{00000000-0005-0000-0000-0000452A0000}"/>
    <cellStyle name="Normal 3 2 2 13 2" xfId="12493" xr:uid="{00000000-0005-0000-0000-0000462A0000}"/>
    <cellStyle name="Normal 3 2 2 14" xfId="7726" xr:uid="{00000000-0005-0000-0000-0000472A0000}"/>
    <cellStyle name="Normal 3 2 2 14 2" xfId="12494" xr:uid="{00000000-0005-0000-0000-0000482A0000}"/>
    <cellStyle name="Normal 3 2 2 15" xfId="7725" xr:uid="{00000000-0005-0000-0000-0000492A0000}"/>
    <cellStyle name="Normal 3 2 2 15 2" xfId="12495" xr:uid="{00000000-0005-0000-0000-00004A2A0000}"/>
    <cellStyle name="Normal 3 2 2 16" xfId="7724" xr:uid="{00000000-0005-0000-0000-00004B2A0000}"/>
    <cellStyle name="Normal 3 2 2 16 2" xfId="12496" xr:uid="{00000000-0005-0000-0000-00004C2A0000}"/>
    <cellStyle name="Normal 3 2 2 17" xfId="7723" xr:uid="{00000000-0005-0000-0000-00004D2A0000}"/>
    <cellStyle name="Normal 3 2 2 17 2" xfId="12497" xr:uid="{00000000-0005-0000-0000-00004E2A0000}"/>
    <cellStyle name="Normal 3 2 2 18" xfId="7722" xr:uid="{00000000-0005-0000-0000-00004F2A0000}"/>
    <cellStyle name="Normal 3 2 2 18 2" xfId="12498" xr:uid="{00000000-0005-0000-0000-0000502A0000}"/>
    <cellStyle name="Normal 3 2 2 19" xfId="7721" xr:uid="{00000000-0005-0000-0000-0000512A0000}"/>
    <cellStyle name="Normal 3 2 2 19 2" xfId="12499" xr:uid="{00000000-0005-0000-0000-0000522A0000}"/>
    <cellStyle name="Normal 3 2 2 2" xfId="901" xr:uid="{00000000-0005-0000-0000-0000532A0000}"/>
    <cellStyle name="Normal 3 2 2 2 2" xfId="3661" xr:uid="{00000000-0005-0000-0000-0000542A0000}"/>
    <cellStyle name="Normal 3 2 2 2 2 2" xfId="12500" xr:uid="{00000000-0005-0000-0000-0000552A0000}"/>
    <cellStyle name="Normal 3 2 2 2 3" xfId="7720" xr:uid="{00000000-0005-0000-0000-0000562A0000}"/>
    <cellStyle name="Normal 3 2 2 20" xfId="7719" xr:uid="{00000000-0005-0000-0000-0000572A0000}"/>
    <cellStyle name="Normal 3 2 2 20 2" xfId="12501" xr:uid="{00000000-0005-0000-0000-0000582A0000}"/>
    <cellStyle name="Normal 3 2 2 21" xfId="7718" xr:uid="{00000000-0005-0000-0000-0000592A0000}"/>
    <cellStyle name="Normal 3 2 2 21 2" xfId="12502" xr:uid="{00000000-0005-0000-0000-00005A2A0000}"/>
    <cellStyle name="Normal 3 2 2 22" xfId="7717" xr:uid="{00000000-0005-0000-0000-00005B2A0000}"/>
    <cellStyle name="Normal 3 2 2 22 2" xfId="12503" xr:uid="{00000000-0005-0000-0000-00005C2A0000}"/>
    <cellStyle name="Normal 3 2 2 23" xfId="7716" xr:uid="{00000000-0005-0000-0000-00005D2A0000}"/>
    <cellStyle name="Normal 3 2 2 23 2" xfId="12504" xr:uid="{00000000-0005-0000-0000-00005E2A0000}"/>
    <cellStyle name="Normal 3 2 2 24" xfId="7715" xr:uid="{00000000-0005-0000-0000-00005F2A0000}"/>
    <cellStyle name="Normal 3 2 2 24 2" xfId="12505" xr:uid="{00000000-0005-0000-0000-0000602A0000}"/>
    <cellStyle name="Normal 3 2 2 25" xfId="7714" xr:uid="{00000000-0005-0000-0000-0000612A0000}"/>
    <cellStyle name="Normal 3 2 2 25 2" xfId="12506" xr:uid="{00000000-0005-0000-0000-0000622A0000}"/>
    <cellStyle name="Normal 3 2 2 26" xfId="7713" xr:uid="{00000000-0005-0000-0000-0000632A0000}"/>
    <cellStyle name="Normal 3 2 2 26 2" xfId="12507" xr:uid="{00000000-0005-0000-0000-0000642A0000}"/>
    <cellStyle name="Normal 3 2 2 27" xfId="7712" xr:uid="{00000000-0005-0000-0000-0000652A0000}"/>
    <cellStyle name="Normal 3 2 2 27 2" xfId="12508" xr:uid="{00000000-0005-0000-0000-0000662A0000}"/>
    <cellStyle name="Normal 3 2 2 28" xfId="7711" xr:uid="{00000000-0005-0000-0000-0000672A0000}"/>
    <cellStyle name="Normal 3 2 2 28 2" xfId="12509" xr:uid="{00000000-0005-0000-0000-0000682A0000}"/>
    <cellStyle name="Normal 3 2 2 29" xfId="7710" xr:uid="{00000000-0005-0000-0000-0000692A0000}"/>
    <cellStyle name="Normal 3 2 2 29 2" xfId="12510" xr:uid="{00000000-0005-0000-0000-00006A2A0000}"/>
    <cellStyle name="Normal 3 2 2 3" xfId="5033" xr:uid="{00000000-0005-0000-0000-00006B2A0000}"/>
    <cellStyle name="Normal 3 2 2 3 2" xfId="7709" xr:uid="{00000000-0005-0000-0000-00006C2A0000}"/>
    <cellStyle name="Normal 3 2 2 30" xfId="7708" xr:uid="{00000000-0005-0000-0000-00006D2A0000}"/>
    <cellStyle name="Normal 3 2 2 30 2" xfId="12511" xr:uid="{00000000-0005-0000-0000-00006E2A0000}"/>
    <cellStyle name="Normal 3 2 2 31" xfId="7707" xr:uid="{00000000-0005-0000-0000-00006F2A0000}"/>
    <cellStyle name="Normal 3 2 2 31 2" xfId="12512" xr:uid="{00000000-0005-0000-0000-0000702A0000}"/>
    <cellStyle name="Normal 3 2 2 32" xfId="7706" xr:uid="{00000000-0005-0000-0000-0000712A0000}"/>
    <cellStyle name="Normal 3 2 2 32 2" xfId="12513" xr:uid="{00000000-0005-0000-0000-0000722A0000}"/>
    <cellStyle name="Normal 3 2 2 33" xfId="7705" xr:uid="{00000000-0005-0000-0000-0000732A0000}"/>
    <cellStyle name="Normal 3 2 2 33 2" xfId="12514" xr:uid="{00000000-0005-0000-0000-0000742A0000}"/>
    <cellStyle name="Normal 3 2 2 34" xfId="7731" xr:uid="{00000000-0005-0000-0000-0000752A0000}"/>
    <cellStyle name="Normal 3 2 2 35" xfId="10500" xr:uid="{00000000-0005-0000-0000-0000762A0000}"/>
    <cellStyle name="Normal 3 2 2 4" xfId="3025" xr:uid="{00000000-0005-0000-0000-0000772A0000}"/>
    <cellStyle name="Normal 3 2 2 4 2" xfId="7704" xr:uid="{00000000-0005-0000-0000-0000782A0000}"/>
    <cellStyle name="Normal 3 2 2 5" xfId="7703" xr:uid="{00000000-0005-0000-0000-0000792A0000}"/>
    <cellStyle name="Normal 3 2 2 5 2" xfId="12515" xr:uid="{00000000-0005-0000-0000-00007A2A0000}"/>
    <cellStyle name="Normal 3 2 2 6" xfId="7702" xr:uid="{00000000-0005-0000-0000-00007B2A0000}"/>
    <cellStyle name="Normal 3 2 2 6 2" xfId="12516" xr:uid="{00000000-0005-0000-0000-00007C2A0000}"/>
    <cellStyle name="Normal 3 2 2 7" xfId="7701" xr:uid="{00000000-0005-0000-0000-00007D2A0000}"/>
    <cellStyle name="Normal 3 2 2 7 2" xfId="12517" xr:uid="{00000000-0005-0000-0000-00007E2A0000}"/>
    <cellStyle name="Normal 3 2 2 8" xfId="7700" xr:uid="{00000000-0005-0000-0000-00007F2A0000}"/>
    <cellStyle name="Normal 3 2 2 8 2" xfId="12518" xr:uid="{00000000-0005-0000-0000-0000802A0000}"/>
    <cellStyle name="Normal 3 2 2 9" xfId="7699" xr:uid="{00000000-0005-0000-0000-0000812A0000}"/>
    <cellStyle name="Normal 3 2 2 9 2" xfId="12519" xr:uid="{00000000-0005-0000-0000-0000822A0000}"/>
    <cellStyle name="Normal 3 2 20" xfId="7698" xr:uid="{00000000-0005-0000-0000-0000832A0000}"/>
    <cellStyle name="Normal 3 2 20 2" xfId="12520" xr:uid="{00000000-0005-0000-0000-0000842A0000}"/>
    <cellStyle name="Normal 3 2 21" xfId="7697" xr:uid="{00000000-0005-0000-0000-0000852A0000}"/>
    <cellStyle name="Normal 3 2 21 2" xfId="12521" xr:uid="{00000000-0005-0000-0000-0000862A0000}"/>
    <cellStyle name="Normal 3 2 22" xfId="7696" xr:uid="{00000000-0005-0000-0000-0000872A0000}"/>
    <cellStyle name="Normal 3 2 22 2" xfId="12522" xr:uid="{00000000-0005-0000-0000-0000882A0000}"/>
    <cellStyle name="Normal 3 2 23" xfId="7695" xr:uid="{00000000-0005-0000-0000-0000892A0000}"/>
    <cellStyle name="Normal 3 2 23 2" xfId="12523" xr:uid="{00000000-0005-0000-0000-00008A2A0000}"/>
    <cellStyle name="Normal 3 2 24" xfId="7694" xr:uid="{00000000-0005-0000-0000-00008B2A0000}"/>
    <cellStyle name="Normal 3 2 24 2" xfId="12524" xr:uid="{00000000-0005-0000-0000-00008C2A0000}"/>
    <cellStyle name="Normal 3 2 25" xfId="7693" xr:uid="{00000000-0005-0000-0000-00008D2A0000}"/>
    <cellStyle name="Normal 3 2 25 2" xfId="12525" xr:uid="{00000000-0005-0000-0000-00008E2A0000}"/>
    <cellStyle name="Normal 3 2 26" xfId="7692" xr:uid="{00000000-0005-0000-0000-00008F2A0000}"/>
    <cellStyle name="Normal 3 2 26 2" xfId="12526" xr:uid="{00000000-0005-0000-0000-0000902A0000}"/>
    <cellStyle name="Normal 3 2 27" xfId="7691" xr:uid="{00000000-0005-0000-0000-0000912A0000}"/>
    <cellStyle name="Normal 3 2 27 2" xfId="12527" xr:uid="{00000000-0005-0000-0000-0000922A0000}"/>
    <cellStyle name="Normal 3 2 28" xfId="7690" xr:uid="{00000000-0005-0000-0000-0000932A0000}"/>
    <cellStyle name="Normal 3 2 28 2" xfId="12528" xr:uid="{00000000-0005-0000-0000-0000942A0000}"/>
    <cellStyle name="Normal 3 2 29" xfId="7689" xr:uid="{00000000-0005-0000-0000-0000952A0000}"/>
    <cellStyle name="Normal 3 2 29 2" xfId="12529" xr:uid="{00000000-0005-0000-0000-0000962A0000}"/>
    <cellStyle name="Normal 3 2 3" xfId="268" xr:uid="{00000000-0005-0000-0000-0000972A0000}"/>
    <cellStyle name="Normal 3 2 3 2" xfId="5032" xr:uid="{00000000-0005-0000-0000-0000982A0000}"/>
    <cellStyle name="Normal 3 2 3 2 2" xfId="7688" xr:uid="{00000000-0005-0000-0000-0000992A0000}"/>
    <cellStyle name="Normal 3 2 3 3" xfId="10073" xr:uid="{00000000-0005-0000-0000-00009A2A0000}"/>
    <cellStyle name="Normal 3 2 30" xfId="7687" xr:uid="{00000000-0005-0000-0000-00009B2A0000}"/>
    <cellStyle name="Normal 3 2 30 2" xfId="12530" xr:uid="{00000000-0005-0000-0000-00009C2A0000}"/>
    <cellStyle name="Normal 3 2 31" xfId="7686" xr:uid="{00000000-0005-0000-0000-00009D2A0000}"/>
    <cellStyle name="Normal 3 2 31 2" xfId="12531" xr:uid="{00000000-0005-0000-0000-00009E2A0000}"/>
    <cellStyle name="Normal 3 2 32" xfId="7685" xr:uid="{00000000-0005-0000-0000-00009F2A0000}"/>
    <cellStyle name="Normal 3 2 32 2" xfId="12532" xr:uid="{00000000-0005-0000-0000-0000A02A0000}"/>
    <cellStyle name="Normal 3 2 33" xfId="7684" xr:uid="{00000000-0005-0000-0000-0000A12A0000}"/>
    <cellStyle name="Normal 3 2 33 2" xfId="12533" xr:uid="{00000000-0005-0000-0000-0000A22A0000}"/>
    <cellStyle name="Normal 3 2 34" xfId="7683" xr:uid="{00000000-0005-0000-0000-0000A32A0000}"/>
    <cellStyle name="Normal 3 2 34 2" xfId="12534" xr:uid="{00000000-0005-0000-0000-0000A42A0000}"/>
    <cellStyle name="Normal 3 2 35" xfId="7682" xr:uid="{00000000-0005-0000-0000-0000A52A0000}"/>
    <cellStyle name="Normal 3 2 35 2" xfId="12535" xr:uid="{00000000-0005-0000-0000-0000A62A0000}"/>
    <cellStyle name="Normal 3 2 36" xfId="7681" xr:uid="{00000000-0005-0000-0000-0000A72A0000}"/>
    <cellStyle name="Normal 3 2 36 2" xfId="12536" xr:uid="{00000000-0005-0000-0000-0000A82A0000}"/>
    <cellStyle name="Normal 3 2 37" xfId="7680" xr:uid="{00000000-0005-0000-0000-0000A92A0000}"/>
    <cellStyle name="Normal 3 2 37 2" xfId="12537" xr:uid="{00000000-0005-0000-0000-0000AA2A0000}"/>
    <cellStyle name="Normal 3 2 38" xfId="7679" xr:uid="{00000000-0005-0000-0000-0000AB2A0000}"/>
    <cellStyle name="Normal 3 2 38 2" xfId="12538" xr:uid="{00000000-0005-0000-0000-0000AC2A0000}"/>
    <cellStyle name="Normal 3 2 39" xfId="7678" xr:uid="{00000000-0005-0000-0000-0000AD2A0000}"/>
    <cellStyle name="Normal 3 2 39 2" xfId="12539" xr:uid="{00000000-0005-0000-0000-0000AE2A0000}"/>
    <cellStyle name="Normal 3 2 4" xfId="2683" xr:uid="{00000000-0005-0000-0000-0000AF2A0000}"/>
    <cellStyle name="Normal 3 2 4 2" xfId="7677" xr:uid="{00000000-0005-0000-0000-0000B02A0000}"/>
    <cellStyle name="Normal 3 2 40" xfId="7676" xr:uid="{00000000-0005-0000-0000-0000B12A0000}"/>
    <cellStyle name="Normal 3 2 40 2" xfId="12540" xr:uid="{00000000-0005-0000-0000-0000B22A0000}"/>
    <cellStyle name="Normal 3 2 41" xfId="7675" xr:uid="{00000000-0005-0000-0000-0000B32A0000}"/>
    <cellStyle name="Normal 3 2 41 2" xfId="12541" xr:uid="{00000000-0005-0000-0000-0000B42A0000}"/>
    <cellStyle name="Normal 3 2 42" xfId="7674" xr:uid="{00000000-0005-0000-0000-0000B52A0000}"/>
    <cellStyle name="Normal 3 2 42 2" xfId="12542" xr:uid="{00000000-0005-0000-0000-0000B62A0000}"/>
    <cellStyle name="Normal 3 2 43" xfId="7673" xr:uid="{00000000-0005-0000-0000-0000B72A0000}"/>
    <cellStyle name="Normal 3 2 43 2" xfId="12543" xr:uid="{00000000-0005-0000-0000-0000B82A0000}"/>
    <cellStyle name="Normal 3 2 44" xfId="7672" xr:uid="{00000000-0005-0000-0000-0000B92A0000}"/>
    <cellStyle name="Normal 3 2 44 2" xfId="12544" xr:uid="{00000000-0005-0000-0000-0000BA2A0000}"/>
    <cellStyle name="Normal 3 2 45" xfId="7671" xr:uid="{00000000-0005-0000-0000-0000BB2A0000}"/>
    <cellStyle name="Normal 3 2 45 2" xfId="12545" xr:uid="{00000000-0005-0000-0000-0000BC2A0000}"/>
    <cellStyle name="Normal 3 2 46" xfId="7670" xr:uid="{00000000-0005-0000-0000-0000BD2A0000}"/>
    <cellStyle name="Normal 3 2 46 2" xfId="12546" xr:uid="{00000000-0005-0000-0000-0000BE2A0000}"/>
    <cellStyle name="Normal 3 2 47" xfId="7669" xr:uid="{00000000-0005-0000-0000-0000BF2A0000}"/>
    <cellStyle name="Normal 3 2 47 2" xfId="12547" xr:uid="{00000000-0005-0000-0000-0000C02A0000}"/>
    <cellStyle name="Normal 3 2 48" xfId="7668" xr:uid="{00000000-0005-0000-0000-0000C12A0000}"/>
    <cellStyle name="Normal 3 2 48 2" xfId="12548" xr:uid="{00000000-0005-0000-0000-0000C22A0000}"/>
    <cellStyle name="Normal 3 2 49" xfId="7667" xr:uid="{00000000-0005-0000-0000-0000C32A0000}"/>
    <cellStyle name="Normal 3 2 49 2" xfId="12549" xr:uid="{00000000-0005-0000-0000-0000C42A0000}"/>
    <cellStyle name="Normal 3 2 5" xfId="10287" xr:uid="{00000000-0005-0000-0000-0000C52A0000}"/>
    <cellStyle name="Normal 3 2 5 2" xfId="12550" xr:uid="{00000000-0005-0000-0000-0000C62A0000}"/>
    <cellStyle name="Normal 3 2 50" xfId="7666" xr:uid="{00000000-0005-0000-0000-0000C72A0000}"/>
    <cellStyle name="Normal 3 2 50 2" xfId="12551" xr:uid="{00000000-0005-0000-0000-0000C82A0000}"/>
    <cellStyle name="Normal 3 2 51" xfId="7665" xr:uid="{00000000-0005-0000-0000-0000C92A0000}"/>
    <cellStyle name="Normal 3 2 51 2" xfId="12552" xr:uid="{00000000-0005-0000-0000-0000CA2A0000}"/>
    <cellStyle name="Normal 3 2 52" xfId="7664" xr:uid="{00000000-0005-0000-0000-0000CB2A0000}"/>
    <cellStyle name="Normal 3 2 52 2" xfId="12553" xr:uid="{00000000-0005-0000-0000-0000CC2A0000}"/>
    <cellStyle name="Normal 3 2 53" xfId="7663" xr:uid="{00000000-0005-0000-0000-0000CD2A0000}"/>
    <cellStyle name="Normal 3 2 53 2" xfId="12554" xr:uid="{00000000-0005-0000-0000-0000CE2A0000}"/>
    <cellStyle name="Normal 3 2 54" xfId="7662" xr:uid="{00000000-0005-0000-0000-0000CF2A0000}"/>
    <cellStyle name="Normal 3 2 54 2" xfId="12555" xr:uid="{00000000-0005-0000-0000-0000D02A0000}"/>
    <cellStyle name="Normal 3 2 55" xfId="7661" xr:uid="{00000000-0005-0000-0000-0000D12A0000}"/>
    <cellStyle name="Normal 3 2 55 2" xfId="12556" xr:uid="{00000000-0005-0000-0000-0000D22A0000}"/>
    <cellStyle name="Normal 3 2 56" xfId="7742" xr:uid="{00000000-0005-0000-0000-0000D32A0000}"/>
    <cellStyle name="Normal 3 2 57" xfId="6480" xr:uid="{00000000-0005-0000-0000-0000D42A0000}"/>
    <cellStyle name="Normal 3 2 58" xfId="10087" xr:uid="{00000000-0005-0000-0000-0000D52A0000}"/>
    <cellStyle name="Normal 3 2 59" xfId="11108" xr:uid="{00000000-0005-0000-0000-0000D62A0000}"/>
    <cellStyle name="Normal 3 2 6" xfId="7660" xr:uid="{00000000-0005-0000-0000-0000D72A0000}"/>
    <cellStyle name="Normal 3 2 6 2" xfId="12557" xr:uid="{00000000-0005-0000-0000-0000D82A0000}"/>
    <cellStyle name="Normal 3 2 7" xfId="7659" xr:uid="{00000000-0005-0000-0000-0000D92A0000}"/>
    <cellStyle name="Normal 3 2 7 2" xfId="12558" xr:uid="{00000000-0005-0000-0000-0000DA2A0000}"/>
    <cellStyle name="Normal 3 2 8" xfId="7658" xr:uid="{00000000-0005-0000-0000-0000DB2A0000}"/>
    <cellStyle name="Normal 3 2 8 2" xfId="12559" xr:uid="{00000000-0005-0000-0000-0000DC2A0000}"/>
    <cellStyle name="Normal 3 2 9" xfId="7657" xr:uid="{00000000-0005-0000-0000-0000DD2A0000}"/>
    <cellStyle name="Normal 3 2 9 2" xfId="12560" xr:uid="{00000000-0005-0000-0000-0000DE2A0000}"/>
    <cellStyle name="Normal 3 2_App b.3 Unspent_" xfId="6479" xr:uid="{00000000-0005-0000-0000-0000DF2A0000}"/>
    <cellStyle name="Normal 3 20" xfId="7656" xr:uid="{00000000-0005-0000-0000-0000E02A0000}"/>
    <cellStyle name="Normal 3 20 10" xfId="7655" xr:uid="{00000000-0005-0000-0000-0000E12A0000}"/>
    <cellStyle name="Normal 3 20 10 2" xfId="12561" xr:uid="{00000000-0005-0000-0000-0000E22A0000}"/>
    <cellStyle name="Normal 3 20 11" xfId="7654" xr:uid="{00000000-0005-0000-0000-0000E32A0000}"/>
    <cellStyle name="Normal 3 20 11 2" xfId="12562" xr:uid="{00000000-0005-0000-0000-0000E42A0000}"/>
    <cellStyle name="Normal 3 20 12" xfId="7653" xr:uid="{00000000-0005-0000-0000-0000E52A0000}"/>
    <cellStyle name="Normal 3 20 12 2" xfId="12563" xr:uid="{00000000-0005-0000-0000-0000E62A0000}"/>
    <cellStyle name="Normal 3 20 13" xfId="7652" xr:uid="{00000000-0005-0000-0000-0000E72A0000}"/>
    <cellStyle name="Normal 3 20 13 2" xfId="12564" xr:uid="{00000000-0005-0000-0000-0000E82A0000}"/>
    <cellStyle name="Normal 3 20 14" xfId="7651" xr:uid="{00000000-0005-0000-0000-0000E92A0000}"/>
    <cellStyle name="Normal 3 20 14 2" xfId="12565" xr:uid="{00000000-0005-0000-0000-0000EA2A0000}"/>
    <cellStyle name="Normal 3 20 15" xfId="7650" xr:uid="{00000000-0005-0000-0000-0000EB2A0000}"/>
    <cellStyle name="Normal 3 20 15 2" xfId="12566" xr:uid="{00000000-0005-0000-0000-0000EC2A0000}"/>
    <cellStyle name="Normal 3 20 16" xfId="7649" xr:uid="{00000000-0005-0000-0000-0000ED2A0000}"/>
    <cellStyle name="Normal 3 20 16 2" xfId="12567" xr:uid="{00000000-0005-0000-0000-0000EE2A0000}"/>
    <cellStyle name="Normal 3 20 17" xfId="7648" xr:uid="{00000000-0005-0000-0000-0000EF2A0000}"/>
    <cellStyle name="Normal 3 20 17 2" xfId="12568" xr:uid="{00000000-0005-0000-0000-0000F02A0000}"/>
    <cellStyle name="Normal 3 20 18" xfId="7647" xr:uid="{00000000-0005-0000-0000-0000F12A0000}"/>
    <cellStyle name="Normal 3 20 18 2" xfId="12569" xr:uid="{00000000-0005-0000-0000-0000F22A0000}"/>
    <cellStyle name="Normal 3 20 19" xfId="7646" xr:uid="{00000000-0005-0000-0000-0000F32A0000}"/>
    <cellStyle name="Normal 3 20 19 2" xfId="12570" xr:uid="{00000000-0005-0000-0000-0000F42A0000}"/>
    <cellStyle name="Normal 3 20 2" xfId="7645" xr:uid="{00000000-0005-0000-0000-0000F52A0000}"/>
    <cellStyle name="Normal 3 20 2 2" xfId="12571" xr:uid="{00000000-0005-0000-0000-0000F62A0000}"/>
    <cellStyle name="Normal 3 20 20" xfId="7644" xr:uid="{00000000-0005-0000-0000-0000F72A0000}"/>
    <cellStyle name="Normal 3 20 20 2" xfId="12572" xr:uid="{00000000-0005-0000-0000-0000F82A0000}"/>
    <cellStyle name="Normal 3 20 21" xfId="7643" xr:uid="{00000000-0005-0000-0000-0000F92A0000}"/>
    <cellStyle name="Normal 3 20 21 2" xfId="12573" xr:uid="{00000000-0005-0000-0000-0000FA2A0000}"/>
    <cellStyle name="Normal 3 20 22" xfId="7642" xr:uid="{00000000-0005-0000-0000-0000FB2A0000}"/>
    <cellStyle name="Normal 3 20 22 2" xfId="12574" xr:uid="{00000000-0005-0000-0000-0000FC2A0000}"/>
    <cellStyle name="Normal 3 20 23" xfId="7641" xr:uid="{00000000-0005-0000-0000-0000FD2A0000}"/>
    <cellStyle name="Normal 3 20 23 2" xfId="12575" xr:uid="{00000000-0005-0000-0000-0000FE2A0000}"/>
    <cellStyle name="Normal 3 20 24" xfId="12576" xr:uid="{00000000-0005-0000-0000-0000FF2A0000}"/>
    <cellStyle name="Normal 3 20 3" xfId="7640" xr:uid="{00000000-0005-0000-0000-0000002B0000}"/>
    <cellStyle name="Normal 3 20 3 2" xfId="12577" xr:uid="{00000000-0005-0000-0000-0000012B0000}"/>
    <cellStyle name="Normal 3 20 4" xfId="7639" xr:uid="{00000000-0005-0000-0000-0000022B0000}"/>
    <cellStyle name="Normal 3 20 4 2" xfId="12578" xr:uid="{00000000-0005-0000-0000-0000032B0000}"/>
    <cellStyle name="Normal 3 20 5" xfId="7638" xr:uid="{00000000-0005-0000-0000-0000042B0000}"/>
    <cellStyle name="Normal 3 20 5 2" xfId="12579" xr:uid="{00000000-0005-0000-0000-0000052B0000}"/>
    <cellStyle name="Normal 3 20 6" xfId="7637" xr:uid="{00000000-0005-0000-0000-0000062B0000}"/>
    <cellStyle name="Normal 3 20 6 2" xfId="12580" xr:uid="{00000000-0005-0000-0000-0000072B0000}"/>
    <cellStyle name="Normal 3 20 7" xfId="7636" xr:uid="{00000000-0005-0000-0000-0000082B0000}"/>
    <cellStyle name="Normal 3 20 7 2" xfId="12581" xr:uid="{00000000-0005-0000-0000-0000092B0000}"/>
    <cellStyle name="Normal 3 20 8" xfId="7635" xr:uid="{00000000-0005-0000-0000-00000A2B0000}"/>
    <cellStyle name="Normal 3 20 8 2" xfId="12582" xr:uid="{00000000-0005-0000-0000-00000B2B0000}"/>
    <cellStyle name="Normal 3 20 9" xfId="7634" xr:uid="{00000000-0005-0000-0000-00000C2B0000}"/>
    <cellStyle name="Normal 3 20 9 2" xfId="12583" xr:uid="{00000000-0005-0000-0000-00000D2B0000}"/>
    <cellStyle name="Normal 3 21" xfId="7633" xr:uid="{00000000-0005-0000-0000-00000E2B0000}"/>
    <cellStyle name="Normal 3 21 10" xfId="7632" xr:uid="{00000000-0005-0000-0000-00000F2B0000}"/>
    <cellStyle name="Normal 3 21 10 2" xfId="12584" xr:uid="{00000000-0005-0000-0000-0000102B0000}"/>
    <cellStyle name="Normal 3 21 11" xfId="7631" xr:uid="{00000000-0005-0000-0000-0000112B0000}"/>
    <cellStyle name="Normal 3 21 11 2" xfId="12585" xr:uid="{00000000-0005-0000-0000-0000122B0000}"/>
    <cellStyle name="Normal 3 21 12" xfId="7630" xr:uid="{00000000-0005-0000-0000-0000132B0000}"/>
    <cellStyle name="Normal 3 21 12 2" xfId="12586" xr:uid="{00000000-0005-0000-0000-0000142B0000}"/>
    <cellStyle name="Normal 3 21 13" xfId="7629" xr:uid="{00000000-0005-0000-0000-0000152B0000}"/>
    <cellStyle name="Normal 3 21 13 2" xfId="12587" xr:uid="{00000000-0005-0000-0000-0000162B0000}"/>
    <cellStyle name="Normal 3 21 14" xfId="7628" xr:uid="{00000000-0005-0000-0000-0000172B0000}"/>
    <cellStyle name="Normal 3 21 14 2" xfId="12588" xr:uid="{00000000-0005-0000-0000-0000182B0000}"/>
    <cellStyle name="Normal 3 21 15" xfId="7627" xr:uid="{00000000-0005-0000-0000-0000192B0000}"/>
    <cellStyle name="Normal 3 21 15 2" xfId="12589" xr:uid="{00000000-0005-0000-0000-00001A2B0000}"/>
    <cellStyle name="Normal 3 21 16" xfId="7626" xr:uid="{00000000-0005-0000-0000-00001B2B0000}"/>
    <cellStyle name="Normal 3 21 16 2" xfId="12590" xr:uid="{00000000-0005-0000-0000-00001C2B0000}"/>
    <cellStyle name="Normal 3 21 17" xfId="7625" xr:uid="{00000000-0005-0000-0000-00001D2B0000}"/>
    <cellStyle name="Normal 3 21 17 2" xfId="12591" xr:uid="{00000000-0005-0000-0000-00001E2B0000}"/>
    <cellStyle name="Normal 3 21 18" xfId="7624" xr:uid="{00000000-0005-0000-0000-00001F2B0000}"/>
    <cellStyle name="Normal 3 21 18 2" xfId="12592" xr:uid="{00000000-0005-0000-0000-0000202B0000}"/>
    <cellStyle name="Normal 3 21 19" xfId="7623" xr:uid="{00000000-0005-0000-0000-0000212B0000}"/>
    <cellStyle name="Normal 3 21 19 2" xfId="12593" xr:uid="{00000000-0005-0000-0000-0000222B0000}"/>
    <cellStyle name="Normal 3 21 2" xfId="7622" xr:uid="{00000000-0005-0000-0000-0000232B0000}"/>
    <cellStyle name="Normal 3 21 2 2" xfId="12594" xr:uid="{00000000-0005-0000-0000-0000242B0000}"/>
    <cellStyle name="Normal 3 21 20" xfId="7621" xr:uid="{00000000-0005-0000-0000-0000252B0000}"/>
    <cellStyle name="Normal 3 21 20 2" xfId="12595" xr:uid="{00000000-0005-0000-0000-0000262B0000}"/>
    <cellStyle name="Normal 3 21 21" xfId="7620" xr:uid="{00000000-0005-0000-0000-0000272B0000}"/>
    <cellStyle name="Normal 3 21 21 2" xfId="12596" xr:uid="{00000000-0005-0000-0000-0000282B0000}"/>
    <cellStyle name="Normal 3 21 22" xfId="7619" xr:uid="{00000000-0005-0000-0000-0000292B0000}"/>
    <cellStyle name="Normal 3 21 22 2" xfId="12597" xr:uid="{00000000-0005-0000-0000-00002A2B0000}"/>
    <cellStyle name="Normal 3 21 23" xfId="7618" xr:uid="{00000000-0005-0000-0000-00002B2B0000}"/>
    <cellStyle name="Normal 3 21 23 2" xfId="12598" xr:uid="{00000000-0005-0000-0000-00002C2B0000}"/>
    <cellStyle name="Normal 3 21 24" xfId="12599" xr:uid="{00000000-0005-0000-0000-00002D2B0000}"/>
    <cellStyle name="Normal 3 21 3" xfId="7617" xr:uid="{00000000-0005-0000-0000-00002E2B0000}"/>
    <cellStyle name="Normal 3 21 3 2" xfId="12600" xr:uid="{00000000-0005-0000-0000-00002F2B0000}"/>
    <cellStyle name="Normal 3 21 4" xfId="7616" xr:uid="{00000000-0005-0000-0000-0000302B0000}"/>
    <cellStyle name="Normal 3 21 4 2" xfId="12601" xr:uid="{00000000-0005-0000-0000-0000312B0000}"/>
    <cellStyle name="Normal 3 21 5" xfId="7615" xr:uid="{00000000-0005-0000-0000-0000322B0000}"/>
    <cellStyle name="Normal 3 21 5 2" xfId="12602" xr:uid="{00000000-0005-0000-0000-0000332B0000}"/>
    <cellStyle name="Normal 3 21 6" xfId="7614" xr:uid="{00000000-0005-0000-0000-0000342B0000}"/>
    <cellStyle name="Normal 3 21 6 2" xfId="12603" xr:uid="{00000000-0005-0000-0000-0000352B0000}"/>
    <cellStyle name="Normal 3 21 7" xfId="7613" xr:uid="{00000000-0005-0000-0000-0000362B0000}"/>
    <cellStyle name="Normal 3 21 7 2" xfId="12604" xr:uid="{00000000-0005-0000-0000-0000372B0000}"/>
    <cellStyle name="Normal 3 21 8" xfId="7612" xr:uid="{00000000-0005-0000-0000-0000382B0000}"/>
    <cellStyle name="Normal 3 21 8 2" xfId="12605" xr:uid="{00000000-0005-0000-0000-0000392B0000}"/>
    <cellStyle name="Normal 3 21 9" xfId="7611" xr:uid="{00000000-0005-0000-0000-00003A2B0000}"/>
    <cellStyle name="Normal 3 21 9 2" xfId="12606" xr:uid="{00000000-0005-0000-0000-00003B2B0000}"/>
    <cellStyle name="Normal 3 22" xfId="7610" xr:uid="{00000000-0005-0000-0000-00003C2B0000}"/>
    <cellStyle name="Normal 3 22 10" xfId="7609" xr:uid="{00000000-0005-0000-0000-00003D2B0000}"/>
    <cellStyle name="Normal 3 22 10 2" xfId="12607" xr:uid="{00000000-0005-0000-0000-00003E2B0000}"/>
    <cellStyle name="Normal 3 22 11" xfId="7608" xr:uid="{00000000-0005-0000-0000-00003F2B0000}"/>
    <cellStyle name="Normal 3 22 11 2" xfId="12608" xr:uid="{00000000-0005-0000-0000-0000402B0000}"/>
    <cellStyle name="Normal 3 22 12" xfId="7607" xr:uid="{00000000-0005-0000-0000-0000412B0000}"/>
    <cellStyle name="Normal 3 22 12 2" xfId="12609" xr:uid="{00000000-0005-0000-0000-0000422B0000}"/>
    <cellStyle name="Normal 3 22 13" xfId="7606" xr:uid="{00000000-0005-0000-0000-0000432B0000}"/>
    <cellStyle name="Normal 3 22 13 2" xfId="12610" xr:uid="{00000000-0005-0000-0000-0000442B0000}"/>
    <cellStyle name="Normal 3 22 14" xfId="7605" xr:uid="{00000000-0005-0000-0000-0000452B0000}"/>
    <cellStyle name="Normal 3 22 14 2" xfId="12611" xr:uid="{00000000-0005-0000-0000-0000462B0000}"/>
    <cellStyle name="Normal 3 22 15" xfId="7604" xr:uid="{00000000-0005-0000-0000-0000472B0000}"/>
    <cellStyle name="Normal 3 22 15 2" xfId="12612" xr:uid="{00000000-0005-0000-0000-0000482B0000}"/>
    <cellStyle name="Normal 3 22 16" xfId="7603" xr:uid="{00000000-0005-0000-0000-0000492B0000}"/>
    <cellStyle name="Normal 3 22 16 2" xfId="12613" xr:uid="{00000000-0005-0000-0000-00004A2B0000}"/>
    <cellStyle name="Normal 3 22 17" xfId="7602" xr:uid="{00000000-0005-0000-0000-00004B2B0000}"/>
    <cellStyle name="Normal 3 22 17 2" xfId="12614" xr:uid="{00000000-0005-0000-0000-00004C2B0000}"/>
    <cellStyle name="Normal 3 22 18" xfId="7601" xr:uid="{00000000-0005-0000-0000-00004D2B0000}"/>
    <cellStyle name="Normal 3 22 18 2" xfId="12615" xr:uid="{00000000-0005-0000-0000-00004E2B0000}"/>
    <cellStyle name="Normal 3 22 19" xfId="7600" xr:uid="{00000000-0005-0000-0000-00004F2B0000}"/>
    <cellStyle name="Normal 3 22 19 2" xfId="12616" xr:uid="{00000000-0005-0000-0000-0000502B0000}"/>
    <cellStyle name="Normal 3 22 2" xfId="7599" xr:uid="{00000000-0005-0000-0000-0000512B0000}"/>
    <cellStyle name="Normal 3 22 2 2" xfId="12617" xr:uid="{00000000-0005-0000-0000-0000522B0000}"/>
    <cellStyle name="Normal 3 22 20" xfId="7598" xr:uid="{00000000-0005-0000-0000-0000532B0000}"/>
    <cellStyle name="Normal 3 22 20 2" xfId="12618" xr:uid="{00000000-0005-0000-0000-0000542B0000}"/>
    <cellStyle name="Normal 3 22 21" xfId="7597" xr:uid="{00000000-0005-0000-0000-0000552B0000}"/>
    <cellStyle name="Normal 3 22 21 2" xfId="12619" xr:uid="{00000000-0005-0000-0000-0000562B0000}"/>
    <cellStyle name="Normal 3 22 22" xfId="7596" xr:uid="{00000000-0005-0000-0000-0000572B0000}"/>
    <cellStyle name="Normal 3 22 22 2" xfId="12620" xr:uid="{00000000-0005-0000-0000-0000582B0000}"/>
    <cellStyle name="Normal 3 22 23" xfId="7595" xr:uid="{00000000-0005-0000-0000-0000592B0000}"/>
    <cellStyle name="Normal 3 22 23 2" xfId="12621" xr:uid="{00000000-0005-0000-0000-00005A2B0000}"/>
    <cellStyle name="Normal 3 22 24" xfId="12622" xr:uid="{00000000-0005-0000-0000-00005B2B0000}"/>
    <cellStyle name="Normal 3 22 3" xfId="7594" xr:uid="{00000000-0005-0000-0000-00005C2B0000}"/>
    <cellStyle name="Normal 3 22 3 2" xfId="12623" xr:uid="{00000000-0005-0000-0000-00005D2B0000}"/>
    <cellStyle name="Normal 3 22 4" xfId="7593" xr:uid="{00000000-0005-0000-0000-00005E2B0000}"/>
    <cellStyle name="Normal 3 22 4 2" xfId="12624" xr:uid="{00000000-0005-0000-0000-00005F2B0000}"/>
    <cellStyle name="Normal 3 22 5" xfId="7592" xr:uid="{00000000-0005-0000-0000-0000602B0000}"/>
    <cellStyle name="Normal 3 22 5 2" xfId="12625" xr:uid="{00000000-0005-0000-0000-0000612B0000}"/>
    <cellStyle name="Normal 3 22 6" xfId="7591" xr:uid="{00000000-0005-0000-0000-0000622B0000}"/>
    <cellStyle name="Normal 3 22 6 2" xfId="12626" xr:uid="{00000000-0005-0000-0000-0000632B0000}"/>
    <cellStyle name="Normal 3 22 7" xfId="7590" xr:uid="{00000000-0005-0000-0000-0000642B0000}"/>
    <cellStyle name="Normal 3 22 7 2" xfId="12627" xr:uid="{00000000-0005-0000-0000-0000652B0000}"/>
    <cellStyle name="Normal 3 22 8" xfId="7589" xr:uid="{00000000-0005-0000-0000-0000662B0000}"/>
    <cellStyle name="Normal 3 22 8 2" xfId="12628" xr:uid="{00000000-0005-0000-0000-0000672B0000}"/>
    <cellStyle name="Normal 3 22 9" xfId="7588" xr:uid="{00000000-0005-0000-0000-0000682B0000}"/>
    <cellStyle name="Normal 3 22 9 2" xfId="12629" xr:uid="{00000000-0005-0000-0000-0000692B0000}"/>
    <cellStyle name="Normal 3 23" xfId="7587" xr:uid="{00000000-0005-0000-0000-00006A2B0000}"/>
    <cellStyle name="Normal 3 23 10" xfId="7586" xr:uid="{00000000-0005-0000-0000-00006B2B0000}"/>
    <cellStyle name="Normal 3 23 10 2" xfId="12630" xr:uid="{00000000-0005-0000-0000-00006C2B0000}"/>
    <cellStyle name="Normal 3 23 11" xfId="7585" xr:uid="{00000000-0005-0000-0000-00006D2B0000}"/>
    <cellStyle name="Normal 3 23 11 2" xfId="12631" xr:uid="{00000000-0005-0000-0000-00006E2B0000}"/>
    <cellStyle name="Normal 3 23 12" xfId="7584" xr:uid="{00000000-0005-0000-0000-00006F2B0000}"/>
    <cellStyle name="Normal 3 23 12 2" xfId="12632" xr:uid="{00000000-0005-0000-0000-0000702B0000}"/>
    <cellStyle name="Normal 3 23 13" xfId="7583" xr:uid="{00000000-0005-0000-0000-0000712B0000}"/>
    <cellStyle name="Normal 3 23 13 2" xfId="12633" xr:uid="{00000000-0005-0000-0000-0000722B0000}"/>
    <cellStyle name="Normal 3 23 14" xfId="7582" xr:uid="{00000000-0005-0000-0000-0000732B0000}"/>
    <cellStyle name="Normal 3 23 14 2" xfId="12634" xr:uid="{00000000-0005-0000-0000-0000742B0000}"/>
    <cellStyle name="Normal 3 23 15" xfId="7581" xr:uid="{00000000-0005-0000-0000-0000752B0000}"/>
    <cellStyle name="Normal 3 23 15 2" xfId="12635" xr:uid="{00000000-0005-0000-0000-0000762B0000}"/>
    <cellStyle name="Normal 3 23 16" xfId="7580" xr:uid="{00000000-0005-0000-0000-0000772B0000}"/>
    <cellStyle name="Normal 3 23 16 2" xfId="12636" xr:uid="{00000000-0005-0000-0000-0000782B0000}"/>
    <cellStyle name="Normal 3 23 17" xfId="7579" xr:uid="{00000000-0005-0000-0000-0000792B0000}"/>
    <cellStyle name="Normal 3 23 17 2" xfId="12637" xr:uid="{00000000-0005-0000-0000-00007A2B0000}"/>
    <cellStyle name="Normal 3 23 18" xfId="7578" xr:uid="{00000000-0005-0000-0000-00007B2B0000}"/>
    <cellStyle name="Normal 3 23 18 2" xfId="12638" xr:uid="{00000000-0005-0000-0000-00007C2B0000}"/>
    <cellStyle name="Normal 3 23 19" xfId="7577" xr:uid="{00000000-0005-0000-0000-00007D2B0000}"/>
    <cellStyle name="Normal 3 23 19 2" xfId="12639" xr:uid="{00000000-0005-0000-0000-00007E2B0000}"/>
    <cellStyle name="Normal 3 23 2" xfId="7576" xr:uid="{00000000-0005-0000-0000-00007F2B0000}"/>
    <cellStyle name="Normal 3 23 2 2" xfId="12640" xr:uid="{00000000-0005-0000-0000-0000802B0000}"/>
    <cellStyle name="Normal 3 23 20" xfId="7575" xr:uid="{00000000-0005-0000-0000-0000812B0000}"/>
    <cellStyle name="Normal 3 23 20 2" xfId="12641" xr:uid="{00000000-0005-0000-0000-0000822B0000}"/>
    <cellStyle name="Normal 3 23 21" xfId="7574" xr:uid="{00000000-0005-0000-0000-0000832B0000}"/>
    <cellStyle name="Normal 3 23 21 2" xfId="12642" xr:uid="{00000000-0005-0000-0000-0000842B0000}"/>
    <cellStyle name="Normal 3 23 22" xfId="7573" xr:uid="{00000000-0005-0000-0000-0000852B0000}"/>
    <cellStyle name="Normal 3 23 22 2" xfId="12643" xr:uid="{00000000-0005-0000-0000-0000862B0000}"/>
    <cellStyle name="Normal 3 23 23" xfId="7572" xr:uid="{00000000-0005-0000-0000-0000872B0000}"/>
    <cellStyle name="Normal 3 23 23 2" xfId="12644" xr:uid="{00000000-0005-0000-0000-0000882B0000}"/>
    <cellStyle name="Normal 3 23 24" xfId="12645" xr:uid="{00000000-0005-0000-0000-0000892B0000}"/>
    <cellStyle name="Normal 3 23 3" xfId="7571" xr:uid="{00000000-0005-0000-0000-00008A2B0000}"/>
    <cellStyle name="Normal 3 23 3 2" xfId="12646" xr:uid="{00000000-0005-0000-0000-00008B2B0000}"/>
    <cellStyle name="Normal 3 23 4" xfId="7570" xr:uid="{00000000-0005-0000-0000-00008C2B0000}"/>
    <cellStyle name="Normal 3 23 4 2" xfId="12647" xr:uid="{00000000-0005-0000-0000-00008D2B0000}"/>
    <cellStyle name="Normal 3 23 5" xfId="7569" xr:uid="{00000000-0005-0000-0000-00008E2B0000}"/>
    <cellStyle name="Normal 3 23 5 2" xfId="12648" xr:uid="{00000000-0005-0000-0000-00008F2B0000}"/>
    <cellStyle name="Normal 3 23 6" xfId="7568" xr:uid="{00000000-0005-0000-0000-0000902B0000}"/>
    <cellStyle name="Normal 3 23 6 2" xfId="12649" xr:uid="{00000000-0005-0000-0000-0000912B0000}"/>
    <cellStyle name="Normal 3 23 7" xfId="7567" xr:uid="{00000000-0005-0000-0000-0000922B0000}"/>
    <cellStyle name="Normal 3 23 7 2" xfId="12650" xr:uid="{00000000-0005-0000-0000-0000932B0000}"/>
    <cellStyle name="Normal 3 23 8" xfId="7566" xr:uid="{00000000-0005-0000-0000-0000942B0000}"/>
    <cellStyle name="Normal 3 23 8 2" xfId="12651" xr:uid="{00000000-0005-0000-0000-0000952B0000}"/>
    <cellStyle name="Normal 3 23 9" xfId="7565" xr:uid="{00000000-0005-0000-0000-0000962B0000}"/>
    <cellStyle name="Normal 3 23 9 2" xfId="12652" xr:uid="{00000000-0005-0000-0000-0000972B0000}"/>
    <cellStyle name="Normal 3 24" xfId="7564" xr:uid="{00000000-0005-0000-0000-0000982B0000}"/>
    <cellStyle name="Normal 3 24 10" xfId="7563" xr:uid="{00000000-0005-0000-0000-0000992B0000}"/>
    <cellStyle name="Normal 3 24 10 2" xfId="12653" xr:uid="{00000000-0005-0000-0000-00009A2B0000}"/>
    <cellStyle name="Normal 3 24 11" xfId="7562" xr:uid="{00000000-0005-0000-0000-00009B2B0000}"/>
    <cellStyle name="Normal 3 24 11 2" xfId="12654" xr:uid="{00000000-0005-0000-0000-00009C2B0000}"/>
    <cellStyle name="Normal 3 24 12" xfId="7561" xr:uid="{00000000-0005-0000-0000-00009D2B0000}"/>
    <cellStyle name="Normal 3 24 12 2" xfId="12655" xr:uid="{00000000-0005-0000-0000-00009E2B0000}"/>
    <cellStyle name="Normal 3 24 13" xfId="7560" xr:uid="{00000000-0005-0000-0000-00009F2B0000}"/>
    <cellStyle name="Normal 3 24 13 2" xfId="12656" xr:uid="{00000000-0005-0000-0000-0000A02B0000}"/>
    <cellStyle name="Normal 3 24 14" xfId="7559" xr:uid="{00000000-0005-0000-0000-0000A12B0000}"/>
    <cellStyle name="Normal 3 24 14 2" xfId="12657" xr:uid="{00000000-0005-0000-0000-0000A22B0000}"/>
    <cellStyle name="Normal 3 24 15" xfId="7558" xr:uid="{00000000-0005-0000-0000-0000A32B0000}"/>
    <cellStyle name="Normal 3 24 15 2" xfId="12658" xr:uid="{00000000-0005-0000-0000-0000A42B0000}"/>
    <cellStyle name="Normal 3 24 16" xfId="7557" xr:uid="{00000000-0005-0000-0000-0000A52B0000}"/>
    <cellStyle name="Normal 3 24 16 2" xfId="12659" xr:uid="{00000000-0005-0000-0000-0000A62B0000}"/>
    <cellStyle name="Normal 3 24 17" xfId="7556" xr:uid="{00000000-0005-0000-0000-0000A72B0000}"/>
    <cellStyle name="Normal 3 24 17 2" xfId="12660" xr:uid="{00000000-0005-0000-0000-0000A82B0000}"/>
    <cellStyle name="Normal 3 24 18" xfId="7555" xr:uid="{00000000-0005-0000-0000-0000A92B0000}"/>
    <cellStyle name="Normal 3 24 18 2" xfId="12661" xr:uid="{00000000-0005-0000-0000-0000AA2B0000}"/>
    <cellStyle name="Normal 3 24 19" xfId="7554" xr:uid="{00000000-0005-0000-0000-0000AB2B0000}"/>
    <cellStyle name="Normal 3 24 19 2" xfId="12662" xr:uid="{00000000-0005-0000-0000-0000AC2B0000}"/>
    <cellStyle name="Normal 3 24 2" xfId="7553" xr:uid="{00000000-0005-0000-0000-0000AD2B0000}"/>
    <cellStyle name="Normal 3 24 2 2" xfId="12663" xr:uid="{00000000-0005-0000-0000-0000AE2B0000}"/>
    <cellStyle name="Normal 3 24 20" xfId="7552" xr:uid="{00000000-0005-0000-0000-0000AF2B0000}"/>
    <cellStyle name="Normal 3 24 20 2" xfId="12664" xr:uid="{00000000-0005-0000-0000-0000B02B0000}"/>
    <cellStyle name="Normal 3 24 21" xfId="7551" xr:uid="{00000000-0005-0000-0000-0000B12B0000}"/>
    <cellStyle name="Normal 3 24 21 2" xfId="12665" xr:uid="{00000000-0005-0000-0000-0000B22B0000}"/>
    <cellStyle name="Normal 3 24 22" xfId="7550" xr:uid="{00000000-0005-0000-0000-0000B32B0000}"/>
    <cellStyle name="Normal 3 24 22 2" xfId="12666" xr:uid="{00000000-0005-0000-0000-0000B42B0000}"/>
    <cellStyle name="Normal 3 24 23" xfId="7549" xr:uid="{00000000-0005-0000-0000-0000B52B0000}"/>
    <cellStyle name="Normal 3 24 23 2" xfId="12667" xr:uid="{00000000-0005-0000-0000-0000B62B0000}"/>
    <cellStyle name="Normal 3 24 24" xfId="12668" xr:uid="{00000000-0005-0000-0000-0000B72B0000}"/>
    <cellStyle name="Normal 3 24 3" xfId="7548" xr:uid="{00000000-0005-0000-0000-0000B82B0000}"/>
    <cellStyle name="Normal 3 24 3 2" xfId="12669" xr:uid="{00000000-0005-0000-0000-0000B92B0000}"/>
    <cellStyle name="Normal 3 24 4" xfId="7547" xr:uid="{00000000-0005-0000-0000-0000BA2B0000}"/>
    <cellStyle name="Normal 3 24 4 2" xfId="12670" xr:uid="{00000000-0005-0000-0000-0000BB2B0000}"/>
    <cellStyle name="Normal 3 24 5" xfId="7546" xr:uid="{00000000-0005-0000-0000-0000BC2B0000}"/>
    <cellStyle name="Normal 3 24 5 2" xfId="12671" xr:uid="{00000000-0005-0000-0000-0000BD2B0000}"/>
    <cellStyle name="Normal 3 24 6" xfId="7545" xr:uid="{00000000-0005-0000-0000-0000BE2B0000}"/>
    <cellStyle name="Normal 3 24 6 2" xfId="12672" xr:uid="{00000000-0005-0000-0000-0000BF2B0000}"/>
    <cellStyle name="Normal 3 24 7" xfId="7544" xr:uid="{00000000-0005-0000-0000-0000C02B0000}"/>
    <cellStyle name="Normal 3 24 7 2" xfId="12673" xr:uid="{00000000-0005-0000-0000-0000C12B0000}"/>
    <cellStyle name="Normal 3 24 8" xfId="7543" xr:uid="{00000000-0005-0000-0000-0000C22B0000}"/>
    <cellStyle name="Normal 3 24 8 2" xfId="12674" xr:uid="{00000000-0005-0000-0000-0000C32B0000}"/>
    <cellStyle name="Normal 3 24 9" xfId="7542" xr:uid="{00000000-0005-0000-0000-0000C42B0000}"/>
    <cellStyle name="Normal 3 24 9 2" xfId="12675" xr:uid="{00000000-0005-0000-0000-0000C52B0000}"/>
    <cellStyle name="Normal 3 25" xfId="7541" xr:uid="{00000000-0005-0000-0000-0000C62B0000}"/>
    <cellStyle name="Normal 3 25 10" xfId="7540" xr:uid="{00000000-0005-0000-0000-0000C72B0000}"/>
    <cellStyle name="Normal 3 25 10 2" xfId="12676" xr:uid="{00000000-0005-0000-0000-0000C82B0000}"/>
    <cellStyle name="Normal 3 25 11" xfId="7539" xr:uid="{00000000-0005-0000-0000-0000C92B0000}"/>
    <cellStyle name="Normal 3 25 11 2" xfId="12677" xr:uid="{00000000-0005-0000-0000-0000CA2B0000}"/>
    <cellStyle name="Normal 3 25 12" xfId="7538" xr:uid="{00000000-0005-0000-0000-0000CB2B0000}"/>
    <cellStyle name="Normal 3 25 12 2" xfId="12678" xr:uid="{00000000-0005-0000-0000-0000CC2B0000}"/>
    <cellStyle name="Normal 3 25 13" xfId="7537" xr:uid="{00000000-0005-0000-0000-0000CD2B0000}"/>
    <cellStyle name="Normal 3 25 13 2" xfId="12679" xr:uid="{00000000-0005-0000-0000-0000CE2B0000}"/>
    <cellStyle name="Normal 3 25 14" xfId="7536" xr:uid="{00000000-0005-0000-0000-0000CF2B0000}"/>
    <cellStyle name="Normal 3 25 14 2" xfId="12680" xr:uid="{00000000-0005-0000-0000-0000D02B0000}"/>
    <cellStyle name="Normal 3 25 15" xfId="7535" xr:uid="{00000000-0005-0000-0000-0000D12B0000}"/>
    <cellStyle name="Normal 3 25 15 2" xfId="12681" xr:uid="{00000000-0005-0000-0000-0000D22B0000}"/>
    <cellStyle name="Normal 3 25 16" xfId="7534" xr:uid="{00000000-0005-0000-0000-0000D32B0000}"/>
    <cellStyle name="Normal 3 25 16 2" xfId="12682" xr:uid="{00000000-0005-0000-0000-0000D42B0000}"/>
    <cellStyle name="Normal 3 25 17" xfId="7533" xr:uid="{00000000-0005-0000-0000-0000D52B0000}"/>
    <cellStyle name="Normal 3 25 17 2" xfId="12683" xr:uid="{00000000-0005-0000-0000-0000D62B0000}"/>
    <cellStyle name="Normal 3 25 18" xfId="7532" xr:uid="{00000000-0005-0000-0000-0000D72B0000}"/>
    <cellStyle name="Normal 3 25 18 2" xfId="12684" xr:uid="{00000000-0005-0000-0000-0000D82B0000}"/>
    <cellStyle name="Normal 3 25 19" xfId="7531" xr:uid="{00000000-0005-0000-0000-0000D92B0000}"/>
    <cellStyle name="Normal 3 25 19 2" xfId="12685" xr:uid="{00000000-0005-0000-0000-0000DA2B0000}"/>
    <cellStyle name="Normal 3 25 2" xfId="7530" xr:uid="{00000000-0005-0000-0000-0000DB2B0000}"/>
    <cellStyle name="Normal 3 25 2 2" xfId="12686" xr:uid="{00000000-0005-0000-0000-0000DC2B0000}"/>
    <cellStyle name="Normal 3 25 20" xfId="7529" xr:uid="{00000000-0005-0000-0000-0000DD2B0000}"/>
    <cellStyle name="Normal 3 25 20 2" xfId="12687" xr:uid="{00000000-0005-0000-0000-0000DE2B0000}"/>
    <cellStyle name="Normal 3 25 21" xfId="7528" xr:uid="{00000000-0005-0000-0000-0000DF2B0000}"/>
    <cellStyle name="Normal 3 25 21 2" xfId="12688" xr:uid="{00000000-0005-0000-0000-0000E02B0000}"/>
    <cellStyle name="Normal 3 25 22" xfId="7527" xr:uid="{00000000-0005-0000-0000-0000E12B0000}"/>
    <cellStyle name="Normal 3 25 22 2" xfId="12689" xr:uid="{00000000-0005-0000-0000-0000E22B0000}"/>
    <cellStyle name="Normal 3 25 23" xfId="7526" xr:uid="{00000000-0005-0000-0000-0000E32B0000}"/>
    <cellStyle name="Normal 3 25 23 2" xfId="12690" xr:uid="{00000000-0005-0000-0000-0000E42B0000}"/>
    <cellStyle name="Normal 3 25 24" xfId="12691" xr:uid="{00000000-0005-0000-0000-0000E52B0000}"/>
    <cellStyle name="Normal 3 25 3" xfId="7525" xr:uid="{00000000-0005-0000-0000-0000E62B0000}"/>
    <cellStyle name="Normal 3 25 3 2" xfId="12692" xr:uid="{00000000-0005-0000-0000-0000E72B0000}"/>
    <cellStyle name="Normal 3 25 4" xfId="7524" xr:uid="{00000000-0005-0000-0000-0000E82B0000}"/>
    <cellStyle name="Normal 3 25 4 2" xfId="12693" xr:uid="{00000000-0005-0000-0000-0000E92B0000}"/>
    <cellStyle name="Normal 3 25 5" xfId="7523" xr:uid="{00000000-0005-0000-0000-0000EA2B0000}"/>
    <cellStyle name="Normal 3 25 5 2" xfId="12694" xr:uid="{00000000-0005-0000-0000-0000EB2B0000}"/>
    <cellStyle name="Normal 3 25 6" xfId="7522" xr:uid="{00000000-0005-0000-0000-0000EC2B0000}"/>
    <cellStyle name="Normal 3 25 6 2" xfId="12695" xr:uid="{00000000-0005-0000-0000-0000ED2B0000}"/>
    <cellStyle name="Normal 3 25 7" xfId="7521" xr:uid="{00000000-0005-0000-0000-0000EE2B0000}"/>
    <cellStyle name="Normal 3 25 7 2" xfId="12696" xr:uid="{00000000-0005-0000-0000-0000EF2B0000}"/>
    <cellStyle name="Normal 3 25 8" xfId="7520" xr:uid="{00000000-0005-0000-0000-0000F02B0000}"/>
    <cellStyle name="Normal 3 25 8 2" xfId="12697" xr:uid="{00000000-0005-0000-0000-0000F12B0000}"/>
    <cellStyle name="Normal 3 25 9" xfId="7519" xr:uid="{00000000-0005-0000-0000-0000F22B0000}"/>
    <cellStyle name="Normal 3 25 9 2" xfId="12698" xr:uid="{00000000-0005-0000-0000-0000F32B0000}"/>
    <cellStyle name="Normal 3 26" xfId="7518" xr:uid="{00000000-0005-0000-0000-0000F42B0000}"/>
    <cellStyle name="Normal 3 26 10" xfId="7517" xr:uid="{00000000-0005-0000-0000-0000F52B0000}"/>
    <cellStyle name="Normal 3 26 10 2" xfId="12699" xr:uid="{00000000-0005-0000-0000-0000F62B0000}"/>
    <cellStyle name="Normal 3 26 11" xfId="7516" xr:uid="{00000000-0005-0000-0000-0000F72B0000}"/>
    <cellStyle name="Normal 3 26 11 2" xfId="12700" xr:uid="{00000000-0005-0000-0000-0000F82B0000}"/>
    <cellStyle name="Normal 3 26 12" xfId="7515" xr:uid="{00000000-0005-0000-0000-0000F92B0000}"/>
    <cellStyle name="Normal 3 26 12 2" xfId="12701" xr:uid="{00000000-0005-0000-0000-0000FA2B0000}"/>
    <cellStyle name="Normal 3 26 13" xfId="7514" xr:uid="{00000000-0005-0000-0000-0000FB2B0000}"/>
    <cellStyle name="Normal 3 26 13 2" xfId="12702" xr:uid="{00000000-0005-0000-0000-0000FC2B0000}"/>
    <cellStyle name="Normal 3 26 14" xfId="7513" xr:uid="{00000000-0005-0000-0000-0000FD2B0000}"/>
    <cellStyle name="Normal 3 26 14 2" xfId="12703" xr:uid="{00000000-0005-0000-0000-0000FE2B0000}"/>
    <cellStyle name="Normal 3 26 15" xfId="7512" xr:uid="{00000000-0005-0000-0000-0000FF2B0000}"/>
    <cellStyle name="Normal 3 26 15 2" xfId="12704" xr:uid="{00000000-0005-0000-0000-0000002C0000}"/>
    <cellStyle name="Normal 3 26 16" xfId="7511" xr:uid="{00000000-0005-0000-0000-0000012C0000}"/>
    <cellStyle name="Normal 3 26 16 2" xfId="12705" xr:uid="{00000000-0005-0000-0000-0000022C0000}"/>
    <cellStyle name="Normal 3 26 17" xfId="7510" xr:uid="{00000000-0005-0000-0000-0000032C0000}"/>
    <cellStyle name="Normal 3 26 17 2" xfId="12706" xr:uid="{00000000-0005-0000-0000-0000042C0000}"/>
    <cellStyle name="Normal 3 26 18" xfId="7509" xr:uid="{00000000-0005-0000-0000-0000052C0000}"/>
    <cellStyle name="Normal 3 26 18 2" xfId="12707" xr:uid="{00000000-0005-0000-0000-0000062C0000}"/>
    <cellStyle name="Normal 3 26 19" xfId="7508" xr:uid="{00000000-0005-0000-0000-0000072C0000}"/>
    <cellStyle name="Normal 3 26 19 2" xfId="12708" xr:uid="{00000000-0005-0000-0000-0000082C0000}"/>
    <cellStyle name="Normal 3 26 2" xfId="7507" xr:uid="{00000000-0005-0000-0000-0000092C0000}"/>
    <cellStyle name="Normal 3 26 2 2" xfId="12709" xr:uid="{00000000-0005-0000-0000-00000A2C0000}"/>
    <cellStyle name="Normal 3 26 20" xfId="7506" xr:uid="{00000000-0005-0000-0000-00000B2C0000}"/>
    <cellStyle name="Normal 3 26 20 2" xfId="12710" xr:uid="{00000000-0005-0000-0000-00000C2C0000}"/>
    <cellStyle name="Normal 3 26 21" xfId="7505" xr:uid="{00000000-0005-0000-0000-00000D2C0000}"/>
    <cellStyle name="Normal 3 26 21 2" xfId="12711" xr:uid="{00000000-0005-0000-0000-00000E2C0000}"/>
    <cellStyle name="Normal 3 26 22" xfId="7504" xr:uid="{00000000-0005-0000-0000-00000F2C0000}"/>
    <cellStyle name="Normal 3 26 22 2" xfId="12712" xr:uid="{00000000-0005-0000-0000-0000102C0000}"/>
    <cellStyle name="Normal 3 26 23" xfId="7503" xr:uid="{00000000-0005-0000-0000-0000112C0000}"/>
    <cellStyle name="Normal 3 26 23 2" xfId="12713" xr:uid="{00000000-0005-0000-0000-0000122C0000}"/>
    <cellStyle name="Normal 3 26 24" xfId="12714" xr:uid="{00000000-0005-0000-0000-0000132C0000}"/>
    <cellStyle name="Normal 3 26 3" xfId="7502" xr:uid="{00000000-0005-0000-0000-0000142C0000}"/>
    <cellStyle name="Normal 3 26 3 2" xfId="12715" xr:uid="{00000000-0005-0000-0000-0000152C0000}"/>
    <cellStyle name="Normal 3 26 4" xfId="7501" xr:uid="{00000000-0005-0000-0000-0000162C0000}"/>
    <cellStyle name="Normal 3 26 4 2" xfId="12716" xr:uid="{00000000-0005-0000-0000-0000172C0000}"/>
    <cellStyle name="Normal 3 26 5" xfId="7500" xr:uid="{00000000-0005-0000-0000-0000182C0000}"/>
    <cellStyle name="Normal 3 26 5 2" xfId="12717" xr:uid="{00000000-0005-0000-0000-0000192C0000}"/>
    <cellStyle name="Normal 3 26 6" xfId="7499" xr:uid="{00000000-0005-0000-0000-00001A2C0000}"/>
    <cellStyle name="Normal 3 26 6 2" xfId="12718" xr:uid="{00000000-0005-0000-0000-00001B2C0000}"/>
    <cellStyle name="Normal 3 26 7" xfId="7498" xr:uid="{00000000-0005-0000-0000-00001C2C0000}"/>
    <cellStyle name="Normal 3 26 7 2" xfId="12719" xr:uid="{00000000-0005-0000-0000-00001D2C0000}"/>
    <cellStyle name="Normal 3 26 8" xfId="7497" xr:uid="{00000000-0005-0000-0000-00001E2C0000}"/>
    <cellStyle name="Normal 3 26 8 2" xfId="12720" xr:uid="{00000000-0005-0000-0000-00001F2C0000}"/>
    <cellStyle name="Normal 3 26 9" xfId="7496" xr:uid="{00000000-0005-0000-0000-0000202C0000}"/>
    <cellStyle name="Normal 3 26 9 2" xfId="12721" xr:uid="{00000000-0005-0000-0000-0000212C0000}"/>
    <cellStyle name="Normal 3 27" xfId="7495" xr:uid="{00000000-0005-0000-0000-0000222C0000}"/>
    <cellStyle name="Normal 3 27 10" xfId="7494" xr:uid="{00000000-0005-0000-0000-0000232C0000}"/>
    <cellStyle name="Normal 3 27 10 2" xfId="12722" xr:uid="{00000000-0005-0000-0000-0000242C0000}"/>
    <cellStyle name="Normal 3 27 11" xfId="7493" xr:uid="{00000000-0005-0000-0000-0000252C0000}"/>
    <cellStyle name="Normal 3 27 11 2" xfId="12723" xr:uid="{00000000-0005-0000-0000-0000262C0000}"/>
    <cellStyle name="Normal 3 27 12" xfId="7492" xr:uid="{00000000-0005-0000-0000-0000272C0000}"/>
    <cellStyle name="Normal 3 27 12 2" xfId="12724" xr:uid="{00000000-0005-0000-0000-0000282C0000}"/>
    <cellStyle name="Normal 3 27 13" xfId="7491" xr:uid="{00000000-0005-0000-0000-0000292C0000}"/>
    <cellStyle name="Normal 3 27 13 2" xfId="12725" xr:uid="{00000000-0005-0000-0000-00002A2C0000}"/>
    <cellStyle name="Normal 3 27 14" xfId="7490" xr:uid="{00000000-0005-0000-0000-00002B2C0000}"/>
    <cellStyle name="Normal 3 27 14 2" xfId="12726" xr:uid="{00000000-0005-0000-0000-00002C2C0000}"/>
    <cellStyle name="Normal 3 27 15" xfId="7489" xr:uid="{00000000-0005-0000-0000-00002D2C0000}"/>
    <cellStyle name="Normal 3 27 15 2" xfId="12727" xr:uid="{00000000-0005-0000-0000-00002E2C0000}"/>
    <cellStyle name="Normal 3 27 16" xfId="7488" xr:uid="{00000000-0005-0000-0000-00002F2C0000}"/>
    <cellStyle name="Normal 3 27 16 2" xfId="12728" xr:uid="{00000000-0005-0000-0000-0000302C0000}"/>
    <cellStyle name="Normal 3 27 17" xfId="7487" xr:uid="{00000000-0005-0000-0000-0000312C0000}"/>
    <cellStyle name="Normal 3 27 17 2" xfId="12729" xr:uid="{00000000-0005-0000-0000-0000322C0000}"/>
    <cellStyle name="Normal 3 27 18" xfId="7486" xr:uid="{00000000-0005-0000-0000-0000332C0000}"/>
    <cellStyle name="Normal 3 27 18 2" xfId="12730" xr:uid="{00000000-0005-0000-0000-0000342C0000}"/>
    <cellStyle name="Normal 3 27 19" xfId="7485" xr:uid="{00000000-0005-0000-0000-0000352C0000}"/>
    <cellStyle name="Normal 3 27 19 2" xfId="12731" xr:uid="{00000000-0005-0000-0000-0000362C0000}"/>
    <cellStyle name="Normal 3 27 2" xfId="7484" xr:uid="{00000000-0005-0000-0000-0000372C0000}"/>
    <cellStyle name="Normal 3 27 2 2" xfId="12732" xr:uid="{00000000-0005-0000-0000-0000382C0000}"/>
    <cellStyle name="Normal 3 27 20" xfId="7483" xr:uid="{00000000-0005-0000-0000-0000392C0000}"/>
    <cellStyle name="Normal 3 27 20 2" xfId="12733" xr:uid="{00000000-0005-0000-0000-00003A2C0000}"/>
    <cellStyle name="Normal 3 27 21" xfId="7482" xr:uid="{00000000-0005-0000-0000-00003B2C0000}"/>
    <cellStyle name="Normal 3 27 21 2" xfId="12734" xr:uid="{00000000-0005-0000-0000-00003C2C0000}"/>
    <cellStyle name="Normal 3 27 22" xfId="7481" xr:uid="{00000000-0005-0000-0000-00003D2C0000}"/>
    <cellStyle name="Normal 3 27 22 2" xfId="12735" xr:uid="{00000000-0005-0000-0000-00003E2C0000}"/>
    <cellStyle name="Normal 3 27 23" xfId="7480" xr:uid="{00000000-0005-0000-0000-00003F2C0000}"/>
    <cellStyle name="Normal 3 27 23 2" xfId="12736" xr:uid="{00000000-0005-0000-0000-0000402C0000}"/>
    <cellStyle name="Normal 3 27 24" xfId="12737" xr:uid="{00000000-0005-0000-0000-0000412C0000}"/>
    <cellStyle name="Normal 3 27 3" xfId="7479" xr:uid="{00000000-0005-0000-0000-0000422C0000}"/>
    <cellStyle name="Normal 3 27 3 2" xfId="12738" xr:uid="{00000000-0005-0000-0000-0000432C0000}"/>
    <cellStyle name="Normal 3 27 4" xfId="7478" xr:uid="{00000000-0005-0000-0000-0000442C0000}"/>
    <cellStyle name="Normal 3 27 4 2" xfId="12739" xr:uid="{00000000-0005-0000-0000-0000452C0000}"/>
    <cellStyle name="Normal 3 27 5" xfId="7477" xr:uid="{00000000-0005-0000-0000-0000462C0000}"/>
    <cellStyle name="Normal 3 27 5 2" xfId="12740" xr:uid="{00000000-0005-0000-0000-0000472C0000}"/>
    <cellStyle name="Normal 3 27 6" xfId="7476" xr:uid="{00000000-0005-0000-0000-0000482C0000}"/>
    <cellStyle name="Normal 3 27 6 2" xfId="12741" xr:uid="{00000000-0005-0000-0000-0000492C0000}"/>
    <cellStyle name="Normal 3 27 7" xfId="7475" xr:uid="{00000000-0005-0000-0000-00004A2C0000}"/>
    <cellStyle name="Normal 3 27 7 2" xfId="12742" xr:uid="{00000000-0005-0000-0000-00004B2C0000}"/>
    <cellStyle name="Normal 3 27 8" xfId="7474" xr:uid="{00000000-0005-0000-0000-00004C2C0000}"/>
    <cellStyle name="Normal 3 27 8 2" xfId="12743" xr:uid="{00000000-0005-0000-0000-00004D2C0000}"/>
    <cellStyle name="Normal 3 27 9" xfId="7473" xr:uid="{00000000-0005-0000-0000-00004E2C0000}"/>
    <cellStyle name="Normal 3 27 9 2" xfId="12744" xr:uid="{00000000-0005-0000-0000-00004F2C0000}"/>
    <cellStyle name="Normal 3 28" xfId="7472" xr:uid="{00000000-0005-0000-0000-0000502C0000}"/>
    <cellStyle name="Normal 3 28 10" xfId="7471" xr:uid="{00000000-0005-0000-0000-0000512C0000}"/>
    <cellStyle name="Normal 3 28 10 2" xfId="12745" xr:uid="{00000000-0005-0000-0000-0000522C0000}"/>
    <cellStyle name="Normal 3 28 11" xfId="7470" xr:uid="{00000000-0005-0000-0000-0000532C0000}"/>
    <cellStyle name="Normal 3 28 11 2" xfId="12746" xr:uid="{00000000-0005-0000-0000-0000542C0000}"/>
    <cellStyle name="Normal 3 28 12" xfId="7469" xr:uid="{00000000-0005-0000-0000-0000552C0000}"/>
    <cellStyle name="Normal 3 28 12 2" xfId="12747" xr:uid="{00000000-0005-0000-0000-0000562C0000}"/>
    <cellStyle name="Normal 3 28 13" xfId="7468" xr:uid="{00000000-0005-0000-0000-0000572C0000}"/>
    <cellStyle name="Normal 3 28 13 2" xfId="12748" xr:uid="{00000000-0005-0000-0000-0000582C0000}"/>
    <cellStyle name="Normal 3 28 14" xfId="7467" xr:uid="{00000000-0005-0000-0000-0000592C0000}"/>
    <cellStyle name="Normal 3 28 14 2" xfId="12749" xr:uid="{00000000-0005-0000-0000-00005A2C0000}"/>
    <cellStyle name="Normal 3 28 15" xfId="7466" xr:uid="{00000000-0005-0000-0000-00005B2C0000}"/>
    <cellStyle name="Normal 3 28 15 2" xfId="12750" xr:uid="{00000000-0005-0000-0000-00005C2C0000}"/>
    <cellStyle name="Normal 3 28 16" xfId="7465" xr:uid="{00000000-0005-0000-0000-00005D2C0000}"/>
    <cellStyle name="Normal 3 28 16 2" xfId="12751" xr:uid="{00000000-0005-0000-0000-00005E2C0000}"/>
    <cellStyle name="Normal 3 28 17" xfId="7464" xr:uid="{00000000-0005-0000-0000-00005F2C0000}"/>
    <cellStyle name="Normal 3 28 17 2" xfId="12752" xr:uid="{00000000-0005-0000-0000-0000602C0000}"/>
    <cellStyle name="Normal 3 28 18" xfId="7463" xr:uid="{00000000-0005-0000-0000-0000612C0000}"/>
    <cellStyle name="Normal 3 28 18 2" xfId="12753" xr:uid="{00000000-0005-0000-0000-0000622C0000}"/>
    <cellStyle name="Normal 3 28 19" xfId="7462" xr:uid="{00000000-0005-0000-0000-0000632C0000}"/>
    <cellStyle name="Normal 3 28 19 2" xfId="12754" xr:uid="{00000000-0005-0000-0000-0000642C0000}"/>
    <cellStyle name="Normal 3 28 2" xfId="7461" xr:uid="{00000000-0005-0000-0000-0000652C0000}"/>
    <cellStyle name="Normal 3 28 2 2" xfId="12755" xr:uid="{00000000-0005-0000-0000-0000662C0000}"/>
    <cellStyle name="Normal 3 28 20" xfId="7460" xr:uid="{00000000-0005-0000-0000-0000672C0000}"/>
    <cellStyle name="Normal 3 28 20 2" xfId="12756" xr:uid="{00000000-0005-0000-0000-0000682C0000}"/>
    <cellStyle name="Normal 3 28 21" xfId="7459" xr:uid="{00000000-0005-0000-0000-0000692C0000}"/>
    <cellStyle name="Normal 3 28 21 2" xfId="12757" xr:uid="{00000000-0005-0000-0000-00006A2C0000}"/>
    <cellStyle name="Normal 3 28 22" xfId="7458" xr:uid="{00000000-0005-0000-0000-00006B2C0000}"/>
    <cellStyle name="Normal 3 28 22 2" xfId="12758" xr:uid="{00000000-0005-0000-0000-00006C2C0000}"/>
    <cellStyle name="Normal 3 28 23" xfId="7457" xr:uid="{00000000-0005-0000-0000-00006D2C0000}"/>
    <cellStyle name="Normal 3 28 23 2" xfId="12759" xr:uid="{00000000-0005-0000-0000-00006E2C0000}"/>
    <cellStyle name="Normal 3 28 24" xfId="12760" xr:uid="{00000000-0005-0000-0000-00006F2C0000}"/>
    <cellStyle name="Normal 3 28 3" xfId="7456" xr:uid="{00000000-0005-0000-0000-0000702C0000}"/>
    <cellStyle name="Normal 3 28 3 2" xfId="12761" xr:uid="{00000000-0005-0000-0000-0000712C0000}"/>
    <cellStyle name="Normal 3 28 4" xfId="7455" xr:uid="{00000000-0005-0000-0000-0000722C0000}"/>
    <cellStyle name="Normal 3 28 4 2" xfId="12762" xr:uid="{00000000-0005-0000-0000-0000732C0000}"/>
    <cellStyle name="Normal 3 28 5" xfId="7454" xr:uid="{00000000-0005-0000-0000-0000742C0000}"/>
    <cellStyle name="Normal 3 28 5 2" xfId="12763" xr:uid="{00000000-0005-0000-0000-0000752C0000}"/>
    <cellStyle name="Normal 3 28 6" xfId="7453" xr:uid="{00000000-0005-0000-0000-0000762C0000}"/>
    <cellStyle name="Normal 3 28 6 2" xfId="12764" xr:uid="{00000000-0005-0000-0000-0000772C0000}"/>
    <cellStyle name="Normal 3 28 7" xfId="7452" xr:uid="{00000000-0005-0000-0000-0000782C0000}"/>
    <cellStyle name="Normal 3 28 7 2" xfId="12765" xr:uid="{00000000-0005-0000-0000-0000792C0000}"/>
    <cellStyle name="Normal 3 28 8" xfId="7451" xr:uid="{00000000-0005-0000-0000-00007A2C0000}"/>
    <cellStyle name="Normal 3 28 8 2" xfId="12766" xr:uid="{00000000-0005-0000-0000-00007B2C0000}"/>
    <cellStyle name="Normal 3 28 9" xfId="7450" xr:uid="{00000000-0005-0000-0000-00007C2C0000}"/>
    <cellStyle name="Normal 3 28 9 2" xfId="12767" xr:uid="{00000000-0005-0000-0000-00007D2C0000}"/>
    <cellStyle name="Normal 3 29" xfId="7449" xr:uid="{00000000-0005-0000-0000-00007E2C0000}"/>
    <cellStyle name="Normal 3 29 10" xfId="7448" xr:uid="{00000000-0005-0000-0000-00007F2C0000}"/>
    <cellStyle name="Normal 3 29 10 2" xfId="12768" xr:uid="{00000000-0005-0000-0000-0000802C0000}"/>
    <cellStyle name="Normal 3 29 11" xfId="7447" xr:uid="{00000000-0005-0000-0000-0000812C0000}"/>
    <cellStyle name="Normal 3 29 11 2" xfId="12769" xr:uid="{00000000-0005-0000-0000-0000822C0000}"/>
    <cellStyle name="Normal 3 29 12" xfId="7446" xr:uid="{00000000-0005-0000-0000-0000832C0000}"/>
    <cellStyle name="Normal 3 29 12 2" xfId="12770" xr:uid="{00000000-0005-0000-0000-0000842C0000}"/>
    <cellStyle name="Normal 3 29 13" xfId="7445" xr:uid="{00000000-0005-0000-0000-0000852C0000}"/>
    <cellStyle name="Normal 3 29 13 2" xfId="12771" xr:uid="{00000000-0005-0000-0000-0000862C0000}"/>
    <cellStyle name="Normal 3 29 14" xfId="7444" xr:uid="{00000000-0005-0000-0000-0000872C0000}"/>
    <cellStyle name="Normal 3 29 14 2" xfId="12772" xr:uid="{00000000-0005-0000-0000-0000882C0000}"/>
    <cellStyle name="Normal 3 29 15" xfId="7443" xr:uid="{00000000-0005-0000-0000-0000892C0000}"/>
    <cellStyle name="Normal 3 29 15 2" xfId="12773" xr:uid="{00000000-0005-0000-0000-00008A2C0000}"/>
    <cellStyle name="Normal 3 29 16" xfId="7442" xr:uid="{00000000-0005-0000-0000-00008B2C0000}"/>
    <cellStyle name="Normal 3 29 16 2" xfId="12774" xr:uid="{00000000-0005-0000-0000-00008C2C0000}"/>
    <cellStyle name="Normal 3 29 17" xfId="7441" xr:uid="{00000000-0005-0000-0000-00008D2C0000}"/>
    <cellStyle name="Normal 3 29 17 2" xfId="12775" xr:uid="{00000000-0005-0000-0000-00008E2C0000}"/>
    <cellStyle name="Normal 3 29 18" xfId="7440" xr:uid="{00000000-0005-0000-0000-00008F2C0000}"/>
    <cellStyle name="Normal 3 29 18 2" xfId="12776" xr:uid="{00000000-0005-0000-0000-0000902C0000}"/>
    <cellStyle name="Normal 3 29 19" xfId="7439" xr:uid="{00000000-0005-0000-0000-0000912C0000}"/>
    <cellStyle name="Normal 3 29 19 2" xfId="12777" xr:uid="{00000000-0005-0000-0000-0000922C0000}"/>
    <cellStyle name="Normal 3 29 2" xfId="7438" xr:uid="{00000000-0005-0000-0000-0000932C0000}"/>
    <cellStyle name="Normal 3 29 2 2" xfId="12778" xr:uid="{00000000-0005-0000-0000-0000942C0000}"/>
    <cellStyle name="Normal 3 29 20" xfId="7437" xr:uid="{00000000-0005-0000-0000-0000952C0000}"/>
    <cellStyle name="Normal 3 29 20 2" xfId="12779" xr:uid="{00000000-0005-0000-0000-0000962C0000}"/>
    <cellStyle name="Normal 3 29 21" xfId="7436" xr:uid="{00000000-0005-0000-0000-0000972C0000}"/>
    <cellStyle name="Normal 3 29 21 2" xfId="12780" xr:uid="{00000000-0005-0000-0000-0000982C0000}"/>
    <cellStyle name="Normal 3 29 22" xfId="7435" xr:uid="{00000000-0005-0000-0000-0000992C0000}"/>
    <cellStyle name="Normal 3 29 22 2" xfId="12781" xr:uid="{00000000-0005-0000-0000-00009A2C0000}"/>
    <cellStyle name="Normal 3 29 23" xfId="7434" xr:uid="{00000000-0005-0000-0000-00009B2C0000}"/>
    <cellStyle name="Normal 3 29 23 2" xfId="12782" xr:uid="{00000000-0005-0000-0000-00009C2C0000}"/>
    <cellStyle name="Normal 3 29 24" xfId="12783" xr:uid="{00000000-0005-0000-0000-00009D2C0000}"/>
    <cellStyle name="Normal 3 29 3" xfId="7432" xr:uid="{00000000-0005-0000-0000-00009E2C0000}"/>
    <cellStyle name="Normal 3 29 3 2" xfId="12784" xr:uid="{00000000-0005-0000-0000-00009F2C0000}"/>
    <cellStyle name="Normal 3 29 4" xfId="7431" xr:uid="{00000000-0005-0000-0000-0000A02C0000}"/>
    <cellStyle name="Normal 3 29 4 2" xfId="12785" xr:uid="{00000000-0005-0000-0000-0000A12C0000}"/>
    <cellStyle name="Normal 3 29 5" xfId="7430" xr:uid="{00000000-0005-0000-0000-0000A22C0000}"/>
    <cellStyle name="Normal 3 29 5 2" xfId="12786" xr:uid="{00000000-0005-0000-0000-0000A32C0000}"/>
    <cellStyle name="Normal 3 29 6" xfId="7429" xr:uid="{00000000-0005-0000-0000-0000A42C0000}"/>
    <cellStyle name="Normal 3 29 6 2" xfId="12787" xr:uid="{00000000-0005-0000-0000-0000A52C0000}"/>
    <cellStyle name="Normal 3 29 7" xfId="7428" xr:uid="{00000000-0005-0000-0000-0000A62C0000}"/>
    <cellStyle name="Normal 3 29 7 2" xfId="12788" xr:uid="{00000000-0005-0000-0000-0000A72C0000}"/>
    <cellStyle name="Normal 3 29 8" xfId="7427" xr:uid="{00000000-0005-0000-0000-0000A82C0000}"/>
    <cellStyle name="Normal 3 29 8 2" xfId="12789" xr:uid="{00000000-0005-0000-0000-0000A92C0000}"/>
    <cellStyle name="Normal 3 29 9" xfId="7426" xr:uid="{00000000-0005-0000-0000-0000AA2C0000}"/>
    <cellStyle name="Normal 3 29 9 2" xfId="12790" xr:uid="{00000000-0005-0000-0000-0000AB2C0000}"/>
    <cellStyle name="Normal 3 3" xfId="269" xr:uid="{00000000-0005-0000-0000-0000AC2C0000}"/>
    <cellStyle name="Normal 3 3 10" xfId="7424" xr:uid="{00000000-0005-0000-0000-0000AD2C0000}"/>
    <cellStyle name="Normal 3 3 10 2" xfId="12791" xr:uid="{00000000-0005-0000-0000-0000AE2C0000}"/>
    <cellStyle name="Normal 3 3 11" xfId="7423" xr:uid="{00000000-0005-0000-0000-0000AF2C0000}"/>
    <cellStyle name="Normal 3 3 11 2" xfId="12792" xr:uid="{00000000-0005-0000-0000-0000B02C0000}"/>
    <cellStyle name="Normal 3 3 12" xfId="7422" xr:uid="{00000000-0005-0000-0000-0000B12C0000}"/>
    <cellStyle name="Normal 3 3 12 2" xfId="12793" xr:uid="{00000000-0005-0000-0000-0000B22C0000}"/>
    <cellStyle name="Normal 3 3 13" xfId="7421" xr:uid="{00000000-0005-0000-0000-0000B32C0000}"/>
    <cellStyle name="Normal 3 3 13 2" xfId="12794" xr:uid="{00000000-0005-0000-0000-0000B42C0000}"/>
    <cellStyle name="Normal 3 3 14" xfId="7420" xr:uid="{00000000-0005-0000-0000-0000B52C0000}"/>
    <cellStyle name="Normal 3 3 14 2" xfId="12795" xr:uid="{00000000-0005-0000-0000-0000B62C0000}"/>
    <cellStyle name="Normal 3 3 15" xfId="7419" xr:uid="{00000000-0005-0000-0000-0000B72C0000}"/>
    <cellStyle name="Normal 3 3 15 2" xfId="12796" xr:uid="{00000000-0005-0000-0000-0000B82C0000}"/>
    <cellStyle name="Normal 3 3 16" xfId="7418" xr:uid="{00000000-0005-0000-0000-0000B92C0000}"/>
    <cellStyle name="Normal 3 3 16 2" xfId="12797" xr:uid="{00000000-0005-0000-0000-0000BA2C0000}"/>
    <cellStyle name="Normal 3 3 17" xfId="7417" xr:uid="{00000000-0005-0000-0000-0000BB2C0000}"/>
    <cellStyle name="Normal 3 3 17 2" xfId="12798" xr:uid="{00000000-0005-0000-0000-0000BC2C0000}"/>
    <cellStyle name="Normal 3 3 18" xfId="7416" xr:uid="{00000000-0005-0000-0000-0000BD2C0000}"/>
    <cellStyle name="Normal 3 3 18 2" xfId="12799" xr:uid="{00000000-0005-0000-0000-0000BE2C0000}"/>
    <cellStyle name="Normal 3 3 19" xfId="7415" xr:uid="{00000000-0005-0000-0000-0000BF2C0000}"/>
    <cellStyle name="Normal 3 3 19 2" xfId="12800" xr:uid="{00000000-0005-0000-0000-0000C02C0000}"/>
    <cellStyle name="Normal 3 3 2" xfId="3512" xr:uid="{00000000-0005-0000-0000-0000C12C0000}"/>
    <cellStyle name="Normal 3 3 2 2" xfId="7414" xr:uid="{00000000-0005-0000-0000-0000C22C0000}"/>
    <cellStyle name="Normal 3 3 20" xfId="7413" xr:uid="{00000000-0005-0000-0000-0000C32C0000}"/>
    <cellStyle name="Normal 3 3 20 2" xfId="12801" xr:uid="{00000000-0005-0000-0000-0000C42C0000}"/>
    <cellStyle name="Normal 3 3 21" xfId="7412" xr:uid="{00000000-0005-0000-0000-0000C52C0000}"/>
    <cellStyle name="Normal 3 3 21 2" xfId="12802" xr:uid="{00000000-0005-0000-0000-0000C62C0000}"/>
    <cellStyle name="Normal 3 3 22" xfId="7411" xr:uid="{00000000-0005-0000-0000-0000C72C0000}"/>
    <cellStyle name="Normal 3 3 22 2" xfId="12803" xr:uid="{00000000-0005-0000-0000-0000C82C0000}"/>
    <cellStyle name="Normal 3 3 23" xfId="7410" xr:uid="{00000000-0005-0000-0000-0000C92C0000}"/>
    <cellStyle name="Normal 3 3 23 2" xfId="12804" xr:uid="{00000000-0005-0000-0000-0000CA2C0000}"/>
    <cellStyle name="Normal 3 3 24" xfId="6478" xr:uid="{00000000-0005-0000-0000-0000CB2C0000}"/>
    <cellStyle name="Normal 3 3 24 2" xfId="12805" xr:uid="{00000000-0005-0000-0000-0000CC2C0000}"/>
    <cellStyle name="Normal 3 3 24 3" xfId="15677" xr:uid="{00000000-0005-0000-0000-0000CD2C0000}"/>
    <cellStyle name="Normal 3 3 25" xfId="7425" xr:uid="{00000000-0005-0000-0000-0000CE2C0000}"/>
    <cellStyle name="Normal 3 3 3" xfId="5034" xr:uid="{00000000-0005-0000-0000-0000CF2C0000}"/>
    <cellStyle name="Normal 3 3 3 2" xfId="7409" xr:uid="{00000000-0005-0000-0000-0000D02C0000}"/>
    <cellStyle name="Normal 3 3 4" xfId="2684" xr:uid="{00000000-0005-0000-0000-0000D12C0000}"/>
    <cellStyle name="Normal 3 3 4 2" xfId="7408" xr:uid="{00000000-0005-0000-0000-0000D22C0000}"/>
    <cellStyle name="Normal 3 3 5" xfId="7407" xr:uid="{00000000-0005-0000-0000-0000D32C0000}"/>
    <cellStyle name="Normal 3 3 5 2" xfId="12806" xr:uid="{00000000-0005-0000-0000-0000D42C0000}"/>
    <cellStyle name="Normal 3 3 6" xfId="7406" xr:uid="{00000000-0005-0000-0000-0000D52C0000}"/>
    <cellStyle name="Normal 3 3 6 2" xfId="12807" xr:uid="{00000000-0005-0000-0000-0000D62C0000}"/>
    <cellStyle name="Normal 3 3 7" xfId="7405" xr:uid="{00000000-0005-0000-0000-0000D72C0000}"/>
    <cellStyle name="Normal 3 3 7 2" xfId="12808" xr:uid="{00000000-0005-0000-0000-0000D82C0000}"/>
    <cellStyle name="Normal 3 3 8" xfId="7404" xr:uid="{00000000-0005-0000-0000-0000D92C0000}"/>
    <cellStyle name="Normal 3 3 8 2" xfId="12809" xr:uid="{00000000-0005-0000-0000-0000DA2C0000}"/>
    <cellStyle name="Normal 3 3 9" xfId="7403" xr:uid="{00000000-0005-0000-0000-0000DB2C0000}"/>
    <cellStyle name="Normal 3 3 9 2" xfId="12810" xr:uid="{00000000-0005-0000-0000-0000DC2C0000}"/>
    <cellStyle name="Normal 3 3_App b.3 Unspent_" xfId="6477" xr:uid="{00000000-0005-0000-0000-0000DD2C0000}"/>
    <cellStyle name="Normal 3 30" xfId="7402" xr:uid="{00000000-0005-0000-0000-0000DE2C0000}"/>
    <cellStyle name="Normal 3 30 10" xfId="7401" xr:uid="{00000000-0005-0000-0000-0000DF2C0000}"/>
    <cellStyle name="Normal 3 30 10 2" xfId="12811" xr:uid="{00000000-0005-0000-0000-0000E02C0000}"/>
    <cellStyle name="Normal 3 30 11" xfId="7400" xr:uid="{00000000-0005-0000-0000-0000E12C0000}"/>
    <cellStyle name="Normal 3 30 11 2" xfId="12812" xr:uid="{00000000-0005-0000-0000-0000E22C0000}"/>
    <cellStyle name="Normal 3 30 12" xfId="7399" xr:uid="{00000000-0005-0000-0000-0000E32C0000}"/>
    <cellStyle name="Normal 3 30 12 2" xfId="12813" xr:uid="{00000000-0005-0000-0000-0000E42C0000}"/>
    <cellStyle name="Normal 3 30 13" xfId="7398" xr:uid="{00000000-0005-0000-0000-0000E52C0000}"/>
    <cellStyle name="Normal 3 30 13 2" xfId="12814" xr:uid="{00000000-0005-0000-0000-0000E62C0000}"/>
    <cellStyle name="Normal 3 30 14" xfId="7397" xr:uid="{00000000-0005-0000-0000-0000E72C0000}"/>
    <cellStyle name="Normal 3 30 14 2" xfId="12815" xr:uid="{00000000-0005-0000-0000-0000E82C0000}"/>
    <cellStyle name="Normal 3 30 15" xfId="7396" xr:uid="{00000000-0005-0000-0000-0000E92C0000}"/>
    <cellStyle name="Normal 3 30 15 2" xfId="12816" xr:uid="{00000000-0005-0000-0000-0000EA2C0000}"/>
    <cellStyle name="Normal 3 30 16" xfId="7395" xr:uid="{00000000-0005-0000-0000-0000EB2C0000}"/>
    <cellStyle name="Normal 3 30 16 2" xfId="12817" xr:uid="{00000000-0005-0000-0000-0000EC2C0000}"/>
    <cellStyle name="Normal 3 30 17" xfId="7394" xr:uid="{00000000-0005-0000-0000-0000ED2C0000}"/>
    <cellStyle name="Normal 3 30 17 2" xfId="12818" xr:uid="{00000000-0005-0000-0000-0000EE2C0000}"/>
    <cellStyle name="Normal 3 30 18" xfId="7393" xr:uid="{00000000-0005-0000-0000-0000EF2C0000}"/>
    <cellStyle name="Normal 3 30 18 2" xfId="12819" xr:uid="{00000000-0005-0000-0000-0000F02C0000}"/>
    <cellStyle name="Normal 3 30 19" xfId="7392" xr:uid="{00000000-0005-0000-0000-0000F12C0000}"/>
    <cellStyle name="Normal 3 30 19 2" xfId="12820" xr:uid="{00000000-0005-0000-0000-0000F22C0000}"/>
    <cellStyle name="Normal 3 30 2" xfId="7391" xr:uid="{00000000-0005-0000-0000-0000F32C0000}"/>
    <cellStyle name="Normal 3 30 2 2" xfId="12821" xr:uid="{00000000-0005-0000-0000-0000F42C0000}"/>
    <cellStyle name="Normal 3 30 20" xfId="7390" xr:uid="{00000000-0005-0000-0000-0000F52C0000}"/>
    <cellStyle name="Normal 3 30 20 2" xfId="12822" xr:uid="{00000000-0005-0000-0000-0000F62C0000}"/>
    <cellStyle name="Normal 3 30 21" xfId="7389" xr:uid="{00000000-0005-0000-0000-0000F72C0000}"/>
    <cellStyle name="Normal 3 30 21 2" xfId="12823" xr:uid="{00000000-0005-0000-0000-0000F82C0000}"/>
    <cellStyle name="Normal 3 30 22" xfId="7388" xr:uid="{00000000-0005-0000-0000-0000F92C0000}"/>
    <cellStyle name="Normal 3 30 22 2" xfId="12824" xr:uid="{00000000-0005-0000-0000-0000FA2C0000}"/>
    <cellStyle name="Normal 3 30 23" xfId="7387" xr:uid="{00000000-0005-0000-0000-0000FB2C0000}"/>
    <cellStyle name="Normal 3 30 23 2" xfId="12825" xr:uid="{00000000-0005-0000-0000-0000FC2C0000}"/>
    <cellStyle name="Normal 3 30 24" xfId="12826" xr:uid="{00000000-0005-0000-0000-0000FD2C0000}"/>
    <cellStyle name="Normal 3 30 3" xfId="7386" xr:uid="{00000000-0005-0000-0000-0000FE2C0000}"/>
    <cellStyle name="Normal 3 30 3 2" xfId="12827" xr:uid="{00000000-0005-0000-0000-0000FF2C0000}"/>
    <cellStyle name="Normal 3 30 4" xfId="7385" xr:uid="{00000000-0005-0000-0000-0000002D0000}"/>
    <cellStyle name="Normal 3 30 4 2" xfId="12828" xr:uid="{00000000-0005-0000-0000-0000012D0000}"/>
    <cellStyle name="Normal 3 30 5" xfId="7384" xr:uid="{00000000-0005-0000-0000-0000022D0000}"/>
    <cellStyle name="Normal 3 30 5 2" xfId="12829" xr:uid="{00000000-0005-0000-0000-0000032D0000}"/>
    <cellStyle name="Normal 3 30 6" xfId="7383" xr:uid="{00000000-0005-0000-0000-0000042D0000}"/>
    <cellStyle name="Normal 3 30 6 2" xfId="12830" xr:uid="{00000000-0005-0000-0000-0000052D0000}"/>
    <cellStyle name="Normal 3 30 7" xfId="7382" xr:uid="{00000000-0005-0000-0000-0000062D0000}"/>
    <cellStyle name="Normal 3 30 7 2" xfId="12831" xr:uid="{00000000-0005-0000-0000-0000072D0000}"/>
    <cellStyle name="Normal 3 30 8" xfId="7381" xr:uid="{00000000-0005-0000-0000-0000082D0000}"/>
    <cellStyle name="Normal 3 30 8 2" xfId="12832" xr:uid="{00000000-0005-0000-0000-0000092D0000}"/>
    <cellStyle name="Normal 3 30 9" xfId="7380" xr:uid="{00000000-0005-0000-0000-00000A2D0000}"/>
    <cellStyle name="Normal 3 30 9 2" xfId="12833" xr:uid="{00000000-0005-0000-0000-00000B2D0000}"/>
    <cellStyle name="Normal 3 31" xfId="7379" xr:uid="{00000000-0005-0000-0000-00000C2D0000}"/>
    <cellStyle name="Normal 3 31 10" xfId="7378" xr:uid="{00000000-0005-0000-0000-00000D2D0000}"/>
    <cellStyle name="Normal 3 31 10 2" xfId="12834" xr:uid="{00000000-0005-0000-0000-00000E2D0000}"/>
    <cellStyle name="Normal 3 31 11" xfId="7377" xr:uid="{00000000-0005-0000-0000-00000F2D0000}"/>
    <cellStyle name="Normal 3 31 11 2" xfId="12835" xr:uid="{00000000-0005-0000-0000-0000102D0000}"/>
    <cellStyle name="Normal 3 31 12" xfId="7376" xr:uid="{00000000-0005-0000-0000-0000112D0000}"/>
    <cellStyle name="Normal 3 31 12 2" xfId="12836" xr:uid="{00000000-0005-0000-0000-0000122D0000}"/>
    <cellStyle name="Normal 3 31 13" xfId="7375" xr:uid="{00000000-0005-0000-0000-0000132D0000}"/>
    <cellStyle name="Normal 3 31 13 2" xfId="12837" xr:uid="{00000000-0005-0000-0000-0000142D0000}"/>
    <cellStyle name="Normal 3 31 14" xfId="7374" xr:uid="{00000000-0005-0000-0000-0000152D0000}"/>
    <cellStyle name="Normal 3 31 14 2" xfId="12838" xr:uid="{00000000-0005-0000-0000-0000162D0000}"/>
    <cellStyle name="Normal 3 31 15" xfId="7373" xr:uid="{00000000-0005-0000-0000-0000172D0000}"/>
    <cellStyle name="Normal 3 31 15 2" xfId="12839" xr:uid="{00000000-0005-0000-0000-0000182D0000}"/>
    <cellStyle name="Normal 3 31 16" xfId="7372" xr:uid="{00000000-0005-0000-0000-0000192D0000}"/>
    <cellStyle name="Normal 3 31 16 2" xfId="12840" xr:uid="{00000000-0005-0000-0000-00001A2D0000}"/>
    <cellStyle name="Normal 3 31 17" xfId="7371" xr:uid="{00000000-0005-0000-0000-00001B2D0000}"/>
    <cellStyle name="Normal 3 31 17 2" xfId="12841" xr:uid="{00000000-0005-0000-0000-00001C2D0000}"/>
    <cellStyle name="Normal 3 31 18" xfId="7370" xr:uid="{00000000-0005-0000-0000-00001D2D0000}"/>
    <cellStyle name="Normal 3 31 18 2" xfId="12842" xr:uid="{00000000-0005-0000-0000-00001E2D0000}"/>
    <cellStyle name="Normal 3 31 19" xfId="7369" xr:uid="{00000000-0005-0000-0000-00001F2D0000}"/>
    <cellStyle name="Normal 3 31 19 2" xfId="12843" xr:uid="{00000000-0005-0000-0000-0000202D0000}"/>
    <cellStyle name="Normal 3 31 2" xfId="7368" xr:uid="{00000000-0005-0000-0000-0000212D0000}"/>
    <cellStyle name="Normal 3 31 2 2" xfId="12844" xr:uid="{00000000-0005-0000-0000-0000222D0000}"/>
    <cellStyle name="Normal 3 31 20" xfId="7367" xr:uid="{00000000-0005-0000-0000-0000232D0000}"/>
    <cellStyle name="Normal 3 31 20 2" xfId="12845" xr:uid="{00000000-0005-0000-0000-0000242D0000}"/>
    <cellStyle name="Normal 3 31 21" xfId="7366" xr:uid="{00000000-0005-0000-0000-0000252D0000}"/>
    <cellStyle name="Normal 3 31 21 2" xfId="12846" xr:uid="{00000000-0005-0000-0000-0000262D0000}"/>
    <cellStyle name="Normal 3 31 22" xfId="7365" xr:uid="{00000000-0005-0000-0000-0000272D0000}"/>
    <cellStyle name="Normal 3 31 22 2" xfId="12847" xr:uid="{00000000-0005-0000-0000-0000282D0000}"/>
    <cellStyle name="Normal 3 31 23" xfId="7364" xr:uid="{00000000-0005-0000-0000-0000292D0000}"/>
    <cellStyle name="Normal 3 31 23 2" xfId="12848" xr:uid="{00000000-0005-0000-0000-00002A2D0000}"/>
    <cellStyle name="Normal 3 31 24" xfId="12849" xr:uid="{00000000-0005-0000-0000-00002B2D0000}"/>
    <cellStyle name="Normal 3 31 3" xfId="7363" xr:uid="{00000000-0005-0000-0000-00002C2D0000}"/>
    <cellStyle name="Normal 3 31 3 2" xfId="12850" xr:uid="{00000000-0005-0000-0000-00002D2D0000}"/>
    <cellStyle name="Normal 3 31 4" xfId="7362" xr:uid="{00000000-0005-0000-0000-00002E2D0000}"/>
    <cellStyle name="Normal 3 31 4 2" xfId="12851" xr:uid="{00000000-0005-0000-0000-00002F2D0000}"/>
    <cellStyle name="Normal 3 31 5" xfId="7361" xr:uid="{00000000-0005-0000-0000-0000302D0000}"/>
    <cellStyle name="Normal 3 31 5 2" xfId="12852" xr:uid="{00000000-0005-0000-0000-0000312D0000}"/>
    <cellStyle name="Normal 3 31 6" xfId="7360" xr:uid="{00000000-0005-0000-0000-0000322D0000}"/>
    <cellStyle name="Normal 3 31 6 2" xfId="12853" xr:uid="{00000000-0005-0000-0000-0000332D0000}"/>
    <cellStyle name="Normal 3 31 7" xfId="7359" xr:uid="{00000000-0005-0000-0000-0000342D0000}"/>
    <cellStyle name="Normal 3 31 7 2" xfId="12854" xr:uid="{00000000-0005-0000-0000-0000352D0000}"/>
    <cellStyle name="Normal 3 31 8" xfId="7358" xr:uid="{00000000-0005-0000-0000-0000362D0000}"/>
    <cellStyle name="Normal 3 31 8 2" xfId="12855" xr:uid="{00000000-0005-0000-0000-0000372D0000}"/>
    <cellStyle name="Normal 3 31 9" xfId="7357" xr:uid="{00000000-0005-0000-0000-0000382D0000}"/>
    <cellStyle name="Normal 3 31 9 2" xfId="12856" xr:uid="{00000000-0005-0000-0000-0000392D0000}"/>
    <cellStyle name="Normal 3 32" xfId="7356" xr:uid="{00000000-0005-0000-0000-00003A2D0000}"/>
    <cellStyle name="Normal 3 32 10" xfId="7355" xr:uid="{00000000-0005-0000-0000-00003B2D0000}"/>
    <cellStyle name="Normal 3 32 10 2" xfId="12857" xr:uid="{00000000-0005-0000-0000-00003C2D0000}"/>
    <cellStyle name="Normal 3 32 11" xfId="7354" xr:uid="{00000000-0005-0000-0000-00003D2D0000}"/>
    <cellStyle name="Normal 3 32 11 2" xfId="12858" xr:uid="{00000000-0005-0000-0000-00003E2D0000}"/>
    <cellStyle name="Normal 3 32 12" xfId="7353" xr:uid="{00000000-0005-0000-0000-00003F2D0000}"/>
    <cellStyle name="Normal 3 32 12 2" xfId="12859" xr:uid="{00000000-0005-0000-0000-0000402D0000}"/>
    <cellStyle name="Normal 3 32 13" xfId="7352" xr:uid="{00000000-0005-0000-0000-0000412D0000}"/>
    <cellStyle name="Normal 3 32 13 2" xfId="12860" xr:uid="{00000000-0005-0000-0000-0000422D0000}"/>
    <cellStyle name="Normal 3 32 14" xfId="7351" xr:uid="{00000000-0005-0000-0000-0000432D0000}"/>
    <cellStyle name="Normal 3 32 14 2" xfId="12861" xr:uid="{00000000-0005-0000-0000-0000442D0000}"/>
    <cellStyle name="Normal 3 32 15" xfId="7350" xr:uid="{00000000-0005-0000-0000-0000452D0000}"/>
    <cellStyle name="Normal 3 32 15 2" xfId="12862" xr:uid="{00000000-0005-0000-0000-0000462D0000}"/>
    <cellStyle name="Normal 3 32 16" xfId="7349" xr:uid="{00000000-0005-0000-0000-0000472D0000}"/>
    <cellStyle name="Normal 3 32 16 2" xfId="12863" xr:uid="{00000000-0005-0000-0000-0000482D0000}"/>
    <cellStyle name="Normal 3 32 17" xfId="7348" xr:uid="{00000000-0005-0000-0000-0000492D0000}"/>
    <cellStyle name="Normal 3 32 17 2" xfId="12864" xr:uid="{00000000-0005-0000-0000-00004A2D0000}"/>
    <cellStyle name="Normal 3 32 18" xfId="7347" xr:uid="{00000000-0005-0000-0000-00004B2D0000}"/>
    <cellStyle name="Normal 3 32 18 2" xfId="12865" xr:uid="{00000000-0005-0000-0000-00004C2D0000}"/>
    <cellStyle name="Normal 3 32 19" xfId="7346" xr:uid="{00000000-0005-0000-0000-00004D2D0000}"/>
    <cellStyle name="Normal 3 32 19 2" xfId="12866" xr:uid="{00000000-0005-0000-0000-00004E2D0000}"/>
    <cellStyle name="Normal 3 32 2" xfId="7345" xr:uid="{00000000-0005-0000-0000-00004F2D0000}"/>
    <cellStyle name="Normal 3 32 2 2" xfId="12867" xr:uid="{00000000-0005-0000-0000-0000502D0000}"/>
    <cellStyle name="Normal 3 32 20" xfId="7344" xr:uid="{00000000-0005-0000-0000-0000512D0000}"/>
    <cellStyle name="Normal 3 32 20 2" xfId="12868" xr:uid="{00000000-0005-0000-0000-0000522D0000}"/>
    <cellStyle name="Normal 3 32 21" xfId="7343" xr:uid="{00000000-0005-0000-0000-0000532D0000}"/>
    <cellStyle name="Normal 3 32 21 2" xfId="12869" xr:uid="{00000000-0005-0000-0000-0000542D0000}"/>
    <cellStyle name="Normal 3 32 22" xfId="7342" xr:uid="{00000000-0005-0000-0000-0000552D0000}"/>
    <cellStyle name="Normal 3 32 22 2" xfId="12870" xr:uid="{00000000-0005-0000-0000-0000562D0000}"/>
    <cellStyle name="Normal 3 32 23" xfId="7341" xr:uid="{00000000-0005-0000-0000-0000572D0000}"/>
    <cellStyle name="Normal 3 32 23 2" xfId="12871" xr:uid="{00000000-0005-0000-0000-0000582D0000}"/>
    <cellStyle name="Normal 3 32 24" xfId="12872" xr:uid="{00000000-0005-0000-0000-0000592D0000}"/>
    <cellStyle name="Normal 3 32 3" xfId="7340" xr:uid="{00000000-0005-0000-0000-00005A2D0000}"/>
    <cellStyle name="Normal 3 32 3 2" xfId="12873" xr:uid="{00000000-0005-0000-0000-00005B2D0000}"/>
    <cellStyle name="Normal 3 32 4" xfId="7339" xr:uid="{00000000-0005-0000-0000-00005C2D0000}"/>
    <cellStyle name="Normal 3 32 4 2" xfId="12874" xr:uid="{00000000-0005-0000-0000-00005D2D0000}"/>
    <cellStyle name="Normal 3 32 5" xfId="7338" xr:uid="{00000000-0005-0000-0000-00005E2D0000}"/>
    <cellStyle name="Normal 3 32 5 2" xfId="12875" xr:uid="{00000000-0005-0000-0000-00005F2D0000}"/>
    <cellStyle name="Normal 3 32 6" xfId="7337" xr:uid="{00000000-0005-0000-0000-0000602D0000}"/>
    <cellStyle name="Normal 3 32 6 2" xfId="12876" xr:uid="{00000000-0005-0000-0000-0000612D0000}"/>
    <cellStyle name="Normal 3 32 7" xfId="7336" xr:uid="{00000000-0005-0000-0000-0000622D0000}"/>
    <cellStyle name="Normal 3 32 7 2" xfId="12877" xr:uid="{00000000-0005-0000-0000-0000632D0000}"/>
    <cellStyle name="Normal 3 32 8" xfId="7335" xr:uid="{00000000-0005-0000-0000-0000642D0000}"/>
    <cellStyle name="Normal 3 32 8 2" xfId="12878" xr:uid="{00000000-0005-0000-0000-0000652D0000}"/>
    <cellStyle name="Normal 3 32 9" xfId="7334" xr:uid="{00000000-0005-0000-0000-0000662D0000}"/>
    <cellStyle name="Normal 3 32 9 2" xfId="12879" xr:uid="{00000000-0005-0000-0000-0000672D0000}"/>
    <cellStyle name="Normal 3 33" xfId="7333" xr:uid="{00000000-0005-0000-0000-0000682D0000}"/>
    <cellStyle name="Normal 3 33 10" xfId="7332" xr:uid="{00000000-0005-0000-0000-0000692D0000}"/>
    <cellStyle name="Normal 3 33 10 2" xfId="12880" xr:uid="{00000000-0005-0000-0000-00006A2D0000}"/>
    <cellStyle name="Normal 3 33 11" xfId="7331" xr:uid="{00000000-0005-0000-0000-00006B2D0000}"/>
    <cellStyle name="Normal 3 33 11 2" xfId="12881" xr:uid="{00000000-0005-0000-0000-00006C2D0000}"/>
    <cellStyle name="Normal 3 33 12" xfId="7330" xr:uid="{00000000-0005-0000-0000-00006D2D0000}"/>
    <cellStyle name="Normal 3 33 12 2" xfId="12882" xr:uid="{00000000-0005-0000-0000-00006E2D0000}"/>
    <cellStyle name="Normal 3 33 13" xfId="7329" xr:uid="{00000000-0005-0000-0000-00006F2D0000}"/>
    <cellStyle name="Normal 3 33 13 2" xfId="12883" xr:uid="{00000000-0005-0000-0000-0000702D0000}"/>
    <cellStyle name="Normal 3 33 14" xfId="7328" xr:uid="{00000000-0005-0000-0000-0000712D0000}"/>
    <cellStyle name="Normal 3 33 14 2" xfId="12884" xr:uid="{00000000-0005-0000-0000-0000722D0000}"/>
    <cellStyle name="Normal 3 33 15" xfId="7327" xr:uid="{00000000-0005-0000-0000-0000732D0000}"/>
    <cellStyle name="Normal 3 33 15 2" xfId="12885" xr:uid="{00000000-0005-0000-0000-0000742D0000}"/>
    <cellStyle name="Normal 3 33 16" xfId="7326" xr:uid="{00000000-0005-0000-0000-0000752D0000}"/>
    <cellStyle name="Normal 3 33 16 2" xfId="12886" xr:uid="{00000000-0005-0000-0000-0000762D0000}"/>
    <cellStyle name="Normal 3 33 17" xfId="7325" xr:uid="{00000000-0005-0000-0000-0000772D0000}"/>
    <cellStyle name="Normal 3 33 17 2" xfId="12887" xr:uid="{00000000-0005-0000-0000-0000782D0000}"/>
    <cellStyle name="Normal 3 33 18" xfId="7324" xr:uid="{00000000-0005-0000-0000-0000792D0000}"/>
    <cellStyle name="Normal 3 33 18 2" xfId="12888" xr:uid="{00000000-0005-0000-0000-00007A2D0000}"/>
    <cellStyle name="Normal 3 33 19" xfId="7323" xr:uid="{00000000-0005-0000-0000-00007B2D0000}"/>
    <cellStyle name="Normal 3 33 19 2" xfId="12889" xr:uid="{00000000-0005-0000-0000-00007C2D0000}"/>
    <cellStyle name="Normal 3 33 2" xfId="7322" xr:uid="{00000000-0005-0000-0000-00007D2D0000}"/>
    <cellStyle name="Normal 3 33 2 2" xfId="12890" xr:uid="{00000000-0005-0000-0000-00007E2D0000}"/>
    <cellStyle name="Normal 3 33 20" xfId="7321" xr:uid="{00000000-0005-0000-0000-00007F2D0000}"/>
    <cellStyle name="Normal 3 33 20 2" xfId="12891" xr:uid="{00000000-0005-0000-0000-0000802D0000}"/>
    <cellStyle name="Normal 3 33 21" xfId="7320" xr:uid="{00000000-0005-0000-0000-0000812D0000}"/>
    <cellStyle name="Normal 3 33 21 2" xfId="12892" xr:uid="{00000000-0005-0000-0000-0000822D0000}"/>
    <cellStyle name="Normal 3 33 22" xfId="7319" xr:uid="{00000000-0005-0000-0000-0000832D0000}"/>
    <cellStyle name="Normal 3 33 22 2" xfId="12893" xr:uid="{00000000-0005-0000-0000-0000842D0000}"/>
    <cellStyle name="Normal 3 33 23" xfId="7318" xr:uid="{00000000-0005-0000-0000-0000852D0000}"/>
    <cellStyle name="Normal 3 33 23 2" xfId="12894" xr:uid="{00000000-0005-0000-0000-0000862D0000}"/>
    <cellStyle name="Normal 3 33 24" xfId="12895" xr:uid="{00000000-0005-0000-0000-0000872D0000}"/>
    <cellStyle name="Normal 3 33 3" xfId="7317" xr:uid="{00000000-0005-0000-0000-0000882D0000}"/>
    <cellStyle name="Normal 3 33 3 2" xfId="12896" xr:uid="{00000000-0005-0000-0000-0000892D0000}"/>
    <cellStyle name="Normal 3 33 4" xfId="7316" xr:uid="{00000000-0005-0000-0000-00008A2D0000}"/>
    <cellStyle name="Normal 3 33 4 2" xfId="12897" xr:uid="{00000000-0005-0000-0000-00008B2D0000}"/>
    <cellStyle name="Normal 3 33 5" xfId="7315" xr:uid="{00000000-0005-0000-0000-00008C2D0000}"/>
    <cellStyle name="Normal 3 33 5 2" xfId="12898" xr:uid="{00000000-0005-0000-0000-00008D2D0000}"/>
    <cellStyle name="Normal 3 33 6" xfId="7314" xr:uid="{00000000-0005-0000-0000-00008E2D0000}"/>
    <cellStyle name="Normal 3 33 6 2" xfId="12899" xr:uid="{00000000-0005-0000-0000-00008F2D0000}"/>
    <cellStyle name="Normal 3 33 7" xfId="7313" xr:uid="{00000000-0005-0000-0000-0000902D0000}"/>
    <cellStyle name="Normal 3 33 7 2" xfId="12900" xr:uid="{00000000-0005-0000-0000-0000912D0000}"/>
    <cellStyle name="Normal 3 33 8" xfId="7312" xr:uid="{00000000-0005-0000-0000-0000922D0000}"/>
    <cellStyle name="Normal 3 33 8 2" xfId="12901" xr:uid="{00000000-0005-0000-0000-0000932D0000}"/>
    <cellStyle name="Normal 3 33 9" xfId="7311" xr:uid="{00000000-0005-0000-0000-0000942D0000}"/>
    <cellStyle name="Normal 3 33 9 2" xfId="12902" xr:uid="{00000000-0005-0000-0000-0000952D0000}"/>
    <cellStyle name="Normal 3 34" xfId="7310" xr:uid="{00000000-0005-0000-0000-0000962D0000}"/>
    <cellStyle name="Normal 3 34 2" xfId="12903" xr:uid="{00000000-0005-0000-0000-0000972D0000}"/>
    <cellStyle name="Normal 3 35" xfId="7309" xr:uid="{00000000-0005-0000-0000-0000982D0000}"/>
    <cellStyle name="Normal 3 35 2" xfId="12904" xr:uid="{00000000-0005-0000-0000-0000992D0000}"/>
    <cellStyle name="Normal 3 36" xfId="7308" xr:uid="{00000000-0005-0000-0000-00009A2D0000}"/>
    <cellStyle name="Normal 3 36 2" xfId="12905" xr:uid="{00000000-0005-0000-0000-00009B2D0000}"/>
    <cellStyle name="Normal 3 37" xfId="7307" xr:uid="{00000000-0005-0000-0000-00009C2D0000}"/>
    <cellStyle name="Normal 3 37 2" xfId="12906" xr:uid="{00000000-0005-0000-0000-00009D2D0000}"/>
    <cellStyle name="Normal 3 38" xfId="7306" xr:uid="{00000000-0005-0000-0000-00009E2D0000}"/>
    <cellStyle name="Normal 3 38 2" xfId="12907" xr:uid="{00000000-0005-0000-0000-00009F2D0000}"/>
    <cellStyle name="Normal 3 39" xfId="7305" xr:uid="{00000000-0005-0000-0000-0000A02D0000}"/>
    <cellStyle name="Normal 3 39 2" xfId="12908" xr:uid="{00000000-0005-0000-0000-0000A12D0000}"/>
    <cellStyle name="Normal 3 4" xfId="656" xr:uid="{00000000-0005-0000-0000-0000A22D0000}"/>
    <cellStyle name="Normal 3 4 10" xfId="7303" xr:uid="{00000000-0005-0000-0000-0000A32D0000}"/>
    <cellStyle name="Normal 3 4 10 2" xfId="12909" xr:uid="{00000000-0005-0000-0000-0000A42D0000}"/>
    <cellStyle name="Normal 3 4 11" xfId="7302" xr:uid="{00000000-0005-0000-0000-0000A52D0000}"/>
    <cellStyle name="Normal 3 4 11 2" xfId="12910" xr:uid="{00000000-0005-0000-0000-0000A62D0000}"/>
    <cellStyle name="Normal 3 4 12" xfId="7301" xr:uid="{00000000-0005-0000-0000-0000A72D0000}"/>
    <cellStyle name="Normal 3 4 12 2" xfId="12911" xr:uid="{00000000-0005-0000-0000-0000A82D0000}"/>
    <cellStyle name="Normal 3 4 13" xfId="7300" xr:uid="{00000000-0005-0000-0000-0000A92D0000}"/>
    <cellStyle name="Normal 3 4 13 2" xfId="12912" xr:uid="{00000000-0005-0000-0000-0000AA2D0000}"/>
    <cellStyle name="Normal 3 4 14" xfId="7299" xr:uid="{00000000-0005-0000-0000-0000AB2D0000}"/>
    <cellStyle name="Normal 3 4 14 2" xfId="12913" xr:uid="{00000000-0005-0000-0000-0000AC2D0000}"/>
    <cellStyle name="Normal 3 4 15" xfId="7298" xr:uid="{00000000-0005-0000-0000-0000AD2D0000}"/>
    <cellStyle name="Normal 3 4 15 2" xfId="12914" xr:uid="{00000000-0005-0000-0000-0000AE2D0000}"/>
    <cellStyle name="Normal 3 4 16" xfId="7297" xr:uid="{00000000-0005-0000-0000-0000AF2D0000}"/>
    <cellStyle name="Normal 3 4 16 2" xfId="12915" xr:uid="{00000000-0005-0000-0000-0000B02D0000}"/>
    <cellStyle name="Normal 3 4 17" xfId="7296" xr:uid="{00000000-0005-0000-0000-0000B12D0000}"/>
    <cellStyle name="Normal 3 4 17 2" xfId="12916" xr:uid="{00000000-0005-0000-0000-0000B22D0000}"/>
    <cellStyle name="Normal 3 4 18" xfId="7295" xr:uid="{00000000-0005-0000-0000-0000B32D0000}"/>
    <cellStyle name="Normal 3 4 18 2" xfId="12917" xr:uid="{00000000-0005-0000-0000-0000B42D0000}"/>
    <cellStyle name="Normal 3 4 19" xfId="7294" xr:uid="{00000000-0005-0000-0000-0000B52D0000}"/>
    <cellStyle name="Normal 3 4 19 2" xfId="12918" xr:uid="{00000000-0005-0000-0000-0000B62D0000}"/>
    <cellStyle name="Normal 3 4 2" xfId="3620" xr:uid="{00000000-0005-0000-0000-0000B72D0000}"/>
    <cellStyle name="Normal 3 4 2 2" xfId="7293" xr:uid="{00000000-0005-0000-0000-0000B82D0000}"/>
    <cellStyle name="Normal 3 4 20" xfId="7292" xr:uid="{00000000-0005-0000-0000-0000B92D0000}"/>
    <cellStyle name="Normal 3 4 20 2" xfId="12919" xr:uid="{00000000-0005-0000-0000-0000BA2D0000}"/>
    <cellStyle name="Normal 3 4 21" xfId="7291" xr:uid="{00000000-0005-0000-0000-0000BB2D0000}"/>
    <cellStyle name="Normal 3 4 21 2" xfId="12920" xr:uid="{00000000-0005-0000-0000-0000BC2D0000}"/>
    <cellStyle name="Normal 3 4 22" xfId="7290" xr:uid="{00000000-0005-0000-0000-0000BD2D0000}"/>
    <cellStyle name="Normal 3 4 22 2" xfId="12921" xr:uid="{00000000-0005-0000-0000-0000BE2D0000}"/>
    <cellStyle name="Normal 3 4 23" xfId="7289" xr:uid="{00000000-0005-0000-0000-0000BF2D0000}"/>
    <cellStyle name="Normal 3 4 23 2" xfId="12922" xr:uid="{00000000-0005-0000-0000-0000C02D0000}"/>
    <cellStyle name="Normal 3 4 24" xfId="7304" xr:uid="{00000000-0005-0000-0000-0000C12D0000}"/>
    <cellStyle name="Normal 3 4 3" xfId="5035" xr:uid="{00000000-0005-0000-0000-0000C22D0000}"/>
    <cellStyle name="Normal 3 4 3 2" xfId="7288" xr:uid="{00000000-0005-0000-0000-0000C32D0000}"/>
    <cellStyle name="Normal 3 4 4" xfId="2877" xr:uid="{00000000-0005-0000-0000-0000C42D0000}"/>
    <cellStyle name="Normal 3 4 4 2" xfId="7287" xr:uid="{00000000-0005-0000-0000-0000C52D0000}"/>
    <cellStyle name="Normal 3 4 5" xfId="7286" xr:uid="{00000000-0005-0000-0000-0000C62D0000}"/>
    <cellStyle name="Normal 3 4 5 2" xfId="12923" xr:uid="{00000000-0005-0000-0000-0000C72D0000}"/>
    <cellStyle name="Normal 3 4 6" xfId="7285" xr:uid="{00000000-0005-0000-0000-0000C82D0000}"/>
    <cellStyle name="Normal 3 4 6 2" xfId="12924" xr:uid="{00000000-0005-0000-0000-0000C92D0000}"/>
    <cellStyle name="Normal 3 4 7" xfId="7284" xr:uid="{00000000-0005-0000-0000-0000CA2D0000}"/>
    <cellStyle name="Normal 3 4 7 2" xfId="12925" xr:uid="{00000000-0005-0000-0000-0000CB2D0000}"/>
    <cellStyle name="Normal 3 4 8" xfId="7283" xr:uid="{00000000-0005-0000-0000-0000CC2D0000}"/>
    <cellStyle name="Normal 3 4 8 2" xfId="12926" xr:uid="{00000000-0005-0000-0000-0000CD2D0000}"/>
    <cellStyle name="Normal 3 4 9" xfId="7282" xr:uid="{00000000-0005-0000-0000-0000CE2D0000}"/>
    <cellStyle name="Normal 3 4 9 2" xfId="12927" xr:uid="{00000000-0005-0000-0000-0000CF2D0000}"/>
    <cellStyle name="Normal 3 40" xfId="7281" xr:uid="{00000000-0005-0000-0000-0000D02D0000}"/>
    <cellStyle name="Normal 3 40 2" xfId="12928" xr:uid="{00000000-0005-0000-0000-0000D12D0000}"/>
    <cellStyle name="Normal 3 41" xfId="7280" xr:uid="{00000000-0005-0000-0000-0000D22D0000}"/>
    <cellStyle name="Normal 3 41 2" xfId="12929" xr:uid="{00000000-0005-0000-0000-0000D32D0000}"/>
    <cellStyle name="Normal 3 42" xfId="7279" xr:uid="{00000000-0005-0000-0000-0000D42D0000}"/>
    <cellStyle name="Normal 3 42 2" xfId="12930" xr:uid="{00000000-0005-0000-0000-0000D52D0000}"/>
    <cellStyle name="Normal 3 43" xfId="7278" xr:uid="{00000000-0005-0000-0000-0000D62D0000}"/>
    <cellStyle name="Normal 3 43 2" xfId="12931" xr:uid="{00000000-0005-0000-0000-0000D72D0000}"/>
    <cellStyle name="Normal 3 44" xfId="7277" xr:uid="{00000000-0005-0000-0000-0000D82D0000}"/>
    <cellStyle name="Normal 3 44 2" xfId="12932" xr:uid="{00000000-0005-0000-0000-0000D92D0000}"/>
    <cellStyle name="Normal 3 45" xfId="7276" xr:uid="{00000000-0005-0000-0000-0000DA2D0000}"/>
    <cellStyle name="Normal 3 45 2" xfId="12933" xr:uid="{00000000-0005-0000-0000-0000DB2D0000}"/>
    <cellStyle name="Normal 3 46" xfId="7275" xr:uid="{00000000-0005-0000-0000-0000DC2D0000}"/>
    <cellStyle name="Normal 3 46 2" xfId="12934" xr:uid="{00000000-0005-0000-0000-0000DD2D0000}"/>
    <cellStyle name="Normal 3 47" xfId="7274" xr:uid="{00000000-0005-0000-0000-0000DE2D0000}"/>
    <cellStyle name="Normal 3 47 2" xfId="12935" xr:uid="{00000000-0005-0000-0000-0000DF2D0000}"/>
    <cellStyle name="Normal 3 48" xfId="7273" xr:uid="{00000000-0005-0000-0000-0000E02D0000}"/>
    <cellStyle name="Normal 3 48 2" xfId="12936" xr:uid="{00000000-0005-0000-0000-0000E12D0000}"/>
    <cellStyle name="Normal 3 49" xfId="7272" xr:uid="{00000000-0005-0000-0000-0000E22D0000}"/>
    <cellStyle name="Normal 3 49 2" xfId="12937" xr:uid="{00000000-0005-0000-0000-0000E32D0000}"/>
    <cellStyle name="Normal 3 5" xfId="2982" xr:uid="{00000000-0005-0000-0000-0000E42D0000}"/>
    <cellStyle name="Normal 3 5 10" xfId="7270" xr:uid="{00000000-0005-0000-0000-0000E52D0000}"/>
    <cellStyle name="Normal 3 5 10 2" xfId="12938" xr:uid="{00000000-0005-0000-0000-0000E62D0000}"/>
    <cellStyle name="Normal 3 5 11" xfId="7269" xr:uid="{00000000-0005-0000-0000-0000E72D0000}"/>
    <cellStyle name="Normal 3 5 11 2" xfId="12939" xr:uid="{00000000-0005-0000-0000-0000E82D0000}"/>
    <cellStyle name="Normal 3 5 12" xfId="7268" xr:uid="{00000000-0005-0000-0000-0000E92D0000}"/>
    <cellStyle name="Normal 3 5 12 2" xfId="12940" xr:uid="{00000000-0005-0000-0000-0000EA2D0000}"/>
    <cellStyle name="Normal 3 5 13" xfId="7267" xr:uid="{00000000-0005-0000-0000-0000EB2D0000}"/>
    <cellStyle name="Normal 3 5 13 2" xfId="12941" xr:uid="{00000000-0005-0000-0000-0000EC2D0000}"/>
    <cellStyle name="Normal 3 5 14" xfId="7266" xr:uid="{00000000-0005-0000-0000-0000ED2D0000}"/>
    <cellStyle name="Normal 3 5 14 2" xfId="12942" xr:uid="{00000000-0005-0000-0000-0000EE2D0000}"/>
    <cellStyle name="Normal 3 5 15" xfId="7265" xr:uid="{00000000-0005-0000-0000-0000EF2D0000}"/>
    <cellStyle name="Normal 3 5 15 2" xfId="12943" xr:uid="{00000000-0005-0000-0000-0000F02D0000}"/>
    <cellStyle name="Normal 3 5 16" xfId="7264" xr:uid="{00000000-0005-0000-0000-0000F12D0000}"/>
    <cellStyle name="Normal 3 5 16 2" xfId="12944" xr:uid="{00000000-0005-0000-0000-0000F22D0000}"/>
    <cellStyle name="Normal 3 5 17" xfId="7263" xr:uid="{00000000-0005-0000-0000-0000F32D0000}"/>
    <cellStyle name="Normal 3 5 17 2" xfId="12945" xr:uid="{00000000-0005-0000-0000-0000F42D0000}"/>
    <cellStyle name="Normal 3 5 18" xfId="7262" xr:uid="{00000000-0005-0000-0000-0000F52D0000}"/>
    <cellStyle name="Normal 3 5 18 2" xfId="12946" xr:uid="{00000000-0005-0000-0000-0000F62D0000}"/>
    <cellStyle name="Normal 3 5 19" xfId="7261" xr:uid="{00000000-0005-0000-0000-0000F72D0000}"/>
    <cellStyle name="Normal 3 5 19 2" xfId="12947" xr:uid="{00000000-0005-0000-0000-0000F82D0000}"/>
    <cellStyle name="Normal 3 5 2" xfId="3264" xr:uid="{00000000-0005-0000-0000-0000F92D0000}"/>
    <cellStyle name="Normal 3 5 2 2" xfId="9227" xr:uid="{00000000-0005-0000-0000-0000FA2D0000}"/>
    <cellStyle name="Normal 3 5 2 2 2" xfId="12948" xr:uid="{00000000-0005-0000-0000-0000FB2D0000}"/>
    <cellStyle name="Normal 3 5 2 2 3" xfId="16084" xr:uid="{00000000-0005-0000-0000-0000FC2D0000}"/>
    <cellStyle name="Normal 3 5 2 3" xfId="7260" xr:uid="{00000000-0005-0000-0000-0000FD2D0000}"/>
    <cellStyle name="Normal 3 5 2 4" xfId="14268" xr:uid="{00000000-0005-0000-0000-0000FE2D0000}"/>
    <cellStyle name="Normal 3 5 20" xfId="7259" xr:uid="{00000000-0005-0000-0000-0000FF2D0000}"/>
    <cellStyle name="Normal 3 5 20 2" xfId="12949" xr:uid="{00000000-0005-0000-0000-0000002E0000}"/>
    <cellStyle name="Normal 3 5 21" xfId="7258" xr:uid="{00000000-0005-0000-0000-0000012E0000}"/>
    <cellStyle name="Normal 3 5 21 2" xfId="12950" xr:uid="{00000000-0005-0000-0000-0000022E0000}"/>
    <cellStyle name="Normal 3 5 22" xfId="7257" xr:uid="{00000000-0005-0000-0000-0000032E0000}"/>
    <cellStyle name="Normal 3 5 22 2" xfId="12951" xr:uid="{00000000-0005-0000-0000-0000042E0000}"/>
    <cellStyle name="Normal 3 5 23" xfId="7256" xr:uid="{00000000-0005-0000-0000-0000052E0000}"/>
    <cellStyle name="Normal 3 5 23 2" xfId="12952" xr:uid="{00000000-0005-0000-0000-0000062E0000}"/>
    <cellStyle name="Normal 3 5 24" xfId="7271" xr:uid="{00000000-0005-0000-0000-0000072E0000}"/>
    <cellStyle name="Normal 3 5 25" xfId="14133" xr:uid="{00000000-0005-0000-0000-0000082E0000}"/>
    <cellStyle name="Normal 3 5 3" xfId="5036" xr:uid="{00000000-0005-0000-0000-0000092E0000}"/>
    <cellStyle name="Normal 3 5 3 2" xfId="9228" xr:uid="{00000000-0005-0000-0000-00000A2E0000}"/>
    <cellStyle name="Normal 3 5 3 2 2" xfId="12953" xr:uid="{00000000-0005-0000-0000-00000B2E0000}"/>
    <cellStyle name="Normal 3 5 3 2 3" xfId="16085" xr:uid="{00000000-0005-0000-0000-00000C2E0000}"/>
    <cellStyle name="Normal 3 5 3 3" xfId="7255" xr:uid="{00000000-0005-0000-0000-00000D2E0000}"/>
    <cellStyle name="Normal 3 5 3 4" xfId="14767" xr:uid="{00000000-0005-0000-0000-00000E2E0000}"/>
    <cellStyle name="Normal 3 5 4" xfId="5406" xr:uid="{00000000-0005-0000-0000-00000F2E0000}"/>
    <cellStyle name="Normal 3 5 4 2" xfId="7254" xr:uid="{00000000-0005-0000-0000-0000102E0000}"/>
    <cellStyle name="Normal 3 5 5" xfId="9226" xr:uid="{00000000-0005-0000-0000-0000112E0000}"/>
    <cellStyle name="Normal 3 5 5 2" xfId="7253" xr:uid="{00000000-0005-0000-0000-0000122E0000}"/>
    <cellStyle name="Normal 3 5 5 3" xfId="16083" xr:uid="{00000000-0005-0000-0000-0000132E0000}"/>
    <cellStyle name="Normal 3 5 6" xfId="7252" xr:uid="{00000000-0005-0000-0000-0000142E0000}"/>
    <cellStyle name="Normal 3 5 6 2" xfId="12954" xr:uid="{00000000-0005-0000-0000-0000152E0000}"/>
    <cellStyle name="Normal 3 5 7" xfId="7251" xr:uid="{00000000-0005-0000-0000-0000162E0000}"/>
    <cellStyle name="Normal 3 5 7 2" xfId="12955" xr:uid="{00000000-0005-0000-0000-0000172E0000}"/>
    <cellStyle name="Normal 3 5 8" xfId="7250" xr:uid="{00000000-0005-0000-0000-0000182E0000}"/>
    <cellStyle name="Normal 3 5 8 2" xfId="12956" xr:uid="{00000000-0005-0000-0000-0000192E0000}"/>
    <cellStyle name="Normal 3 5 9" xfId="7249" xr:uid="{00000000-0005-0000-0000-00001A2E0000}"/>
    <cellStyle name="Normal 3 5 9 2" xfId="12957" xr:uid="{00000000-0005-0000-0000-00001B2E0000}"/>
    <cellStyle name="Normal 3 50" xfId="7248" xr:uid="{00000000-0005-0000-0000-00001C2E0000}"/>
    <cellStyle name="Normal 3 50 2" xfId="12958" xr:uid="{00000000-0005-0000-0000-00001D2E0000}"/>
    <cellStyle name="Normal 3 51" xfId="7247" xr:uid="{00000000-0005-0000-0000-00001E2E0000}"/>
    <cellStyle name="Normal 3 51 2" xfId="12959" xr:uid="{00000000-0005-0000-0000-00001F2E0000}"/>
    <cellStyle name="Normal 3 52" xfId="7246" xr:uid="{00000000-0005-0000-0000-0000202E0000}"/>
    <cellStyle name="Normal 3 52 2" xfId="12960" xr:uid="{00000000-0005-0000-0000-0000212E0000}"/>
    <cellStyle name="Normal 3 53" xfId="7245" xr:uid="{00000000-0005-0000-0000-0000222E0000}"/>
    <cellStyle name="Normal 3 53 2" xfId="12961" xr:uid="{00000000-0005-0000-0000-0000232E0000}"/>
    <cellStyle name="Normal 3 54" xfId="7244" xr:uid="{00000000-0005-0000-0000-0000242E0000}"/>
    <cellStyle name="Normal 3 54 2" xfId="12962" xr:uid="{00000000-0005-0000-0000-0000252E0000}"/>
    <cellStyle name="Normal 3 55" xfId="7243" xr:uid="{00000000-0005-0000-0000-0000262E0000}"/>
    <cellStyle name="Normal 3 55 2" xfId="12963" xr:uid="{00000000-0005-0000-0000-0000272E0000}"/>
    <cellStyle name="Normal 3 56" xfId="7242" xr:uid="{00000000-0005-0000-0000-0000282E0000}"/>
    <cellStyle name="Normal 3 56 2" xfId="12964" xr:uid="{00000000-0005-0000-0000-0000292E0000}"/>
    <cellStyle name="Normal 3 57" xfId="7241" xr:uid="{00000000-0005-0000-0000-00002A2E0000}"/>
    <cellStyle name="Normal 3 57 2" xfId="12965" xr:uid="{00000000-0005-0000-0000-00002B2E0000}"/>
    <cellStyle name="Normal 3 58" xfId="7240" xr:uid="{00000000-0005-0000-0000-00002C2E0000}"/>
    <cellStyle name="Normal 3 58 2" xfId="12966" xr:uid="{00000000-0005-0000-0000-00002D2E0000}"/>
    <cellStyle name="Normal 3 59" xfId="7239" xr:uid="{00000000-0005-0000-0000-00002E2E0000}"/>
    <cellStyle name="Normal 3 59 2" xfId="12967" xr:uid="{00000000-0005-0000-0000-00002F2E0000}"/>
    <cellStyle name="Normal 3 6" xfId="3049" xr:uid="{00000000-0005-0000-0000-0000302E0000}"/>
    <cellStyle name="Normal 3 6 10" xfId="7237" xr:uid="{00000000-0005-0000-0000-0000312E0000}"/>
    <cellStyle name="Normal 3 6 10 2" xfId="12968" xr:uid="{00000000-0005-0000-0000-0000322E0000}"/>
    <cellStyle name="Normal 3 6 11" xfId="7236" xr:uid="{00000000-0005-0000-0000-0000332E0000}"/>
    <cellStyle name="Normal 3 6 11 2" xfId="12969" xr:uid="{00000000-0005-0000-0000-0000342E0000}"/>
    <cellStyle name="Normal 3 6 12" xfId="7235" xr:uid="{00000000-0005-0000-0000-0000352E0000}"/>
    <cellStyle name="Normal 3 6 12 2" xfId="12970" xr:uid="{00000000-0005-0000-0000-0000362E0000}"/>
    <cellStyle name="Normal 3 6 13" xfId="7234" xr:uid="{00000000-0005-0000-0000-0000372E0000}"/>
    <cellStyle name="Normal 3 6 13 2" xfId="12971" xr:uid="{00000000-0005-0000-0000-0000382E0000}"/>
    <cellStyle name="Normal 3 6 14" xfId="7233" xr:uid="{00000000-0005-0000-0000-0000392E0000}"/>
    <cellStyle name="Normal 3 6 14 2" xfId="12972" xr:uid="{00000000-0005-0000-0000-00003A2E0000}"/>
    <cellStyle name="Normal 3 6 15" xfId="7232" xr:uid="{00000000-0005-0000-0000-00003B2E0000}"/>
    <cellStyle name="Normal 3 6 15 2" xfId="12973" xr:uid="{00000000-0005-0000-0000-00003C2E0000}"/>
    <cellStyle name="Normal 3 6 16" xfId="7231" xr:uid="{00000000-0005-0000-0000-00003D2E0000}"/>
    <cellStyle name="Normal 3 6 16 2" xfId="12974" xr:uid="{00000000-0005-0000-0000-00003E2E0000}"/>
    <cellStyle name="Normal 3 6 17" xfId="7230" xr:uid="{00000000-0005-0000-0000-00003F2E0000}"/>
    <cellStyle name="Normal 3 6 17 2" xfId="12975" xr:uid="{00000000-0005-0000-0000-0000402E0000}"/>
    <cellStyle name="Normal 3 6 18" xfId="7229" xr:uid="{00000000-0005-0000-0000-0000412E0000}"/>
    <cellStyle name="Normal 3 6 18 2" xfId="12976" xr:uid="{00000000-0005-0000-0000-0000422E0000}"/>
    <cellStyle name="Normal 3 6 19" xfId="7228" xr:uid="{00000000-0005-0000-0000-0000432E0000}"/>
    <cellStyle name="Normal 3 6 19 2" xfId="12977" xr:uid="{00000000-0005-0000-0000-0000442E0000}"/>
    <cellStyle name="Normal 3 6 2" xfId="5037" xr:uid="{00000000-0005-0000-0000-0000452E0000}"/>
    <cellStyle name="Normal 3 6 2 2" xfId="7227" xr:uid="{00000000-0005-0000-0000-0000462E0000}"/>
    <cellStyle name="Normal 3 6 20" xfId="7226" xr:uid="{00000000-0005-0000-0000-0000472E0000}"/>
    <cellStyle name="Normal 3 6 20 2" xfId="12978" xr:uid="{00000000-0005-0000-0000-0000482E0000}"/>
    <cellStyle name="Normal 3 6 21" xfId="7225" xr:uid="{00000000-0005-0000-0000-0000492E0000}"/>
    <cellStyle name="Normal 3 6 21 2" xfId="12979" xr:uid="{00000000-0005-0000-0000-00004A2E0000}"/>
    <cellStyle name="Normal 3 6 22" xfId="7224" xr:uid="{00000000-0005-0000-0000-00004B2E0000}"/>
    <cellStyle name="Normal 3 6 22 2" xfId="12980" xr:uid="{00000000-0005-0000-0000-00004C2E0000}"/>
    <cellStyle name="Normal 3 6 23" xfId="7223" xr:uid="{00000000-0005-0000-0000-00004D2E0000}"/>
    <cellStyle name="Normal 3 6 23 2" xfId="12981" xr:uid="{00000000-0005-0000-0000-00004E2E0000}"/>
    <cellStyle name="Normal 3 6 24" xfId="7238" xr:uid="{00000000-0005-0000-0000-00004F2E0000}"/>
    <cellStyle name="Normal 3 6 3" xfId="7222" xr:uid="{00000000-0005-0000-0000-0000502E0000}"/>
    <cellStyle name="Normal 3 6 3 2" xfId="12982" xr:uid="{00000000-0005-0000-0000-0000512E0000}"/>
    <cellStyle name="Normal 3 6 4" xfId="7221" xr:uid="{00000000-0005-0000-0000-0000522E0000}"/>
    <cellStyle name="Normal 3 6 4 2" xfId="12983" xr:uid="{00000000-0005-0000-0000-0000532E0000}"/>
    <cellStyle name="Normal 3 6 5" xfId="7220" xr:uid="{00000000-0005-0000-0000-0000542E0000}"/>
    <cellStyle name="Normal 3 6 5 2" xfId="12984" xr:uid="{00000000-0005-0000-0000-0000552E0000}"/>
    <cellStyle name="Normal 3 6 6" xfId="7219" xr:uid="{00000000-0005-0000-0000-0000562E0000}"/>
    <cellStyle name="Normal 3 6 6 2" xfId="12985" xr:uid="{00000000-0005-0000-0000-0000572E0000}"/>
    <cellStyle name="Normal 3 6 7" xfId="7218" xr:uid="{00000000-0005-0000-0000-0000582E0000}"/>
    <cellStyle name="Normal 3 6 7 2" xfId="12986" xr:uid="{00000000-0005-0000-0000-0000592E0000}"/>
    <cellStyle name="Normal 3 6 8" xfId="7217" xr:uid="{00000000-0005-0000-0000-00005A2E0000}"/>
    <cellStyle name="Normal 3 6 8 2" xfId="12987" xr:uid="{00000000-0005-0000-0000-00005B2E0000}"/>
    <cellStyle name="Normal 3 6 9" xfId="7216" xr:uid="{00000000-0005-0000-0000-00005C2E0000}"/>
    <cellStyle name="Normal 3 6 9 2" xfId="12988" xr:uid="{00000000-0005-0000-0000-00005D2E0000}"/>
    <cellStyle name="Normal 3 60" xfId="7215" xr:uid="{00000000-0005-0000-0000-00005E2E0000}"/>
    <cellStyle name="Normal 3 60 2" xfId="12989" xr:uid="{00000000-0005-0000-0000-00005F2E0000}"/>
    <cellStyle name="Normal 3 61" xfId="7214" xr:uid="{00000000-0005-0000-0000-0000602E0000}"/>
    <cellStyle name="Normal 3 61 2" xfId="12990" xr:uid="{00000000-0005-0000-0000-0000612E0000}"/>
    <cellStyle name="Normal 3 62" xfId="7213" xr:uid="{00000000-0005-0000-0000-0000622E0000}"/>
    <cellStyle name="Normal 3 62 2" xfId="12991" xr:uid="{00000000-0005-0000-0000-0000632E0000}"/>
    <cellStyle name="Normal 3 63" xfId="7212" xr:uid="{00000000-0005-0000-0000-0000642E0000}"/>
    <cellStyle name="Normal 3 63 2" xfId="12992" xr:uid="{00000000-0005-0000-0000-0000652E0000}"/>
    <cellStyle name="Normal 3 64" xfId="7211" xr:uid="{00000000-0005-0000-0000-0000662E0000}"/>
    <cellStyle name="Normal 3 64 2" xfId="12993" xr:uid="{00000000-0005-0000-0000-0000672E0000}"/>
    <cellStyle name="Normal 3 65" xfId="7210" xr:uid="{00000000-0005-0000-0000-0000682E0000}"/>
    <cellStyle name="Normal 3 65 2" xfId="12994" xr:uid="{00000000-0005-0000-0000-0000692E0000}"/>
    <cellStyle name="Normal 3 66" xfId="7973" xr:uid="{00000000-0005-0000-0000-00006A2E0000}"/>
    <cellStyle name="Normal 3 66 2" xfId="12995" xr:uid="{00000000-0005-0000-0000-00006B2E0000}"/>
    <cellStyle name="Normal 3 67" xfId="6481" xr:uid="{00000000-0005-0000-0000-00006C2E0000}"/>
    <cellStyle name="Normal 3 67 2" xfId="12996" xr:uid="{00000000-0005-0000-0000-00006D2E0000}"/>
    <cellStyle name="Normal 3 68" xfId="11075" xr:uid="{00000000-0005-0000-0000-00006E2E0000}"/>
    <cellStyle name="Normal 3 7" xfId="3163" xr:uid="{00000000-0005-0000-0000-00006F2E0000}"/>
    <cellStyle name="Normal 3 7 10" xfId="7208" xr:uid="{00000000-0005-0000-0000-0000702E0000}"/>
    <cellStyle name="Normal 3 7 10 2" xfId="12997" xr:uid="{00000000-0005-0000-0000-0000712E0000}"/>
    <cellStyle name="Normal 3 7 11" xfId="7207" xr:uid="{00000000-0005-0000-0000-0000722E0000}"/>
    <cellStyle name="Normal 3 7 11 2" xfId="12998" xr:uid="{00000000-0005-0000-0000-0000732E0000}"/>
    <cellStyle name="Normal 3 7 12" xfId="7206" xr:uid="{00000000-0005-0000-0000-0000742E0000}"/>
    <cellStyle name="Normal 3 7 12 2" xfId="12999" xr:uid="{00000000-0005-0000-0000-0000752E0000}"/>
    <cellStyle name="Normal 3 7 13" xfId="7205" xr:uid="{00000000-0005-0000-0000-0000762E0000}"/>
    <cellStyle name="Normal 3 7 13 2" xfId="13000" xr:uid="{00000000-0005-0000-0000-0000772E0000}"/>
    <cellStyle name="Normal 3 7 14" xfId="7204" xr:uid="{00000000-0005-0000-0000-0000782E0000}"/>
    <cellStyle name="Normal 3 7 14 2" xfId="13001" xr:uid="{00000000-0005-0000-0000-0000792E0000}"/>
    <cellStyle name="Normal 3 7 15" xfId="7203" xr:uid="{00000000-0005-0000-0000-00007A2E0000}"/>
    <cellStyle name="Normal 3 7 15 2" xfId="13002" xr:uid="{00000000-0005-0000-0000-00007B2E0000}"/>
    <cellStyle name="Normal 3 7 16" xfId="7202" xr:uid="{00000000-0005-0000-0000-00007C2E0000}"/>
    <cellStyle name="Normal 3 7 16 2" xfId="13003" xr:uid="{00000000-0005-0000-0000-00007D2E0000}"/>
    <cellStyle name="Normal 3 7 17" xfId="7201" xr:uid="{00000000-0005-0000-0000-00007E2E0000}"/>
    <cellStyle name="Normal 3 7 17 2" xfId="13004" xr:uid="{00000000-0005-0000-0000-00007F2E0000}"/>
    <cellStyle name="Normal 3 7 18" xfId="7200" xr:uid="{00000000-0005-0000-0000-0000802E0000}"/>
    <cellStyle name="Normal 3 7 18 2" xfId="13005" xr:uid="{00000000-0005-0000-0000-0000812E0000}"/>
    <cellStyle name="Normal 3 7 19" xfId="7199" xr:uid="{00000000-0005-0000-0000-0000822E0000}"/>
    <cellStyle name="Normal 3 7 19 2" xfId="13006" xr:uid="{00000000-0005-0000-0000-0000832E0000}"/>
    <cellStyle name="Normal 3 7 2" xfId="5038" xr:uid="{00000000-0005-0000-0000-0000842E0000}"/>
    <cellStyle name="Normal 3 7 2 2" xfId="7198" xr:uid="{00000000-0005-0000-0000-0000852E0000}"/>
    <cellStyle name="Normal 3 7 20" xfId="7197" xr:uid="{00000000-0005-0000-0000-0000862E0000}"/>
    <cellStyle name="Normal 3 7 20 2" xfId="13007" xr:uid="{00000000-0005-0000-0000-0000872E0000}"/>
    <cellStyle name="Normal 3 7 21" xfId="7196" xr:uid="{00000000-0005-0000-0000-0000882E0000}"/>
    <cellStyle name="Normal 3 7 21 2" xfId="13008" xr:uid="{00000000-0005-0000-0000-0000892E0000}"/>
    <cellStyle name="Normal 3 7 22" xfId="7195" xr:uid="{00000000-0005-0000-0000-00008A2E0000}"/>
    <cellStyle name="Normal 3 7 22 2" xfId="13009" xr:uid="{00000000-0005-0000-0000-00008B2E0000}"/>
    <cellStyle name="Normal 3 7 23" xfId="7194" xr:uid="{00000000-0005-0000-0000-00008C2E0000}"/>
    <cellStyle name="Normal 3 7 23 2" xfId="13010" xr:uid="{00000000-0005-0000-0000-00008D2E0000}"/>
    <cellStyle name="Normal 3 7 24" xfId="7209" xr:uid="{00000000-0005-0000-0000-00008E2E0000}"/>
    <cellStyle name="Normal 3 7 3" xfId="7193" xr:uid="{00000000-0005-0000-0000-00008F2E0000}"/>
    <cellStyle name="Normal 3 7 3 2" xfId="13011" xr:uid="{00000000-0005-0000-0000-0000902E0000}"/>
    <cellStyle name="Normal 3 7 4" xfId="7192" xr:uid="{00000000-0005-0000-0000-0000912E0000}"/>
    <cellStyle name="Normal 3 7 4 2" xfId="13012" xr:uid="{00000000-0005-0000-0000-0000922E0000}"/>
    <cellStyle name="Normal 3 7 5" xfId="7191" xr:uid="{00000000-0005-0000-0000-0000932E0000}"/>
    <cellStyle name="Normal 3 7 5 2" xfId="13013" xr:uid="{00000000-0005-0000-0000-0000942E0000}"/>
    <cellStyle name="Normal 3 7 6" xfId="7190" xr:uid="{00000000-0005-0000-0000-0000952E0000}"/>
    <cellStyle name="Normal 3 7 6 2" xfId="13014" xr:uid="{00000000-0005-0000-0000-0000962E0000}"/>
    <cellStyle name="Normal 3 7 7" xfId="7189" xr:uid="{00000000-0005-0000-0000-0000972E0000}"/>
    <cellStyle name="Normal 3 7 7 2" xfId="13015" xr:uid="{00000000-0005-0000-0000-0000982E0000}"/>
    <cellStyle name="Normal 3 7 8" xfId="7188" xr:uid="{00000000-0005-0000-0000-0000992E0000}"/>
    <cellStyle name="Normal 3 7 8 2" xfId="13016" xr:uid="{00000000-0005-0000-0000-00009A2E0000}"/>
    <cellStyle name="Normal 3 7 9" xfId="7187" xr:uid="{00000000-0005-0000-0000-00009B2E0000}"/>
    <cellStyle name="Normal 3 7 9 2" xfId="13017" xr:uid="{00000000-0005-0000-0000-00009C2E0000}"/>
    <cellStyle name="Normal 3 8" xfId="3511" xr:uid="{00000000-0005-0000-0000-00009D2E0000}"/>
    <cellStyle name="Normal 3 8 10" xfId="7185" xr:uid="{00000000-0005-0000-0000-00009E2E0000}"/>
    <cellStyle name="Normal 3 8 10 2" xfId="13018" xr:uid="{00000000-0005-0000-0000-00009F2E0000}"/>
    <cellStyle name="Normal 3 8 11" xfId="7184" xr:uid="{00000000-0005-0000-0000-0000A02E0000}"/>
    <cellStyle name="Normal 3 8 11 2" xfId="13019" xr:uid="{00000000-0005-0000-0000-0000A12E0000}"/>
    <cellStyle name="Normal 3 8 12" xfId="7183" xr:uid="{00000000-0005-0000-0000-0000A22E0000}"/>
    <cellStyle name="Normal 3 8 12 2" xfId="13020" xr:uid="{00000000-0005-0000-0000-0000A32E0000}"/>
    <cellStyle name="Normal 3 8 13" xfId="7182" xr:uid="{00000000-0005-0000-0000-0000A42E0000}"/>
    <cellStyle name="Normal 3 8 13 2" xfId="13021" xr:uid="{00000000-0005-0000-0000-0000A52E0000}"/>
    <cellStyle name="Normal 3 8 14" xfId="7181" xr:uid="{00000000-0005-0000-0000-0000A62E0000}"/>
    <cellStyle name="Normal 3 8 14 2" xfId="13022" xr:uid="{00000000-0005-0000-0000-0000A72E0000}"/>
    <cellStyle name="Normal 3 8 15" xfId="7180" xr:uid="{00000000-0005-0000-0000-0000A82E0000}"/>
    <cellStyle name="Normal 3 8 15 2" xfId="13023" xr:uid="{00000000-0005-0000-0000-0000A92E0000}"/>
    <cellStyle name="Normal 3 8 16" xfId="7179" xr:uid="{00000000-0005-0000-0000-0000AA2E0000}"/>
    <cellStyle name="Normal 3 8 16 2" xfId="13024" xr:uid="{00000000-0005-0000-0000-0000AB2E0000}"/>
    <cellStyle name="Normal 3 8 17" xfId="7178" xr:uid="{00000000-0005-0000-0000-0000AC2E0000}"/>
    <cellStyle name="Normal 3 8 17 2" xfId="13025" xr:uid="{00000000-0005-0000-0000-0000AD2E0000}"/>
    <cellStyle name="Normal 3 8 18" xfId="7177" xr:uid="{00000000-0005-0000-0000-0000AE2E0000}"/>
    <cellStyle name="Normal 3 8 18 2" xfId="13026" xr:uid="{00000000-0005-0000-0000-0000AF2E0000}"/>
    <cellStyle name="Normal 3 8 19" xfId="7176" xr:uid="{00000000-0005-0000-0000-0000B02E0000}"/>
    <cellStyle name="Normal 3 8 19 2" xfId="13027" xr:uid="{00000000-0005-0000-0000-0000B12E0000}"/>
    <cellStyle name="Normal 3 8 2" xfId="5039" xr:uid="{00000000-0005-0000-0000-0000B22E0000}"/>
    <cellStyle name="Normal 3 8 2 2" xfId="7175" xr:uid="{00000000-0005-0000-0000-0000B32E0000}"/>
    <cellStyle name="Normal 3 8 20" xfId="7174" xr:uid="{00000000-0005-0000-0000-0000B42E0000}"/>
    <cellStyle name="Normal 3 8 20 2" xfId="13028" xr:uid="{00000000-0005-0000-0000-0000B52E0000}"/>
    <cellStyle name="Normal 3 8 21" xfId="7173" xr:uid="{00000000-0005-0000-0000-0000B62E0000}"/>
    <cellStyle name="Normal 3 8 21 2" xfId="13029" xr:uid="{00000000-0005-0000-0000-0000B72E0000}"/>
    <cellStyle name="Normal 3 8 22" xfId="7172" xr:uid="{00000000-0005-0000-0000-0000B82E0000}"/>
    <cellStyle name="Normal 3 8 22 2" xfId="13030" xr:uid="{00000000-0005-0000-0000-0000B92E0000}"/>
    <cellStyle name="Normal 3 8 23" xfId="7171" xr:uid="{00000000-0005-0000-0000-0000BA2E0000}"/>
    <cellStyle name="Normal 3 8 23 2" xfId="13031" xr:uid="{00000000-0005-0000-0000-0000BB2E0000}"/>
    <cellStyle name="Normal 3 8 24" xfId="7186" xr:uid="{00000000-0005-0000-0000-0000BC2E0000}"/>
    <cellStyle name="Normal 3 8 3" xfId="7170" xr:uid="{00000000-0005-0000-0000-0000BD2E0000}"/>
    <cellStyle name="Normal 3 8 3 2" xfId="13032" xr:uid="{00000000-0005-0000-0000-0000BE2E0000}"/>
    <cellStyle name="Normal 3 8 4" xfId="7169" xr:uid="{00000000-0005-0000-0000-0000BF2E0000}"/>
    <cellStyle name="Normal 3 8 4 2" xfId="13033" xr:uid="{00000000-0005-0000-0000-0000C02E0000}"/>
    <cellStyle name="Normal 3 8 5" xfId="7168" xr:uid="{00000000-0005-0000-0000-0000C12E0000}"/>
    <cellStyle name="Normal 3 8 5 2" xfId="13034" xr:uid="{00000000-0005-0000-0000-0000C22E0000}"/>
    <cellStyle name="Normal 3 8 6" xfId="7167" xr:uid="{00000000-0005-0000-0000-0000C32E0000}"/>
    <cellStyle name="Normal 3 8 6 2" xfId="13035" xr:uid="{00000000-0005-0000-0000-0000C42E0000}"/>
    <cellStyle name="Normal 3 8 7" xfId="7166" xr:uid="{00000000-0005-0000-0000-0000C52E0000}"/>
    <cellStyle name="Normal 3 8 7 2" xfId="13036" xr:uid="{00000000-0005-0000-0000-0000C62E0000}"/>
    <cellStyle name="Normal 3 8 8" xfId="7165" xr:uid="{00000000-0005-0000-0000-0000C72E0000}"/>
    <cellStyle name="Normal 3 8 8 2" xfId="13037" xr:uid="{00000000-0005-0000-0000-0000C82E0000}"/>
    <cellStyle name="Normal 3 8 9" xfId="7164" xr:uid="{00000000-0005-0000-0000-0000C92E0000}"/>
    <cellStyle name="Normal 3 8 9 2" xfId="13038" xr:uid="{00000000-0005-0000-0000-0000CA2E0000}"/>
    <cellStyle name="Normal 3 9" xfId="3749" xr:uid="{00000000-0005-0000-0000-0000CB2E0000}"/>
    <cellStyle name="Normal 3 9 10" xfId="7162" xr:uid="{00000000-0005-0000-0000-0000CC2E0000}"/>
    <cellStyle name="Normal 3 9 10 2" xfId="13039" xr:uid="{00000000-0005-0000-0000-0000CD2E0000}"/>
    <cellStyle name="Normal 3 9 11" xfId="7161" xr:uid="{00000000-0005-0000-0000-0000CE2E0000}"/>
    <cellStyle name="Normal 3 9 11 2" xfId="13040" xr:uid="{00000000-0005-0000-0000-0000CF2E0000}"/>
    <cellStyle name="Normal 3 9 12" xfId="7160" xr:uid="{00000000-0005-0000-0000-0000D02E0000}"/>
    <cellStyle name="Normal 3 9 12 2" xfId="13041" xr:uid="{00000000-0005-0000-0000-0000D12E0000}"/>
    <cellStyle name="Normal 3 9 13" xfId="7159" xr:uid="{00000000-0005-0000-0000-0000D22E0000}"/>
    <cellStyle name="Normal 3 9 13 2" xfId="13042" xr:uid="{00000000-0005-0000-0000-0000D32E0000}"/>
    <cellStyle name="Normal 3 9 14" xfId="7158" xr:uid="{00000000-0005-0000-0000-0000D42E0000}"/>
    <cellStyle name="Normal 3 9 14 2" xfId="13043" xr:uid="{00000000-0005-0000-0000-0000D52E0000}"/>
    <cellStyle name="Normal 3 9 15" xfId="7157" xr:uid="{00000000-0005-0000-0000-0000D62E0000}"/>
    <cellStyle name="Normal 3 9 15 2" xfId="13044" xr:uid="{00000000-0005-0000-0000-0000D72E0000}"/>
    <cellStyle name="Normal 3 9 16" xfId="7156" xr:uid="{00000000-0005-0000-0000-0000D82E0000}"/>
    <cellStyle name="Normal 3 9 16 2" xfId="13045" xr:uid="{00000000-0005-0000-0000-0000D92E0000}"/>
    <cellStyle name="Normal 3 9 17" xfId="7155" xr:uid="{00000000-0005-0000-0000-0000DA2E0000}"/>
    <cellStyle name="Normal 3 9 17 2" xfId="13046" xr:uid="{00000000-0005-0000-0000-0000DB2E0000}"/>
    <cellStyle name="Normal 3 9 18" xfId="7154" xr:uid="{00000000-0005-0000-0000-0000DC2E0000}"/>
    <cellStyle name="Normal 3 9 18 2" xfId="13047" xr:uid="{00000000-0005-0000-0000-0000DD2E0000}"/>
    <cellStyle name="Normal 3 9 19" xfId="7153" xr:uid="{00000000-0005-0000-0000-0000DE2E0000}"/>
    <cellStyle name="Normal 3 9 19 2" xfId="13048" xr:uid="{00000000-0005-0000-0000-0000DF2E0000}"/>
    <cellStyle name="Normal 3 9 2" xfId="7152" xr:uid="{00000000-0005-0000-0000-0000E02E0000}"/>
    <cellStyle name="Normal 3 9 2 2" xfId="13049" xr:uid="{00000000-0005-0000-0000-0000E12E0000}"/>
    <cellStyle name="Normal 3 9 20" xfId="7151" xr:uid="{00000000-0005-0000-0000-0000E22E0000}"/>
    <cellStyle name="Normal 3 9 20 2" xfId="13050" xr:uid="{00000000-0005-0000-0000-0000E32E0000}"/>
    <cellStyle name="Normal 3 9 21" xfId="7150" xr:uid="{00000000-0005-0000-0000-0000E42E0000}"/>
    <cellStyle name="Normal 3 9 21 2" xfId="13051" xr:uid="{00000000-0005-0000-0000-0000E52E0000}"/>
    <cellStyle name="Normal 3 9 22" xfId="7149" xr:uid="{00000000-0005-0000-0000-0000E62E0000}"/>
    <cellStyle name="Normal 3 9 22 2" xfId="13052" xr:uid="{00000000-0005-0000-0000-0000E72E0000}"/>
    <cellStyle name="Normal 3 9 23" xfId="7148" xr:uid="{00000000-0005-0000-0000-0000E82E0000}"/>
    <cellStyle name="Normal 3 9 23 2" xfId="13053" xr:uid="{00000000-0005-0000-0000-0000E92E0000}"/>
    <cellStyle name="Normal 3 9 24" xfId="7163" xr:uid="{00000000-0005-0000-0000-0000EA2E0000}"/>
    <cellStyle name="Normal 3 9 3" xfId="7147" xr:uid="{00000000-0005-0000-0000-0000EB2E0000}"/>
    <cellStyle name="Normal 3 9 3 2" xfId="13054" xr:uid="{00000000-0005-0000-0000-0000EC2E0000}"/>
    <cellStyle name="Normal 3 9 4" xfId="7146" xr:uid="{00000000-0005-0000-0000-0000ED2E0000}"/>
    <cellStyle name="Normal 3 9 4 2" xfId="13055" xr:uid="{00000000-0005-0000-0000-0000EE2E0000}"/>
    <cellStyle name="Normal 3 9 5" xfId="7145" xr:uid="{00000000-0005-0000-0000-0000EF2E0000}"/>
    <cellStyle name="Normal 3 9 5 2" xfId="13056" xr:uid="{00000000-0005-0000-0000-0000F02E0000}"/>
    <cellStyle name="Normal 3 9 6" xfId="7144" xr:uid="{00000000-0005-0000-0000-0000F12E0000}"/>
    <cellStyle name="Normal 3 9 6 2" xfId="13057" xr:uid="{00000000-0005-0000-0000-0000F22E0000}"/>
    <cellStyle name="Normal 3 9 7" xfId="7143" xr:uid="{00000000-0005-0000-0000-0000F32E0000}"/>
    <cellStyle name="Normal 3 9 7 2" xfId="13058" xr:uid="{00000000-0005-0000-0000-0000F42E0000}"/>
    <cellStyle name="Normal 3 9 8" xfId="7142" xr:uid="{00000000-0005-0000-0000-0000F52E0000}"/>
    <cellStyle name="Normal 3 9 8 2" xfId="13059" xr:uid="{00000000-0005-0000-0000-0000F62E0000}"/>
    <cellStyle name="Normal 3 9 9" xfId="7141" xr:uid="{00000000-0005-0000-0000-0000F72E0000}"/>
    <cellStyle name="Normal 3 9 9 2" xfId="13060" xr:uid="{00000000-0005-0000-0000-0000F82E0000}"/>
    <cellStyle name="Normal 3_Incentive Updates" xfId="6476" xr:uid="{00000000-0005-0000-0000-0000F92E0000}"/>
    <cellStyle name="Normal 30" xfId="2946" xr:uid="{00000000-0005-0000-0000-0000FA2E0000}"/>
    <cellStyle name="Normal 30 2" xfId="3638" xr:uid="{00000000-0005-0000-0000-0000FB2E0000}"/>
    <cellStyle name="Normal 30 2 2" xfId="5041" xr:uid="{00000000-0005-0000-0000-0000FC2E0000}"/>
    <cellStyle name="Normal 30 3" xfId="5040" xr:uid="{00000000-0005-0000-0000-0000FD2E0000}"/>
    <cellStyle name="Normal 30 4" xfId="13227" xr:uid="{00000000-0005-0000-0000-0000FE2E0000}"/>
    <cellStyle name="Normal 30 4 2" xfId="17907" xr:uid="{00000000-0005-0000-0000-0000FF2E0000}"/>
    <cellStyle name="Normal 31" xfId="2955" xr:uid="{00000000-0005-0000-0000-0000002F0000}"/>
    <cellStyle name="Normal 31 2" xfId="3647" xr:uid="{00000000-0005-0000-0000-0000012F0000}"/>
    <cellStyle name="Normal 31 2 2" xfId="5043" xr:uid="{00000000-0005-0000-0000-0000022F0000}"/>
    <cellStyle name="Normal 31 3" xfId="5042" xr:uid="{00000000-0005-0000-0000-0000032F0000}"/>
    <cellStyle name="Normal 32" xfId="2951" xr:uid="{00000000-0005-0000-0000-0000042F0000}"/>
    <cellStyle name="Normal 32 2" xfId="3643" xr:uid="{00000000-0005-0000-0000-0000052F0000}"/>
    <cellStyle name="Normal 32 2 2" xfId="5045" xr:uid="{00000000-0005-0000-0000-0000062F0000}"/>
    <cellStyle name="Normal 32 3" xfId="5044" xr:uid="{00000000-0005-0000-0000-0000072F0000}"/>
    <cellStyle name="Normal 33" xfId="2954" xr:uid="{00000000-0005-0000-0000-0000082F0000}"/>
    <cellStyle name="Normal 33 2" xfId="3646" xr:uid="{00000000-0005-0000-0000-0000092F0000}"/>
    <cellStyle name="Normal 33 2 2" xfId="5047" xr:uid="{00000000-0005-0000-0000-00000A2F0000}"/>
    <cellStyle name="Normal 33 3" xfId="5046" xr:uid="{00000000-0005-0000-0000-00000B2F0000}"/>
    <cellStyle name="Normal 34" xfId="2952" xr:uid="{00000000-0005-0000-0000-00000C2F0000}"/>
    <cellStyle name="Normal 34 2" xfId="3644" xr:uid="{00000000-0005-0000-0000-00000D2F0000}"/>
    <cellStyle name="Normal 34 2 2" xfId="5049" xr:uid="{00000000-0005-0000-0000-00000E2F0000}"/>
    <cellStyle name="Normal 34 3" xfId="5048" xr:uid="{00000000-0005-0000-0000-00000F2F0000}"/>
    <cellStyle name="Normal 35" xfId="2953" xr:uid="{00000000-0005-0000-0000-0000102F0000}"/>
    <cellStyle name="Normal 35 2" xfId="3645" xr:uid="{00000000-0005-0000-0000-0000112F0000}"/>
    <cellStyle name="Normal 35 2 2" xfId="5051" xr:uid="{00000000-0005-0000-0000-0000122F0000}"/>
    <cellStyle name="Normal 35 3" xfId="5050" xr:uid="{00000000-0005-0000-0000-0000132F0000}"/>
    <cellStyle name="Normal 36" xfId="2929" xr:uid="{00000000-0005-0000-0000-0000142F0000}"/>
    <cellStyle name="Normal 36 2" xfId="3630" xr:uid="{00000000-0005-0000-0000-0000152F0000}"/>
    <cellStyle name="Normal 36 2 2" xfId="5053" xr:uid="{00000000-0005-0000-0000-0000162F0000}"/>
    <cellStyle name="Normal 36 3" xfId="5052" xr:uid="{00000000-0005-0000-0000-0000172F0000}"/>
    <cellStyle name="Normal 36 4" xfId="13209" xr:uid="{00000000-0005-0000-0000-0000182F0000}"/>
    <cellStyle name="Normal 37" xfId="2950" xr:uid="{00000000-0005-0000-0000-0000192F0000}"/>
    <cellStyle name="Normal 37 2" xfId="3642" xr:uid="{00000000-0005-0000-0000-00001A2F0000}"/>
    <cellStyle name="Normal 37 3" xfId="5054" xr:uid="{00000000-0005-0000-0000-00001B2F0000}"/>
    <cellStyle name="Normal 37 4" xfId="13216" xr:uid="{00000000-0005-0000-0000-00001C2F0000}"/>
    <cellStyle name="Normal 38" xfId="2947" xr:uid="{00000000-0005-0000-0000-00001D2F0000}"/>
    <cellStyle name="Normal 38 2" xfId="3639" xr:uid="{00000000-0005-0000-0000-00001E2F0000}"/>
    <cellStyle name="Normal 38 3" xfId="5055" xr:uid="{00000000-0005-0000-0000-00001F2F0000}"/>
    <cellStyle name="Normal 38 4" xfId="13212" xr:uid="{00000000-0005-0000-0000-0000202F0000}"/>
    <cellStyle name="Normal 39" xfId="2949" xr:uid="{00000000-0005-0000-0000-0000212F0000}"/>
    <cellStyle name="Normal 39 2" xfId="3641" xr:uid="{00000000-0005-0000-0000-0000222F0000}"/>
    <cellStyle name="Normal 39 3" xfId="5056" xr:uid="{00000000-0005-0000-0000-0000232F0000}"/>
    <cellStyle name="Normal 39 4" xfId="13221" xr:uid="{00000000-0005-0000-0000-0000242F0000}"/>
    <cellStyle name="Normal 4" xfId="270" xr:uid="{00000000-0005-0000-0000-0000252F0000}"/>
    <cellStyle name="Normal 4 10" xfId="3837" xr:uid="{00000000-0005-0000-0000-0000262F0000}"/>
    <cellStyle name="Normal 4 11" xfId="5057" xr:uid="{00000000-0005-0000-0000-0000272F0000}"/>
    <cellStyle name="Normal 4 12" xfId="2685" xr:uid="{00000000-0005-0000-0000-0000282F0000}"/>
    <cellStyle name="Normal 4 13" xfId="5633" xr:uid="{00000000-0005-0000-0000-0000292F0000}"/>
    <cellStyle name="Normal 4 13 2" xfId="15007" xr:uid="{00000000-0005-0000-0000-00002A2F0000}"/>
    <cellStyle name="Normal 4 14" xfId="11031" xr:uid="{00000000-0005-0000-0000-00002B2F0000}"/>
    <cellStyle name="Normal 4 14 2" xfId="17740" xr:uid="{00000000-0005-0000-0000-00002C2F0000}"/>
    <cellStyle name="Normal 4 15" xfId="11016" xr:uid="{00000000-0005-0000-0000-00002D2F0000}"/>
    <cellStyle name="Normal 4 2" xfId="805" xr:uid="{00000000-0005-0000-0000-00002E2F0000}"/>
    <cellStyle name="Normal 4 2 2" xfId="2687" xr:uid="{00000000-0005-0000-0000-00002F2F0000}"/>
    <cellStyle name="Normal 4 2 2 2" xfId="5059" xr:uid="{00000000-0005-0000-0000-0000302F0000}"/>
    <cellStyle name="Normal 4 2 2 3" xfId="7139" xr:uid="{00000000-0005-0000-0000-0000312F0000}"/>
    <cellStyle name="Normal 4 2 3" xfId="2688" xr:uid="{00000000-0005-0000-0000-0000322F0000}"/>
    <cellStyle name="Normal 4 2 3 2" xfId="3513" xr:uid="{00000000-0005-0000-0000-0000332F0000}"/>
    <cellStyle name="Normal 4 2 3 3" xfId="5060" xr:uid="{00000000-0005-0000-0000-0000342F0000}"/>
    <cellStyle name="Normal 4 2 3 4" xfId="6474" xr:uid="{00000000-0005-0000-0000-0000352F0000}"/>
    <cellStyle name="Normal 4 2 3 4 2" xfId="15676" xr:uid="{00000000-0005-0000-0000-0000362F0000}"/>
    <cellStyle name="Normal 4 2 4" xfId="5058" xr:uid="{00000000-0005-0000-0000-0000372F0000}"/>
    <cellStyle name="Normal 4 2 5" xfId="2686" xr:uid="{00000000-0005-0000-0000-0000382F0000}"/>
    <cellStyle name="Normal 4 2 6" xfId="9966" xr:uid="{00000000-0005-0000-0000-0000392F0000}"/>
    <cellStyle name="Normal 4 2_App b.3 Unspent_" xfId="6473" xr:uid="{00000000-0005-0000-0000-00003A2F0000}"/>
    <cellStyle name="Normal 4 3" xfId="657" xr:uid="{00000000-0005-0000-0000-00003B2F0000}"/>
    <cellStyle name="Normal 4 3 2" xfId="5061" xr:uid="{00000000-0005-0000-0000-00003C2F0000}"/>
    <cellStyle name="Normal 4 3 2 2" xfId="6472" xr:uid="{00000000-0005-0000-0000-00003D2F0000}"/>
    <cellStyle name="Normal 4 3 3" xfId="2689" xr:uid="{00000000-0005-0000-0000-00003E2F0000}"/>
    <cellStyle name="Normal 4 3 4" xfId="10076" xr:uid="{00000000-0005-0000-0000-00003F2F0000}"/>
    <cellStyle name="Normal 4 4" xfId="2690" xr:uid="{00000000-0005-0000-0000-0000402F0000}"/>
    <cellStyle name="Normal 4 4 2" xfId="5062" xr:uid="{00000000-0005-0000-0000-0000412F0000}"/>
    <cellStyle name="Normal 4 4 2 2" xfId="6471" xr:uid="{00000000-0005-0000-0000-0000422F0000}"/>
    <cellStyle name="Normal 4 4 2 2 2" xfId="15675" xr:uid="{00000000-0005-0000-0000-0000432F0000}"/>
    <cellStyle name="Normal 4 4 3" xfId="5407" xr:uid="{00000000-0005-0000-0000-0000442F0000}"/>
    <cellStyle name="Normal 4 4 4" xfId="10092" xr:uid="{00000000-0005-0000-0000-0000452F0000}"/>
    <cellStyle name="Normal 4 5" xfId="2878" xr:uid="{00000000-0005-0000-0000-0000462F0000}"/>
    <cellStyle name="Normal 4 5 2" xfId="3621" xr:uid="{00000000-0005-0000-0000-0000472F0000}"/>
    <cellStyle name="Normal 4 5 3" xfId="5063" xr:uid="{00000000-0005-0000-0000-0000482F0000}"/>
    <cellStyle name="Normal 4 5 4" xfId="7140" xr:uid="{00000000-0005-0000-0000-0000492F0000}"/>
    <cellStyle name="Normal 4 6" xfId="2983" xr:uid="{00000000-0005-0000-0000-00004A2F0000}"/>
    <cellStyle name="Normal 4 6 2" xfId="3265" xr:uid="{00000000-0005-0000-0000-00004B2F0000}"/>
    <cellStyle name="Normal 4 6 2 2" xfId="9282" xr:uid="{00000000-0005-0000-0000-00004C2F0000}"/>
    <cellStyle name="Normal 4 6 2 2 2" xfId="16135" xr:uid="{00000000-0005-0000-0000-00004D2F0000}"/>
    <cellStyle name="Normal 4 6 2 3" xfId="14269" xr:uid="{00000000-0005-0000-0000-00004E2F0000}"/>
    <cellStyle name="Normal 4 6 3" xfId="5064" xr:uid="{00000000-0005-0000-0000-00004F2F0000}"/>
    <cellStyle name="Normal 4 6 3 2" xfId="9283" xr:uid="{00000000-0005-0000-0000-0000502F0000}"/>
    <cellStyle name="Normal 4 6 3 2 2" xfId="16136" xr:uid="{00000000-0005-0000-0000-0000512F0000}"/>
    <cellStyle name="Normal 4 6 3 3" xfId="14768" xr:uid="{00000000-0005-0000-0000-0000522F0000}"/>
    <cellStyle name="Normal 4 6 4" xfId="9281" xr:uid="{00000000-0005-0000-0000-0000532F0000}"/>
    <cellStyle name="Normal 4 6 4 2" xfId="16134" xr:uid="{00000000-0005-0000-0000-0000542F0000}"/>
    <cellStyle name="Normal 4 6 5" xfId="6475" xr:uid="{00000000-0005-0000-0000-0000552F0000}"/>
    <cellStyle name="Normal 4 6 6" xfId="14134" xr:uid="{00000000-0005-0000-0000-0000562F0000}"/>
    <cellStyle name="Normal 4 7" xfId="3050" xr:uid="{00000000-0005-0000-0000-0000572F0000}"/>
    <cellStyle name="Normal 4 7 2" xfId="3674" xr:uid="{00000000-0005-0000-0000-0000582F0000}"/>
    <cellStyle name="Normal 4 7 3" xfId="5065" xr:uid="{00000000-0005-0000-0000-0000592F0000}"/>
    <cellStyle name="Normal 4 8" xfId="3164" xr:uid="{00000000-0005-0000-0000-00005A2F0000}"/>
    <cellStyle name="Normal 4 8 2" xfId="5066" xr:uid="{00000000-0005-0000-0000-00005B2F0000}"/>
    <cellStyle name="Normal 4 9" xfId="3750" xr:uid="{00000000-0005-0000-0000-00005C2F0000}"/>
    <cellStyle name="Normal 4 9 2" xfId="5067" xr:uid="{00000000-0005-0000-0000-00005D2F0000}"/>
    <cellStyle name="Normal 4_2011 Planning Templates_Incentive 3-14-2011 (2)" xfId="6470" xr:uid="{00000000-0005-0000-0000-00005E2F0000}"/>
    <cellStyle name="Normal 40" xfId="2948" xr:uid="{00000000-0005-0000-0000-00005F2F0000}"/>
    <cellStyle name="Normal 40 2" xfId="3640" xr:uid="{00000000-0005-0000-0000-0000602F0000}"/>
    <cellStyle name="Normal 40 3" xfId="5068" xr:uid="{00000000-0005-0000-0000-0000612F0000}"/>
    <cellStyle name="Normal 40 4" xfId="13220" xr:uid="{00000000-0005-0000-0000-0000622F0000}"/>
    <cellStyle name="Normal 41" xfId="2956" xr:uid="{00000000-0005-0000-0000-0000632F0000}"/>
    <cellStyle name="Normal 41 2" xfId="3648" xr:uid="{00000000-0005-0000-0000-0000642F0000}"/>
    <cellStyle name="Normal 41 3" xfId="5069" xr:uid="{00000000-0005-0000-0000-0000652F0000}"/>
    <cellStyle name="Normal 41 4" xfId="13215" xr:uid="{00000000-0005-0000-0000-0000662F0000}"/>
    <cellStyle name="Normal 42" xfId="2957" xr:uid="{00000000-0005-0000-0000-0000672F0000}"/>
    <cellStyle name="Normal 42 2" xfId="5070" xr:uid="{00000000-0005-0000-0000-0000682F0000}"/>
    <cellStyle name="Normal 42 3" xfId="13217" xr:uid="{00000000-0005-0000-0000-0000692F0000}"/>
    <cellStyle name="Normal 43" xfId="2958" xr:uid="{00000000-0005-0000-0000-00006A2F0000}"/>
    <cellStyle name="Normal 43 2" xfId="3258" xr:uid="{00000000-0005-0000-0000-00006B2F0000}"/>
    <cellStyle name="Normal 43 2 2" xfId="9286" xr:uid="{00000000-0005-0000-0000-00006C2F0000}"/>
    <cellStyle name="Normal 43 2 2 2" xfId="16138" xr:uid="{00000000-0005-0000-0000-00006D2F0000}"/>
    <cellStyle name="Normal 43 2 3" xfId="14262" xr:uid="{00000000-0005-0000-0000-00006E2F0000}"/>
    <cellStyle name="Normal 43 3" xfId="5071" xr:uid="{00000000-0005-0000-0000-00006F2F0000}"/>
    <cellStyle name="Normal 43 3 2" xfId="9287" xr:uid="{00000000-0005-0000-0000-0000702F0000}"/>
    <cellStyle name="Normal 43 3 2 2" xfId="16139" xr:uid="{00000000-0005-0000-0000-0000712F0000}"/>
    <cellStyle name="Normal 43 3 3" xfId="14769" xr:uid="{00000000-0005-0000-0000-0000722F0000}"/>
    <cellStyle name="Normal 43 4" xfId="9285" xr:uid="{00000000-0005-0000-0000-0000732F0000}"/>
    <cellStyle name="Normal 43 4 2" xfId="16137" xr:uid="{00000000-0005-0000-0000-0000742F0000}"/>
    <cellStyle name="Normal 43 5" xfId="13223" xr:uid="{00000000-0005-0000-0000-0000752F0000}"/>
    <cellStyle name="Normal 43 6" xfId="14126" xr:uid="{00000000-0005-0000-0000-0000762F0000}"/>
    <cellStyle name="Normal 44" xfId="2991" xr:uid="{00000000-0005-0000-0000-0000772F0000}"/>
    <cellStyle name="Normal 44 2" xfId="3269" xr:uid="{00000000-0005-0000-0000-0000782F0000}"/>
    <cellStyle name="Normal 44 2 2" xfId="9289" xr:uid="{00000000-0005-0000-0000-0000792F0000}"/>
    <cellStyle name="Normal 44 2 2 2" xfId="16141" xr:uid="{00000000-0005-0000-0000-00007A2F0000}"/>
    <cellStyle name="Normal 44 2 3" xfId="14273" xr:uid="{00000000-0005-0000-0000-00007B2F0000}"/>
    <cellStyle name="Normal 44 3" xfId="5072" xr:uid="{00000000-0005-0000-0000-00007C2F0000}"/>
    <cellStyle name="Normal 44 3 2" xfId="9290" xr:uid="{00000000-0005-0000-0000-00007D2F0000}"/>
    <cellStyle name="Normal 44 3 2 2" xfId="16142" xr:uid="{00000000-0005-0000-0000-00007E2F0000}"/>
    <cellStyle name="Normal 44 3 3" xfId="14770" xr:uid="{00000000-0005-0000-0000-00007F2F0000}"/>
    <cellStyle name="Normal 44 4" xfId="9288" xr:uid="{00000000-0005-0000-0000-0000802F0000}"/>
    <cellStyle name="Normal 44 4 2" xfId="16140" xr:uid="{00000000-0005-0000-0000-0000812F0000}"/>
    <cellStyle name="Normal 44 5" xfId="13225" xr:uid="{00000000-0005-0000-0000-0000822F0000}"/>
    <cellStyle name="Normal 44 6" xfId="14138" xr:uid="{00000000-0005-0000-0000-0000832F0000}"/>
    <cellStyle name="Normal 45" xfId="2992" xr:uid="{00000000-0005-0000-0000-0000842F0000}"/>
    <cellStyle name="Normal 45 2" xfId="2998" xr:uid="{00000000-0005-0000-0000-0000852F0000}"/>
    <cellStyle name="Normal 45 2 2" xfId="3658" xr:uid="{00000000-0005-0000-0000-0000862F0000}"/>
    <cellStyle name="Normal 45 2 3" xfId="5074" xr:uid="{00000000-0005-0000-0000-0000872F0000}"/>
    <cellStyle name="Normal 45 3" xfId="3270" xr:uid="{00000000-0005-0000-0000-0000882F0000}"/>
    <cellStyle name="Normal 45 3 2" xfId="9292" xr:uid="{00000000-0005-0000-0000-0000892F0000}"/>
    <cellStyle name="Normal 45 3 2 2" xfId="16144" xr:uid="{00000000-0005-0000-0000-00008A2F0000}"/>
    <cellStyle name="Normal 45 3 3" xfId="14274" xr:uid="{00000000-0005-0000-0000-00008B2F0000}"/>
    <cellStyle name="Normal 45 4" xfId="5073" xr:uid="{00000000-0005-0000-0000-00008C2F0000}"/>
    <cellStyle name="Normal 45 4 2" xfId="9293" xr:uid="{00000000-0005-0000-0000-00008D2F0000}"/>
    <cellStyle name="Normal 45 4 2 2" xfId="16145" xr:uid="{00000000-0005-0000-0000-00008E2F0000}"/>
    <cellStyle name="Normal 45 4 3" xfId="14771" xr:uid="{00000000-0005-0000-0000-00008F2F0000}"/>
    <cellStyle name="Normal 45 5" xfId="9291" xr:uid="{00000000-0005-0000-0000-0000902F0000}"/>
    <cellStyle name="Normal 45 5 2" xfId="16143" xr:uid="{00000000-0005-0000-0000-0000912F0000}"/>
    <cellStyle name="Normal 45 6" xfId="13224" xr:uid="{00000000-0005-0000-0000-0000922F0000}"/>
    <cellStyle name="Normal 45 7" xfId="14139" xr:uid="{00000000-0005-0000-0000-0000932F0000}"/>
    <cellStyle name="Normal 46" xfId="2993" xr:uid="{00000000-0005-0000-0000-0000942F0000}"/>
    <cellStyle name="Normal 46 2" xfId="3271" xr:uid="{00000000-0005-0000-0000-0000952F0000}"/>
    <cellStyle name="Normal 46 2 2" xfId="9295" xr:uid="{00000000-0005-0000-0000-0000962F0000}"/>
    <cellStyle name="Normal 46 2 2 2" xfId="16147" xr:uid="{00000000-0005-0000-0000-0000972F0000}"/>
    <cellStyle name="Normal 46 2 3" xfId="14275" xr:uid="{00000000-0005-0000-0000-0000982F0000}"/>
    <cellStyle name="Normal 46 3" xfId="5075" xr:uid="{00000000-0005-0000-0000-0000992F0000}"/>
    <cellStyle name="Normal 46 3 2" xfId="9296" xr:uid="{00000000-0005-0000-0000-00009A2F0000}"/>
    <cellStyle name="Normal 46 3 2 2" xfId="16148" xr:uid="{00000000-0005-0000-0000-00009B2F0000}"/>
    <cellStyle name="Normal 46 3 3" xfId="14772" xr:uid="{00000000-0005-0000-0000-00009C2F0000}"/>
    <cellStyle name="Normal 46 4" xfId="9294" xr:uid="{00000000-0005-0000-0000-00009D2F0000}"/>
    <cellStyle name="Normal 46 4 2" xfId="16146" xr:uid="{00000000-0005-0000-0000-00009E2F0000}"/>
    <cellStyle name="Normal 46 5" xfId="14140" xr:uid="{00000000-0005-0000-0000-00009F2F0000}"/>
    <cellStyle name="Normal 47" xfId="2994" xr:uid="{00000000-0005-0000-0000-0000A02F0000}"/>
    <cellStyle name="Normal 47 2" xfId="3272" xr:uid="{00000000-0005-0000-0000-0000A12F0000}"/>
    <cellStyle name="Normal 47 2 2" xfId="9297" xr:uid="{00000000-0005-0000-0000-0000A22F0000}"/>
    <cellStyle name="Normal 47 2 2 2" xfId="16149" xr:uid="{00000000-0005-0000-0000-0000A32F0000}"/>
    <cellStyle name="Normal 47 2 3" xfId="14276" xr:uid="{00000000-0005-0000-0000-0000A42F0000}"/>
    <cellStyle name="Normal 47 3" xfId="5076" xr:uid="{00000000-0005-0000-0000-0000A52F0000}"/>
    <cellStyle name="Normal 47 3 2" xfId="9298" xr:uid="{00000000-0005-0000-0000-0000A62F0000}"/>
    <cellStyle name="Normal 47 3 2 2" xfId="16150" xr:uid="{00000000-0005-0000-0000-0000A72F0000}"/>
    <cellStyle name="Normal 47 3 3" xfId="14773" xr:uid="{00000000-0005-0000-0000-0000A82F0000}"/>
    <cellStyle name="Normal 47 4" xfId="5670" xr:uid="{00000000-0005-0000-0000-0000A92F0000}"/>
    <cellStyle name="Normal 47 4 2" xfId="15024" xr:uid="{00000000-0005-0000-0000-0000AA2F0000}"/>
    <cellStyle name="Normal 47 5" xfId="7138" xr:uid="{00000000-0005-0000-0000-0000AB2F0000}"/>
    <cellStyle name="Normal 47 6" xfId="14141" xr:uid="{00000000-0005-0000-0000-0000AC2F0000}"/>
    <cellStyle name="Normal 48" xfId="3047" xr:uid="{00000000-0005-0000-0000-0000AD2F0000}"/>
    <cellStyle name="Normal 48 2" xfId="3672" xr:uid="{00000000-0005-0000-0000-0000AE2F0000}"/>
    <cellStyle name="Normal 48 3" xfId="5077" xr:uid="{00000000-0005-0000-0000-0000AF2F0000}"/>
    <cellStyle name="Normal 48 4" xfId="13213" xr:uid="{00000000-0005-0000-0000-0000B02F0000}"/>
    <cellStyle name="Normal 49" xfId="3048" xr:uid="{00000000-0005-0000-0000-0000B12F0000}"/>
    <cellStyle name="Normal 49 2" xfId="3673" xr:uid="{00000000-0005-0000-0000-0000B22F0000}"/>
    <cellStyle name="Normal 49 3" xfId="5078" xr:uid="{00000000-0005-0000-0000-0000B32F0000}"/>
    <cellStyle name="Normal 49 4" xfId="13214" xr:uid="{00000000-0005-0000-0000-0000B42F0000}"/>
    <cellStyle name="Normal 5" xfId="271" xr:uid="{00000000-0005-0000-0000-0000B52F0000}"/>
    <cellStyle name="Normal 5 10" xfId="10193" xr:uid="{00000000-0005-0000-0000-0000B62F0000}"/>
    <cellStyle name="Normal 5 10 2" xfId="7136" xr:uid="{00000000-0005-0000-0000-0000B72F0000}"/>
    <cellStyle name="Normal 5 10 3" xfId="17001" xr:uid="{00000000-0005-0000-0000-0000B82F0000}"/>
    <cellStyle name="Normal 5 11" xfId="7135" xr:uid="{00000000-0005-0000-0000-0000B92F0000}"/>
    <cellStyle name="Normal 5 11 2" xfId="13061" xr:uid="{00000000-0005-0000-0000-0000BA2F0000}"/>
    <cellStyle name="Normal 5 12" xfId="7134" xr:uid="{00000000-0005-0000-0000-0000BB2F0000}"/>
    <cellStyle name="Normal 5 12 2" xfId="13062" xr:uid="{00000000-0005-0000-0000-0000BC2F0000}"/>
    <cellStyle name="Normal 5 13" xfId="7133" xr:uid="{00000000-0005-0000-0000-0000BD2F0000}"/>
    <cellStyle name="Normal 5 13 2" xfId="13063" xr:uid="{00000000-0005-0000-0000-0000BE2F0000}"/>
    <cellStyle name="Normal 5 14" xfId="7132" xr:uid="{00000000-0005-0000-0000-0000BF2F0000}"/>
    <cellStyle name="Normal 5 14 2" xfId="13064" xr:uid="{00000000-0005-0000-0000-0000C02F0000}"/>
    <cellStyle name="Normal 5 15" xfId="7131" xr:uid="{00000000-0005-0000-0000-0000C12F0000}"/>
    <cellStyle name="Normal 5 15 2" xfId="13065" xr:uid="{00000000-0005-0000-0000-0000C22F0000}"/>
    <cellStyle name="Normal 5 16" xfId="7130" xr:uid="{00000000-0005-0000-0000-0000C32F0000}"/>
    <cellStyle name="Normal 5 16 2" xfId="13066" xr:uid="{00000000-0005-0000-0000-0000C42F0000}"/>
    <cellStyle name="Normal 5 17" xfId="7129" xr:uid="{00000000-0005-0000-0000-0000C52F0000}"/>
    <cellStyle name="Normal 5 17 2" xfId="13067" xr:uid="{00000000-0005-0000-0000-0000C62F0000}"/>
    <cellStyle name="Normal 5 18" xfId="7128" xr:uid="{00000000-0005-0000-0000-0000C72F0000}"/>
    <cellStyle name="Normal 5 18 2" xfId="13068" xr:uid="{00000000-0005-0000-0000-0000C82F0000}"/>
    <cellStyle name="Normal 5 19" xfId="7127" xr:uid="{00000000-0005-0000-0000-0000C92F0000}"/>
    <cellStyle name="Normal 5 19 2" xfId="13069" xr:uid="{00000000-0005-0000-0000-0000CA2F0000}"/>
    <cellStyle name="Normal 5 2" xfId="2692" xr:uid="{00000000-0005-0000-0000-0000CB2F0000}"/>
    <cellStyle name="Normal 5 2 10" xfId="7125" xr:uid="{00000000-0005-0000-0000-0000CC2F0000}"/>
    <cellStyle name="Normal 5 2 10 2" xfId="13070" xr:uid="{00000000-0005-0000-0000-0000CD2F0000}"/>
    <cellStyle name="Normal 5 2 11" xfId="7124" xr:uid="{00000000-0005-0000-0000-0000CE2F0000}"/>
    <cellStyle name="Normal 5 2 11 2" xfId="13071" xr:uid="{00000000-0005-0000-0000-0000CF2F0000}"/>
    <cellStyle name="Normal 5 2 12" xfId="7123" xr:uid="{00000000-0005-0000-0000-0000D02F0000}"/>
    <cellStyle name="Normal 5 2 12 2" xfId="13072" xr:uid="{00000000-0005-0000-0000-0000D12F0000}"/>
    <cellStyle name="Normal 5 2 13" xfId="7122" xr:uid="{00000000-0005-0000-0000-0000D22F0000}"/>
    <cellStyle name="Normal 5 2 13 2" xfId="13073" xr:uid="{00000000-0005-0000-0000-0000D32F0000}"/>
    <cellStyle name="Normal 5 2 14" xfId="7121" xr:uid="{00000000-0005-0000-0000-0000D42F0000}"/>
    <cellStyle name="Normal 5 2 14 2" xfId="13074" xr:uid="{00000000-0005-0000-0000-0000D52F0000}"/>
    <cellStyle name="Normal 5 2 15" xfId="7120" xr:uid="{00000000-0005-0000-0000-0000D62F0000}"/>
    <cellStyle name="Normal 5 2 15 2" xfId="13075" xr:uid="{00000000-0005-0000-0000-0000D72F0000}"/>
    <cellStyle name="Normal 5 2 16" xfId="7119" xr:uid="{00000000-0005-0000-0000-0000D82F0000}"/>
    <cellStyle name="Normal 5 2 16 2" xfId="13076" xr:uid="{00000000-0005-0000-0000-0000D92F0000}"/>
    <cellStyle name="Normal 5 2 17" xfId="7118" xr:uid="{00000000-0005-0000-0000-0000DA2F0000}"/>
    <cellStyle name="Normal 5 2 17 2" xfId="13077" xr:uid="{00000000-0005-0000-0000-0000DB2F0000}"/>
    <cellStyle name="Normal 5 2 18" xfId="7117" xr:uid="{00000000-0005-0000-0000-0000DC2F0000}"/>
    <cellStyle name="Normal 5 2 18 2" xfId="13078" xr:uid="{00000000-0005-0000-0000-0000DD2F0000}"/>
    <cellStyle name="Normal 5 2 19" xfId="7116" xr:uid="{00000000-0005-0000-0000-0000DE2F0000}"/>
    <cellStyle name="Normal 5 2 19 2" xfId="13079" xr:uid="{00000000-0005-0000-0000-0000DF2F0000}"/>
    <cellStyle name="Normal 5 2 2" xfId="3514" xr:uid="{00000000-0005-0000-0000-0000E02F0000}"/>
    <cellStyle name="Normal 5 2 2 2" xfId="7115" xr:uid="{00000000-0005-0000-0000-0000E12F0000}"/>
    <cellStyle name="Normal 5 2 20" xfId="7114" xr:uid="{00000000-0005-0000-0000-0000E22F0000}"/>
    <cellStyle name="Normal 5 2 20 2" xfId="13080" xr:uid="{00000000-0005-0000-0000-0000E32F0000}"/>
    <cellStyle name="Normal 5 2 21" xfId="7113" xr:uid="{00000000-0005-0000-0000-0000E42F0000}"/>
    <cellStyle name="Normal 5 2 21 2" xfId="13081" xr:uid="{00000000-0005-0000-0000-0000E52F0000}"/>
    <cellStyle name="Normal 5 2 22" xfId="7112" xr:uid="{00000000-0005-0000-0000-0000E62F0000}"/>
    <cellStyle name="Normal 5 2 22 2" xfId="13082" xr:uid="{00000000-0005-0000-0000-0000E72F0000}"/>
    <cellStyle name="Normal 5 2 23" xfId="7111" xr:uid="{00000000-0005-0000-0000-0000E82F0000}"/>
    <cellStyle name="Normal 5 2 23 2" xfId="13083" xr:uid="{00000000-0005-0000-0000-0000E92F0000}"/>
    <cellStyle name="Normal 5 2 24" xfId="7126" xr:uid="{00000000-0005-0000-0000-0000EA2F0000}"/>
    <cellStyle name="Normal 5 2 25" xfId="10090" xr:uid="{00000000-0005-0000-0000-0000EB2F0000}"/>
    <cellStyle name="Normal 5 2 3" xfId="5080" xr:uid="{00000000-0005-0000-0000-0000EC2F0000}"/>
    <cellStyle name="Normal 5 2 3 2" xfId="7110" xr:uid="{00000000-0005-0000-0000-0000ED2F0000}"/>
    <cellStyle name="Normal 5 2 4" xfId="10222" xr:uid="{00000000-0005-0000-0000-0000EE2F0000}"/>
    <cellStyle name="Normal 5 2 4 2" xfId="7109" xr:uid="{00000000-0005-0000-0000-0000EF2F0000}"/>
    <cellStyle name="Normal 5 2 4 3" xfId="17008" xr:uid="{00000000-0005-0000-0000-0000F02F0000}"/>
    <cellStyle name="Normal 5 2 5" xfId="7108" xr:uid="{00000000-0005-0000-0000-0000F12F0000}"/>
    <cellStyle name="Normal 5 2 5 2" xfId="13084" xr:uid="{00000000-0005-0000-0000-0000F22F0000}"/>
    <cellStyle name="Normal 5 2 6" xfId="7107" xr:uid="{00000000-0005-0000-0000-0000F32F0000}"/>
    <cellStyle name="Normal 5 2 6 2" xfId="13085" xr:uid="{00000000-0005-0000-0000-0000F42F0000}"/>
    <cellStyle name="Normal 5 2 7" xfId="7106" xr:uid="{00000000-0005-0000-0000-0000F52F0000}"/>
    <cellStyle name="Normal 5 2 7 2" xfId="13086" xr:uid="{00000000-0005-0000-0000-0000F62F0000}"/>
    <cellStyle name="Normal 5 2 8" xfId="7105" xr:uid="{00000000-0005-0000-0000-0000F72F0000}"/>
    <cellStyle name="Normal 5 2 8 2" xfId="13087" xr:uid="{00000000-0005-0000-0000-0000F82F0000}"/>
    <cellStyle name="Normal 5 2 9" xfId="7104" xr:uid="{00000000-0005-0000-0000-0000F92F0000}"/>
    <cellStyle name="Normal 5 2 9 2" xfId="13088" xr:uid="{00000000-0005-0000-0000-0000FA2F0000}"/>
    <cellStyle name="Normal 5 20" xfId="7103" xr:uid="{00000000-0005-0000-0000-0000FB2F0000}"/>
    <cellStyle name="Normal 5 20 2" xfId="13089" xr:uid="{00000000-0005-0000-0000-0000FC2F0000}"/>
    <cellStyle name="Normal 5 21" xfId="7102" xr:uid="{00000000-0005-0000-0000-0000FD2F0000}"/>
    <cellStyle name="Normal 5 21 2" xfId="13090" xr:uid="{00000000-0005-0000-0000-0000FE2F0000}"/>
    <cellStyle name="Normal 5 22" xfId="7101" xr:uid="{00000000-0005-0000-0000-0000FF2F0000}"/>
    <cellStyle name="Normal 5 22 2" xfId="13091" xr:uid="{00000000-0005-0000-0000-000000300000}"/>
    <cellStyle name="Normal 5 23" xfId="7100" xr:uid="{00000000-0005-0000-0000-000001300000}"/>
    <cellStyle name="Normal 5 23 2" xfId="13092" xr:uid="{00000000-0005-0000-0000-000002300000}"/>
    <cellStyle name="Normal 5 24" xfId="7099" xr:uid="{00000000-0005-0000-0000-000003300000}"/>
    <cellStyle name="Normal 5 24 2" xfId="13093" xr:uid="{00000000-0005-0000-0000-000004300000}"/>
    <cellStyle name="Normal 5 25" xfId="7137" xr:uid="{00000000-0005-0000-0000-000005300000}"/>
    <cellStyle name="Normal 5 25 2" xfId="13094" xr:uid="{00000000-0005-0000-0000-000006300000}"/>
    <cellStyle name="Normal 5 26" xfId="10265" xr:uid="{00000000-0005-0000-0000-000007300000}"/>
    <cellStyle name="Normal 5 26 2" xfId="13095" xr:uid="{00000000-0005-0000-0000-000008300000}"/>
    <cellStyle name="Normal 5 3" xfId="2879" xr:uid="{00000000-0005-0000-0000-000009300000}"/>
    <cellStyle name="Normal 5 3 2" xfId="3622" xr:uid="{00000000-0005-0000-0000-00000A300000}"/>
    <cellStyle name="Normal 5 3 2 2" xfId="13096" xr:uid="{00000000-0005-0000-0000-00000B300000}"/>
    <cellStyle name="Normal 5 3 3" xfId="5081" xr:uid="{00000000-0005-0000-0000-00000C300000}"/>
    <cellStyle name="Normal 5 3 4" xfId="7098" xr:uid="{00000000-0005-0000-0000-00000D300000}"/>
    <cellStyle name="Normal 5 4" xfId="2984" xr:uid="{00000000-0005-0000-0000-00000E300000}"/>
    <cellStyle name="Normal 5 4 2" xfId="3266" xr:uid="{00000000-0005-0000-0000-00000F300000}"/>
    <cellStyle name="Normal 5 4 2 2" xfId="9300" xr:uid="{00000000-0005-0000-0000-000010300000}"/>
    <cellStyle name="Normal 5 4 2 2 2" xfId="16152" xr:uid="{00000000-0005-0000-0000-000011300000}"/>
    <cellStyle name="Normal 5 4 2 3" xfId="13097" xr:uid="{00000000-0005-0000-0000-000012300000}"/>
    <cellStyle name="Normal 5 4 2 4" xfId="14270" xr:uid="{00000000-0005-0000-0000-000013300000}"/>
    <cellStyle name="Normal 5 4 3" xfId="5082" xr:uid="{00000000-0005-0000-0000-000014300000}"/>
    <cellStyle name="Normal 5 4 3 2" xfId="9301" xr:uid="{00000000-0005-0000-0000-000015300000}"/>
    <cellStyle name="Normal 5 4 3 2 2" xfId="16153" xr:uid="{00000000-0005-0000-0000-000016300000}"/>
    <cellStyle name="Normal 5 4 3 3" xfId="14774" xr:uid="{00000000-0005-0000-0000-000017300000}"/>
    <cellStyle name="Normal 5 4 4" xfId="9299" xr:uid="{00000000-0005-0000-0000-000018300000}"/>
    <cellStyle name="Normal 5 4 4 2" xfId="16151" xr:uid="{00000000-0005-0000-0000-000019300000}"/>
    <cellStyle name="Normal 5 4 5" xfId="7097" xr:uid="{00000000-0005-0000-0000-00001A300000}"/>
    <cellStyle name="Normal 5 4 6" xfId="14135" xr:uid="{00000000-0005-0000-0000-00001B300000}"/>
    <cellStyle name="Normal 5 5" xfId="3165" xr:uid="{00000000-0005-0000-0000-00001C300000}"/>
    <cellStyle name="Normal 5 5 2" xfId="5083" xr:uid="{00000000-0005-0000-0000-00001D300000}"/>
    <cellStyle name="Normal 5 5 2 2" xfId="13098" xr:uid="{00000000-0005-0000-0000-00001E300000}"/>
    <cellStyle name="Normal 5 5 3" xfId="7096" xr:uid="{00000000-0005-0000-0000-00001F300000}"/>
    <cellStyle name="Normal 5 6" xfId="3751" xr:uid="{00000000-0005-0000-0000-000020300000}"/>
    <cellStyle name="Normal 5 6 2" xfId="5084" xr:uid="{00000000-0005-0000-0000-000021300000}"/>
    <cellStyle name="Normal 5 6 2 2" xfId="13099" xr:uid="{00000000-0005-0000-0000-000022300000}"/>
    <cellStyle name="Normal 5 6 3" xfId="7095" xr:uid="{00000000-0005-0000-0000-000023300000}"/>
    <cellStyle name="Normal 5 7" xfId="3838" xr:uid="{00000000-0005-0000-0000-000024300000}"/>
    <cellStyle name="Normal 5 7 2" xfId="7094" xr:uid="{00000000-0005-0000-0000-000025300000}"/>
    <cellStyle name="Normal 5 8" xfId="5079" xr:uid="{00000000-0005-0000-0000-000026300000}"/>
    <cellStyle name="Normal 5 8 2" xfId="13100" xr:uid="{00000000-0005-0000-0000-000027300000}"/>
    <cellStyle name="Normal 5 9" xfId="2691" xr:uid="{00000000-0005-0000-0000-000028300000}"/>
    <cellStyle name="Normal 5 9 2" xfId="7093" xr:uid="{00000000-0005-0000-0000-000029300000}"/>
    <cellStyle name="Normal 5_EE Incentives Budget 2010-2012" xfId="6469" xr:uid="{00000000-0005-0000-0000-00002A300000}"/>
    <cellStyle name="Normal 50" xfId="3051" xr:uid="{00000000-0005-0000-0000-00002B300000}"/>
    <cellStyle name="Normal 50 2" xfId="3675" xr:uid="{00000000-0005-0000-0000-00002C300000}"/>
    <cellStyle name="Normal 50 3" xfId="5085" xr:uid="{00000000-0005-0000-0000-00002D300000}"/>
    <cellStyle name="Normal 50 4" xfId="7092" xr:uid="{00000000-0005-0000-0000-00002E300000}"/>
    <cellStyle name="Normal 51" xfId="3052" xr:uid="{00000000-0005-0000-0000-00002F300000}"/>
    <cellStyle name="Normal 51 2" xfId="3278" xr:uid="{00000000-0005-0000-0000-000030300000}"/>
    <cellStyle name="Normal 51 2 2" xfId="9303" xr:uid="{00000000-0005-0000-0000-000031300000}"/>
    <cellStyle name="Normal 51 2 2 2" xfId="16155" xr:uid="{00000000-0005-0000-0000-000032300000}"/>
    <cellStyle name="Normal 51 2 3" xfId="14281" xr:uid="{00000000-0005-0000-0000-000033300000}"/>
    <cellStyle name="Normal 51 3" xfId="5086" xr:uid="{00000000-0005-0000-0000-000034300000}"/>
    <cellStyle name="Normal 51 3 2" xfId="9304" xr:uid="{00000000-0005-0000-0000-000035300000}"/>
    <cellStyle name="Normal 51 3 2 2" xfId="16156" xr:uid="{00000000-0005-0000-0000-000036300000}"/>
    <cellStyle name="Normal 51 3 3" xfId="14775" xr:uid="{00000000-0005-0000-0000-000037300000}"/>
    <cellStyle name="Normal 51 4" xfId="9302" xr:uid="{00000000-0005-0000-0000-000038300000}"/>
    <cellStyle name="Normal 51 4 2" xfId="16154" xr:uid="{00000000-0005-0000-0000-000039300000}"/>
    <cellStyle name="Normal 51 5" xfId="13222" xr:uid="{00000000-0005-0000-0000-00003A300000}"/>
    <cellStyle name="Normal 51 6" xfId="14170" xr:uid="{00000000-0005-0000-0000-00003B300000}"/>
    <cellStyle name="Normal 52" xfId="3053" xr:uid="{00000000-0005-0000-0000-00003C300000}"/>
    <cellStyle name="Normal 52 2" xfId="3279" xr:uid="{00000000-0005-0000-0000-00003D300000}"/>
    <cellStyle name="Normal 52 2 2" xfId="9306" xr:uid="{00000000-0005-0000-0000-00003E300000}"/>
    <cellStyle name="Normal 52 2 2 2" xfId="16158" xr:uid="{00000000-0005-0000-0000-00003F300000}"/>
    <cellStyle name="Normal 52 2 3" xfId="14282" xr:uid="{00000000-0005-0000-0000-000040300000}"/>
    <cellStyle name="Normal 52 3" xfId="5087" xr:uid="{00000000-0005-0000-0000-000041300000}"/>
    <cellStyle name="Normal 52 3 2" xfId="9307" xr:uid="{00000000-0005-0000-0000-000042300000}"/>
    <cellStyle name="Normal 52 3 2 2" xfId="16159" xr:uid="{00000000-0005-0000-0000-000043300000}"/>
    <cellStyle name="Normal 52 3 3" xfId="14776" xr:uid="{00000000-0005-0000-0000-000044300000}"/>
    <cellStyle name="Normal 52 4" xfId="9305" xr:uid="{00000000-0005-0000-0000-000045300000}"/>
    <cellStyle name="Normal 52 4 2" xfId="16157" xr:uid="{00000000-0005-0000-0000-000046300000}"/>
    <cellStyle name="Normal 52 5" xfId="13218" xr:uid="{00000000-0005-0000-0000-000047300000}"/>
    <cellStyle name="Normal 52 6" xfId="14171" xr:uid="{00000000-0005-0000-0000-000048300000}"/>
    <cellStyle name="Normal 53" xfId="3054" xr:uid="{00000000-0005-0000-0000-000049300000}"/>
    <cellStyle name="Normal 53 2" xfId="3280" xr:uid="{00000000-0005-0000-0000-00004A300000}"/>
    <cellStyle name="Normal 53 2 2" xfId="9309" xr:uid="{00000000-0005-0000-0000-00004B300000}"/>
    <cellStyle name="Normal 53 2 2 2" xfId="16161" xr:uid="{00000000-0005-0000-0000-00004C300000}"/>
    <cellStyle name="Normal 53 2 3" xfId="14283" xr:uid="{00000000-0005-0000-0000-00004D300000}"/>
    <cellStyle name="Normal 53 3" xfId="5088" xr:uid="{00000000-0005-0000-0000-00004E300000}"/>
    <cellStyle name="Normal 53 3 2" xfId="9310" xr:uid="{00000000-0005-0000-0000-00004F300000}"/>
    <cellStyle name="Normal 53 3 2 2" xfId="16162" xr:uid="{00000000-0005-0000-0000-000050300000}"/>
    <cellStyle name="Normal 53 3 3" xfId="14777" xr:uid="{00000000-0005-0000-0000-000051300000}"/>
    <cellStyle name="Normal 53 4" xfId="9308" xr:uid="{00000000-0005-0000-0000-000052300000}"/>
    <cellStyle name="Normal 53 4 2" xfId="16160" xr:uid="{00000000-0005-0000-0000-000053300000}"/>
    <cellStyle name="Normal 53 5" xfId="7091" xr:uid="{00000000-0005-0000-0000-000054300000}"/>
    <cellStyle name="Normal 53 6" xfId="14172" xr:uid="{00000000-0005-0000-0000-000055300000}"/>
    <cellStyle name="Normal 54" xfId="3057" xr:uid="{00000000-0005-0000-0000-000056300000}"/>
    <cellStyle name="Normal 54 2" xfId="5089" xr:uid="{00000000-0005-0000-0000-000057300000}"/>
    <cellStyle name="Normal 54 3" xfId="13219" xr:uid="{00000000-0005-0000-0000-000058300000}"/>
    <cellStyle name="Normal 55" xfId="3059" xr:uid="{00000000-0005-0000-0000-000059300000}"/>
    <cellStyle name="Normal 55 2" xfId="3284" xr:uid="{00000000-0005-0000-0000-00005A300000}"/>
    <cellStyle name="Normal 55 2 2" xfId="9312" xr:uid="{00000000-0005-0000-0000-00005B300000}"/>
    <cellStyle name="Normal 55 2 2 2" xfId="16164" xr:uid="{00000000-0005-0000-0000-00005C300000}"/>
    <cellStyle name="Normal 55 2 3" xfId="14286" xr:uid="{00000000-0005-0000-0000-00005D300000}"/>
    <cellStyle name="Normal 55 3" xfId="5090" xr:uid="{00000000-0005-0000-0000-00005E300000}"/>
    <cellStyle name="Normal 55 3 2" xfId="9313" xr:uid="{00000000-0005-0000-0000-00005F300000}"/>
    <cellStyle name="Normal 55 3 2 2" xfId="16165" xr:uid="{00000000-0005-0000-0000-000060300000}"/>
    <cellStyle name="Normal 55 3 3" xfId="14778" xr:uid="{00000000-0005-0000-0000-000061300000}"/>
    <cellStyle name="Normal 55 4" xfId="9311" xr:uid="{00000000-0005-0000-0000-000062300000}"/>
    <cellStyle name="Normal 55 4 2" xfId="16163" xr:uid="{00000000-0005-0000-0000-000063300000}"/>
    <cellStyle name="Normal 55 5" xfId="13210" xr:uid="{00000000-0005-0000-0000-000064300000}"/>
    <cellStyle name="Normal 55 6" xfId="14175" xr:uid="{00000000-0005-0000-0000-000065300000}"/>
    <cellStyle name="Normal 56" xfId="3186" xr:uid="{00000000-0005-0000-0000-000066300000}"/>
    <cellStyle name="Normal 56 2" xfId="3287" xr:uid="{00000000-0005-0000-0000-000067300000}"/>
    <cellStyle name="Normal 56 2 2" xfId="9315" xr:uid="{00000000-0005-0000-0000-000068300000}"/>
    <cellStyle name="Normal 56 2 2 2" xfId="16167" xr:uid="{00000000-0005-0000-0000-000069300000}"/>
    <cellStyle name="Normal 56 2 3" xfId="14289" xr:uid="{00000000-0005-0000-0000-00006A300000}"/>
    <cellStyle name="Normal 56 3" xfId="5091" xr:uid="{00000000-0005-0000-0000-00006B300000}"/>
    <cellStyle name="Normal 56 3 2" xfId="9316" xr:uid="{00000000-0005-0000-0000-00006C300000}"/>
    <cellStyle name="Normal 56 3 2 2" xfId="16168" xr:uid="{00000000-0005-0000-0000-00006D300000}"/>
    <cellStyle name="Normal 56 3 3" xfId="14779" xr:uid="{00000000-0005-0000-0000-00006E300000}"/>
    <cellStyle name="Normal 56 4" xfId="9314" xr:uid="{00000000-0005-0000-0000-00006F300000}"/>
    <cellStyle name="Normal 56 4 2" xfId="16166" xr:uid="{00000000-0005-0000-0000-000070300000}"/>
    <cellStyle name="Normal 56 5" xfId="7090" xr:uid="{00000000-0005-0000-0000-000071300000}"/>
    <cellStyle name="Normal 56 6" xfId="14201" xr:uid="{00000000-0005-0000-0000-000072300000}"/>
    <cellStyle name="Normal 57" xfId="3199" xr:uid="{00000000-0005-0000-0000-000073300000}"/>
    <cellStyle name="Normal 57 2" xfId="3294" xr:uid="{00000000-0005-0000-0000-000074300000}"/>
    <cellStyle name="Normal 57 2 2" xfId="9318" xr:uid="{00000000-0005-0000-0000-000075300000}"/>
    <cellStyle name="Normal 57 2 2 2" xfId="16170" xr:uid="{00000000-0005-0000-0000-000076300000}"/>
    <cellStyle name="Normal 57 2 3" xfId="14296" xr:uid="{00000000-0005-0000-0000-000077300000}"/>
    <cellStyle name="Normal 57 3" xfId="5092" xr:uid="{00000000-0005-0000-0000-000078300000}"/>
    <cellStyle name="Normal 57 3 2" xfId="9319" xr:uid="{00000000-0005-0000-0000-000079300000}"/>
    <cellStyle name="Normal 57 3 2 2" xfId="16171" xr:uid="{00000000-0005-0000-0000-00007A300000}"/>
    <cellStyle name="Normal 57 3 3" xfId="14780" xr:uid="{00000000-0005-0000-0000-00007B300000}"/>
    <cellStyle name="Normal 57 4" xfId="9317" xr:uid="{00000000-0005-0000-0000-00007C300000}"/>
    <cellStyle name="Normal 57 4 2" xfId="16169" xr:uid="{00000000-0005-0000-0000-00007D300000}"/>
    <cellStyle name="Normal 57 5" xfId="13211" xr:uid="{00000000-0005-0000-0000-00007E300000}"/>
    <cellStyle name="Normal 57 6" xfId="14209" xr:uid="{00000000-0005-0000-0000-00007F300000}"/>
    <cellStyle name="Normal 58" xfId="3200" xr:uid="{00000000-0005-0000-0000-000080300000}"/>
    <cellStyle name="Normal 58 2" xfId="3295" xr:uid="{00000000-0005-0000-0000-000081300000}"/>
    <cellStyle name="Normal 58 2 2" xfId="9321" xr:uid="{00000000-0005-0000-0000-000082300000}"/>
    <cellStyle name="Normal 58 2 2 2" xfId="16173" xr:uid="{00000000-0005-0000-0000-000083300000}"/>
    <cellStyle name="Normal 58 2 3" xfId="14297" xr:uid="{00000000-0005-0000-0000-000084300000}"/>
    <cellStyle name="Normal 58 3" xfId="5093" xr:uid="{00000000-0005-0000-0000-000085300000}"/>
    <cellStyle name="Normal 58 3 2" xfId="9322" xr:uid="{00000000-0005-0000-0000-000086300000}"/>
    <cellStyle name="Normal 58 3 2 2" xfId="16174" xr:uid="{00000000-0005-0000-0000-000087300000}"/>
    <cellStyle name="Normal 58 3 3" xfId="14781" xr:uid="{00000000-0005-0000-0000-000088300000}"/>
    <cellStyle name="Normal 58 4" xfId="9320" xr:uid="{00000000-0005-0000-0000-000089300000}"/>
    <cellStyle name="Normal 58 4 2" xfId="16172" xr:uid="{00000000-0005-0000-0000-00008A300000}"/>
    <cellStyle name="Normal 58 5" xfId="14210" xr:uid="{00000000-0005-0000-0000-00008B300000}"/>
    <cellStyle name="Normal 59" xfId="3198" xr:uid="{00000000-0005-0000-0000-00008C300000}"/>
    <cellStyle name="Normal 59 2" xfId="3293" xr:uid="{00000000-0005-0000-0000-00008D300000}"/>
    <cellStyle name="Normal 59 2 2" xfId="9324" xr:uid="{00000000-0005-0000-0000-00008E300000}"/>
    <cellStyle name="Normal 59 2 2 2" xfId="16176" xr:uid="{00000000-0005-0000-0000-00008F300000}"/>
    <cellStyle name="Normal 59 2 3" xfId="14295" xr:uid="{00000000-0005-0000-0000-000090300000}"/>
    <cellStyle name="Normal 59 3" xfId="5094" xr:uid="{00000000-0005-0000-0000-000091300000}"/>
    <cellStyle name="Normal 59 3 2" xfId="9325" xr:uid="{00000000-0005-0000-0000-000092300000}"/>
    <cellStyle name="Normal 59 3 2 2" xfId="16177" xr:uid="{00000000-0005-0000-0000-000093300000}"/>
    <cellStyle name="Normal 59 3 3" xfId="14782" xr:uid="{00000000-0005-0000-0000-000094300000}"/>
    <cellStyle name="Normal 59 4" xfId="9323" xr:uid="{00000000-0005-0000-0000-000095300000}"/>
    <cellStyle name="Normal 59 4 2" xfId="16175" xr:uid="{00000000-0005-0000-0000-000096300000}"/>
    <cellStyle name="Normal 59 5" xfId="7089" xr:uid="{00000000-0005-0000-0000-000097300000}"/>
    <cellStyle name="Normal 59 6" xfId="14208" xr:uid="{00000000-0005-0000-0000-000098300000}"/>
    <cellStyle name="Normal 6" xfId="272" xr:uid="{00000000-0005-0000-0000-000099300000}"/>
    <cellStyle name="Normal 6 2" xfId="2880" xr:uid="{00000000-0005-0000-0000-00009A300000}"/>
    <cellStyle name="Normal 6 2 2" xfId="3623" xr:uid="{00000000-0005-0000-0000-00009B300000}"/>
    <cellStyle name="Normal 6 2 3" xfId="3766" xr:uid="{00000000-0005-0000-0000-00009C300000}"/>
    <cellStyle name="Normal 6 2 3 2" xfId="9327" xr:uid="{00000000-0005-0000-0000-00009D300000}"/>
    <cellStyle name="Normal 6 2 3 2 2" xfId="16178" xr:uid="{00000000-0005-0000-0000-00009E300000}"/>
    <cellStyle name="Normal 6 2 3 3" xfId="14456" xr:uid="{00000000-0005-0000-0000-00009F300000}"/>
    <cellStyle name="Normal 6 2 4" xfId="5096" xr:uid="{00000000-0005-0000-0000-0000A0300000}"/>
    <cellStyle name="Normal 6 2 5" xfId="10223" xr:uid="{00000000-0005-0000-0000-0000A1300000}"/>
    <cellStyle name="Normal 6 2 5 2" xfId="17009" xr:uid="{00000000-0005-0000-0000-0000A2300000}"/>
    <cellStyle name="Normal 6 2 6" xfId="7088" xr:uid="{00000000-0005-0000-0000-0000A3300000}"/>
    <cellStyle name="Normal 6 2 7" xfId="13101" xr:uid="{00000000-0005-0000-0000-0000A4300000}"/>
    <cellStyle name="Normal 6 3" xfId="2985" xr:uid="{00000000-0005-0000-0000-0000A5300000}"/>
    <cellStyle name="Normal 6 3 2" xfId="3267" xr:uid="{00000000-0005-0000-0000-0000A6300000}"/>
    <cellStyle name="Normal 6 3 2 2" xfId="9329" xr:uid="{00000000-0005-0000-0000-0000A7300000}"/>
    <cellStyle name="Normal 6 3 2 2 2" xfId="16180" xr:uid="{00000000-0005-0000-0000-0000A8300000}"/>
    <cellStyle name="Normal 6 3 2 3" xfId="14271" xr:uid="{00000000-0005-0000-0000-0000A9300000}"/>
    <cellStyle name="Normal 6 3 3" xfId="3769" xr:uid="{00000000-0005-0000-0000-0000AA300000}"/>
    <cellStyle name="Normal 6 3 3 2" xfId="9330" xr:uid="{00000000-0005-0000-0000-0000AB300000}"/>
    <cellStyle name="Normal 6 3 3 2 2" xfId="16181" xr:uid="{00000000-0005-0000-0000-0000AC300000}"/>
    <cellStyle name="Normal 6 3 3 3" xfId="14459" xr:uid="{00000000-0005-0000-0000-0000AD300000}"/>
    <cellStyle name="Normal 6 3 4" xfId="5097" xr:uid="{00000000-0005-0000-0000-0000AE300000}"/>
    <cellStyle name="Normal 6 3 4 2" xfId="9331" xr:uid="{00000000-0005-0000-0000-0000AF300000}"/>
    <cellStyle name="Normal 6 3 4 2 2" xfId="16182" xr:uid="{00000000-0005-0000-0000-0000B0300000}"/>
    <cellStyle name="Normal 6 3 4 3" xfId="14783" xr:uid="{00000000-0005-0000-0000-0000B1300000}"/>
    <cellStyle name="Normal 6 3 5" xfId="9328" xr:uid="{00000000-0005-0000-0000-0000B2300000}"/>
    <cellStyle name="Normal 6 3 5 2" xfId="16179" xr:uid="{00000000-0005-0000-0000-0000B3300000}"/>
    <cellStyle name="Normal 6 3 6" xfId="13102" xr:uid="{00000000-0005-0000-0000-0000B4300000}"/>
    <cellStyle name="Normal 6 3 7" xfId="14136" xr:uid="{00000000-0005-0000-0000-0000B5300000}"/>
    <cellStyle name="Normal 6 4" xfId="3166" xr:uid="{00000000-0005-0000-0000-0000B6300000}"/>
    <cellStyle name="Normal 6 4 2" xfId="3678" xr:uid="{00000000-0005-0000-0000-0000B7300000}"/>
    <cellStyle name="Normal 6 4 3" xfId="3763" xr:uid="{00000000-0005-0000-0000-0000B8300000}"/>
    <cellStyle name="Normal 6 4 3 2" xfId="9332" xr:uid="{00000000-0005-0000-0000-0000B9300000}"/>
    <cellStyle name="Normal 6 4 3 2 2" xfId="16183" xr:uid="{00000000-0005-0000-0000-0000BA300000}"/>
    <cellStyle name="Normal 6 4 3 3" xfId="14453" xr:uid="{00000000-0005-0000-0000-0000BB300000}"/>
    <cellStyle name="Normal 6 4 4" xfId="5098" xr:uid="{00000000-0005-0000-0000-0000BC300000}"/>
    <cellStyle name="Normal 6 5" xfId="3759" xr:uid="{00000000-0005-0000-0000-0000BD300000}"/>
    <cellStyle name="Normal 6 5 2" xfId="5099" xr:uid="{00000000-0005-0000-0000-0000BE300000}"/>
    <cellStyle name="Normal 6 5 3" xfId="9333" xr:uid="{00000000-0005-0000-0000-0000BF300000}"/>
    <cellStyle name="Normal 6 5 3 2" xfId="16184" xr:uid="{00000000-0005-0000-0000-0000C0300000}"/>
    <cellStyle name="Normal 6 5 4" xfId="14450" xr:uid="{00000000-0005-0000-0000-0000C1300000}"/>
    <cellStyle name="Normal 6 6" xfId="3858" xr:uid="{00000000-0005-0000-0000-0000C2300000}"/>
    <cellStyle name="Normal 6 7" xfId="5095" xr:uid="{00000000-0005-0000-0000-0000C3300000}"/>
    <cellStyle name="Normal 6 8" xfId="2693" xr:uid="{00000000-0005-0000-0000-0000C4300000}"/>
    <cellStyle name="Normal 6 9" xfId="10194" xr:uid="{00000000-0005-0000-0000-0000C5300000}"/>
    <cellStyle name="Normal 6 9 2" xfId="17002" xr:uid="{00000000-0005-0000-0000-0000C6300000}"/>
    <cellStyle name="Normal 60" xfId="3201" xr:uid="{00000000-0005-0000-0000-0000C7300000}"/>
    <cellStyle name="Normal 60 2" xfId="3296" xr:uid="{00000000-0005-0000-0000-0000C8300000}"/>
    <cellStyle name="Normal 60 2 2" xfId="9337" xr:uid="{00000000-0005-0000-0000-0000C9300000}"/>
    <cellStyle name="Normal 60 2 2 2" xfId="16188" xr:uid="{00000000-0005-0000-0000-0000CA300000}"/>
    <cellStyle name="Normal 60 2 3" xfId="14298" xr:uid="{00000000-0005-0000-0000-0000CB300000}"/>
    <cellStyle name="Normal 60 3" xfId="5100" xr:uid="{00000000-0005-0000-0000-0000CC300000}"/>
    <cellStyle name="Normal 60 3 2" xfId="9338" xr:uid="{00000000-0005-0000-0000-0000CD300000}"/>
    <cellStyle name="Normal 60 3 2 2" xfId="16189" xr:uid="{00000000-0005-0000-0000-0000CE300000}"/>
    <cellStyle name="Normal 60 3 3" xfId="14784" xr:uid="{00000000-0005-0000-0000-0000CF300000}"/>
    <cellStyle name="Normal 60 4" xfId="9336" xr:uid="{00000000-0005-0000-0000-0000D0300000}"/>
    <cellStyle name="Normal 60 4 2" xfId="16187" xr:uid="{00000000-0005-0000-0000-0000D1300000}"/>
    <cellStyle name="Normal 60 5" xfId="14211" xr:uid="{00000000-0005-0000-0000-0000D2300000}"/>
    <cellStyle name="Normal 61" xfId="3202" xr:uid="{00000000-0005-0000-0000-0000D3300000}"/>
    <cellStyle name="Normal 61 2" xfId="5101" xr:uid="{00000000-0005-0000-0000-0000D4300000}"/>
    <cellStyle name="Normal 62" xfId="3205" xr:uid="{00000000-0005-0000-0000-0000D5300000}"/>
    <cellStyle name="Normal 62 2" xfId="5102" xr:uid="{00000000-0005-0000-0000-0000D6300000}"/>
    <cellStyle name="Normal 62 3" xfId="7087" xr:uid="{00000000-0005-0000-0000-0000D7300000}"/>
    <cellStyle name="Normal 63" xfId="3206" xr:uid="{00000000-0005-0000-0000-0000D8300000}"/>
    <cellStyle name="Normal 63 2" xfId="5103" xr:uid="{00000000-0005-0000-0000-0000D9300000}"/>
    <cellStyle name="Normal 64" xfId="3207" xr:uid="{00000000-0005-0000-0000-0000DA300000}"/>
    <cellStyle name="Normal 64 2" xfId="3299" xr:uid="{00000000-0005-0000-0000-0000DB300000}"/>
    <cellStyle name="Normal 64 2 2" xfId="9346" xr:uid="{00000000-0005-0000-0000-0000DC300000}"/>
    <cellStyle name="Normal 64 2 2 2" xfId="16197" xr:uid="{00000000-0005-0000-0000-0000DD300000}"/>
    <cellStyle name="Normal 64 2 3" xfId="14301" xr:uid="{00000000-0005-0000-0000-0000DE300000}"/>
    <cellStyle name="Normal 64 3" xfId="5104" xr:uid="{00000000-0005-0000-0000-0000DF300000}"/>
    <cellStyle name="Normal 64 3 2" xfId="9347" xr:uid="{00000000-0005-0000-0000-0000E0300000}"/>
    <cellStyle name="Normal 64 3 2 2" xfId="16198" xr:uid="{00000000-0005-0000-0000-0000E1300000}"/>
    <cellStyle name="Normal 64 3 3" xfId="14785" xr:uid="{00000000-0005-0000-0000-0000E2300000}"/>
    <cellStyle name="Normal 64 4" xfId="9345" xr:uid="{00000000-0005-0000-0000-0000E3300000}"/>
    <cellStyle name="Normal 64 4 2" xfId="16196" xr:uid="{00000000-0005-0000-0000-0000E4300000}"/>
    <cellStyle name="Normal 64 5" xfId="14214" xr:uid="{00000000-0005-0000-0000-0000E5300000}"/>
    <cellStyle name="Normal 65" xfId="3208" xr:uid="{00000000-0005-0000-0000-0000E6300000}"/>
    <cellStyle name="Normal 65 2" xfId="5105" xr:uid="{00000000-0005-0000-0000-0000E7300000}"/>
    <cellStyle name="Normal 66" xfId="3211" xr:uid="{00000000-0005-0000-0000-0000E8300000}"/>
    <cellStyle name="Normal 66 2" xfId="3689" xr:uid="{00000000-0005-0000-0000-0000E9300000}"/>
    <cellStyle name="Normal 66 3" xfId="5106" xr:uid="{00000000-0005-0000-0000-0000EA300000}"/>
    <cellStyle name="Normal 67" xfId="3209" xr:uid="{00000000-0005-0000-0000-0000EB300000}"/>
    <cellStyle name="Normal 67 2" xfId="5107" xr:uid="{00000000-0005-0000-0000-0000EC300000}"/>
    <cellStyle name="Normal 67 3" xfId="9353" xr:uid="{00000000-0005-0000-0000-0000ED300000}"/>
    <cellStyle name="Normal 67 3 2" xfId="16204" xr:uid="{00000000-0005-0000-0000-0000EE300000}"/>
    <cellStyle name="Normal 67 4" xfId="14215" xr:uid="{00000000-0005-0000-0000-0000EF300000}"/>
    <cellStyle name="Normal 68" xfId="3254" xr:uid="{00000000-0005-0000-0000-0000F0300000}"/>
    <cellStyle name="Normal 68 2" xfId="9355" xr:uid="{00000000-0005-0000-0000-0000F1300000}"/>
    <cellStyle name="Normal 68 2 2" xfId="16206" xr:uid="{00000000-0005-0000-0000-0000F2300000}"/>
    <cellStyle name="Normal 68 3" xfId="14258" xr:uid="{00000000-0005-0000-0000-0000F3300000}"/>
    <cellStyle name="Normal 69" xfId="3214" xr:uid="{00000000-0005-0000-0000-0000F4300000}"/>
    <cellStyle name="Normal 69 2" xfId="9356" xr:uid="{00000000-0005-0000-0000-0000F5300000}"/>
    <cellStyle name="Normal 69 2 2" xfId="16207" xr:uid="{00000000-0005-0000-0000-0000F6300000}"/>
    <cellStyle name="Normal 69 3" xfId="14218" xr:uid="{00000000-0005-0000-0000-0000F7300000}"/>
    <cellStyle name="Normal 7" xfId="273" xr:uid="{00000000-0005-0000-0000-0000F8300000}"/>
    <cellStyle name="Normal 7 10" xfId="7086" xr:uid="{00000000-0005-0000-0000-0000F9300000}"/>
    <cellStyle name="Normal 7 10 2" xfId="13103" xr:uid="{00000000-0005-0000-0000-0000FA300000}"/>
    <cellStyle name="Normal 7 11" xfId="7085" xr:uid="{00000000-0005-0000-0000-0000FB300000}"/>
    <cellStyle name="Normal 7 11 2" xfId="13104" xr:uid="{00000000-0005-0000-0000-0000FC300000}"/>
    <cellStyle name="Normal 7 12" xfId="7084" xr:uid="{00000000-0005-0000-0000-0000FD300000}"/>
    <cellStyle name="Normal 7 12 2" xfId="13105" xr:uid="{00000000-0005-0000-0000-0000FE300000}"/>
    <cellStyle name="Normal 7 13" xfId="7083" xr:uid="{00000000-0005-0000-0000-0000FF300000}"/>
    <cellStyle name="Normal 7 13 2" xfId="13106" xr:uid="{00000000-0005-0000-0000-000000310000}"/>
    <cellStyle name="Normal 7 14" xfId="7082" xr:uid="{00000000-0005-0000-0000-000001310000}"/>
    <cellStyle name="Normal 7 14 2" xfId="13107" xr:uid="{00000000-0005-0000-0000-000002310000}"/>
    <cellStyle name="Normal 7 15" xfId="7081" xr:uid="{00000000-0005-0000-0000-000003310000}"/>
    <cellStyle name="Normal 7 15 2" xfId="13108" xr:uid="{00000000-0005-0000-0000-000004310000}"/>
    <cellStyle name="Normal 7 16" xfId="7080" xr:uid="{00000000-0005-0000-0000-000005310000}"/>
    <cellStyle name="Normal 7 16 2" xfId="13109" xr:uid="{00000000-0005-0000-0000-000006310000}"/>
    <cellStyle name="Normal 7 17" xfId="7079" xr:uid="{00000000-0005-0000-0000-000007310000}"/>
    <cellStyle name="Normal 7 17 2" xfId="13110" xr:uid="{00000000-0005-0000-0000-000008310000}"/>
    <cellStyle name="Normal 7 18" xfId="7078" xr:uid="{00000000-0005-0000-0000-000009310000}"/>
    <cellStyle name="Normal 7 18 2" xfId="13111" xr:uid="{00000000-0005-0000-0000-00000A310000}"/>
    <cellStyle name="Normal 7 19" xfId="7077" xr:uid="{00000000-0005-0000-0000-00000B310000}"/>
    <cellStyle name="Normal 7 19 2" xfId="13112" xr:uid="{00000000-0005-0000-0000-00000C310000}"/>
    <cellStyle name="Normal 7 2" xfId="2844" xr:uid="{00000000-0005-0000-0000-00000D310000}"/>
    <cellStyle name="Normal 7 2 10" xfId="7075" xr:uid="{00000000-0005-0000-0000-00000E310000}"/>
    <cellStyle name="Normal 7 2 10 2" xfId="13113" xr:uid="{00000000-0005-0000-0000-00000F310000}"/>
    <cellStyle name="Normal 7 2 11" xfId="7074" xr:uid="{00000000-0005-0000-0000-000010310000}"/>
    <cellStyle name="Normal 7 2 11 2" xfId="13114" xr:uid="{00000000-0005-0000-0000-000011310000}"/>
    <cellStyle name="Normal 7 2 12" xfId="7073" xr:uid="{00000000-0005-0000-0000-000012310000}"/>
    <cellStyle name="Normal 7 2 12 2" xfId="13115" xr:uid="{00000000-0005-0000-0000-000013310000}"/>
    <cellStyle name="Normal 7 2 13" xfId="7072" xr:uid="{00000000-0005-0000-0000-000014310000}"/>
    <cellStyle name="Normal 7 2 13 2" xfId="13116" xr:uid="{00000000-0005-0000-0000-000015310000}"/>
    <cellStyle name="Normal 7 2 14" xfId="7071" xr:uid="{00000000-0005-0000-0000-000016310000}"/>
    <cellStyle name="Normal 7 2 14 2" xfId="13117" xr:uid="{00000000-0005-0000-0000-000017310000}"/>
    <cellStyle name="Normal 7 2 15" xfId="7070" xr:uid="{00000000-0005-0000-0000-000018310000}"/>
    <cellStyle name="Normal 7 2 15 2" xfId="13118" xr:uid="{00000000-0005-0000-0000-000019310000}"/>
    <cellStyle name="Normal 7 2 16" xfId="7069" xr:uid="{00000000-0005-0000-0000-00001A310000}"/>
    <cellStyle name="Normal 7 2 16 2" xfId="13119" xr:uid="{00000000-0005-0000-0000-00001B310000}"/>
    <cellStyle name="Normal 7 2 17" xfId="7068" xr:uid="{00000000-0005-0000-0000-00001C310000}"/>
    <cellStyle name="Normal 7 2 17 2" xfId="13120" xr:uid="{00000000-0005-0000-0000-00001D310000}"/>
    <cellStyle name="Normal 7 2 18" xfId="7067" xr:uid="{00000000-0005-0000-0000-00001E310000}"/>
    <cellStyle name="Normal 7 2 18 2" xfId="13121" xr:uid="{00000000-0005-0000-0000-00001F310000}"/>
    <cellStyle name="Normal 7 2 19" xfId="7066" xr:uid="{00000000-0005-0000-0000-000020310000}"/>
    <cellStyle name="Normal 7 2 19 2" xfId="13122" xr:uid="{00000000-0005-0000-0000-000021310000}"/>
    <cellStyle name="Normal 7 2 2" xfId="3598" xr:uid="{00000000-0005-0000-0000-000022310000}"/>
    <cellStyle name="Normal 7 2 2 2" xfId="7065" xr:uid="{00000000-0005-0000-0000-000023310000}"/>
    <cellStyle name="Normal 7 2 20" xfId="7064" xr:uid="{00000000-0005-0000-0000-000024310000}"/>
    <cellStyle name="Normal 7 2 20 2" xfId="13123" xr:uid="{00000000-0005-0000-0000-000025310000}"/>
    <cellStyle name="Normal 7 2 21" xfId="7063" xr:uid="{00000000-0005-0000-0000-000026310000}"/>
    <cellStyle name="Normal 7 2 21 2" xfId="13124" xr:uid="{00000000-0005-0000-0000-000027310000}"/>
    <cellStyle name="Normal 7 2 22" xfId="7062" xr:uid="{00000000-0005-0000-0000-000028310000}"/>
    <cellStyle name="Normal 7 2 22 2" xfId="13125" xr:uid="{00000000-0005-0000-0000-000029310000}"/>
    <cellStyle name="Normal 7 2 23" xfId="7061" xr:uid="{00000000-0005-0000-0000-00002A310000}"/>
    <cellStyle name="Normal 7 2 23 2" xfId="13126" xr:uid="{00000000-0005-0000-0000-00002B310000}"/>
    <cellStyle name="Normal 7 2 24" xfId="6467" xr:uid="{00000000-0005-0000-0000-00002C310000}"/>
    <cellStyle name="Normal 7 2 24 2" xfId="13127" xr:uid="{00000000-0005-0000-0000-00002D310000}"/>
    <cellStyle name="Normal 7 2 25" xfId="7076" xr:uid="{00000000-0005-0000-0000-00002E310000}"/>
    <cellStyle name="Normal 7 2 3" xfId="5109" xr:uid="{00000000-0005-0000-0000-00002F310000}"/>
    <cellStyle name="Normal 7 2 3 2" xfId="7060" xr:uid="{00000000-0005-0000-0000-000030310000}"/>
    <cellStyle name="Normal 7 2 4" xfId="7059" xr:uid="{00000000-0005-0000-0000-000031310000}"/>
    <cellStyle name="Normal 7 2 4 2" xfId="13128" xr:uid="{00000000-0005-0000-0000-000032310000}"/>
    <cellStyle name="Normal 7 2 5" xfId="7058" xr:uid="{00000000-0005-0000-0000-000033310000}"/>
    <cellStyle name="Normal 7 2 5 2" xfId="13129" xr:uid="{00000000-0005-0000-0000-000034310000}"/>
    <cellStyle name="Normal 7 2 6" xfId="7057" xr:uid="{00000000-0005-0000-0000-000035310000}"/>
    <cellStyle name="Normal 7 2 6 2" xfId="13130" xr:uid="{00000000-0005-0000-0000-000036310000}"/>
    <cellStyle name="Normal 7 2 7" xfId="7056" xr:uid="{00000000-0005-0000-0000-000037310000}"/>
    <cellStyle name="Normal 7 2 7 2" xfId="13131" xr:uid="{00000000-0005-0000-0000-000038310000}"/>
    <cellStyle name="Normal 7 2 8" xfId="7055" xr:uid="{00000000-0005-0000-0000-000039310000}"/>
    <cellStyle name="Normal 7 2 8 2" xfId="13132" xr:uid="{00000000-0005-0000-0000-00003A310000}"/>
    <cellStyle name="Normal 7 2 9" xfId="7054" xr:uid="{00000000-0005-0000-0000-00003B310000}"/>
    <cellStyle name="Normal 7 2 9 2" xfId="13133" xr:uid="{00000000-0005-0000-0000-00003C310000}"/>
    <cellStyle name="Normal 7 2_App b.3 Unspent_" xfId="6466" xr:uid="{00000000-0005-0000-0000-00003D310000}"/>
    <cellStyle name="Normal 7 20" xfId="7053" xr:uid="{00000000-0005-0000-0000-00003E310000}"/>
    <cellStyle name="Normal 7 20 2" xfId="13134" xr:uid="{00000000-0005-0000-0000-00003F310000}"/>
    <cellStyle name="Normal 7 21" xfId="7052" xr:uid="{00000000-0005-0000-0000-000040310000}"/>
    <cellStyle name="Normal 7 21 2" xfId="13135" xr:uid="{00000000-0005-0000-0000-000041310000}"/>
    <cellStyle name="Normal 7 22" xfId="7051" xr:uid="{00000000-0005-0000-0000-000042310000}"/>
    <cellStyle name="Normal 7 22 2" xfId="13136" xr:uid="{00000000-0005-0000-0000-000043310000}"/>
    <cellStyle name="Normal 7 23" xfId="7050" xr:uid="{00000000-0005-0000-0000-000044310000}"/>
    <cellStyle name="Normal 7 23 2" xfId="13137" xr:uid="{00000000-0005-0000-0000-000045310000}"/>
    <cellStyle name="Normal 7 24" xfId="7049" xr:uid="{00000000-0005-0000-0000-000046310000}"/>
    <cellStyle name="Normal 7 24 2" xfId="13138" xr:uid="{00000000-0005-0000-0000-000047310000}"/>
    <cellStyle name="Normal 7 25" xfId="6468" xr:uid="{00000000-0005-0000-0000-000048310000}"/>
    <cellStyle name="Normal 7 25 2" xfId="13139" xr:uid="{00000000-0005-0000-0000-000049310000}"/>
    <cellStyle name="Normal 7 3" xfId="2986" xr:uid="{00000000-0005-0000-0000-00004A310000}"/>
    <cellStyle name="Normal 7 3 2" xfId="3268" xr:uid="{00000000-0005-0000-0000-00004B310000}"/>
    <cellStyle name="Normal 7 3 2 2" xfId="9362" xr:uid="{00000000-0005-0000-0000-00004C310000}"/>
    <cellStyle name="Normal 7 3 2 2 2" xfId="16213" xr:uid="{00000000-0005-0000-0000-00004D310000}"/>
    <cellStyle name="Normal 7 3 2 3" xfId="13140" xr:uid="{00000000-0005-0000-0000-00004E310000}"/>
    <cellStyle name="Normal 7 3 2 4" xfId="14272" xr:uid="{00000000-0005-0000-0000-00004F310000}"/>
    <cellStyle name="Normal 7 3 3" xfId="5110" xr:uid="{00000000-0005-0000-0000-000050310000}"/>
    <cellStyle name="Normal 7 3 3 2" xfId="9363" xr:uid="{00000000-0005-0000-0000-000051310000}"/>
    <cellStyle name="Normal 7 3 3 2 2" xfId="16214" xr:uid="{00000000-0005-0000-0000-000052310000}"/>
    <cellStyle name="Normal 7 3 3 3" xfId="14786" xr:uid="{00000000-0005-0000-0000-000053310000}"/>
    <cellStyle name="Normal 7 3 4" xfId="9361" xr:uid="{00000000-0005-0000-0000-000054310000}"/>
    <cellStyle name="Normal 7 3 4 2" xfId="16212" xr:uid="{00000000-0005-0000-0000-000055310000}"/>
    <cellStyle name="Normal 7 3 5" xfId="7048" xr:uid="{00000000-0005-0000-0000-000056310000}"/>
    <cellStyle name="Normal 7 3 6" xfId="14137" xr:uid="{00000000-0005-0000-0000-000057310000}"/>
    <cellStyle name="Normal 7 4" xfId="2999" xr:uid="{00000000-0005-0000-0000-000058310000}"/>
    <cellStyle name="Normal 7 4 2" xfId="3659" xr:uid="{00000000-0005-0000-0000-000059310000}"/>
    <cellStyle name="Normal 7 4 2 2" xfId="13141" xr:uid="{00000000-0005-0000-0000-00005A310000}"/>
    <cellStyle name="Normal 7 4 3" xfId="5111" xr:uid="{00000000-0005-0000-0000-00005B310000}"/>
    <cellStyle name="Normal 7 4 4" xfId="7047" xr:uid="{00000000-0005-0000-0000-00005C310000}"/>
    <cellStyle name="Normal 7 5" xfId="3859" xr:uid="{00000000-0005-0000-0000-00005D310000}"/>
    <cellStyle name="Normal 7 5 2" xfId="5112" xr:uid="{00000000-0005-0000-0000-00005E310000}"/>
    <cellStyle name="Normal 7 5 2 2" xfId="13142" xr:uid="{00000000-0005-0000-0000-00005F310000}"/>
    <cellStyle name="Normal 7 5 3" xfId="7046" xr:uid="{00000000-0005-0000-0000-000060310000}"/>
    <cellStyle name="Normal 7 6" xfId="5108" xr:uid="{00000000-0005-0000-0000-000061310000}"/>
    <cellStyle name="Normal 7 6 2" xfId="13143" xr:uid="{00000000-0005-0000-0000-000062310000}"/>
    <cellStyle name="Normal 7 7" xfId="2694" xr:uid="{00000000-0005-0000-0000-000063310000}"/>
    <cellStyle name="Normal 7 7 2" xfId="7045" xr:uid="{00000000-0005-0000-0000-000064310000}"/>
    <cellStyle name="Normal 7 8" xfId="7044" xr:uid="{00000000-0005-0000-0000-000065310000}"/>
    <cellStyle name="Normal 7 8 2" xfId="13144" xr:uid="{00000000-0005-0000-0000-000066310000}"/>
    <cellStyle name="Normal 7 9" xfId="7043" xr:uid="{00000000-0005-0000-0000-000067310000}"/>
    <cellStyle name="Normal 7 9 2" xfId="13145" xr:uid="{00000000-0005-0000-0000-000068310000}"/>
    <cellStyle name="Normal 7_App b.3 Unspent_" xfId="6465" xr:uid="{00000000-0005-0000-0000-000069310000}"/>
    <cellStyle name="Normal 70" xfId="3300" xr:uid="{00000000-0005-0000-0000-00006A310000}"/>
    <cellStyle name="Normal 70 2" xfId="3691" xr:uid="{00000000-0005-0000-0000-00006B310000}"/>
    <cellStyle name="Normal 71" xfId="3378" xr:uid="{00000000-0005-0000-0000-00006C310000}"/>
    <cellStyle name="Normal 71 2" xfId="3703" xr:uid="{00000000-0005-0000-0000-00006D310000}"/>
    <cellStyle name="Normal 72" xfId="3453" xr:uid="{00000000-0005-0000-0000-00006E310000}"/>
    <cellStyle name="Normal 72 2" xfId="3708" xr:uid="{00000000-0005-0000-0000-00006F310000}"/>
    <cellStyle name="Normal 73" xfId="3364" xr:uid="{00000000-0005-0000-0000-000070310000}"/>
    <cellStyle name="Normal 73 2" xfId="3693" xr:uid="{00000000-0005-0000-0000-000071310000}"/>
    <cellStyle name="Normal 74" xfId="3449" xr:uid="{00000000-0005-0000-0000-000072310000}"/>
    <cellStyle name="Normal 74 2" xfId="3707" xr:uid="{00000000-0005-0000-0000-000073310000}"/>
    <cellStyle name="Normal 75" xfId="1762" xr:uid="{00000000-0005-0000-0000-000074310000}"/>
    <cellStyle name="Normal 76" xfId="3460" xr:uid="{00000000-0005-0000-0000-000075310000}"/>
    <cellStyle name="Normal 77" xfId="3461" xr:uid="{00000000-0005-0000-0000-000076310000}"/>
    <cellStyle name="Normal 78" xfId="3465" xr:uid="{00000000-0005-0000-0000-000077310000}"/>
    <cellStyle name="Normal 79" xfId="3468" xr:uid="{00000000-0005-0000-0000-000078310000}"/>
    <cellStyle name="Normal 8" xfId="274" xr:uid="{00000000-0005-0000-0000-000079310000}"/>
    <cellStyle name="Normal 8 10" xfId="2695" xr:uid="{00000000-0005-0000-0000-00007A310000}"/>
    <cellStyle name="Normal 8 11" xfId="9386" xr:uid="{00000000-0005-0000-0000-00007B310000}"/>
    <cellStyle name="Normal 8 11 2" xfId="16237" xr:uid="{00000000-0005-0000-0000-00007C310000}"/>
    <cellStyle name="Normal 8 12" xfId="7042" xr:uid="{00000000-0005-0000-0000-00007D310000}"/>
    <cellStyle name="Normal 8 13" xfId="13299" xr:uid="{00000000-0005-0000-0000-00007E310000}"/>
    <cellStyle name="Normal 8 2" xfId="2696" xr:uid="{00000000-0005-0000-0000-00007F310000}"/>
    <cellStyle name="Normal 8 2 2" xfId="3516" xr:uid="{00000000-0005-0000-0000-000080310000}"/>
    <cellStyle name="Normal 8 2 3" xfId="5114" xr:uid="{00000000-0005-0000-0000-000081310000}"/>
    <cellStyle name="Normal 8 2 4" xfId="6463" xr:uid="{00000000-0005-0000-0000-000082310000}"/>
    <cellStyle name="Normal 8 3" xfId="2697" xr:uid="{00000000-0005-0000-0000-000083310000}"/>
    <cellStyle name="Normal 8 3 2" xfId="3517" xr:uid="{00000000-0005-0000-0000-000084310000}"/>
    <cellStyle name="Normal 8 3 3" xfId="5115" xr:uid="{00000000-0005-0000-0000-000085310000}"/>
    <cellStyle name="Normal 8 3 4" xfId="6462" xr:uid="{00000000-0005-0000-0000-000086310000}"/>
    <cellStyle name="Normal 8 4" xfId="2881" xr:uid="{00000000-0005-0000-0000-000087310000}"/>
    <cellStyle name="Normal 8 4 2" xfId="3624" xr:uid="{00000000-0005-0000-0000-000088310000}"/>
    <cellStyle name="Normal 8 4 3" xfId="5116" xr:uid="{00000000-0005-0000-0000-000089310000}"/>
    <cellStyle name="Normal 8 4 4" xfId="6464" xr:uid="{00000000-0005-0000-0000-00008A310000}"/>
    <cellStyle name="Normal 8 5" xfId="2987" xr:uid="{00000000-0005-0000-0000-00008B310000}"/>
    <cellStyle name="Normal 8 5 2" xfId="5117" xr:uid="{00000000-0005-0000-0000-00008C310000}"/>
    <cellStyle name="Normal 8 6" xfId="3001" xr:uid="{00000000-0005-0000-0000-00008D310000}"/>
    <cellStyle name="Normal 8 6 2" xfId="3276" xr:uid="{00000000-0005-0000-0000-00008E310000}"/>
    <cellStyle name="Normal 8 6 2 2" xfId="9400" xr:uid="{00000000-0005-0000-0000-00008F310000}"/>
    <cellStyle name="Normal 8 6 2 2 2" xfId="16251" xr:uid="{00000000-0005-0000-0000-000090310000}"/>
    <cellStyle name="Normal 8 6 2 3" xfId="14280" xr:uid="{00000000-0005-0000-0000-000091310000}"/>
    <cellStyle name="Normal 8 6 3" xfId="5118" xr:uid="{00000000-0005-0000-0000-000092310000}"/>
    <cellStyle name="Normal 8 6 3 2" xfId="9401" xr:uid="{00000000-0005-0000-0000-000093310000}"/>
    <cellStyle name="Normal 8 6 3 2 2" xfId="16252" xr:uid="{00000000-0005-0000-0000-000094310000}"/>
    <cellStyle name="Normal 8 6 3 3" xfId="14787" xr:uid="{00000000-0005-0000-0000-000095310000}"/>
    <cellStyle name="Normal 8 6 4" xfId="9399" xr:uid="{00000000-0005-0000-0000-000096310000}"/>
    <cellStyle name="Normal 8 6 4 2" xfId="16250" xr:uid="{00000000-0005-0000-0000-000097310000}"/>
    <cellStyle name="Normal 8 6 5" xfId="14145" xr:uid="{00000000-0005-0000-0000-000098310000}"/>
    <cellStyle name="Normal 8 7" xfId="3515" xr:uid="{00000000-0005-0000-0000-000099310000}"/>
    <cellStyle name="Normal 8 7 2" xfId="5119" xr:uid="{00000000-0005-0000-0000-00009A310000}"/>
    <cellStyle name="Normal 8 8" xfId="3860" xr:uid="{00000000-0005-0000-0000-00009B310000}"/>
    <cellStyle name="Normal 8 9" xfId="5113" xr:uid="{00000000-0005-0000-0000-00009C310000}"/>
    <cellStyle name="Normal 8_App b.3 Unspent_" xfId="6461" xr:uid="{00000000-0005-0000-0000-00009D310000}"/>
    <cellStyle name="Normal 80" xfId="3466" xr:uid="{00000000-0005-0000-0000-00009E310000}"/>
    <cellStyle name="Normal 81" xfId="3471" xr:uid="{00000000-0005-0000-0000-00009F310000}"/>
    <cellStyle name="Normal 82" xfId="3464" xr:uid="{00000000-0005-0000-0000-0000A0310000}"/>
    <cellStyle name="Normal 83" xfId="3474" xr:uid="{00000000-0005-0000-0000-0000A1310000}"/>
    <cellStyle name="Normal 84" xfId="3710" xr:uid="{00000000-0005-0000-0000-0000A2310000}"/>
    <cellStyle name="Normal 85" xfId="3755" xr:uid="{00000000-0005-0000-0000-0000A3310000}"/>
    <cellStyle name="Normal 86" xfId="3772" xr:uid="{00000000-0005-0000-0000-0000A4310000}"/>
    <cellStyle name="Normal 87" xfId="3774" xr:uid="{00000000-0005-0000-0000-0000A5310000}"/>
    <cellStyle name="Normal 88" xfId="3853" xr:uid="{00000000-0005-0000-0000-0000A6310000}"/>
    <cellStyle name="Normal 89" xfId="3863" xr:uid="{00000000-0005-0000-0000-0000A7310000}"/>
    <cellStyle name="Normal 89 2" xfId="9414" xr:uid="{00000000-0005-0000-0000-0000A8310000}"/>
    <cellStyle name="Normal 89 2 2" xfId="16265" xr:uid="{00000000-0005-0000-0000-0000A9310000}"/>
    <cellStyle name="Normal 89 3" xfId="14483" xr:uid="{00000000-0005-0000-0000-0000AA310000}"/>
    <cellStyle name="Normal 9" xfId="275" xr:uid="{00000000-0005-0000-0000-0000AB310000}"/>
    <cellStyle name="Normal 9 2" xfId="2882" xr:uid="{00000000-0005-0000-0000-0000AC310000}"/>
    <cellStyle name="Normal 9 2 2" xfId="3625" xr:uid="{00000000-0005-0000-0000-0000AD310000}"/>
    <cellStyle name="Normal 9 2 3" xfId="5121" xr:uid="{00000000-0005-0000-0000-0000AE310000}"/>
    <cellStyle name="Normal 9 2 4" xfId="6459" xr:uid="{00000000-0005-0000-0000-0000AF310000}"/>
    <cellStyle name="Normal 9 3" xfId="2988" xr:uid="{00000000-0005-0000-0000-0000B0310000}"/>
    <cellStyle name="Normal 9 3 2" xfId="5122" xr:uid="{00000000-0005-0000-0000-0000B1310000}"/>
    <cellStyle name="Normal 9 3 3" xfId="6460" xr:uid="{00000000-0005-0000-0000-0000B2310000}"/>
    <cellStyle name="Normal 9 4" xfId="3861" xr:uid="{00000000-0005-0000-0000-0000B3310000}"/>
    <cellStyle name="Normal 9 4 2" xfId="5123" xr:uid="{00000000-0005-0000-0000-0000B4310000}"/>
    <cellStyle name="Normal 9 5" xfId="5120" xr:uid="{00000000-0005-0000-0000-0000B5310000}"/>
    <cellStyle name="Normal 9 6" xfId="2698" xr:uid="{00000000-0005-0000-0000-0000B6310000}"/>
    <cellStyle name="Normal 9_App b.3 Unspent_" xfId="6458" xr:uid="{00000000-0005-0000-0000-0000B7310000}"/>
    <cellStyle name="Normal 90" xfId="5292" xr:uid="{00000000-0005-0000-0000-0000B8310000}"/>
    <cellStyle name="Normal 90 2" xfId="9424" xr:uid="{00000000-0005-0000-0000-0000B9310000}"/>
    <cellStyle name="Normal 90 2 2" xfId="16275" xr:uid="{00000000-0005-0000-0000-0000BA310000}"/>
    <cellStyle name="Normal 90 3" xfId="14900" xr:uid="{00000000-0005-0000-0000-0000BB310000}"/>
    <cellStyle name="Normal 91" xfId="5305" xr:uid="{00000000-0005-0000-0000-0000BC310000}"/>
    <cellStyle name="Normal 92" xfId="5308" xr:uid="{00000000-0005-0000-0000-0000BD310000}"/>
    <cellStyle name="Normal 93" xfId="5309" xr:uid="{00000000-0005-0000-0000-0000BE310000}"/>
    <cellStyle name="Normal 94" xfId="1761" xr:uid="{00000000-0005-0000-0000-0000BF310000}"/>
    <cellStyle name="Normal 95" xfId="1796" xr:uid="{00000000-0005-0000-0000-0000C0310000}"/>
    <cellStyle name="Normal 96" xfId="5311" xr:uid="{00000000-0005-0000-0000-0000C1310000}"/>
    <cellStyle name="Normal 97" xfId="5312" xr:uid="{00000000-0005-0000-0000-0000C2310000}"/>
    <cellStyle name="Normal 97 2" xfId="9431" xr:uid="{00000000-0005-0000-0000-0000C3310000}"/>
    <cellStyle name="Normal 97 3" xfId="5675" xr:uid="{00000000-0005-0000-0000-0000C4310000}"/>
    <cellStyle name="Normal 98" xfId="5310" xr:uid="{00000000-0005-0000-0000-0000C5310000}"/>
    <cellStyle name="Normal 98 2" xfId="9432" xr:uid="{00000000-0005-0000-0000-0000C6310000}"/>
    <cellStyle name="Normal 98 3" xfId="5678" xr:uid="{00000000-0005-0000-0000-0000C7310000}"/>
    <cellStyle name="Normal 99" xfId="5313" xr:uid="{00000000-0005-0000-0000-0000C8310000}"/>
    <cellStyle name="Normal 99 2" xfId="9433" xr:uid="{00000000-0005-0000-0000-0000C9310000}"/>
    <cellStyle name="Normal 99 3" xfId="5679" xr:uid="{00000000-0005-0000-0000-0000CA310000}"/>
    <cellStyle name="Normal_Funding Shift Table Sample" xfId="5" xr:uid="{00000000-0005-0000-0000-0000CC310000}"/>
    <cellStyle name="Note 2" xfId="276" xr:uid="{00000000-0005-0000-0000-0000CD310000}"/>
    <cellStyle name="Note 2 10" xfId="3839" xr:uid="{00000000-0005-0000-0000-0000CE310000}"/>
    <cellStyle name="Note 2 10 2" xfId="6142" xr:uid="{00000000-0005-0000-0000-0000CF310000}"/>
    <cellStyle name="Note 2 10 2 2" xfId="20194" xr:uid="{00000000-0005-0000-0000-0000D0310000}"/>
    <cellStyle name="Note 2 10 2 2 2" xfId="27102" xr:uid="{00000000-0005-0000-0000-0000D1310000}"/>
    <cellStyle name="Note 2 10 2 3" xfId="21533" xr:uid="{00000000-0005-0000-0000-0000D2310000}"/>
    <cellStyle name="Note 2 10 2 3 2" xfId="28432" xr:uid="{00000000-0005-0000-0000-0000D3310000}"/>
    <cellStyle name="Note 2 10 2 4" xfId="15488" xr:uid="{00000000-0005-0000-0000-0000D4310000}"/>
    <cellStyle name="Note 2 10 2 5" xfId="14577" xr:uid="{00000000-0005-0000-0000-0000D5310000}"/>
    <cellStyle name="Note 2 10 3" xfId="9968" xr:uid="{00000000-0005-0000-0000-0000D6310000}"/>
    <cellStyle name="Note 2 10 3 2" xfId="21423" xr:uid="{00000000-0005-0000-0000-0000D7310000}"/>
    <cellStyle name="Note 2 10 3 2 2" xfId="28322" xr:uid="{00000000-0005-0000-0000-0000D8310000}"/>
    <cellStyle name="Note 2 10 3 3" xfId="19851" xr:uid="{00000000-0005-0000-0000-0000D9310000}"/>
    <cellStyle name="Note 2 10 3 3 2" xfId="26759" xr:uid="{00000000-0005-0000-0000-0000DA310000}"/>
    <cellStyle name="Note 2 10 3 4" xfId="16801" xr:uid="{00000000-0005-0000-0000-0000DB310000}"/>
    <cellStyle name="Note 2 10 3 5" xfId="23877" xr:uid="{00000000-0005-0000-0000-0000DC310000}"/>
    <cellStyle name="Note 2 10 4" xfId="19126" xr:uid="{00000000-0005-0000-0000-0000DD310000}"/>
    <cellStyle name="Note 2 10 4 2" xfId="26035" xr:uid="{00000000-0005-0000-0000-0000DE310000}"/>
    <cellStyle name="Note 2 10 5" xfId="14469" xr:uid="{00000000-0005-0000-0000-0000DF310000}"/>
    <cellStyle name="Note 2 11" xfId="5124" xr:uid="{00000000-0005-0000-0000-0000E0310000}"/>
    <cellStyle name="Note 2 11 2" xfId="6141" xr:uid="{00000000-0005-0000-0000-0000E1310000}"/>
    <cellStyle name="Note 2 11 2 2" xfId="20193" xr:uid="{00000000-0005-0000-0000-0000E2310000}"/>
    <cellStyle name="Note 2 11 2 2 2" xfId="27101" xr:uid="{00000000-0005-0000-0000-0000E3310000}"/>
    <cellStyle name="Note 2 11 2 3" xfId="20486" xr:uid="{00000000-0005-0000-0000-0000E4310000}"/>
    <cellStyle name="Note 2 11 2 3 2" xfId="27390" xr:uid="{00000000-0005-0000-0000-0000E5310000}"/>
    <cellStyle name="Note 2 11 2 4" xfId="15487" xr:uid="{00000000-0005-0000-0000-0000E6310000}"/>
    <cellStyle name="Note 2 11 2 5" xfId="13894" xr:uid="{00000000-0005-0000-0000-0000E7310000}"/>
    <cellStyle name="Note 2 11 3" xfId="9969" xr:uid="{00000000-0005-0000-0000-0000E8310000}"/>
    <cellStyle name="Note 2 11 3 2" xfId="21424" xr:uid="{00000000-0005-0000-0000-0000E9310000}"/>
    <cellStyle name="Note 2 11 3 2 2" xfId="28323" xr:uid="{00000000-0005-0000-0000-0000EA310000}"/>
    <cellStyle name="Note 2 11 3 3" xfId="18481" xr:uid="{00000000-0005-0000-0000-0000EB310000}"/>
    <cellStyle name="Note 2 11 3 3 2" xfId="25394" xr:uid="{00000000-0005-0000-0000-0000EC310000}"/>
    <cellStyle name="Note 2 11 3 4" xfId="16802" xr:uid="{00000000-0005-0000-0000-0000ED310000}"/>
    <cellStyle name="Note 2 11 3 5" xfId="23878" xr:uid="{00000000-0005-0000-0000-0000EE310000}"/>
    <cellStyle name="Note 2 11 4" xfId="19498" xr:uid="{00000000-0005-0000-0000-0000EF310000}"/>
    <cellStyle name="Note 2 11 4 2" xfId="26407" xr:uid="{00000000-0005-0000-0000-0000F0310000}"/>
    <cellStyle name="Note 2 11 5" xfId="14788" xr:uid="{00000000-0005-0000-0000-0000F1310000}"/>
    <cellStyle name="Note 2 12" xfId="2699" xr:uid="{00000000-0005-0000-0000-0000F2310000}"/>
    <cellStyle name="Note 2 12 2" xfId="6140" xr:uid="{00000000-0005-0000-0000-0000F3310000}"/>
    <cellStyle name="Note 2 12 2 2" xfId="20192" xr:uid="{00000000-0005-0000-0000-0000F4310000}"/>
    <cellStyle name="Note 2 12 2 2 2" xfId="27100" xr:uid="{00000000-0005-0000-0000-0000F5310000}"/>
    <cellStyle name="Note 2 12 2 3" xfId="20757" xr:uid="{00000000-0005-0000-0000-0000F6310000}"/>
    <cellStyle name="Note 2 12 2 3 2" xfId="27661" xr:uid="{00000000-0005-0000-0000-0000F7310000}"/>
    <cellStyle name="Note 2 12 2 4" xfId="15486" xr:uid="{00000000-0005-0000-0000-0000F8310000}"/>
    <cellStyle name="Note 2 12 2 5" xfId="17820" xr:uid="{00000000-0005-0000-0000-0000F9310000}"/>
    <cellStyle name="Note 2 12 3" xfId="9970" xr:uid="{00000000-0005-0000-0000-0000FA310000}"/>
    <cellStyle name="Note 2 12 3 2" xfId="21425" xr:uid="{00000000-0005-0000-0000-0000FB310000}"/>
    <cellStyle name="Note 2 12 3 2 2" xfId="28324" xr:uid="{00000000-0005-0000-0000-0000FC310000}"/>
    <cellStyle name="Note 2 12 3 3" xfId="19169" xr:uid="{00000000-0005-0000-0000-0000FD310000}"/>
    <cellStyle name="Note 2 12 3 3 2" xfId="26078" xr:uid="{00000000-0005-0000-0000-0000FE310000}"/>
    <cellStyle name="Note 2 12 3 4" xfId="16803" xr:uid="{00000000-0005-0000-0000-0000FF310000}"/>
    <cellStyle name="Note 2 12 3 5" xfId="23879" xr:uid="{00000000-0005-0000-0000-000000320000}"/>
    <cellStyle name="Note 2 12 4" xfId="18689" xr:uid="{00000000-0005-0000-0000-000001320000}"/>
    <cellStyle name="Note 2 12 4 2" xfId="25600" xr:uid="{00000000-0005-0000-0000-000002320000}"/>
    <cellStyle name="Note 2 12 5" xfId="14029" xr:uid="{00000000-0005-0000-0000-000003320000}"/>
    <cellStyle name="Note 2 13" xfId="6143" xr:uid="{00000000-0005-0000-0000-000004320000}"/>
    <cellStyle name="Note 2 13 2" xfId="20195" xr:uid="{00000000-0005-0000-0000-000005320000}"/>
    <cellStyle name="Note 2 13 2 2" xfId="27103" xr:uid="{00000000-0005-0000-0000-000006320000}"/>
    <cellStyle name="Note 2 13 3" xfId="18647" xr:uid="{00000000-0005-0000-0000-000007320000}"/>
    <cellStyle name="Note 2 13 3 2" xfId="25558" xr:uid="{00000000-0005-0000-0000-000008320000}"/>
    <cellStyle name="Note 2 13 4" xfId="15489" xr:uid="{00000000-0005-0000-0000-000009320000}"/>
    <cellStyle name="Note 2 13 5" xfId="13542" xr:uid="{00000000-0005-0000-0000-00000A320000}"/>
    <cellStyle name="Note 2 14" xfId="9967" xr:uid="{00000000-0005-0000-0000-00000B320000}"/>
    <cellStyle name="Note 2 14 2" xfId="21422" xr:uid="{00000000-0005-0000-0000-00000C320000}"/>
    <cellStyle name="Note 2 14 2 2" xfId="28321" xr:uid="{00000000-0005-0000-0000-00000D320000}"/>
    <cellStyle name="Note 2 14 3" xfId="18776" xr:uid="{00000000-0005-0000-0000-00000E320000}"/>
    <cellStyle name="Note 2 14 3 2" xfId="25686" xr:uid="{00000000-0005-0000-0000-00000F320000}"/>
    <cellStyle name="Note 2 14 4" xfId="16800" xr:uid="{00000000-0005-0000-0000-000010320000}"/>
    <cellStyle name="Note 2 14 5" xfId="23876" xr:uid="{00000000-0005-0000-0000-000011320000}"/>
    <cellStyle name="Note 2 15" xfId="18037" xr:uid="{00000000-0005-0000-0000-000012320000}"/>
    <cellStyle name="Note 2 15 2" xfId="24951" xr:uid="{00000000-0005-0000-0000-000013320000}"/>
    <cellStyle name="Note 2 16" xfId="13300" xr:uid="{00000000-0005-0000-0000-000014320000}"/>
    <cellStyle name="Note 2 2" xfId="658" xr:uid="{00000000-0005-0000-0000-000015320000}"/>
    <cellStyle name="Note 2 2 2" xfId="3168" xr:uid="{00000000-0005-0000-0000-000016320000}"/>
    <cellStyle name="Note 2 2 2 2" xfId="3679" xr:uid="{00000000-0005-0000-0000-000017320000}"/>
    <cellStyle name="Note 2 2 2 2 2" xfId="6138" xr:uid="{00000000-0005-0000-0000-000018320000}"/>
    <cellStyle name="Note 2 2 2 2 2 2" xfId="20190" xr:uid="{00000000-0005-0000-0000-000019320000}"/>
    <cellStyle name="Note 2 2 2 2 2 2 2" xfId="27098" xr:uid="{00000000-0005-0000-0000-00001A320000}"/>
    <cellStyle name="Note 2 2 2 2 2 3" xfId="20755" xr:uid="{00000000-0005-0000-0000-00001B320000}"/>
    <cellStyle name="Note 2 2 2 2 2 3 2" xfId="27659" xr:uid="{00000000-0005-0000-0000-00001C320000}"/>
    <cellStyle name="Note 2 2 2 2 2 4" xfId="15484" xr:uid="{00000000-0005-0000-0000-00001D320000}"/>
    <cellStyle name="Note 2 2 2 2 2 5" xfId="13766" xr:uid="{00000000-0005-0000-0000-00001E320000}"/>
    <cellStyle name="Note 2 2 2 2 3" xfId="9972" xr:uid="{00000000-0005-0000-0000-00001F320000}"/>
    <cellStyle name="Note 2 2 2 2 3 2" xfId="21427" xr:uid="{00000000-0005-0000-0000-000020320000}"/>
    <cellStyle name="Note 2 2 2 2 3 2 2" xfId="28326" xr:uid="{00000000-0005-0000-0000-000021320000}"/>
    <cellStyle name="Note 2 2 2 2 3 3" xfId="22392" xr:uid="{00000000-0005-0000-0000-000022320000}"/>
    <cellStyle name="Note 2 2 2 2 3 3 2" xfId="29289" xr:uid="{00000000-0005-0000-0000-000023320000}"/>
    <cellStyle name="Note 2 2 2 2 3 4" xfId="16805" xr:uid="{00000000-0005-0000-0000-000024320000}"/>
    <cellStyle name="Note 2 2 2 2 3 5" xfId="23881" xr:uid="{00000000-0005-0000-0000-000025320000}"/>
    <cellStyle name="Note 2 2 2 2 4" xfId="19064" xr:uid="{00000000-0005-0000-0000-000026320000}"/>
    <cellStyle name="Note 2 2 2 2 4 2" xfId="25973" xr:uid="{00000000-0005-0000-0000-000027320000}"/>
    <cellStyle name="Note 2 2 2 2 5" xfId="14424" xr:uid="{00000000-0005-0000-0000-000028320000}"/>
    <cellStyle name="Note 2 2 2 3" xfId="5126" xr:uid="{00000000-0005-0000-0000-000029320000}"/>
    <cellStyle name="Note 2 2 2 3 2" xfId="6137" xr:uid="{00000000-0005-0000-0000-00002A320000}"/>
    <cellStyle name="Note 2 2 2 3 2 2" xfId="20189" xr:uid="{00000000-0005-0000-0000-00002B320000}"/>
    <cellStyle name="Note 2 2 2 3 2 2 2" xfId="27097" xr:uid="{00000000-0005-0000-0000-00002C320000}"/>
    <cellStyle name="Note 2 2 2 3 2 3" xfId="20754" xr:uid="{00000000-0005-0000-0000-00002D320000}"/>
    <cellStyle name="Note 2 2 2 3 2 3 2" xfId="27658" xr:uid="{00000000-0005-0000-0000-00002E320000}"/>
    <cellStyle name="Note 2 2 2 3 2 4" xfId="15483" xr:uid="{00000000-0005-0000-0000-00002F320000}"/>
    <cellStyle name="Note 2 2 2 3 2 5" xfId="13783" xr:uid="{00000000-0005-0000-0000-000030320000}"/>
    <cellStyle name="Note 2 2 2 3 3" xfId="9973" xr:uid="{00000000-0005-0000-0000-000031320000}"/>
    <cellStyle name="Note 2 2 2 3 3 2" xfId="21428" xr:uid="{00000000-0005-0000-0000-000032320000}"/>
    <cellStyle name="Note 2 2 2 3 3 2 2" xfId="28327" xr:uid="{00000000-0005-0000-0000-000033320000}"/>
    <cellStyle name="Note 2 2 2 3 3 3" xfId="18480" xr:uid="{00000000-0005-0000-0000-000034320000}"/>
    <cellStyle name="Note 2 2 2 3 3 3 2" xfId="25393" xr:uid="{00000000-0005-0000-0000-000035320000}"/>
    <cellStyle name="Note 2 2 2 3 3 4" xfId="16806" xr:uid="{00000000-0005-0000-0000-000036320000}"/>
    <cellStyle name="Note 2 2 2 3 3 5" xfId="23882" xr:uid="{00000000-0005-0000-0000-000037320000}"/>
    <cellStyle name="Note 2 2 2 3 4" xfId="19499" xr:uid="{00000000-0005-0000-0000-000038320000}"/>
    <cellStyle name="Note 2 2 2 3 4 2" xfId="26408" xr:uid="{00000000-0005-0000-0000-000039320000}"/>
    <cellStyle name="Note 2 2 2 3 5" xfId="14789" xr:uid="{00000000-0005-0000-0000-00003A320000}"/>
    <cellStyle name="Note 2 2 2 4" xfId="6139" xr:uid="{00000000-0005-0000-0000-00003B320000}"/>
    <cellStyle name="Note 2 2 2 4 2" xfId="20191" xr:uid="{00000000-0005-0000-0000-00003C320000}"/>
    <cellStyle name="Note 2 2 2 4 2 2" xfId="27099" xr:uid="{00000000-0005-0000-0000-00003D320000}"/>
    <cellStyle name="Note 2 2 2 4 3" xfId="20756" xr:uid="{00000000-0005-0000-0000-00003E320000}"/>
    <cellStyle name="Note 2 2 2 4 3 2" xfId="27660" xr:uid="{00000000-0005-0000-0000-00003F320000}"/>
    <cellStyle name="Note 2 2 2 4 4" xfId="15485" xr:uid="{00000000-0005-0000-0000-000040320000}"/>
    <cellStyle name="Note 2 2 2 4 5" xfId="13761" xr:uid="{00000000-0005-0000-0000-000041320000}"/>
    <cellStyle name="Note 2 2 2 5" xfId="9971" xr:uid="{00000000-0005-0000-0000-000042320000}"/>
    <cellStyle name="Note 2 2 2 5 2" xfId="21426" xr:uid="{00000000-0005-0000-0000-000043320000}"/>
    <cellStyle name="Note 2 2 2 5 2 2" xfId="28325" xr:uid="{00000000-0005-0000-0000-000044320000}"/>
    <cellStyle name="Note 2 2 2 5 3" xfId="18365" xr:uid="{00000000-0005-0000-0000-000045320000}"/>
    <cellStyle name="Note 2 2 2 5 3 2" xfId="25278" xr:uid="{00000000-0005-0000-0000-000046320000}"/>
    <cellStyle name="Note 2 2 2 5 4" xfId="16804" xr:uid="{00000000-0005-0000-0000-000047320000}"/>
    <cellStyle name="Note 2 2 2 5 5" xfId="23880" xr:uid="{00000000-0005-0000-0000-000048320000}"/>
    <cellStyle name="Note 2 2 2 6" xfId="9863" xr:uid="{00000000-0005-0000-0000-000049320000}"/>
    <cellStyle name="Note 2 2 2 6 2" xfId="21332" xr:uid="{00000000-0005-0000-0000-00004A320000}"/>
    <cellStyle name="Note 2 2 2 6 2 2" xfId="28234" xr:uid="{00000000-0005-0000-0000-00004B320000}"/>
    <cellStyle name="Note 2 2 2 6 3" xfId="20588" xr:uid="{00000000-0005-0000-0000-00004C320000}"/>
    <cellStyle name="Note 2 2 2 6 3 2" xfId="27492" xr:uid="{00000000-0005-0000-0000-00004D320000}"/>
    <cellStyle name="Note 2 2 2 6 4" xfId="16710" xr:uid="{00000000-0005-0000-0000-00004E320000}"/>
    <cellStyle name="Note 2 2 2 6 5" xfId="23791" xr:uid="{00000000-0005-0000-0000-00004F320000}"/>
    <cellStyle name="Note 2 2 2 7" xfId="18889" xr:uid="{00000000-0005-0000-0000-000050320000}"/>
    <cellStyle name="Note 2 2 2 7 2" xfId="25798" xr:uid="{00000000-0005-0000-0000-000051320000}"/>
    <cellStyle name="Note 2 2 2 8" xfId="14185" xr:uid="{00000000-0005-0000-0000-000052320000}"/>
    <cellStyle name="Note 2 2 3" xfId="5125" xr:uid="{00000000-0005-0000-0000-000053320000}"/>
    <cellStyle name="Note 2 2 3 2" xfId="9838" xr:uid="{00000000-0005-0000-0000-000054320000}"/>
    <cellStyle name="Note 2 2 3 2 2" xfId="21307" xr:uid="{00000000-0005-0000-0000-000055320000}"/>
    <cellStyle name="Note 2 2 3 2 2 2" xfId="28210" xr:uid="{00000000-0005-0000-0000-000056320000}"/>
    <cellStyle name="Note 2 2 3 2 3" xfId="19195" xr:uid="{00000000-0005-0000-0000-000057320000}"/>
    <cellStyle name="Note 2 2 3 2 3 2" xfId="26104" xr:uid="{00000000-0005-0000-0000-000058320000}"/>
    <cellStyle name="Note 2 2 3 2 4" xfId="16685" xr:uid="{00000000-0005-0000-0000-000059320000}"/>
    <cellStyle name="Note 2 2 3 2 5" xfId="23767" xr:uid="{00000000-0005-0000-0000-00005A320000}"/>
    <cellStyle name="Note 2 2 4" xfId="2700" xr:uid="{00000000-0005-0000-0000-00005B320000}"/>
    <cellStyle name="Note 2 2 4 2" xfId="9545" xr:uid="{00000000-0005-0000-0000-00005C320000}"/>
    <cellStyle name="Note 2 2 4 2 2" xfId="21038" xr:uid="{00000000-0005-0000-0000-00005D320000}"/>
    <cellStyle name="Note 2 2 4 2 2 2" xfId="27942" xr:uid="{00000000-0005-0000-0000-00005E320000}"/>
    <cellStyle name="Note 2 2 4 2 3" xfId="17947" xr:uid="{00000000-0005-0000-0000-00005F320000}"/>
    <cellStyle name="Note 2 2 4 2 3 2" xfId="24861" xr:uid="{00000000-0005-0000-0000-000060320000}"/>
    <cellStyle name="Note 2 2 4 2 4" xfId="16393" xr:uid="{00000000-0005-0000-0000-000061320000}"/>
    <cellStyle name="Note 2 2 4 2 5" xfId="23499" xr:uid="{00000000-0005-0000-0000-000062320000}"/>
    <cellStyle name="Note 2 2 5" xfId="9448" xr:uid="{00000000-0005-0000-0000-000063320000}"/>
    <cellStyle name="Note 2 2 5 2" xfId="20944" xr:uid="{00000000-0005-0000-0000-000064320000}"/>
    <cellStyle name="Note 2 2 5 2 2" xfId="27848" xr:uid="{00000000-0005-0000-0000-000065320000}"/>
    <cellStyle name="Note 2 2 5 3" xfId="19282" xr:uid="{00000000-0005-0000-0000-000066320000}"/>
    <cellStyle name="Note 2 2 5 3 2" xfId="26191" xr:uid="{00000000-0005-0000-0000-000067320000}"/>
    <cellStyle name="Note 2 2 5 4" xfId="16296" xr:uid="{00000000-0005-0000-0000-000068320000}"/>
    <cellStyle name="Note 2 2 5 5" xfId="23405" xr:uid="{00000000-0005-0000-0000-000069320000}"/>
    <cellStyle name="Note 2 2 6" xfId="10007" xr:uid="{00000000-0005-0000-0000-00006A320000}"/>
    <cellStyle name="Note 2 2 6 2" xfId="21462" xr:uid="{00000000-0005-0000-0000-00006B320000}"/>
    <cellStyle name="Note 2 2 6 2 2" xfId="28361" xr:uid="{00000000-0005-0000-0000-00006C320000}"/>
    <cellStyle name="Note 2 2 6 3" xfId="18301" xr:uid="{00000000-0005-0000-0000-00006D320000}"/>
    <cellStyle name="Note 2 2 6 3 2" xfId="25215" xr:uid="{00000000-0005-0000-0000-00006E320000}"/>
    <cellStyle name="Note 2 2 6 4" xfId="16840" xr:uid="{00000000-0005-0000-0000-00006F320000}"/>
    <cellStyle name="Note 2 2 6 5" xfId="23916" xr:uid="{00000000-0005-0000-0000-000070320000}"/>
    <cellStyle name="Note 2 3" xfId="807" xr:uid="{00000000-0005-0000-0000-000071320000}"/>
    <cellStyle name="Note 2 3 10" xfId="13550" xr:uid="{00000000-0005-0000-0000-000072320000}"/>
    <cellStyle name="Note 2 3 2" xfId="3519" xr:uid="{00000000-0005-0000-0000-000073320000}"/>
    <cellStyle name="Note 2 3 2 2" xfId="6135" xr:uid="{00000000-0005-0000-0000-000074320000}"/>
    <cellStyle name="Note 2 3 2 2 2" xfId="20187" xr:uid="{00000000-0005-0000-0000-000075320000}"/>
    <cellStyle name="Note 2 3 2 2 2 2" xfId="27095" xr:uid="{00000000-0005-0000-0000-000076320000}"/>
    <cellStyle name="Note 2 3 2 2 3" xfId="20752" xr:uid="{00000000-0005-0000-0000-000077320000}"/>
    <cellStyle name="Note 2 3 2 2 3 2" xfId="27656" xr:uid="{00000000-0005-0000-0000-000078320000}"/>
    <cellStyle name="Note 2 3 2 2 4" xfId="15481" xr:uid="{00000000-0005-0000-0000-000079320000}"/>
    <cellStyle name="Note 2 3 2 2 5" xfId="13782" xr:uid="{00000000-0005-0000-0000-00007A320000}"/>
    <cellStyle name="Note 2 3 2 3" xfId="9975" xr:uid="{00000000-0005-0000-0000-00007B320000}"/>
    <cellStyle name="Note 2 3 2 3 2" xfId="21430" xr:uid="{00000000-0005-0000-0000-00007C320000}"/>
    <cellStyle name="Note 2 3 2 3 2 2" xfId="28329" xr:uid="{00000000-0005-0000-0000-00007D320000}"/>
    <cellStyle name="Note 2 3 2 3 3" xfId="18207" xr:uid="{00000000-0005-0000-0000-00007E320000}"/>
    <cellStyle name="Note 2 3 2 3 3 2" xfId="25121" xr:uid="{00000000-0005-0000-0000-00007F320000}"/>
    <cellStyle name="Note 2 3 2 3 4" xfId="16808" xr:uid="{00000000-0005-0000-0000-000080320000}"/>
    <cellStyle name="Note 2 3 2 3 5" xfId="23884" xr:uid="{00000000-0005-0000-0000-000081320000}"/>
    <cellStyle name="Note 2 3 2 4" xfId="9897" xr:uid="{00000000-0005-0000-0000-000082320000}"/>
    <cellStyle name="Note 2 3 2 4 2" xfId="21366" xr:uid="{00000000-0005-0000-0000-000083320000}"/>
    <cellStyle name="Note 2 3 2 4 2 2" xfId="28267" xr:uid="{00000000-0005-0000-0000-000084320000}"/>
    <cellStyle name="Note 2 3 2 4 3" xfId="19182" xr:uid="{00000000-0005-0000-0000-000085320000}"/>
    <cellStyle name="Note 2 3 2 4 3 2" xfId="26091" xr:uid="{00000000-0005-0000-0000-000086320000}"/>
    <cellStyle name="Note 2 3 2 4 4" xfId="16744" xr:uid="{00000000-0005-0000-0000-000087320000}"/>
    <cellStyle name="Note 2 3 2 4 5" xfId="23824" xr:uid="{00000000-0005-0000-0000-000088320000}"/>
    <cellStyle name="Note 2 3 2 5" xfId="13147" xr:uid="{00000000-0005-0000-0000-000089320000}"/>
    <cellStyle name="Note 2 3 2 5 2" xfId="22457" xr:uid="{00000000-0005-0000-0000-00008A320000}"/>
    <cellStyle name="Note 2 3 2 5 2 2" xfId="29354" xr:uid="{00000000-0005-0000-0000-00008B320000}"/>
    <cellStyle name="Note 2 3 2 5 3" xfId="23297" xr:uid="{00000000-0005-0000-0000-00008C320000}"/>
    <cellStyle name="Note 2 3 2 5 3 2" xfId="30193" xr:uid="{00000000-0005-0000-0000-00008D320000}"/>
    <cellStyle name="Note 2 3 2 5 4" xfId="17859" xr:uid="{00000000-0005-0000-0000-00008E320000}"/>
    <cellStyle name="Note 2 3 2 5 5" xfId="24780" xr:uid="{00000000-0005-0000-0000-00008F320000}"/>
    <cellStyle name="Note 2 3 2 6" xfId="18992" xr:uid="{00000000-0005-0000-0000-000090320000}"/>
    <cellStyle name="Note 2 3 2 6 2" xfId="25901" xr:uid="{00000000-0005-0000-0000-000091320000}"/>
    <cellStyle name="Note 2 3 2 7" xfId="14360" xr:uid="{00000000-0005-0000-0000-000092320000}"/>
    <cellStyle name="Note 2 3 3" xfId="5127" xr:uid="{00000000-0005-0000-0000-000093320000}"/>
    <cellStyle name="Note 2 3 3 2" xfId="6134" xr:uid="{00000000-0005-0000-0000-000094320000}"/>
    <cellStyle name="Note 2 3 3 2 2" xfId="20186" xr:uid="{00000000-0005-0000-0000-000095320000}"/>
    <cellStyle name="Note 2 3 3 2 2 2" xfId="27094" xr:uid="{00000000-0005-0000-0000-000096320000}"/>
    <cellStyle name="Note 2 3 3 2 3" xfId="20751" xr:uid="{00000000-0005-0000-0000-000097320000}"/>
    <cellStyle name="Note 2 3 3 2 3 2" xfId="27655" xr:uid="{00000000-0005-0000-0000-000098320000}"/>
    <cellStyle name="Note 2 3 3 2 4" xfId="15480" xr:uid="{00000000-0005-0000-0000-000099320000}"/>
    <cellStyle name="Note 2 3 3 2 5" xfId="13774" xr:uid="{00000000-0005-0000-0000-00009A320000}"/>
    <cellStyle name="Note 2 3 3 3" xfId="9976" xr:uid="{00000000-0005-0000-0000-00009B320000}"/>
    <cellStyle name="Note 2 3 3 3 2" xfId="21431" xr:uid="{00000000-0005-0000-0000-00009C320000}"/>
    <cellStyle name="Note 2 3 3 3 2 2" xfId="28330" xr:uid="{00000000-0005-0000-0000-00009D320000}"/>
    <cellStyle name="Note 2 3 3 3 3" xfId="22391" xr:uid="{00000000-0005-0000-0000-00009E320000}"/>
    <cellStyle name="Note 2 3 3 3 3 2" xfId="29288" xr:uid="{00000000-0005-0000-0000-00009F320000}"/>
    <cellStyle name="Note 2 3 3 3 4" xfId="16809" xr:uid="{00000000-0005-0000-0000-0000A0320000}"/>
    <cellStyle name="Note 2 3 3 3 5" xfId="23885" xr:uid="{00000000-0005-0000-0000-0000A1320000}"/>
    <cellStyle name="Note 2 3 3 4" xfId="9687" xr:uid="{00000000-0005-0000-0000-0000A2320000}"/>
    <cellStyle name="Note 2 3 3 4 2" xfId="21156" xr:uid="{00000000-0005-0000-0000-0000A3320000}"/>
    <cellStyle name="Note 2 3 3 4 2 2" xfId="28060" xr:uid="{00000000-0005-0000-0000-0000A4320000}"/>
    <cellStyle name="Note 2 3 3 4 3" xfId="17935" xr:uid="{00000000-0005-0000-0000-0000A5320000}"/>
    <cellStyle name="Note 2 3 3 4 3 2" xfId="24849" xr:uid="{00000000-0005-0000-0000-0000A6320000}"/>
    <cellStyle name="Note 2 3 3 4 4" xfId="16534" xr:uid="{00000000-0005-0000-0000-0000A7320000}"/>
    <cellStyle name="Note 2 3 3 4 5" xfId="23617" xr:uid="{00000000-0005-0000-0000-0000A8320000}"/>
    <cellStyle name="Note 2 3 3 5" xfId="19500" xr:uid="{00000000-0005-0000-0000-0000A9320000}"/>
    <cellStyle name="Note 2 3 3 5 2" xfId="26409" xr:uid="{00000000-0005-0000-0000-0000AA320000}"/>
    <cellStyle name="Note 2 3 3 6" xfId="14790" xr:uid="{00000000-0005-0000-0000-0000AB320000}"/>
    <cellStyle name="Note 2 3 4" xfId="2701" xr:uid="{00000000-0005-0000-0000-0000AC320000}"/>
    <cellStyle name="Note 2 3 4 2" xfId="6133" xr:uid="{00000000-0005-0000-0000-0000AD320000}"/>
    <cellStyle name="Note 2 3 4 2 2" xfId="20185" xr:uid="{00000000-0005-0000-0000-0000AE320000}"/>
    <cellStyle name="Note 2 3 4 2 2 2" xfId="27093" xr:uid="{00000000-0005-0000-0000-0000AF320000}"/>
    <cellStyle name="Note 2 3 4 2 3" xfId="20750" xr:uid="{00000000-0005-0000-0000-0000B0320000}"/>
    <cellStyle name="Note 2 3 4 2 3 2" xfId="27654" xr:uid="{00000000-0005-0000-0000-0000B1320000}"/>
    <cellStyle name="Note 2 3 4 2 4" xfId="15479" xr:uid="{00000000-0005-0000-0000-0000B2320000}"/>
    <cellStyle name="Note 2 3 4 2 5" xfId="13780" xr:uid="{00000000-0005-0000-0000-0000B3320000}"/>
    <cellStyle name="Note 2 3 4 3" xfId="9977" xr:uid="{00000000-0005-0000-0000-0000B4320000}"/>
    <cellStyle name="Note 2 3 4 3 2" xfId="21432" xr:uid="{00000000-0005-0000-0000-0000B5320000}"/>
    <cellStyle name="Note 2 3 4 3 2 2" xfId="28331" xr:uid="{00000000-0005-0000-0000-0000B6320000}"/>
    <cellStyle name="Note 2 3 4 3 3" xfId="18479" xr:uid="{00000000-0005-0000-0000-0000B7320000}"/>
    <cellStyle name="Note 2 3 4 3 3 2" xfId="25392" xr:uid="{00000000-0005-0000-0000-0000B8320000}"/>
    <cellStyle name="Note 2 3 4 3 4" xfId="16810" xr:uid="{00000000-0005-0000-0000-0000B9320000}"/>
    <cellStyle name="Note 2 3 4 3 5" xfId="23886" xr:uid="{00000000-0005-0000-0000-0000BA320000}"/>
    <cellStyle name="Note 2 3 4 4" xfId="9629" xr:uid="{00000000-0005-0000-0000-0000BB320000}"/>
    <cellStyle name="Note 2 3 4 4 2" xfId="21099" xr:uid="{00000000-0005-0000-0000-0000BC320000}"/>
    <cellStyle name="Note 2 3 4 4 2 2" xfId="28003" xr:uid="{00000000-0005-0000-0000-0000BD320000}"/>
    <cellStyle name="Note 2 3 4 4 3" xfId="18538" xr:uid="{00000000-0005-0000-0000-0000BE320000}"/>
    <cellStyle name="Note 2 3 4 4 3 2" xfId="25449" xr:uid="{00000000-0005-0000-0000-0000BF320000}"/>
    <cellStyle name="Note 2 3 4 4 4" xfId="16476" xr:uid="{00000000-0005-0000-0000-0000C0320000}"/>
    <cellStyle name="Note 2 3 4 4 5" xfId="23560" xr:uid="{00000000-0005-0000-0000-0000C1320000}"/>
    <cellStyle name="Note 2 3 4 5" xfId="18690" xr:uid="{00000000-0005-0000-0000-0000C2320000}"/>
    <cellStyle name="Note 2 3 4 5 2" xfId="25601" xr:uid="{00000000-0005-0000-0000-0000C3320000}"/>
    <cellStyle name="Note 2 3 4 6" xfId="14030" xr:uid="{00000000-0005-0000-0000-0000C4320000}"/>
    <cellStyle name="Note 2 3 5" xfId="6136" xr:uid="{00000000-0005-0000-0000-0000C5320000}"/>
    <cellStyle name="Note 2 3 5 2" xfId="9816" xr:uid="{00000000-0005-0000-0000-0000C6320000}"/>
    <cellStyle name="Note 2 3 5 2 2" xfId="21285" xr:uid="{00000000-0005-0000-0000-0000C7320000}"/>
    <cellStyle name="Note 2 3 5 2 2 2" xfId="28188" xr:uid="{00000000-0005-0000-0000-0000C8320000}"/>
    <cellStyle name="Note 2 3 5 2 3" xfId="17923" xr:uid="{00000000-0005-0000-0000-0000C9320000}"/>
    <cellStyle name="Note 2 3 5 2 3 2" xfId="24837" xr:uid="{00000000-0005-0000-0000-0000CA320000}"/>
    <cellStyle name="Note 2 3 5 2 4" xfId="16663" xr:uid="{00000000-0005-0000-0000-0000CB320000}"/>
    <cellStyle name="Note 2 3 5 2 5" xfId="23745" xr:uid="{00000000-0005-0000-0000-0000CC320000}"/>
    <cellStyle name="Note 2 3 5 3" xfId="20188" xr:uid="{00000000-0005-0000-0000-0000CD320000}"/>
    <cellStyle name="Note 2 3 5 3 2" xfId="27096" xr:uid="{00000000-0005-0000-0000-0000CE320000}"/>
    <cellStyle name="Note 2 3 5 4" xfId="20753" xr:uid="{00000000-0005-0000-0000-0000CF320000}"/>
    <cellStyle name="Note 2 3 5 4 2" xfId="27657" xr:uid="{00000000-0005-0000-0000-0000D0320000}"/>
    <cellStyle name="Note 2 3 5 5" xfId="15482" xr:uid="{00000000-0005-0000-0000-0000D1320000}"/>
    <cellStyle name="Note 2 3 5 6" xfId="13768" xr:uid="{00000000-0005-0000-0000-0000D2320000}"/>
    <cellStyle name="Note 2 3 6" xfId="9974" xr:uid="{00000000-0005-0000-0000-0000D3320000}"/>
    <cellStyle name="Note 2 3 6 2" xfId="21429" xr:uid="{00000000-0005-0000-0000-0000D4320000}"/>
    <cellStyle name="Note 2 3 6 2 2" xfId="28328" xr:uid="{00000000-0005-0000-0000-0000D5320000}"/>
    <cellStyle name="Note 2 3 6 3" xfId="19168" xr:uid="{00000000-0005-0000-0000-0000D6320000}"/>
    <cellStyle name="Note 2 3 6 3 2" xfId="26077" xr:uid="{00000000-0005-0000-0000-0000D7320000}"/>
    <cellStyle name="Note 2 3 6 4" xfId="16807" xr:uid="{00000000-0005-0000-0000-0000D8320000}"/>
    <cellStyle name="Note 2 3 6 5" xfId="23883" xr:uid="{00000000-0005-0000-0000-0000D9320000}"/>
    <cellStyle name="Note 2 3 7" xfId="10086" xr:uid="{00000000-0005-0000-0000-0000DA320000}"/>
    <cellStyle name="Note 2 3 7 2" xfId="21532" xr:uid="{00000000-0005-0000-0000-0000DB320000}"/>
    <cellStyle name="Note 2 3 7 2 2" xfId="28431" xr:uid="{00000000-0005-0000-0000-0000DC320000}"/>
    <cellStyle name="Note 2 3 7 3" xfId="19104" xr:uid="{00000000-0005-0000-0000-0000DD320000}"/>
    <cellStyle name="Note 2 3 7 3 2" xfId="26013" xr:uid="{00000000-0005-0000-0000-0000DE320000}"/>
    <cellStyle name="Note 2 3 7 4" xfId="16911" xr:uid="{00000000-0005-0000-0000-0000DF320000}"/>
    <cellStyle name="Note 2 3 7 5" xfId="23985" xr:uid="{00000000-0005-0000-0000-0000E0320000}"/>
    <cellStyle name="Note 2 3 8" xfId="13146" xr:uid="{00000000-0005-0000-0000-0000E1320000}"/>
    <cellStyle name="Note 2 3 8 2" xfId="22456" xr:uid="{00000000-0005-0000-0000-0000E2320000}"/>
    <cellStyle name="Note 2 3 8 2 2" xfId="29353" xr:uid="{00000000-0005-0000-0000-0000E3320000}"/>
    <cellStyle name="Note 2 3 8 3" xfId="23296" xr:uid="{00000000-0005-0000-0000-0000E4320000}"/>
    <cellStyle name="Note 2 3 8 3 2" xfId="30192" xr:uid="{00000000-0005-0000-0000-0000E5320000}"/>
    <cellStyle name="Note 2 3 8 4" xfId="17858" xr:uid="{00000000-0005-0000-0000-0000E6320000}"/>
    <cellStyle name="Note 2 3 8 5" xfId="24779" xr:uid="{00000000-0005-0000-0000-0000E7320000}"/>
    <cellStyle name="Note 2 3 9" xfId="18342" xr:uid="{00000000-0005-0000-0000-0000E8320000}"/>
    <cellStyle name="Note 2 3 9 2" xfId="25255" xr:uid="{00000000-0005-0000-0000-0000E9320000}"/>
    <cellStyle name="Note 2 4" xfId="461" xr:uid="{00000000-0005-0000-0000-0000EA320000}"/>
    <cellStyle name="Note 2 4 2" xfId="5128" xr:uid="{00000000-0005-0000-0000-0000EB320000}"/>
    <cellStyle name="Note 2 4 3" xfId="2702" xr:uid="{00000000-0005-0000-0000-0000EC320000}"/>
    <cellStyle name="Note 2 4 4" xfId="6132" xr:uid="{00000000-0005-0000-0000-0000ED320000}"/>
    <cellStyle name="Note 2 4 4 2" xfId="20184" xr:uid="{00000000-0005-0000-0000-0000EE320000}"/>
    <cellStyle name="Note 2 4 4 2 2" xfId="27092" xr:uid="{00000000-0005-0000-0000-0000EF320000}"/>
    <cellStyle name="Note 2 4 4 3" xfId="20749" xr:uid="{00000000-0005-0000-0000-0000F0320000}"/>
    <cellStyle name="Note 2 4 4 3 2" xfId="27653" xr:uid="{00000000-0005-0000-0000-0000F1320000}"/>
    <cellStyle name="Note 2 4 4 4" xfId="15478" xr:uid="{00000000-0005-0000-0000-0000F2320000}"/>
    <cellStyle name="Note 2 4 4 5" xfId="13777" xr:uid="{00000000-0005-0000-0000-0000F3320000}"/>
    <cellStyle name="Note 2 4 5" xfId="9978" xr:uid="{00000000-0005-0000-0000-0000F4320000}"/>
    <cellStyle name="Note 2 4 5 2" xfId="21433" xr:uid="{00000000-0005-0000-0000-0000F5320000}"/>
    <cellStyle name="Note 2 4 5 2 2" xfId="28332" xr:uid="{00000000-0005-0000-0000-0000F6320000}"/>
    <cellStyle name="Note 2 4 5 3" xfId="19166" xr:uid="{00000000-0005-0000-0000-0000F7320000}"/>
    <cellStyle name="Note 2 4 5 3 2" xfId="26075" xr:uid="{00000000-0005-0000-0000-0000F8320000}"/>
    <cellStyle name="Note 2 4 5 4" xfId="16811" xr:uid="{00000000-0005-0000-0000-0000F9320000}"/>
    <cellStyle name="Note 2 4 5 5" xfId="23887" xr:uid="{00000000-0005-0000-0000-0000FA320000}"/>
    <cellStyle name="Note 2 4 6" xfId="18147" xr:uid="{00000000-0005-0000-0000-0000FB320000}"/>
    <cellStyle name="Note 2 4 6 2" xfId="25061" xr:uid="{00000000-0005-0000-0000-0000FC320000}"/>
    <cellStyle name="Note 2 4 7" xfId="13408" xr:uid="{00000000-0005-0000-0000-0000FD320000}"/>
    <cellStyle name="Note 2 5" xfId="897" xr:uid="{00000000-0005-0000-0000-0000FE320000}"/>
    <cellStyle name="Note 2 5 2" xfId="3629" xr:uid="{00000000-0005-0000-0000-0000FF320000}"/>
    <cellStyle name="Note 2 5 2 2" xfId="10281" xr:uid="{00000000-0005-0000-0000-000000330000}"/>
    <cellStyle name="Note 2 5 2 2 2" xfId="21620" xr:uid="{00000000-0005-0000-0000-000001330000}"/>
    <cellStyle name="Note 2 5 2 2 2 2" xfId="28518" xr:uid="{00000000-0005-0000-0000-000002330000}"/>
    <cellStyle name="Note 2 5 2 2 3" xfId="22526" xr:uid="{00000000-0005-0000-0000-000003330000}"/>
    <cellStyle name="Note 2 5 2 2 3 2" xfId="29423" xr:uid="{00000000-0005-0000-0000-000004330000}"/>
    <cellStyle name="Note 2 5 2 2 4" xfId="17022" xr:uid="{00000000-0005-0000-0000-000005330000}"/>
    <cellStyle name="Note 2 5 2 2 5" xfId="24055" xr:uid="{00000000-0005-0000-0000-000006330000}"/>
    <cellStyle name="Note 2 5 2 3" xfId="9979" xr:uid="{00000000-0005-0000-0000-000007330000}"/>
    <cellStyle name="Note 2 5 2 3 2" xfId="21434" xr:uid="{00000000-0005-0000-0000-000008330000}"/>
    <cellStyle name="Note 2 5 2 3 2 2" xfId="28333" xr:uid="{00000000-0005-0000-0000-000009330000}"/>
    <cellStyle name="Note 2 5 2 3 3" xfId="19167" xr:uid="{00000000-0005-0000-0000-00000A330000}"/>
    <cellStyle name="Note 2 5 2 3 3 2" xfId="26076" xr:uid="{00000000-0005-0000-0000-00000B330000}"/>
    <cellStyle name="Note 2 5 2 3 4" xfId="16812" xr:uid="{00000000-0005-0000-0000-00000C330000}"/>
    <cellStyle name="Note 2 5 2 3 5" xfId="23888" xr:uid="{00000000-0005-0000-0000-00000D330000}"/>
    <cellStyle name="Note 2 5 2 4" xfId="19058" xr:uid="{00000000-0005-0000-0000-00000E330000}"/>
    <cellStyle name="Note 2 5 2 4 2" xfId="25967" xr:uid="{00000000-0005-0000-0000-00000F330000}"/>
    <cellStyle name="Note 2 5 2 5" xfId="14423" xr:uid="{00000000-0005-0000-0000-000010330000}"/>
    <cellStyle name="Note 2 5 3" xfId="5129" xr:uid="{00000000-0005-0000-0000-000011330000}"/>
    <cellStyle name="Note 2 5 3 2" xfId="6129" xr:uid="{00000000-0005-0000-0000-000012330000}"/>
    <cellStyle name="Note 2 5 3 2 2" xfId="20182" xr:uid="{00000000-0005-0000-0000-000013330000}"/>
    <cellStyle name="Note 2 5 3 2 2 2" xfId="27090" xr:uid="{00000000-0005-0000-0000-000014330000}"/>
    <cellStyle name="Note 2 5 3 2 3" xfId="18982" xr:uid="{00000000-0005-0000-0000-000015330000}"/>
    <cellStyle name="Note 2 5 3 2 3 2" xfId="25891" xr:uid="{00000000-0005-0000-0000-000016330000}"/>
    <cellStyle name="Note 2 5 3 2 4" xfId="15475" xr:uid="{00000000-0005-0000-0000-000017330000}"/>
    <cellStyle name="Note 2 5 3 2 5" xfId="13562" xr:uid="{00000000-0005-0000-0000-000018330000}"/>
    <cellStyle name="Note 2 5 3 3" xfId="9980" xr:uid="{00000000-0005-0000-0000-000019330000}"/>
    <cellStyle name="Note 2 5 3 3 2" xfId="21435" xr:uid="{00000000-0005-0000-0000-00001A330000}"/>
    <cellStyle name="Note 2 5 3 3 2 2" xfId="28334" xr:uid="{00000000-0005-0000-0000-00001B330000}"/>
    <cellStyle name="Note 2 5 3 3 3" xfId="18845" xr:uid="{00000000-0005-0000-0000-00001C330000}"/>
    <cellStyle name="Note 2 5 3 3 3 2" xfId="25755" xr:uid="{00000000-0005-0000-0000-00001D330000}"/>
    <cellStyle name="Note 2 5 3 3 4" xfId="16813" xr:uid="{00000000-0005-0000-0000-00001E330000}"/>
    <cellStyle name="Note 2 5 3 3 5" xfId="23889" xr:uid="{00000000-0005-0000-0000-00001F330000}"/>
    <cellStyle name="Note 2 5 3 4" xfId="19501" xr:uid="{00000000-0005-0000-0000-000020330000}"/>
    <cellStyle name="Note 2 5 3 4 2" xfId="26410" xr:uid="{00000000-0005-0000-0000-000021330000}"/>
    <cellStyle name="Note 2 5 3 5" xfId="14791" xr:uid="{00000000-0005-0000-0000-000022330000}"/>
    <cellStyle name="Note 2 5 4" xfId="2927" xr:uid="{00000000-0005-0000-0000-000023330000}"/>
    <cellStyle name="Note 2 5 4 2" xfId="6128" xr:uid="{00000000-0005-0000-0000-000024330000}"/>
    <cellStyle name="Note 2 5 4 2 2" xfId="20181" xr:uid="{00000000-0005-0000-0000-000025330000}"/>
    <cellStyle name="Note 2 5 4 2 2 2" xfId="27089" xr:uid="{00000000-0005-0000-0000-000026330000}"/>
    <cellStyle name="Note 2 5 4 2 3" xfId="20748" xr:uid="{00000000-0005-0000-0000-000027330000}"/>
    <cellStyle name="Note 2 5 4 2 3 2" xfId="27652" xr:uid="{00000000-0005-0000-0000-000028330000}"/>
    <cellStyle name="Note 2 5 4 2 4" xfId="15474" xr:uid="{00000000-0005-0000-0000-000029330000}"/>
    <cellStyle name="Note 2 5 4 2 5" xfId="14578" xr:uid="{00000000-0005-0000-0000-00002A330000}"/>
    <cellStyle name="Note 2 5 4 3" xfId="9981" xr:uid="{00000000-0005-0000-0000-00002B330000}"/>
    <cellStyle name="Note 2 5 4 3 2" xfId="21436" xr:uid="{00000000-0005-0000-0000-00002C330000}"/>
    <cellStyle name="Note 2 5 4 3 2 2" xfId="28335" xr:uid="{00000000-0005-0000-0000-00002D330000}"/>
    <cellStyle name="Note 2 5 4 3 3" xfId="18302" xr:uid="{00000000-0005-0000-0000-00002E330000}"/>
    <cellStyle name="Note 2 5 4 3 3 2" xfId="25216" xr:uid="{00000000-0005-0000-0000-00002F330000}"/>
    <cellStyle name="Note 2 5 4 3 4" xfId="16814" xr:uid="{00000000-0005-0000-0000-000030330000}"/>
    <cellStyle name="Note 2 5 4 3 5" xfId="23890" xr:uid="{00000000-0005-0000-0000-000031330000}"/>
    <cellStyle name="Note 2 5 4 4" xfId="18794" xr:uid="{00000000-0005-0000-0000-000032330000}"/>
    <cellStyle name="Note 2 5 4 4 2" xfId="25704" xr:uid="{00000000-0005-0000-0000-000033330000}"/>
    <cellStyle name="Note 2 5 4 5" xfId="14117" xr:uid="{00000000-0005-0000-0000-000034330000}"/>
    <cellStyle name="Note 2 5 5" xfId="9451" xr:uid="{00000000-0005-0000-0000-000035330000}"/>
    <cellStyle name="Note 2 5 5 2" xfId="16299" xr:uid="{00000000-0005-0000-0000-000036330000}"/>
    <cellStyle name="Note 2 5 6" xfId="9827" xr:uid="{00000000-0005-0000-0000-000037330000}"/>
    <cellStyle name="Note 2 5 6 2" xfId="21296" xr:uid="{00000000-0005-0000-0000-000038330000}"/>
    <cellStyle name="Note 2 5 6 2 2" xfId="28199" xr:uid="{00000000-0005-0000-0000-000039330000}"/>
    <cellStyle name="Note 2 5 6 3" xfId="19199" xr:uid="{00000000-0005-0000-0000-00003A330000}"/>
    <cellStyle name="Note 2 5 6 3 2" xfId="26108" xr:uid="{00000000-0005-0000-0000-00003B330000}"/>
    <cellStyle name="Note 2 5 6 4" xfId="16674" xr:uid="{00000000-0005-0000-0000-00003C330000}"/>
    <cellStyle name="Note 2 5 6 5" xfId="23756" xr:uid="{00000000-0005-0000-0000-00003D330000}"/>
    <cellStyle name="Note 2 5 7" xfId="13597" xr:uid="{00000000-0005-0000-0000-00003E330000}"/>
    <cellStyle name="Note 2 6" xfId="3167" xr:uid="{00000000-0005-0000-0000-00003F330000}"/>
    <cellStyle name="Note 2 6 2" xfId="5130" xr:uid="{00000000-0005-0000-0000-000040330000}"/>
    <cellStyle name="Note 2 6 3" xfId="5408" xr:uid="{00000000-0005-0000-0000-000041330000}"/>
    <cellStyle name="Note 2 6 3 2" xfId="6127" xr:uid="{00000000-0005-0000-0000-000042330000}"/>
    <cellStyle name="Note 2 6 3 2 2" xfId="20180" xr:uid="{00000000-0005-0000-0000-000043330000}"/>
    <cellStyle name="Note 2 6 3 2 2 2" xfId="27088" xr:uid="{00000000-0005-0000-0000-000044330000}"/>
    <cellStyle name="Note 2 6 3 2 3" xfId="20485" xr:uid="{00000000-0005-0000-0000-000045330000}"/>
    <cellStyle name="Note 2 6 3 2 3 2" xfId="27389" xr:uid="{00000000-0005-0000-0000-000046330000}"/>
    <cellStyle name="Note 2 6 3 2 4" xfId="15473" xr:uid="{00000000-0005-0000-0000-000047330000}"/>
    <cellStyle name="Note 2 6 3 2 5" xfId="13895" xr:uid="{00000000-0005-0000-0000-000048330000}"/>
    <cellStyle name="Note 2 6 3 3" xfId="9982" xr:uid="{00000000-0005-0000-0000-000049330000}"/>
    <cellStyle name="Note 2 6 3 3 2" xfId="21437" xr:uid="{00000000-0005-0000-0000-00004A330000}"/>
    <cellStyle name="Note 2 6 3 3 2 2" xfId="28336" xr:uid="{00000000-0005-0000-0000-00004B330000}"/>
    <cellStyle name="Note 2 6 3 3 3" xfId="18478" xr:uid="{00000000-0005-0000-0000-00004C330000}"/>
    <cellStyle name="Note 2 6 3 3 3 2" xfId="25391" xr:uid="{00000000-0005-0000-0000-00004D330000}"/>
    <cellStyle name="Note 2 6 3 3 4" xfId="16815" xr:uid="{00000000-0005-0000-0000-00004E330000}"/>
    <cellStyle name="Note 2 6 3 3 5" xfId="23891" xr:uid="{00000000-0005-0000-0000-00004F330000}"/>
    <cellStyle name="Note 2 6 3 4" xfId="19656" xr:uid="{00000000-0005-0000-0000-000050330000}"/>
    <cellStyle name="Note 2 6 3 4 2" xfId="26565" xr:uid="{00000000-0005-0000-0000-000051330000}"/>
    <cellStyle name="Note 2 6 3 5" xfId="14923" xr:uid="{00000000-0005-0000-0000-000052330000}"/>
    <cellStyle name="Note 2 6 4" xfId="9689" xr:uid="{00000000-0005-0000-0000-000053330000}"/>
    <cellStyle name="Note 2 6 4 2" xfId="21158" xr:uid="{00000000-0005-0000-0000-000054330000}"/>
    <cellStyle name="Note 2 6 4 2 2" xfId="28062" xr:uid="{00000000-0005-0000-0000-000055330000}"/>
    <cellStyle name="Note 2 6 4 3" xfId="19228" xr:uid="{00000000-0005-0000-0000-000056330000}"/>
    <cellStyle name="Note 2 6 4 3 2" xfId="26137" xr:uid="{00000000-0005-0000-0000-000057330000}"/>
    <cellStyle name="Note 2 6 4 4" xfId="16536" xr:uid="{00000000-0005-0000-0000-000058330000}"/>
    <cellStyle name="Note 2 6 4 5" xfId="23619" xr:uid="{00000000-0005-0000-0000-000059330000}"/>
    <cellStyle name="Note 2 7" xfId="3398" xr:uid="{00000000-0005-0000-0000-00005A330000}"/>
    <cellStyle name="Note 2 7 2" xfId="5131" xr:uid="{00000000-0005-0000-0000-00005B330000}"/>
    <cellStyle name="Note 2 7 2 2" xfId="6126" xr:uid="{00000000-0005-0000-0000-00005C330000}"/>
    <cellStyle name="Note 2 7 2 2 2" xfId="20179" xr:uid="{00000000-0005-0000-0000-00005D330000}"/>
    <cellStyle name="Note 2 7 2 2 2 2" xfId="27087" xr:uid="{00000000-0005-0000-0000-00005E330000}"/>
    <cellStyle name="Note 2 7 2 2 3" xfId="21466" xr:uid="{00000000-0005-0000-0000-00005F330000}"/>
    <cellStyle name="Note 2 7 2 2 3 2" xfId="28365" xr:uid="{00000000-0005-0000-0000-000060330000}"/>
    <cellStyle name="Note 2 7 2 2 4" xfId="15472" xr:uid="{00000000-0005-0000-0000-000061330000}"/>
    <cellStyle name="Note 2 7 2 2 5" xfId="15797" xr:uid="{00000000-0005-0000-0000-000062330000}"/>
    <cellStyle name="Note 2 7 2 3" xfId="9983" xr:uid="{00000000-0005-0000-0000-000063330000}"/>
    <cellStyle name="Note 2 7 2 3 2" xfId="21438" xr:uid="{00000000-0005-0000-0000-000064330000}"/>
    <cellStyle name="Note 2 7 2 3 2 2" xfId="28337" xr:uid="{00000000-0005-0000-0000-000065330000}"/>
    <cellStyle name="Note 2 7 2 3 3" xfId="19165" xr:uid="{00000000-0005-0000-0000-000066330000}"/>
    <cellStyle name="Note 2 7 2 3 3 2" xfId="26074" xr:uid="{00000000-0005-0000-0000-000067330000}"/>
    <cellStyle name="Note 2 7 2 3 4" xfId="16816" xr:uid="{00000000-0005-0000-0000-000068330000}"/>
    <cellStyle name="Note 2 7 2 3 5" xfId="23892" xr:uid="{00000000-0005-0000-0000-000069330000}"/>
    <cellStyle name="Note 2 7 2 4" xfId="19502" xr:uid="{00000000-0005-0000-0000-00006A330000}"/>
    <cellStyle name="Note 2 7 2 4 2" xfId="26411" xr:uid="{00000000-0005-0000-0000-00006B330000}"/>
    <cellStyle name="Note 2 7 2 5" xfId="14792" xr:uid="{00000000-0005-0000-0000-00006C330000}"/>
    <cellStyle name="Note 2 7 3" xfId="9458" xr:uid="{00000000-0005-0000-0000-00006D330000}"/>
    <cellStyle name="Note 2 7 3 2" xfId="16306" xr:uid="{00000000-0005-0000-0000-00006E330000}"/>
    <cellStyle name="Note 2 7 4" xfId="9527" xr:uid="{00000000-0005-0000-0000-00006F330000}"/>
    <cellStyle name="Note 2 7 4 2" xfId="21020" xr:uid="{00000000-0005-0000-0000-000070330000}"/>
    <cellStyle name="Note 2 7 4 2 2" xfId="27924" xr:uid="{00000000-0005-0000-0000-000071330000}"/>
    <cellStyle name="Note 2 7 4 3" xfId="22403" xr:uid="{00000000-0005-0000-0000-000072330000}"/>
    <cellStyle name="Note 2 7 4 3 2" xfId="29300" xr:uid="{00000000-0005-0000-0000-000073330000}"/>
    <cellStyle name="Note 2 7 4 4" xfId="16375" xr:uid="{00000000-0005-0000-0000-000074330000}"/>
    <cellStyle name="Note 2 7 4 5" xfId="23481" xr:uid="{00000000-0005-0000-0000-000075330000}"/>
    <cellStyle name="Note 2 7 5" xfId="14326" xr:uid="{00000000-0005-0000-0000-000076330000}"/>
    <cellStyle name="Note 2 8" xfId="3518" xr:uid="{00000000-0005-0000-0000-000077330000}"/>
    <cellStyle name="Note 2 8 2" xfId="6125" xr:uid="{00000000-0005-0000-0000-000078330000}"/>
    <cellStyle name="Note 2 8 2 2" xfId="20178" xr:uid="{00000000-0005-0000-0000-000079330000}"/>
    <cellStyle name="Note 2 8 2 2 2" xfId="27086" xr:uid="{00000000-0005-0000-0000-00007A330000}"/>
    <cellStyle name="Note 2 8 2 3" xfId="20484" xr:uid="{00000000-0005-0000-0000-00007B330000}"/>
    <cellStyle name="Note 2 8 2 3 2" xfId="27388" xr:uid="{00000000-0005-0000-0000-00007C330000}"/>
    <cellStyle name="Note 2 8 2 4" xfId="15471" xr:uid="{00000000-0005-0000-0000-00007D330000}"/>
    <cellStyle name="Note 2 8 2 5" xfId="17821" xr:uid="{00000000-0005-0000-0000-00007E330000}"/>
    <cellStyle name="Note 2 8 3" xfId="10515" xr:uid="{00000000-0005-0000-0000-00007F330000}"/>
    <cellStyle name="Note 2 8 3 2" xfId="21839" xr:uid="{00000000-0005-0000-0000-000080330000}"/>
    <cellStyle name="Note 2 8 3 2 2" xfId="28736" xr:uid="{00000000-0005-0000-0000-000081330000}"/>
    <cellStyle name="Note 2 8 3 3" xfId="22745" xr:uid="{00000000-0005-0000-0000-000082330000}"/>
    <cellStyle name="Note 2 8 3 3 2" xfId="29641" xr:uid="{00000000-0005-0000-0000-000083330000}"/>
    <cellStyle name="Note 2 8 3 4" xfId="17244" xr:uid="{00000000-0005-0000-0000-000084330000}"/>
    <cellStyle name="Note 2 8 3 5" xfId="24228" xr:uid="{00000000-0005-0000-0000-000085330000}"/>
    <cellStyle name="Note 2 8 4" xfId="7041" xr:uid="{00000000-0005-0000-0000-000086330000}"/>
    <cellStyle name="Note 2 8 4 2" xfId="20681" xr:uid="{00000000-0005-0000-0000-000087330000}"/>
    <cellStyle name="Note 2 8 4 2 2" xfId="27585" xr:uid="{00000000-0005-0000-0000-000088330000}"/>
    <cellStyle name="Note 2 8 4 3" xfId="18601" xr:uid="{00000000-0005-0000-0000-000089330000}"/>
    <cellStyle name="Note 2 8 4 3 2" xfId="25512" xr:uid="{00000000-0005-0000-0000-00008A330000}"/>
    <cellStyle name="Note 2 8 4 4" xfId="15840" xr:uid="{00000000-0005-0000-0000-00008B330000}"/>
    <cellStyle name="Note 2 8 4 5" xfId="13762" xr:uid="{00000000-0005-0000-0000-00008C330000}"/>
    <cellStyle name="Note 2 8 5" xfId="18991" xr:uid="{00000000-0005-0000-0000-00008D330000}"/>
    <cellStyle name="Note 2 8 5 2" xfId="25900" xr:uid="{00000000-0005-0000-0000-00008E330000}"/>
    <cellStyle name="Note 2 8 6" xfId="14359" xr:uid="{00000000-0005-0000-0000-00008F330000}"/>
    <cellStyle name="Note 2 9" xfId="3752" xr:uid="{00000000-0005-0000-0000-000090330000}"/>
    <cellStyle name="Note 2 9 2" xfId="6124" xr:uid="{00000000-0005-0000-0000-000091330000}"/>
    <cellStyle name="Note 2 9 2 2" xfId="20177" xr:uid="{00000000-0005-0000-0000-000092330000}"/>
    <cellStyle name="Note 2 9 2 2 2" xfId="27085" xr:uid="{00000000-0005-0000-0000-000093330000}"/>
    <cellStyle name="Note 2 9 2 3" xfId="20747" xr:uid="{00000000-0005-0000-0000-000094330000}"/>
    <cellStyle name="Note 2 9 2 3 2" xfId="27651" xr:uid="{00000000-0005-0000-0000-000095330000}"/>
    <cellStyle name="Note 2 9 2 4" xfId="15470" xr:uid="{00000000-0005-0000-0000-000096330000}"/>
    <cellStyle name="Note 2 9 2 5" xfId="13775" xr:uid="{00000000-0005-0000-0000-000097330000}"/>
    <cellStyle name="Note 2 9 3" xfId="9984" xr:uid="{00000000-0005-0000-0000-000098330000}"/>
    <cellStyle name="Note 2 9 3 2" xfId="21439" xr:uid="{00000000-0005-0000-0000-000099330000}"/>
    <cellStyle name="Note 2 9 3 2 2" xfId="28338" xr:uid="{00000000-0005-0000-0000-00009A330000}"/>
    <cellStyle name="Note 2 9 3 3" xfId="17910" xr:uid="{00000000-0005-0000-0000-00009B330000}"/>
    <cellStyle name="Note 2 9 3 3 2" xfId="24824" xr:uid="{00000000-0005-0000-0000-00009C330000}"/>
    <cellStyle name="Note 2 9 3 4" xfId="16817" xr:uid="{00000000-0005-0000-0000-00009D330000}"/>
    <cellStyle name="Note 2 9 3 5" xfId="23893" xr:uid="{00000000-0005-0000-0000-00009E330000}"/>
    <cellStyle name="Note 2 9 4" xfId="19101" xr:uid="{00000000-0005-0000-0000-00009F330000}"/>
    <cellStyle name="Note 2 9 4 2" xfId="26010" xr:uid="{00000000-0005-0000-0000-0000A0330000}"/>
    <cellStyle name="Note 2 9 5" xfId="14447" xr:uid="{00000000-0005-0000-0000-0000A1330000}"/>
    <cellStyle name="Note 3" xfId="277" xr:uid="{00000000-0005-0000-0000-0000A2330000}"/>
    <cellStyle name="Note 3 10" xfId="10070" xr:uid="{00000000-0005-0000-0000-0000A3330000}"/>
    <cellStyle name="Note 3 10 2" xfId="21522" xr:uid="{00000000-0005-0000-0000-0000A4330000}"/>
    <cellStyle name="Note 3 10 2 2" xfId="28421" xr:uid="{00000000-0005-0000-0000-0000A5330000}"/>
    <cellStyle name="Note 3 10 3" xfId="19149" xr:uid="{00000000-0005-0000-0000-0000A6330000}"/>
    <cellStyle name="Note 3 10 3 2" xfId="26058" xr:uid="{00000000-0005-0000-0000-0000A7330000}"/>
    <cellStyle name="Note 3 10 4" xfId="16900" xr:uid="{00000000-0005-0000-0000-0000A8330000}"/>
    <cellStyle name="Note 3 10 5" xfId="23975" xr:uid="{00000000-0005-0000-0000-0000A9330000}"/>
    <cellStyle name="Note 3 11" xfId="13148" xr:uid="{00000000-0005-0000-0000-0000AA330000}"/>
    <cellStyle name="Note 3 11 2" xfId="17860" xr:uid="{00000000-0005-0000-0000-0000AB330000}"/>
    <cellStyle name="Note 3 12" xfId="18038" xr:uid="{00000000-0005-0000-0000-0000AC330000}"/>
    <cellStyle name="Note 3 12 2" xfId="24952" xr:uid="{00000000-0005-0000-0000-0000AD330000}"/>
    <cellStyle name="Note 3 13" xfId="13301" xr:uid="{00000000-0005-0000-0000-0000AE330000}"/>
    <cellStyle name="Note 3 2" xfId="808" xr:uid="{00000000-0005-0000-0000-0000AF330000}"/>
    <cellStyle name="Note 3 2 2" xfId="5133" xr:uid="{00000000-0005-0000-0000-0000B0330000}"/>
    <cellStyle name="Note 3 2 2 2" xfId="6456" xr:uid="{00000000-0005-0000-0000-0000B1330000}"/>
    <cellStyle name="Note 3 2 2 2 2" xfId="20381" xr:uid="{00000000-0005-0000-0000-0000B2330000}"/>
    <cellStyle name="Note 3 2 2 2 2 2" xfId="27285" xr:uid="{00000000-0005-0000-0000-0000B3330000}"/>
    <cellStyle name="Note 3 2 2 2 3" xfId="18408" xr:uid="{00000000-0005-0000-0000-0000B4330000}"/>
    <cellStyle name="Note 3 2 2 2 3 2" xfId="25321" xr:uid="{00000000-0005-0000-0000-0000B5330000}"/>
    <cellStyle name="Note 3 2 2 2 4" xfId="15673" xr:uid="{00000000-0005-0000-0000-0000B6330000}"/>
    <cellStyle name="Note 3 2 2 2 5" xfId="13849" xr:uid="{00000000-0005-0000-0000-0000B7330000}"/>
    <cellStyle name="Note 3 2 3" xfId="2704" xr:uid="{00000000-0005-0000-0000-0000B8330000}"/>
    <cellStyle name="Note 3 2 4" xfId="6122" xr:uid="{00000000-0005-0000-0000-0000B9330000}"/>
    <cellStyle name="Note 3 2 4 2" xfId="20175" xr:uid="{00000000-0005-0000-0000-0000BA330000}"/>
    <cellStyle name="Note 3 2 4 2 2" xfId="27083" xr:uid="{00000000-0005-0000-0000-0000BB330000}"/>
    <cellStyle name="Note 3 2 4 3" xfId="20745" xr:uid="{00000000-0005-0000-0000-0000BC330000}"/>
    <cellStyle name="Note 3 2 4 3 2" xfId="27649" xr:uid="{00000000-0005-0000-0000-0000BD330000}"/>
    <cellStyle name="Note 3 2 4 4" xfId="15468" xr:uid="{00000000-0005-0000-0000-0000BE330000}"/>
    <cellStyle name="Note 3 2 4 5" xfId="13781" xr:uid="{00000000-0005-0000-0000-0000BF330000}"/>
    <cellStyle name="Note 3 2 5" xfId="9986" xr:uid="{00000000-0005-0000-0000-0000C0330000}"/>
    <cellStyle name="Note 3 2 5 2" xfId="21441" xr:uid="{00000000-0005-0000-0000-0000C1330000}"/>
    <cellStyle name="Note 3 2 5 2 2" xfId="28340" xr:uid="{00000000-0005-0000-0000-0000C2330000}"/>
    <cellStyle name="Note 3 2 5 3" xfId="19726" xr:uid="{00000000-0005-0000-0000-0000C3330000}"/>
    <cellStyle name="Note 3 2 5 3 2" xfId="26634" xr:uid="{00000000-0005-0000-0000-0000C4330000}"/>
    <cellStyle name="Note 3 2 5 4" xfId="16819" xr:uid="{00000000-0005-0000-0000-0000C5330000}"/>
    <cellStyle name="Note 3 2 5 5" xfId="23895" xr:uid="{00000000-0005-0000-0000-0000C6330000}"/>
    <cellStyle name="Note 3 2 6" xfId="9764" xr:uid="{00000000-0005-0000-0000-0000C7330000}"/>
    <cellStyle name="Note 3 2 6 2" xfId="21233" xr:uid="{00000000-0005-0000-0000-0000C8330000}"/>
    <cellStyle name="Note 3 2 6 2 2" xfId="28137" xr:uid="{00000000-0005-0000-0000-0000C9330000}"/>
    <cellStyle name="Note 3 2 6 3" xfId="18311" xr:uid="{00000000-0005-0000-0000-0000CA330000}"/>
    <cellStyle name="Note 3 2 6 3 2" xfId="25224" xr:uid="{00000000-0005-0000-0000-0000CB330000}"/>
    <cellStyle name="Note 3 2 6 4" xfId="16611" xr:uid="{00000000-0005-0000-0000-0000CC330000}"/>
    <cellStyle name="Note 3 2 6 5" xfId="23694" xr:uid="{00000000-0005-0000-0000-0000CD330000}"/>
    <cellStyle name="Note 3 2 7" xfId="18343" xr:uid="{00000000-0005-0000-0000-0000CE330000}"/>
    <cellStyle name="Note 3 2 7 2" xfId="25256" xr:uid="{00000000-0005-0000-0000-0000CF330000}"/>
    <cellStyle name="Note 3 2 8" xfId="13551" xr:uid="{00000000-0005-0000-0000-0000D0330000}"/>
    <cellStyle name="Note 3 3" xfId="659" xr:uid="{00000000-0005-0000-0000-0000D1330000}"/>
    <cellStyle name="Note 3 3 2" xfId="3521" xr:uid="{00000000-0005-0000-0000-0000D2330000}"/>
    <cellStyle name="Note 3 3 2 2" xfId="6121" xr:uid="{00000000-0005-0000-0000-0000D3330000}"/>
    <cellStyle name="Note 3 3 2 2 2" xfId="20174" xr:uid="{00000000-0005-0000-0000-0000D4330000}"/>
    <cellStyle name="Note 3 3 2 2 2 2" xfId="27082" xr:uid="{00000000-0005-0000-0000-0000D5330000}"/>
    <cellStyle name="Note 3 3 2 2 3" xfId="20744" xr:uid="{00000000-0005-0000-0000-0000D6330000}"/>
    <cellStyle name="Note 3 3 2 2 3 2" xfId="27648" xr:uid="{00000000-0005-0000-0000-0000D7330000}"/>
    <cellStyle name="Note 3 3 2 2 4" xfId="15467" xr:uid="{00000000-0005-0000-0000-0000D8330000}"/>
    <cellStyle name="Note 3 3 2 2 5" xfId="13767" xr:uid="{00000000-0005-0000-0000-0000D9330000}"/>
    <cellStyle name="Note 3 3 2 3" xfId="9987" xr:uid="{00000000-0005-0000-0000-0000DA330000}"/>
    <cellStyle name="Note 3 3 2 3 2" xfId="21442" xr:uid="{00000000-0005-0000-0000-0000DB330000}"/>
    <cellStyle name="Note 3 3 2 3 2 2" xfId="28341" xr:uid="{00000000-0005-0000-0000-0000DC330000}"/>
    <cellStyle name="Note 3 3 2 3 3" xfId="19839" xr:uid="{00000000-0005-0000-0000-0000DD330000}"/>
    <cellStyle name="Note 3 3 2 3 3 2" xfId="26747" xr:uid="{00000000-0005-0000-0000-0000DE330000}"/>
    <cellStyle name="Note 3 3 2 3 4" xfId="16820" xr:uid="{00000000-0005-0000-0000-0000DF330000}"/>
    <cellStyle name="Note 3 3 2 3 5" xfId="23896" xr:uid="{00000000-0005-0000-0000-0000E0330000}"/>
    <cellStyle name="Note 3 3 2 4" xfId="18994" xr:uid="{00000000-0005-0000-0000-0000E1330000}"/>
    <cellStyle name="Note 3 3 2 4 2" xfId="25903" xr:uid="{00000000-0005-0000-0000-0000E2330000}"/>
    <cellStyle name="Note 3 3 2 5" xfId="14362" xr:uid="{00000000-0005-0000-0000-0000E3330000}"/>
    <cellStyle name="Note 3 3 3" xfId="5134" xr:uid="{00000000-0005-0000-0000-0000E4330000}"/>
    <cellStyle name="Note 3 3 3 2" xfId="6120" xr:uid="{00000000-0005-0000-0000-0000E5330000}"/>
    <cellStyle name="Note 3 3 3 2 2" xfId="20173" xr:uid="{00000000-0005-0000-0000-0000E6330000}"/>
    <cellStyle name="Note 3 3 3 2 2 2" xfId="27081" xr:uid="{00000000-0005-0000-0000-0000E7330000}"/>
    <cellStyle name="Note 3 3 3 2 3" xfId="20743" xr:uid="{00000000-0005-0000-0000-0000E8330000}"/>
    <cellStyle name="Note 3 3 3 2 3 2" xfId="27647" xr:uid="{00000000-0005-0000-0000-0000E9330000}"/>
    <cellStyle name="Note 3 3 3 2 4" xfId="15466" xr:uid="{00000000-0005-0000-0000-0000EA330000}"/>
    <cellStyle name="Note 3 3 3 2 5" xfId="13785" xr:uid="{00000000-0005-0000-0000-0000EB330000}"/>
    <cellStyle name="Note 3 3 3 3" xfId="9988" xr:uid="{00000000-0005-0000-0000-0000EC330000}"/>
    <cellStyle name="Note 3 3 3 3 2" xfId="21443" xr:uid="{00000000-0005-0000-0000-0000ED330000}"/>
    <cellStyle name="Note 3 3 3 3 2 2" xfId="28342" xr:uid="{00000000-0005-0000-0000-0000EE330000}"/>
    <cellStyle name="Note 3 3 3 3 3" xfId="19702" xr:uid="{00000000-0005-0000-0000-0000EF330000}"/>
    <cellStyle name="Note 3 3 3 3 3 2" xfId="26611" xr:uid="{00000000-0005-0000-0000-0000F0330000}"/>
    <cellStyle name="Note 3 3 3 3 4" xfId="16821" xr:uid="{00000000-0005-0000-0000-0000F1330000}"/>
    <cellStyle name="Note 3 3 3 3 5" xfId="23897" xr:uid="{00000000-0005-0000-0000-0000F2330000}"/>
    <cellStyle name="Note 3 3 3 4" xfId="19504" xr:uid="{00000000-0005-0000-0000-0000F3330000}"/>
    <cellStyle name="Note 3 3 3 4 2" xfId="26413" xr:uid="{00000000-0005-0000-0000-0000F4330000}"/>
    <cellStyle name="Note 3 3 3 5" xfId="14794" xr:uid="{00000000-0005-0000-0000-0000F5330000}"/>
    <cellStyle name="Note 3 3 4" xfId="2705" xr:uid="{00000000-0005-0000-0000-0000F6330000}"/>
    <cellStyle name="Note 3 3 4 2" xfId="6119" xr:uid="{00000000-0005-0000-0000-0000F7330000}"/>
    <cellStyle name="Note 3 3 4 2 2" xfId="20172" xr:uid="{00000000-0005-0000-0000-0000F8330000}"/>
    <cellStyle name="Note 3 3 4 2 2 2" xfId="27080" xr:uid="{00000000-0005-0000-0000-0000F9330000}"/>
    <cellStyle name="Note 3 3 4 2 3" xfId="20742" xr:uid="{00000000-0005-0000-0000-0000FA330000}"/>
    <cellStyle name="Note 3 3 4 2 3 2" xfId="27646" xr:uid="{00000000-0005-0000-0000-0000FB330000}"/>
    <cellStyle name="Note 3 3 4 2 4" xfId="15465" xr:uid="{00000000-0005-0000-0000-0000FC330000}"/>
    <cellStyle name="Note 3 3 4 2 5" xfId="13789" xr:uid="{00000000-0005-0000-0000-0000FD330000}"/>
    <cellStyle name="Note 3 3 4 3" xfId="9989" xr:uid="{00000000-0005-0000-0000-0000FE330000}"/>
    <cellStyle name="Note 3 3 4 3 2" xfId="21444" xr:uid="{00000000-0005-0000-0000-0000FF330000}"/>
    <cellStyle name="Note 3 3 4 3 2 2" xfId="28343" xr:uid="{00000000-0005-0000-0000-000000340000}"/>
    <cellStyle name="Note 3 3 4 3 3" xfId="19838" xr:uid="{00000000-0005-0000-0000-000001340000}"/>
    <cellStyle name="Note 3 3 4 3 3 2" xfId="26746" xr:uid="{00000000-0005-0000-0000-000002340000}"/>
    <cellStyle name="Note 3 3 4 3 4" xfId="16822" xr:uid="{00000000-0005-0000-0000-000003340000}"/>
    <cellStyle name="Note 3 3 4 3 5" xfId="23898" xr:uid="{00000000-0005-0000-0000-000004340000}"/>
    <cellStyle name="Note 3 3 4 4" xfId="18692" xr:uid="{00000000-0005-0000-0000-000005340000}"/>
    <cellStyle name="Note 3 3 4 4 2" xfId="25603" xr:uid="{00000000-0005-0000-0000-000006340000}"/>
    <cellStyle name="Note 3 3 4 5" xfId="14032" xr:uid="{00000000-0005-0000-0000-000007340000}"/>
    <cellStyle name="Note 3 3 5" xfId="9701" xr:uid="{00000000-0005-0000-0000-000008340000}"/>
    <cellStyle name="Note 3 3 5 2" xfId="21170" xr:uid="{00000000-0005-0000-0000-000009340000}"/>
    <cellStyle name="Note 3 3 5 2 2" xfId="28074" xr:uid="{00000000-0005-0000-0000-00000A340000}"/>
    <cellStyle name="Note 3 3 5 3" xfId="19109" xr:uid="{00000000-0005-0000-0000-00000B340000}"/>
    <cellStyle name="Note 3 3 5 3 2" xfId="26018" xr:uid="{00000000-0005-0000-0000-00000C340000}"/>
    <cellStyle name="Note 3 3 5 4" xfId="16548" xr:uid="{00000000-0005-0000-0000-00000D340000}"/>
    <cellStyle name="Note 3 3 5 5" xfId="23631" xr:uid="{00000000-0005-0000-0000-00000E340000}"/>
    <cellStyle name="Note 3 3 6" xfId="13149" xr:uid="{00000000-0005-0000-0000-00000F340000}"/>
    <cellStyle name="Note 3 3 6 2" xfId="17861" xr:uid="{00000000-0005-0000-0000-000010340000}"/>
    <cellStyle name="Note 3 4" xfId="2706" xr:uid="{00000000-0005-0000-0000-000011340000}"/>
    <cellStyle name="Note 3 4 2" xfId="5135" xr:uid="{00000000-0005-0000-0000-000012340000}"/>
    <cellStyle name="Note 3 4 3" xfId="5409" xr:uid="{00000000-0005-0000-0000-000013340000}"/>
    <cellStyle name="Note 3 4 3 2" xfId="6118" xr:uid="{00000000-0005-0000-0000-000014340000}"/>
    <cellStyle name="Note 3 4 3 2 2" xfId="20171" xr:uid="{00000000-0005-0000-0000-000015340000}"/>
    <cellStyle name="Note 3 4 3 2 2 2" xfId="27079" xr:uid="{00000000-0005-0000-0000-000016340000}"/>
    <cellStyle name="Note 3 4 3 2 3" xfId="20741" xr:uid="{00000000-0005-0000-0000-000017340000}"/>
    <cellStyle name="Note 3 4 3 2 3 2" xfId="27645" xr:uid="{00000000-0005-0000-0000-000018340000}"/>
    <cellStyle name="Note 3 4 3 2 4" xfId="15464" xr:uid="{00000000-0005-0000-0000-000019340000}"/>
    <cellStyle name="Note 3 4 3 2 5" xfId="13788" xr:uid="{00000000-0005-0000-0000-00001A340000}"/>
    <cellStyle name="Note 3 4 3 3" xfId="9990" xr:uid="{00000000-0005-0000-0000-00001B340000}"/>
    <cellStyle name="Note 3 4 3 3 2" xfId="21445" xr:uid="{00000000-0005-0000-0000-00001C340000}"/>
    <cellStyle name="Note 3 4 3 3 2 2" xfId="28344" xr:uid="{00000000-0005-0000-0000-00001D340000}"/>
    <cellStyle name="Note 3 4 3 3 3" xfId="18221" xr:uid="{00000000-0005-0000-0000-00001E340000}"/>
    <cellStyle name="Note 3 4 3 3 3 2" xfId="25135" xr:uid="{00000000-0005-0000-0000-00001F340000}"/>
    <cellStyle name="Note 3 4 3 3 4" xfId="16823" xr:uid="{00000000-0005-0000-0000-000020340000}"/>
    <cellStyle name="Note 3 4 3 3 5" xfId="23899" xr:uid="{00000000-0005-0000-0000-000021340000}"/>
    <cellStyle name="Note 3 4 3 4" xfId="19657" xr:uid="{00000000-0005-0000-0000-000022340000}"/>
    <cellStyle name="Note 3 4 3 4 2" xfId="26566" xr:uid="{00000000-0005-0000-0000-000023340000}"/>
    <cellStyle name="Note 3 4 3 5" xfId="14924" xr:uid="{00000000-0005-0000-0000-000024340000}"/>
    <cellStyle name="Note 3 4 4" xfId="9581" xr:uid="{00000000-0005-0000-0000-000025340000}"/>
    <cellStyle name="Note 3 4 4 2" xfId="21070" xr:uid="{00000000-0005-0000-0000-000026340000}"/>
    <cellStyle name="Note 3 4 4 2 2" xfId="27974" xr:uid="{00000000-0005-0000-0000-000027340000}"/>
    <cellStyle name="Note 3 4 4 3" xfId="19250" xr:uid="{00000000-0005-0000-0000-000028340000}"/>
    <cellStyle name="Note 3 4 4 3 2" xfId="26159" xr:uid="{00000000-0005-0000-0000-000029340000}"/>
    <cellStyle name="Note 3 4 4 4" xfId="16429" xr:uid="{00000000-0005-0000-0000-00002A340000}"/>
    <cellStyle name="Note 3 4 4 5" xfId="23531" xr:uid="{00000000-0005-0000-0000-00002B340000}"/>
    <cellStyle name="Note 3 5" xfId="3520" xr:uid="{00000000-0005-0000-0000-00002C340000}"/>
    <cellStyle name="Note 3 5 2" xfId="6117" xr:uid="{00000000-0005-0000-0000-00002D340000}"/>
    <cellStyle name="Note 3 5 2 2" xfId="20170" xr:uid="{00000000-0005-0000-0000-00002E340000}"/>
    <cellStyle name="Note 3 5 2 2 2" xfId="27078" xr:uid="{00000000-0005-0000-0000-00002F340000}"/>
    <cellStyle name="Note 3 5 2 3" xfId="20740" xr:uid="{00000000-0005-0000-0000-000030340000}"/>
    <cellStyle name="Note 3 5 2 3 2" xfId="27644" xr:uid="{00000000-0005-0000-0000-000031340000}"/>
    <cellStyle name="Note 3 5 2 4" xfId="15463" xr:uid="{00000000-0005-0000-0000-000032340000}"/>
    <cellStyle name="Note 3 5 2 5" xfId="13657" xr:uid="{00000000-0005-0000-0000-000033340000}"/>
    <cellStyle name="Note 3 5 3" xfId="9991" xr:uid="{00000000-0005-0000-0000-000034340000}"/>
    <cellStyle name="Note 3 5 3 2" xfId="21446" xr:uid="{00000000-0005-0000-0000-000035340000}"/>
    <cellStyle name="Note 3 5 3 2 2" xfId="28345" xr:uid="{00000000-0005-0000-0000-000036340000}"/>
    <cellStyle name="Note 3 5 3 3" xfId="20601" xr:uid="{00000000-0005-0000-0000-000037340000}"/>
    <cellStyle name="Note 3 5 3 3 2" xfId="27505" xr:uid="{00000000-0005-0000-0000-000038340000}"/>
    <cellStyle name="Note 3 5 3 4" xfId="16824" xr:uid="{00000000-0005-0000-0000-000039340000}"/>
    <cellStyle name="Note 3 5 3 5" xfId="23900" xr:uid="{00000000-0005-0000-0000-00003A340000}"/>
    <cellStyle name="Note 3 5 4" xfId="9483" xr:uid="{00000000-0005-0000-0000-00003B340000}"/>
    <cellStyle name="Note 3 5 4 2" xfId="20977" xr:uid="{00000000-0005-0000-0000-00003C340000}"/>
    <cellStyle name="Note 3 5 4 2 2" xfId="27881" xr:uid="{00000000-0005-0000-0000-00003D340000}"/>
    <cellStyle name="Note 3 5 4 3" xfId="18922" xr:uid="{00000000-0005-0000-0000-00003E340000}"/>
    <cellStyle name="Note 3 5 4 3 2" xfId="25831" xr:uid="{00000000-0005-0000-0000-00003F340000}"/>
    <cellStyle name="Note 3 5 4 4" xfId="16331" xr:uid="{00000000-0005-0000-0000-000040340000}"/>
    <cellStyle name="Note 3 5 4 5" xfId="23438" xr:uid="{00000000-0005-0000-0000-000041340000}"/>
    <cellStyle name="Note 3 5 5" xfId="18993" xr:uid="{00000000-0005-0000-0000-000042340000}"/>
    <cellStyle name="Note 3 5 5 2" xfId="25902" xr:uid="{00000000-0005-0000-0000-000043340000}"/>
    <cellStyle name="Note 3 5 6" xfId="14361" xr:uid="{00000000-0005-0000-0000-000044340000}"/>
    <cellStyle name="Note 3 6" xfId="5132" xr:uid="{00000000-0005-0000-0000-000045340000}"/>
    <cellStyle name="Note 3 6 2" xfId="6116" xr:uid="{00000000-0005-0000-0000-000046340000}"/>
    <cellStyle name="Note 3 6 2 2" xfId="20169" xr:uid="{00000000-0005-0000-0000-000047340000}"/>
    <cellStyle name="Note 3 6 2 2 2" xfId="27077" xr:uid="{00000000-0005-0000-0000-000048340000}"/>
    <cellStyle name="Note 3 6 2 3" xfId="20640" xr:uid="{00000000-0005-0000-0000-000049340000}"/>
    <cellStyle name="Note 3 6 2 3 2" xfId="27544" xr:uid="{00000000-0005-0000-0000-00004A340000}"/>
    <cellStyle name="Note 3 6 2 4" xfId="15462" xr:uid="{00000000-0005-0000-0000-00004B340000}"/>
    <cellStyle name="Note 3 6 2 5" xfId="14905" xr:uid="{00000000-0005-0000-0000-00004C340000}"/>
    <cellStyle name="Note 3 6 3" xfId="9992" xr:uid="{00000000-0005-0000-0000-00004D340000}"/>
    <cellStyle name="Note 3 6 3 2" xfId="21447" xr:uid="{00000000-0005-0000-0000-00004E340000}"/>
    <cellStyle name="Note 3 6 3 2 2" xfId="28346" xr:uid="{00000000-0005-0000-0000-00004F340000}"/>
    <cellStyle name="Note 3 6 3 3" xfId="17909" xr:uid="{00000000-0005-0000-0000-000050340000}"/>
    <cellStyle name="Note 3 6 3 3 2" xfId="24823" xr:uid="{00000000-0005-0000-0000-000051340000}"/>
    <cellStyle name="Note 3 6 3 4" xfId="16825" xr:uid="{00000000-0005-0000-0000-000052340000}"/>
    <cellStyle name="Note 3 6 3 5" xfId="23901" xr:uid="{00000000-0005-0000-0000-000053340000}"/>
    <cellStyle name="Note 3 6 4" xfId="6457" xr:uid="{00000000-0005-0000-0000-000054340000}"/>
    <cellStyle name="Note 3 6 4 2" xfId="20382" xr:uid="{00000000-0005-0000-0000-000055340000}"/>
    <cellStyle name="Note 3 6 4 2 2" xfId="27286" xr:uid="{00000000-0005-0000-0000-000056340000}"/>
    <cellStyle name="Note 3 6 4 3" xfId="18618" xr:uid="{00000000-0005-0000-0000-000057340000}"/>
    <cellStyle name="Note 3 6 4 3 2" xfId="25529" xr:uid="{00000000-0005-0000-0000-000058340000}"/>
    <cellStyle name="Note 3 6 4 4" xfId="15674" xr:uid="{00000000-0005-0000-0000-000059340000}"/>
    <cellStyle name="Note 3 6 4 5" xfId="14536" xr:uid="{00000000-0005-0000-0000-00005A340000}"/>
    <cellStyle name="Note 3 6 5" xfId="19503" xr:uid="{00000000-0005-0000-0000-00005B340000}"/>
    <cellStyle name="Note 3 6 5 2" xfId="26412" xr:uid="{00000000-0005-0000-0000-00005C340000}"/>
    <cellStyle name="Note 3 6 6" xfId="14793" xr:uid="{00000000-0005-0000-0000-00005D340000}"/>
    <cellStyle name="Note 3 7" xfId="2703" xr:uid="{00000000-0005-0000-0000-00005E340000}"/>
    <cellStyle name="Note 3 7 2" xfId="6115" xr:uid="{00000000-0005-0000-0000-00005F340000}"/>
    <cellStyle name="Note 3 7 2 2" xfId="20168" xr:uid="{00000000-0005-0000-0000-000060340000}"/>
    <cellStyle name="Note 3 7 2 2 2" xfId="27076" xr:uid="{00000000-0005-0000-0000-000061340000}"/>
    <cellStyle name="Note 3 7 2 3" xfId="20638" xr:uid="{00000000-0005-0000-0000-000062340000}"/>
    <cellStyle name="Note 3 7 2 3 2" xfId="27542" xr:uid="{00000000-0005-0000-0000-000063340000}"/>
    <cellStyle name="Note 3 7 2 4" xfId="15461" xr:uid="{00000000-0005-0000-0000-000064340000}"/>
    <cellStyle name="Note 3 7 2 5" xfId="14950" xr:uid="{00000000-0005-0000-0000-000065340000}"/>
    <cellStyle name="Note 3 7 3" xfId="9993" xr:uid="{00000000-0005-0000-0000-000066340000}"/>
    <cellStyle name="Note 3 7 3 2" xfId="21448" xr:uid="{00000000-0005-0000-0000-000067340000}"/>
    <cellStyle name="Note 3 7 3 2 2" xfId="28347" xr:uid="{00000000-0005-0000-0000-000068340000}"/>
    <cellStyle name="Note 3 7 3 3" xfId="20602" xr:uid="{00000000-0005-0000-0000-000069340000}"/>
    <cellStyle name="Note 3 7 3 3 2" xfId="27506" xr:uid="{00000000-0005-0000-0000-00006A340000}"/>
    <cellStyle name="Note 3 7 3 4" xfId="16826" xr:uid="{00000000-0005-0000-0000-00006B340000}"/>
    <cellStyle name="Note 3 7 3 5" xfId="23902" xr:uid="{00000000-0005-0000-0000-00006C340000}"/>
    <cellStyle name="Note 3 7 4" xfId="18691" xr:uid="{00000000-0005-0000-0000-00006D340000}"/>
    <cellStyle name="Note 3 7 4 2" xfId="25602" xr:uid="{00000000-0005-0000-0000-00006E340000}"/>
    <cellStyle name="Note 3 7 5" xfId="14031" xr:uid="{00000000-0005-0000-0000-00006F340000}"/>
    <cellStyle name="Note 3 8" xfId="6123" xr:uid="{00000000-0005-0000-0000-000070340000}"/>
    <cellStyle name="Note 3 8 2" xfId="20176" xr:uid="{00000000-0005-0000-0000-000071340000}"/>
    <cellStyle name="Note 3 8 2 2" xfId="27084" xr:uid="{00000000-0005-0000-0000-000072340000}"/>
    <cellStyle name="Note 3 8 3" xfId="20746" xr:uid="{00000000-0005-0000-0000-000073340000}"/>
    <cellStyle name="Note 3 8 3 2" xfId="27650" xr:uid="{00000000-0005-0000-0000-000074340000}"/>
    <cellStyle name="Note 3 8 4" xfId="15469" xr:uid="{00000000-0005-0000-0000-000075340000}"/>
    <cellStyle name="Note 3 8 5" xfId="13773" xr:uid="{00000000-0005-0000-0000-000076340000}"/>
    <cellStyle name="Note 3 9" xfId="9985" xr:uid="{00000000-0005-0000-0000-000077340000}"/>
    <cellStyle name="Note 3 9 2" xfId="21440" xr:uid="{00000000-0005-0000-0000-000078340000}"/>
    <cellStyle name="Note 3 9 2 2" xfId="28339" xr:uid="{00000000-0005-0000-0000-000079340000}"/>
    <cellStyle name="Note 3 9 3" xfId="21605" xr:uid="{00000000-0005-0000-0000-00007A340000}"/>
    <cellStyle name="Note 3 9 3 2" xfId="28503" xr:uid="{00000000-0005-0000-0000-00007B340000}"/>
    <cellStyle name="Note 3 9 4" xfId="16818" xr:uid="{00000000-0005-0000-0000-00007C340000}"/>
    <cellStyle name="Note 3 9 5" xfId="23894" xr:uid="{00000000-0005-0000-0000-00007D340000}"/>
    <cellStyle name="Note 4" xfId="278" xr:uid="{00000000-0005-0000-0000-00007E340000}"/>
    <cellStyle name="Note 4 10" xfId="9948" xr:uid="{00000000-0005-0000-0000-00007F340000}"/>
    <cellStyle name="Note 4 10 2" xfId="21417" xr:uid="{00000000-0005-0000-0000-000080340000}"/>
    <cellStyle name="Note 4 10 2 2" xfId="28316" xr:uid="{00000000-0005-0000-0000-000081340000}"/>
    <cellStyle name="Note 4 10 3" xfId="19171" xr:uid="{00000000-0005-0000-0000-000082340000}"/>
    <cellStyle name="Note 4 10 3 2" xfId="26080" xr:uid="{00000000-0005-0000-0000-000083340000}"/>
    <cellStyle name="Note 4 10 4" xfId="16795" xr:uid="{00000000-0005-0000-0000-000084340000}"/>
    <cellStyle name="Note 4 10 5" xfId="23873" xr:uid="{00000000-0005-0000-0000-000085340000}"/>
    <cellStyle name="Note 4 11" xfId="18039" xr:uid="{00000000-0005-0000-0000-000086340000}"/>
    <cellStyle name="Note 4 11 2" xfId="24953" xr:uid="{00000000-0005-0000-0000-000087340000}"/>
    <cellStyle name="Note 4 12" xfId="13302" xr:uid="{00000000-0005-0000-0000-000088340000}"/>
    <cellStyle name="Note 4 2" xfId="809" xr:uid="{00000000-0005-0000-0000-000089340000}"/>
    <cellStyle name="Note 4 2 10" xfId="13552" xr:uid="{00000000-0005-0000-0000-00008A340000}"/>
    <cellStyle name="Note 4 2 2" xfId="2709" xr:uid="{00000000-0005-0000-0000-00008B340000}"/>
    <cellStyle name="Note 4 2 2 2" xfId="5138" xr:uid="{00000000-0005-0000-0000-00008C340000}"/>
    <cellStyle name="Note 4 2 2 3" xfId="6454" xr:uid="{00000000-0005-0000-0000-00008D340000}"/>
    <cellStyle name="Note 4 2 2 3 2" xfId="20379" xr:uid="{00000000-0005-0000-0000-00008E340000}"/>
    <cellStyle name="Note 4 2 2 3 2 2" xfId="27283" xr:uid="{00000000-0005-0000-0000-00008F340000}"/>
    <cellStyle name="Note 4 2 2 3 3" xfId="18619" xr:uid="{00000000-0005-0000-0000-000090340000}"/>
    <cellStyle name="Note 4 2 2 3 3 2" xfId="25530" xr:uid="{00000000-0005-0000-0000-000091340000}"/>
    <cellStyle name="Note 4 2 2 3 4" xfId="15671" xr:uid="{00000000-0005-0000-0000-000092340000}"/>
    <cellStyle name="Note 4 2 2 3 5" xfId="17813" xr:uid="{00000000-0005-0000-0000-000093340000}"/>
    <cellStyle name="Note 4 2 3" xfId="2710" xr:uid="{00000000-0005-0000-0000-000094340000}"/>
    <cellStyle name="Note 4 2 3 2" xfId="3523" xr:uid="{00000000-0005-0000-0000-000095340000}"/>
    <cellStyle name="Note 4 2 3 2 2" xfId="6111" xr:uid="{00000000-0005-0000-0000-000096340000}"/>
    <cellStyle name="Note 4 2 3 2 2 2" xfId="20164" xr:uid="{00000000-0005-0000-0000-000097340000}"/>
    <cellStyle name="Note 4 2 3 2 2 2 2" xfId="27072" xr:uid="{00000000-0005-0000-0000-000098340000}"/>
    <cellStyle name="Note 4 2 3 2 2 3" xfId="20482" xr:uid="{00000000-0005-0000-0000-000099340000}"/>
    <cellStyle name="Note 4 2 3 2 2 3 2" xfId="27386" xr:uid="{00000000-0005-0000-0000-00009A340000}"/>
    <cellStyle name="Note 4 2 3 2 2 4" xfId="15457" xr:uid="{00000000-0005-0000-0000-00009B340000}"/>
    <cellStyle name="Note 4 2 3 2 2 5" xfId="15794" xr:uid="{00000000-0005-0000-0000-00009C340000}"/>
    <cellStyle name="Note 4 2 3 2 3" xfId="9997" xr:uid="{00000000-0005-0000-0000-00009D340000}"/>
    <cellStyle name="Note 4 2 3 2 3 2" xfId="21452" xr:uid="{00000000-0005-0000-0000-00009E340000}"/>
    <cellStyle name="Note 4 2 3 2 3 2 2" xfId="28351" xr:uid="{00000000-0005-0000-0000-00009F340000}"/>
    <cellStyle name="Note 4 2 3 2 3 3" xfId="15010" xr:uid="{00000000-0005-0000-0000-0000A0340000}"/>
    <cellStyle name="Note 4 2 3 2 3 3 2" xfId="14115" xr:uid="{00000000-0005-0000-0000-0000A1340000}"/>
    <cellStyle name="Note 4 2 3 2 3 4" xfId="16830" xr:uid="{00000000-0005-0000-0000-0000A2340000}"/>
    <cellStyle name="Note 4 2 3 2 3 5" xfId="23906" xr:uid="{00000000-0005-0000-0000-0000A3340000}"/>
    <cellStyle name="Note 4 2 3 2 4" xfId="18996" xr:uid="{00000000-0005-0000-0000-0000A4340000}"/>
    <cellStyle name="Note 4 2 3 2 4 2" xfId="25905" xr:uid="{00000000-0005-0000-0000-0000A5340000}"/>
    <cellStyle name="Note 4 2 3 2 5" xfId="14364" xr:uid="{00000000-0005-0000-0000-0000A6340000}"/>
    <cellStyle name="Note 4 2 3 3" xfId="5139" xr:uid="{00000000-0005-0000-0000-0000A7340000}"/>
    <cellStyle name="Note 4 2 3 3 2" xfId="6109" xr:uid="{00000000-0005-0000-0000-0000A8340000}"/>
    <cellStyle name="Note 4 2 3 3 2 2" xfId="20162" xr:uid="{00000000-0005-0000-0000-0000A9340000}"/>
    <cellStyle name="Note 4 2 3 3 2 2 2" xfId="27070" xr:uid="{00000000-0005-0000-0000-0000AA340000}"/>
    <cellStyle name="Note 4 2 3 3 2 3" xfId="20483" xr:uid="{00000000-0005-0000-0000-0000AB340000}"/>
    <cellStyle name="Note 4 2 3 3 2 3 2" xfId="27387" xr:uid="{00000000-0005-0000-0000-0000AC340000}"/>
    <cellStyle name="Note 4 2 3 3 2 4" xfId="15455" xr:uid="{00000000-0005-0000-0000-0000AD340000}"/>
    <cellStyle name="Note 4 2 3 3 2 5" xfId="14979" xr:uid="{00000000-0005-0000-0000-0000AE340000}"/>
    <cellStyle name="Note 4 2 3 3 3" xfId="9998" xr:uid="{00000000-0005-0000-0000-0000AF340000}"/>
    <cellStyle name="Note 4 2 3 3 3 2" xfId="21453" xr:uid="{00000000-0005-0000-0000-0000B0340000}"/>
    <cellStyle name="Note 4 2 3 3 3 2 2" xfId="28352" xr:uid="{00000000-0005-0000-0000-0000B1340000}"/>
    <cellStyle name="Note 4 2 3 3 3 3" xfId="20604" xr:uid="{00000000-0005-0000-0000-0000B2340000}"/>
    <cellStyle name="Note 4 2 3 3 3 3 2" xfId="27508" xr:uid="{00000000-0005-0000-0000-0000B3340000}"/>
    <cellStyle name="Note 4 2 3 3 3 4" xfId="16831" xr:uid="{00000000-0005-0000-0000-0000B4340000}"/>
    <cellStyle name="Note 4 2 3 3 3 5" xfId="23907" xr:uid="{00000000-0005-0000-0000-0000B5340000}"/>
    <cellStyle name="Note 4 2 3 3 4" xfId="19506" xr:uid="{00000000-0005-0000-0000-0000B6340000}"/>
    <cellStyle name="Note 4 2 3 3 4 2" xfId="26415" xr:uid="{00000000-0005-0000-0000-0000B7340000}"/>
    <cellStyle name="Note 4 2 3 3 5" xfId="14796" xr:uid="{00000000-0005-0000-0000-0000B8340000}"/>
    <cellStyle name="Note 4 2 3 4" xfId="6112" xr:uid="{00000000-0005-0000-0000-0000B9340000}"/>
    <cellStyle name="Note 4 2 3 4 2" xfId="20165" xr:uid="{00000000-0005-0000-0000-0000BA340000}"/>
    <cellStyle name="Note 4 2 3 4 2 2" xfId="27073" xr:uid="{00000000-0005-0000-0000-0000BB340000}"/>
    <cellStyle name="Note 4 2 3 4 3" xfId="18983" xr:uid="{00000000-0005-0000-0000-0000BC340000}"/>
    <cellStyle name="Note 4 2 3 4 3 2" xfId="25892" xr:uid="{00000000-0005-0000-0000-0000BD340000}"/>
    <cellStyle name="Note 4 2 3 4 4" xfId="15458" xr:uid="{00000000-0005-0000-0000-0000BE340000}"/>
    <cellStyle name="Note 4 2 3 4 5" xfId="13896" xr:uid="{00000000-0005-0000-0000-0000BF340000}"/>
    <cellStyle name="Note 4 2 3 5" xfId="9996" xr:uid="{00000000-0005-0000-0000-0000C0340000}"/>
    <cellStyle name="Note 4 2 3 5 2" xfId="21451" xr:uid="{00000000-0005-0000-0000-0000C1340000}"/>
    <cellStyle name="Note 4 2 3 5 2 2" xfId="28350" xr:uid="{00000000-0005-0000-0000-0000C2340000}"/>
    <cellStyle name="Note 4 2 3 5 3" xfId="18914" xr:uid="{00000000-0005-0000-0000-0000C3340000}"/>
    <cellStyle name="Note 4 2 3 5 3 2" xfId="25823" xr:uid="{00000000-0005-0000-0000-0000C4340000}"/>
    <cellStyle name="Note 4 2 3 5 4" xfId="16829" xr:uid="{00000000-0005-0000-0000-0000C5340000}"/>
    <cellStyle name="Note 4 2 3 5 5" xfId="23905" xr:uid="{00000000-0005-0000-0000-0000C6340000}"/>
    <cellStyle name="Note 4 2 3 6" xfId="18694" xr:uid="{00000000-0005-0000-0000-0000C7340000}"/>
    <cellStyle name="Note 4 2 3 6 2" xfId="25605" xr:uid="{00000000-0005-0000-0000-0000C8340000}"/>
    <cellStyle name="Note 4 2 3 7" xfId="14034" xr:uid="{00000000-0005-0000-0000-0000C9340000}"/>
    <cellStyle name="Note 4 2 4" xfId="5137" xr:uid="{00000000-0005-0000-0000-0000CA340000}"/>
    <cellStyle name="Note 4 2 5" xfId="2708" xr:uid="{00000000-0005-0000-0000-0000CB340000}"/>
    <cellStyle name="Note 4 2 6" xfId="6113" xr:uid="{00000000-0005-0000-0000-0000CC340000}"/>
    <cellStyle name="Note 4 2 6 2" xfId="20166" xr:uid="{00000000-0005-0000-0000-0000CD340000}"/>
    <cellStyle name="Note 4 2 6 2 2" xfId="27074" xr:uid="{00000000-0005-0000-0000-0000CE340000}"/>
    <cellStyle name="Note 4 2 6 3" xfId="18648" xr:uid="{00000000-0005-0000-0000-0000CF340000}"/>
    <cellStyle name="Note 4 2 6 3 2" xfId="25559" xr:uid="{00000000-0005-0000-0000-0000D0340000}"/>
    <cellStyle name="Note 4 2 6 4" xfId="15459" xr:uid="{00000000-0005-0000-0000-0000D1340000}"/>
    <cellStyle name="Note 4 2 6 5" xfId="14579" xr:uid="{00000000-0005-0000-0000-0000D2340000}"/>
    <cellStyle name="Note 4 2 7" xfId="9995" xr:uid="{00000000-0005-0000-0000-0000D3340000}"/>
    <cellStyle name="Note 4 2 7 2" xfId="21450" xr:uid="{00000000-0005-0000-0000-0000D4340000}"/>
    <cellStyle name="Note 4 2 7 2 2" xfId="28349" xr:uid="{00000000-0005-0000-0000-0000D5340000}"/>
    <cellStyle name="Note 4 2 7 3" xfId="20603" xr:uid="{00000000-0005-0000-0000-0000D6340000}"/>
    <cellStyle name="Note 4 2 7 3 2" xfId="27507" xr:uid="{00000000-0005-0000-0000-0000D7340000}"/>
    <cellStyle name="Note 4 2 7 4" xfId="16828" xr:uid="{00000000-0005-0000-0000-0000D8340000}"/>
    <cellStyle name="Note 4 2 7 5" xfId="23904" xr:uid="{00000000-0005-0000-0000-0000D9340000}"/>
    <cellStyle name="Note 4 2 8" xfId="9761" xr:uid="{00000000-0005-0000-0000-0000DA340000}"/>
    <cellStyle name="Note 4 2 8 2" xfId="21230" xr:uid="{00000000-0005-0000-0000-0000DB340000}"/>
    <cellStyle name="Note 4 2 8 2 2" xfId="28134" xr:uid="{00000000-0005-0000-0000-0000DC340000}"/>
    <cellStyle name="Note 4 2 8 3" xfId="20576" xr:uid="{00000000-0005-0000-0000-0000DD340000}"/>
    <cellStyle name="Note 4 2 8 3 2" xfId="27480" xr:uid="{00000000-0005-0000-0000-0000DE340000}"/>
    <cellStyle name="Note 4 2 8 4" xfId="16608" xr:uid="{00000000-0005-0000-0000-0000DF340000}"/>
    <cellStyle name="Note 4 2 8 5" xfId="23691" xr:uid="{00000000-0005-0000-0000-0000E0340000}"/>
    <cellStyle name="Note 4 2 9" xfId="18344" xr:uid="{00000000-0005-0000-0000-0000E1340000}"/>
    <cellStyle name="Note 4 2 9 2" xfId="25257" xr:uid="{00000000-0005-0000-0000-0000E2340000}"/>
    <cellStyle name="Note 4 3" xfId="660" xr:uid="{00000000-0005-0000-0000-0000E3340000}"/>
    <cellStyle name="Note 4 3 2" xfId="3524" xr:uid="{00000000-0005-0000-0000-0000E4340000}"/>
    <cellStyle name="Note 4 3 2 2" xfId="6108" xr:uid="{00000000-0005-0000-0000-0000E5340000}"/>
    <cellStyle name="Note 4 3 2 2 2" xfId="20161" xr:uid="{00000000-0005-0000-0000-0000E6340000}"/>
    <cellStyle name="Note 4 3 2 2 2 2" xfId="27069" xr:uid="{00000000-0005-0000-0000-0000E7340000}"/>
    <cellStyle name="Note 4 3 2 2 3" xfId="20739" xr:uid="{00000000-0005-0000-0000-0000E8340000}"/>
    <cellStyle name="Note 4 3 2 2 3 2" xfId="27643" xr:uid="{00000000-0005-0000-0000-0000E9340000}"/>
    <cellStyle name="Note 4 3 2 2 4" xfId="15454" xr:uid="{00000000-0005-0000-0000-0000EA340000}"/>
    <cellStyle name="Note 4 3 2 2 5" xfId="14954" xr:uid="{00000000-0005-0000-0000-0000EB340000}"/>
    <cellStyle name="Note 4 3 2 3" xfId="9999" xr:uid="{00000000-0005-0000-0000-0000EC340000}"/>
    <cellStyle name="Note 4 3 2 3 2" xfId="21454" xr:uid="{00000000-0005-0000-0000-0000ED340000}"/>
    <cellStyle name="Note 4 3 2 3 2 2" xfId="28353" xr:uid="{00000000-0005-0000-0000-0000EE340000}"/>
    <cellStyle name="Note 4 3 2 3 3" xfId="18475" xr:uid="{00000000-0005-0000-0000-0000EF340000}"/>
    <cellStyle name="Note 4 3 2 3 3 2" xfId="25388" xr:uid="{00000000-0005-0000-0000-0000F0340000}"/>
    <cellStyle name="Note 4 3 2 3 4" xfId="16832" xr:uid="{00000000-0005-0000-0000-0000F1340000}"/>
    <cellStyle name="Note 4 3 2 3 5" xfId="23908" xr:uid="{00000000-0005-0000-0000-0000F2340000}"/>
    <cellStyle name="Note 4 3 2 4" xfId="18997" xr:uid="{00000000-0005-0000-0000-0000F3340000}"/>
    <cellStyle name="Note 4 3 2 4 2" xfId="25906" xr:uid="{00000000-0005-0000-0000-0000F4340000}"/>
    <cellStyle name="Note 4 3 2 5" xfId="14365" xr:uid="{00000000-0005-0000-0000-0000F5340000}"/>
    <cellStyle name="Note 4 3 3" xfId="5140" xr:uid="{00000000-0005-0000-0000-0000F6340000}"/>
    <cellStyle name="Note 4 3 3 2" xfId="6107" xr:uid="{00000000-0005-0000-0000-0000F7340000}"/>
    <cellStyle name="Note 4 3 3 2 2" xfId="20160" xr:uid="{00000000-0005-0000-0000-0000F8340000}"/>
    <cellStyle name="Note 4 3 3 2 2 2" xfId="27068" xr:uid="{00000000-0005-0000-0000-0000F9340000}"/>
    <cellStyle name="Note 4 3 3 2 3" xfId="22429" xr:uid="{00000000-0005-0000-0000-0000FA340000}"/>
    <cellStyle name="Note 4 3 3 2 3 2" xfId="29326" xr:uid="{00000000-0005-0000-0000-0000FB340000}"/>
    <cellStyle name="Note 4 3 3 2 4" xfId="15453" xr:uid="{00000000-0005-0000-0000-0000FC340000}"/>
    <cellStyle name="Note 4 3 3 2 5" xfId="14941" xr:uid="{00000000-0005-0000-0000-0000FD340000}"/>
    <cellStyle name="Note 4 3 3 3" xfId="10000" xr:uid="{00000000-0005-0000-0000-0000FE340000}"/>
    <cellStyle name="Note 4 3 3 3 2" xfId="21455" xr:uid="{00000000-0005-0000-0000-0000FF340000}"/>
    <cellStyle name="Note 4 3 3 3 2 2" xfId="28354" xr:uid="{00000000-0005-0000-0000-000000350000}"/>
    <cellStyle name="Note 4 3 3 3 3" xfId="19615" xr:uid="{00000000-0005-0000-0000-000001350000}"/>
    <cellStyle name="Note 4 3 3 3 3 2" xfId="26524" xr:uid="{00000000-0005-0000-0000-000002350000}"/>
    <cellStyle name="Note 4 3 3 3 4" xfId="16833" xr:uid="{00000000-0005-0000-0000-000003350000}"/>
    <cellStyle name="Note 4 3 3 3 5" xfId="23909" xr:uid="{00000000-0005-0000-0000-000004350000}"/>
    <cellStyle name="Note 4 3 3 4" xfId="19507" xr:uid="{00000000-0005-0000-0000-000005350000}"/>
    <cellStyle name="Note 4 3 3 4 2" xfId="26416" xr:uid="{00000000-0005-0000-0000-000006350000}"/>
    <cellStyle name="Note 4 3 3 5" xfId="14797" xr:uid="{00000000-0005-0000-0000-000007350000}"/>
    <cellStyle name="Note 4 3 4" xfId="2711" xr:uid="{00000000-0005-0000-0000-000008350000}"/>
    <cellStyle name="Note 4 3 4 2" xfId="6106" xr:uid="{00000000-0005-0000-0000-000009350000}"/>
    <cellStyle name="Note 4 3 4 2 2" xfId="20159" xr:uid="{00000000-0005-0000-0000-00000A350000}"/>
    <cellStyle name="Note 4 3 4 2 2 2" xfId="27067" xr:uid="{00000000-0005-0000-0000-00000B350000}"/>
    <cellStyle name="Note 4 3 4 2 3" xfId="20481" xr:uid="{00000000-0005-0000-0000-00000C350000}"/>
    <cellStyle name="Note 4 3 4 2 3 2" xfId="27385" xr:uid="{00000000-0005-0000-0000-00000D350000}"/>
    <cellStyle name="Note 4 3 4 2 4" xfId="15452" xr:uid="{00000000-0005-0000-0000-00000E350000}"/>
    <cellStyle name="Note 4 3 4 2 5" xfId="14945" xr:uid="{00000000-0005-0000-0000-00000F350000}"/>
    <cellStyle name="Note 4 3 4 3" xfId="10001" xr:uid="{00000000-0005-0000-0000-000010350000}"/>
    <cellStyle name="Note 4 3 4 3 2" xfId="21456" xr:uid="{00000000-0005-0000-0000-000011350000}"/>
    <cellStyle name="Note 4 3 4 3 2 2" xfId="28355" xr:uid="{00000000-0005-0000-0000-000012350000}"/>
    <cellStyle name="Note 4 3 4 3 3" xfId="19162" xr:uid="{00000000-0005-0000-0000-000013350000}"/>
    <cellStyle name="Note 4 3 4 3 3 2" xfId="26071" xr:uid="{00000000-0005-0000-0000-000014350000}"/>
    <cellStyle name="Note 4 3 4 3 4" xfId="16834" xr:uid="{00000000-0005-0000-0000-000015350000}"/>
    <cellStyle name="Note 4 3 4 3 5" xfId="23910" xr:uid="{00000000-0005-0000-0000-000016350000}"/>
    <cellStyle name="Note 4 3 4 4" xfId="18695" xr:uid="{00000000-0005-0000-0000-000017350000}"/>
    <cellStyle name="Note 4 3 4 4 2" xfId="25606" xr:uid="{00000000-0005-0000-0000-000018350000}"/>
    <cellStyle name="Note 4 3 4 5" xfId="14035" xr:uid="{00000000-0005-0000-0000-000019350000}"/>
    <cellStyle name="Note 4 3 5" xfId="9665" xr:uid="{00000000-0005-0000-0000-00001A350000}"/>
    <cellStyle name="Note 4 3 5 2" xfId="21134" xr:uid="{00000000-0005-0000-0000-00001B350000}"/>
    <cellStyle name="Note 4 3 5 2 2" xfId="28038" xr:uid="{00000000-0005-0000-0000-00001C350000}"/>
    <cellStyle name="Note 4 3 5 3" xfId="19725" xr:uid="{00000000-0005-0000-0000-00001D350000}"/>
    <cellStyle name="Note 4 3 5 3 2" xfId="26633" xr:uid="{00000000-0005-0000-0000-00001E350000}"/>
    <cellStyle name="Note 4 3 5 4" xfId="16512" xr:uid="{00000000-0005-0000-0000-00001F350000}"/>
    <cellStyle name="Note 4 3 5 5" xfId="23595" xr:uid="{00000000-0005-0000-0000-000020350000}"/>
    <cellStyle name="Note 4 4" xfId="2712" xr:uid="{00000000-0005-0000-0000-000021350000}"/>
    <cellStyle name="Note 4 4 2" xfId="5141" xr:uid="{00000000-0005-0000-0000-000022350000}"/>
    <cellStyle name="Note 4 4 3" xfId="5410" xr:uid="{00000000-0005-0000-0000-000023350000}"/>
    <cellStyle name="Note 4 4 3 2" xfId="6104" xr:uid="{00000000-0005-0000-0000-000024350000}"/>
    <cellStyle name="Note 4 4 3 2 2" xfId="20157" xr:uid="{00000000-0005-0000-0000-000025350000}"/>
    <cellStyle name="Note 4 4 3 2 2 2" xfId="27065" xr:uid="{00000000-0005-0000-0000-000026350000}"/>
    <cellStyle name="Note 4 4 3 2 3" xfId="20637" xr:uid="{00000000-0005-0000-0000-000027350000}"/>
    <cellStyle name="Note 4 4 3 2 3 2" xfId="27541" xr:uid="{00000000-0005-0000-0000-000028350000}"/>
    <cellStyle name="Note 4 4 3 2 4" xfId="15450" xr:uid="{00000000-0005-0000-0000-000029350000}"/>
    <cellStyle name="Note 4 4 3 2 5" xfId="14959" xr:uid="{00000000-0005-0000-0000-00002A350000}"/>
    <cellStyle name="Note 4 4 3 3" xfId="10002" xr:uid="{00000000-0005-0000-0000-00002B350000}"/>
    <cellStyle name="Note 4 4 3 3 2" xfId="21457" xr:uid="{00000000-0005-0000-0000-00002C350000}"/>
    <cellStyle name="Note 4 4 3 3 2 2" xfId="28356" xr:uid="{00000000-0005-0000-0000-00002D350000}"/>
    <cellStyle name="Note 4 4 3 3 3" xfId="18477" xr:uid="{00000000-0005-0000-0000-00002E350000}"/>
    <cellStyle name="Note 4 4 3 3 3 2" xfId="25390" xr:uid="{00000000-0005-0000-0000-00002F350000}"/>
    <cellStyle name="Note 4 4 3 3 4" xfId="16835" xr:uid="{00000000-0005-0000-0000-000030350000}"/>
    <cellStyle name="Note 4 4 3 3 5" xfId="23911" xr:uid="{00000000-0005-0000-0000-000031350000}"/>
    <cellStyle name="Note 4 4 3 4" xfId="19658" xr:uid="{00000000-0005-0000-0000-000032350000}"/>
    <cellStyle name="Note 4 4 3 4 2" xfId="26567" xr:uid="{00000000-0005-0000-0000-000033350000}"/>
    <cellStyle name="Note 4 4 3 5" xfId="14925" xr:uid="{00000000-0005-0000-0000-000034350000}"/>
    <cellStyle name="Note 4 4 4" xfId="9514" xr:uid="{00000000-0005-0000-0000-000035350000}"/>
    <cellStyle name="Note 4 4 4 2" xfId="21007" xr:uid="{00000000-0005-0000-0000-000036350000}"/>
    <cellStyle name="Note 4 4 4 2 2" xfId="27911" xr:uid="{00000000-0005-0000-0000-000037350000}"/>
    <cellStyle name="Note 4 4 4 3" xfId="19266" xr:uid="{00000000-0005-0000-0000-000038350000}"/>
    <cellStyle name="Note 4 4 4 3 2" xfId="26175" xr:uid="{00000000-0005-0000-0000-000039350000}"/>
    <cellStyle name="Note 4 4 4 4" xfId="16362" xr:uid="{00000000-0005-0000-0000-00003A350000}"/>
    <cellStyle name="Note 4 4 4 5" xfId="23468" xr:uid="{00000000-0005-0000-0000-00003B350000}"/>
    <cellStyle name="Note 4 5" xfId="3522" xr:uid="{00000000-0005-0000-0000-00003C350000}"/>
    <cellStyle name="Note 4 5 2" xfId="6103" xr:uid="{00000000-0005-0000-0000-00003D350000}"/>
    <cellStyle name="Note 4 5 2 2" xfId="20156" xr:uid="{00000000-0005-0000-0000-00003E350000}"/>
    <cellStyle name="Note 4 5 2 2 2" xfId="27064" xr:uid="{00000000-0005-0000-0000-00003F350000}"/>
    <cellStyle name="Note 4 5 2 3" xfId="20635" xr:uid="{00000000-0005-0000-0000-000040350000}"/>
    <cellStyle name="Note 4 5 2 3 2" xfId="27539" xr:uid="{00000000-0005-0000-0000-000041350000}"/>
    <cellStyle name="Note 4 5 2 4" xfId="15449" xr:uid="{00000000-0005-0000-0000-000042350000}"/>
    <cellStyle name="Note 4 5 2 5" xfId="14971" xr:uid="{00000000-0005-0000-0000-000043350000}"/>
    <cellStyle name="Note 4 5 3" xfId="10003" xr:uid="{00000000-0005-0000-0000-000044350000}"/>
    <cellStyle name="Note 4 5 3 2" xfId="21458" xr:uid="{00000000-0005-0000-0000-000045350000}"/>
    <cellStyle name="Note 4 5 3 2 2" xfId="28357" xr:uid="{00000000-0005-0000-0000-000046350000}"/>
    <cellStyle name="Note 4 5 3 3" xfId="19164" xr:uid="{00000000-0005-0000-0000-000047350000}"/>
    <cellStyle name="Note 4 5 3 3 2" xfId="26073" xr:uid="{00000000-0005-0000-0000-000048350000}"/>
    <cellStyle name="Note 4 5 3 4" xfId="16836" xr:uid="{00000000-0005-0000-0000-000049350000}"/>
    <cellStyle name="Note 4 5 3 5" xfId="23912" xr:uid="{00000000-0005-0000-0000-00004A350000}"/>
    <cellStyle name="Note 4 5 4" xfId="9412" xr:uid="{00000000-0005-0000-0000-00004B350000}"/>
    <cellStyle name="Note 4 5 4 2" xfId="20913" xr:uid="{00000000-0005-0000-0000-00004C350000}"/>
    <cellStyle name="Note 4 5 4 2 2" xfId="27817" xr:uid="{00000000-0005-0000-0000-00004D350000}"/>
    <cellStyle name="Note 4 5 4 3" xfId="20149" xr:uid="{00000000-0005-0000-0000-00004E350000}"/>
    <cellStyle name="Note 4 5 4 3 2" xfId="27057" xr:uid="{00000000-0005-0000-0000-00004F350000}"/>
    <cellStyle name="Note 4 5 4 4" xfId="16263" xr:uid="{00000000-0005-0000-0000-000050350000}"/>
    <cellStyle name="Note 4 5 4 5" xfId="23374" xr:uid="{00000000-0005-0000-0000-000051350000}"/>
    <cellStyle name="Note 4 5 5" xfId="18995" xr:uid="{00000000-0005-0000-0000-000052350000}"/>
    <cellStyle name="Note 4 5 5 2" xfId="25904" xr:uid="{00000000-0005-0000-0000-000053350000}"/>
    <cellStyle name="Note 4 5 6" xfId="14363" xr:uid="{00000000-0005-0000-0000-000054350000}"/>
    <cellStyle name="Note 4 6" xfId="5136" xr:uid="{00000000-0005-0000-0000-000055350000}"/>
    <cellStyle name="Note 4 6 2" xfId="6102" xr:uid="{00000000-0005-0000-0000-000056350000}"/>
    <cellStyle name="Note 4 6 2 2" xfId="20155" xr:uid="{00000000-0005-0000-0000-000057350000}"/>
    <cellStyle name="Note 4 6 2 2 2" xfId="27063" xr:uid="{00000000-0005-0000-0000-000058350000}"/>
    <cellStyle name="Note 4 6 2 3" xfId="20196" xr:uid="{00000000-0005-0000-0000-000059350000}"/>
    <cellStyle name="Note 4 6 2 3 2" xfId="27104" xr:uid="{00000000-0005-0000-0000-00005A350000}"/>
    <cellStyle name="Note 4 6 2 4" xfId="15448" xr:uid="{00000000-0005-0000-0000-00005B350000}"/>
    <cellStyle name="Note 4 6 2 5" xfId="14974" xr:uid="{00000000-0005-0000-0000-00005C350000}"/>
    <cellStyle name="Note 4 6 3" xfId="10004" xr:uid="{00000000-0005-0000-0000-00005D350000}"/>
    <cellStyle name="Note 4 6 3 2" xfId="21459" xr:uid="{00000000-0005-0000-0000-00005E350000}"/>
    <cellStyle name="Note 4 6 3 2 2" xfId="28358" xr:uid="{00000000-0005-0000-0000-00005F350000}"/>
    <cellStyle name="Note 4 6 3 3" xfId="18208" xr:uid="{00000000-0005-0000-0000-000060350000}"/>
    <cellStyle name="Note 4 6 3 3 2" xfId="25122" xr:uid="{00000000-0005-0000-0000-000061350000}"/>
    <cellStyle name="Note 4 6 3 4" xfId="16837" xr:uid="{00000000-0005-0000-0000-000062350000}"/>
    <cellStyle name="Note 4 6 3 5" xfId="23913" xr:uid="{00000000-0005-0000-0000-000063350000}"/>
    <cellStyle name="Note 4 6 4" xfId="9484" xr:uid="{00000000-0005-0000-0000-000064350000}"/>
    <cellStyle name="Note 4 6 4 2" xfId="20978" xr:uid="{00000000-0005-0000-0000-000065350000}"/>
    <cellStyle name="Note 4 6 4 2 2" xfId="27882" xr:uid="{00000000-0005-0000-0000-000066350000}"/>
    <cellStyle name="Note 4 6 4 3" xfId="17952" xr:uid="{00000000-0005-0000-0000-000067350000}"/>
    <cellStyle name="Note 4 6 4 3 2" xfId="24866" xr:uid="{00000000-0005-0000-0000-000068350000}"/>
    <cellStyle name="Note 4 6 4 4" xfId="16332" xr:uid="{00000000-0005-0000-0000-000069350000}"/>
    <cellStyle name="Note 4 6 4 5" xfId="23439" xr:uid="{00000000-0005-0000-0000-00006A350000}"/>
    <cellStyle name="Note 4 6 5" xfId="19505" xr:uid="{00000000-0005-0000-0000-00006B350000}"/>
    <cellStyle name="Note 4 6 5 2" xfId="26414" xr:uid="{00000000-0005-0000-0000-00006C350000}"/>
    <cellStyle name="Note 4 6 6" xfId="14795" xr:uid="{00000000-0005-0000-0000-00006D350000}"/>
    <cellStyle name="Note 4 7" xfId="2707" xr:uid="{00000000-0005-0000-0000-00006E350000}"/>
    <cellStyle name="Note 4 7 2" xfId="6101" xr:uid="{00000000-0005-0000-0000-00006F350000}"/>
    <cellStyle name="Note 4 7 2 2" xfId="20154" xr:uid="{00000000-0005-0000-0000-000070350000}"/>
    <cellStyle name="Note 4 7 2 2 2" xfId="27062" xr:uid="{00000000-0005-0000-0000-000071350000}"/>
    <cellStyle name="Note 4 7 2 3" xfId="18001" xr:uid="{00000000-0005-0000-0000-000072350000}"/>
    <cellStyle name="Note 4 7 2 3 2" xfId="24915" xr:uid="{00000000-0005-0000-0000-000073350000}"/>
    <cellStyle name="Note 4 7 2 4" xfId="15447" xr:uid="{00000000-0005-0000-0000-000074350000}"/>
    <cellStyle name="Note 4 7 2 5" xfId="14957" xr:uid="{00000000-0005-0000-0000-000075350000}"/>
    <cellStyle name="Note 4 7 3" xfId="10005" xr:uid="{00000000-0005-0000-0000-000076350000}"/>
    <cellStyle name="Note 4 7 3 2" xfId="21460" xr:uid="{00000000-0005-0000-0000-000077350000}"/>
    <cellStyle name="Note 4 7 3 2 2" xfId="28359" xr:uid="{00000000-0005-0000-0000-000078350000}"/>
    <cellStyle name="Note 4 7 3 3" xfId="18476" xr:uid="{00000000-0005-0000-0000-000079350000}"/>
    <cellStyle name="Note 4 7 3 3 2" xfId="25389" xr:uid="{00000000-0005-0000-0000-00007A350000}"/>
    <cellStyle name="Note 4 7 3 4" xfId="16838" xr:uid="{00000000-0005-0000-0000-00007B350000}"/>
    <cellStyle name="Note 4 7 3 5" xfId="23914" xr:uid="{00000000-0005-0000-0000-00007C350000}"/>
    <cellStyle name="Note 4 7 4" xfId="6455" xr:uid="{00000000-0005-0000-0000-00007D350000}"/>
    <cellStyle name="Note 4 7 4 2" xfId="20380" xr:uid="{00000000-0005-0000-0000-00007E350000}"/>
    <cellStyle name="Note 4 7 4 2 2" xfId="27284" xr:uid="{00000000-0005-0000-0000-00007F350000}"/>
    <cellStyle name="Note 4 7 4 3" xfId="19351" xr:uid="{00000000-0005-0000-0000-000080350000}"/>
    <cellStyle name="Note 4 7 4 3 2" xfId="26260" xr:uid="{00000000-0005-0000-0000-000081350000}"/>
    <cellStyle name="Note 4 7 4 4" xfId="15672" xr:uid="{00000000-0005-0000-0000-000082350000}"/>
    <cellStyle name="Note 4 7 4 5" xfId="15737" xr:uid="{00000000-0005-0000-0000-000083350000}"/>
    <cellStyle name="Note 4 7 5" xfId="18693" xr:uid="{00000000-0005-0000-0000-000084350000}"/>
    <cellStyle name="Note 4 7 5 2" xfId="25604" xr:uid="{00000000-0005-0000-0000-000085350000}"/>
    <cellStyle name="Note 4 7 6" xfId="14033" xr:uid="{00000000-0005-0000-0000-000086350000}"/>
    <cellStyle name="Note 4 8" xfId="6114" xr:uid="{00000000-0005-0000-0000-000087350000}"/>
    <cellStyle name="Note 4 8 2" xfId="20167" xr:uid="{00000000-0005-0000-0000-000088350000}"/>
    <cellStyle name="Note 4 8 2 2" xfId="27075" xr:uid="{00000000-0005-0000-0000-000089350000}"/>
    <cellStyle name="Note 4 8 3" xfId="18000" xr:uid="{00000000-0005-0000-0000-00008A350000}"/>
    <cellStyle name="Note 4 8 3 2" xfId="24914" xr:uid="{00000000-0005-0000-0000-00008B350000}"/>
    <cellStyle name="Note 4 8 4" xfId="15460" xr:uid="{00000000-0005-0000-0000-00008C350000}"/>
    <cellStyle name="Note 4 8 5" xfId="13566" xr:uid="{00000000-0005-0000-0000-00008D350000}"/>
    <cellStyle name="Note 4 9" xfId="9994" xr:uid="{00000000-0005-0000-0000-00008E350000}"/>
    <cellStyle name="Note 4 9 2" xfId="21449" xr:uid="{00000000-0005-0000-0000-00008F350000}"/>
    <cellStyle name="Note 4 9 2 2" xfId="28348" xr:uid="{00000000-0005-0000-0000-000090350000}"/>
    <cellStyle name="Note 4 9 3" xfId="17908" xr:uid="{00000000-0005-0000-0000-000091350000}"/>
    <cellStyle name="Note 4 9 3 2" xfId="24822" xr:uid="{00000000-0005-0000-0000-000092350000}"/>
    <cellStyle name="Note 4 9 4" xfId="16827" xr:uid="{00000000-0005-0000-0000-000093350000}"/>
    <cellStyle name="Note 4 9 5" xfId="23903" xr:uid="{00000000-0005-0000-0000-000094350000}"/>
    <cellStyle name="Note 5" xfId="279" xr:uid="{00000000-0005-0000-0000-000095350000}"/>
    <cellStyle name="Note 5 10" xfId="13303" xr:uid="{00000000-0005-0000-0000-000096350000}"/>
    <cellStyle name="Note 5 2" xfId="2714" xr:uid="{00000000-0005-0000-0000-000097350000}"/>
    <cellStyle name="Note 5 2 2" xfId="5143" xr:uid="{00000000-0005-0000-0000-000098350000}"/>
    <cellStyle name="Note 5 2 3" xfId="6452" xr:uid="{00000000-0005-0000-0000-000099350000}"/>
    <cellStyle name="Note 5 2 3 2" xfId="20377" xr:uid="{00000000-0005-0000-0000-00009A350000}"/>
    <cellStyle name="Note 5 2 3 2 2" xfId="27281" xr:uid="{00000000-0005-0000-0000-00009B350000}"/>
    <cellStyle name="Note 5 2 3 3" xfId="18277" xr:uid="{00000000-0005-0000-0000-00009C350000}"/>
    <cellStyle name="Note 5 2 3 3 2" xfId="25191" xr:uid="{00000000-0005-0000-0000-00009D350000}"/>
    <cellStyle name="Note 5 2 3 4" xfId="15669" xr:uid="{00000000-0005-0000-0000-00009E350000}"/>
    <cellStyle name="Note 5 2 3 5" xfId="14537" xr:uid="{00000000-0005-0000-0000-00009F350000}"/>
    <cellStyle name="Note 5 3" xfId="2715" xr:uid="{00000000-0005-0000-0000-0000A0350000}"/>
    <cellStyle name="Note 5 3 2" xfId="3525" xr:uid="{00000000-0005-0000-0000-0000A1350000}"/>
    <cellStyle name="Note 5 3 2 2" xfId="6098" xr:uid="{00000000-0005-0000-0000-0000A2350000}"/>
    <cellStyle name="Note 5 3 2 2 2" xfId="20151" xr:uid="{00000000-0005-0000-0000-0000A3350000}"/>
    <cellStyle name="Note 5 3 2 2 2 2" xfId="27059" xr:uid="{00000000-0005-0000-0000-0000A4350000}"/>
    <cellStyle name="Note 5 3 2 2 3" xfId="20479" xr:uid="{00000000-0005-0000-0000-0000A5350000}"/>
    <cellStyle name="Note 5 3 2 2 3 2" xfId="27383" xr:uid="{00000000-0005-0000-0000-0000A6350000}"/>
    <cellStyle name="Note 5 3 2 2 4" xfId="15444" xr:uid="{00000000-0005-0000-0000-0000A7350000}"/>
    <cellStyle name="Note 5 3 2 2 5" xfId="13897" xr:uid="{00000000-0005-0000-0000-0000A8350000}"/>
    <cellStyle name="Note 5 3 2 3" xfId="10010" xr:uid="{00000000-0005-0000-0000-0000A9350000}"/>
    <cellStyle name="Note 5 3 2 3 2" xfId="21464" xr:uid="{00000000-0005-0000-0000-0000AA350000}"/>
    <cellStyle name="Note 5 3 2 3 2 2" xfId="28363" xr:uid="{00000000-0005-0000-0000-0000AB350000}"/>
    <cellStyle name="Note 5 3 2 3 3" xfId="19159" xr:uid="{00000000-0005-0000-0000-0000AC350000}"/>
    <cellStyle name="Note 5 3 2 3 3 2" xfId="26068" xr:uid="{00000000-0005-0000-0000-0000AD350000}"/>
    <cellStyle name="Note 5 3 2 3 4" xfId="16842" xr:uid="{00000000-0005-0000-0000-0000AE350000}"/>
    <cellStyle name="Note 5 3 2 3 5" xfId="23918" xr:uid="{00000000-0005-0000-0000-0000AF350000}"/>
    <cellStyle name="Note 5 3 2 4" xfId="18998" xr:uid="{00000000-0005-0000-0000-0000B0350000}"/>
    <cellStyle name="Note 5 3 2 4 2" xfId="25907" xr:uid="{00000000-0005-0000-0000-0000B1350000}"/>
    <cellStyle name="Note 5 3 2 5" xfId="14366" xr:uid="{00000000-0005-0000-0000-0000B2350000}"/>
    <cellStyle name="Note 5 3 3" xfId="5144" xr:uid="{00000000-0005-0000-0000-0000B3350000}"/>
    <cellStyle name="Note 5 3 3 2" xfId="6095" xr:uid="{00000000-0005-0000-0000-0000B4350000}"/>
    <cellStyle name="Note 5 3 3 2 2" xfId="20148" xr:uid="{00000000-0005-0000-0000-0000B5350000}"/>
    <cellStyle name="Note 5 3 3 2 2 2" xfId="27056" xr:uid="{00000000-0005-0000-0000-0000B6350000}"/>
    <cellStyle name="Note 5 3 3 2 3" xfId="19737" xr:uid="{00000000-0005-0000-0000-0000B7350000}"/>
    <cellStyle name="Note 5 3 3 2 3 2" xfId="26645" xr:uid="{00000000-0005-0000-0000-0000B8350000}"/>
    <cellStyle name="Note 5 3 3 2 4" xfId="15441" xr:uid="{00000000-0005-0000-0000-0000B9350000}"/>
    <cellStyle name="Note 5 3 3 2 5" xfId="14947" xr:uid="{00000000-0005-0000-0000-0000BA350000}"/>
    <cellStyle name="Note 5 3 3 3" xfId="10011" xr:uid="{00000000-0005-0000-0000-0000BB350000}"/>
    <cellStyle name="Note 5 3 3 3 2" xfId="21465" xr:uid="{00000000-0005-0000-0000-0000BC350000}"/>
    <cellStyle name="Note 5 3 3 3 2 2" xfId="28364" xr:uid="{00000000-0005-0000-0000-0000BD350000}"/>
    <cellStyle name="Note 5 3 3 3 3" xfId="19614" xr:uid="{00000000-0005-0000-0000-0000BE350000}"/>
    <cellStyle name="Note 5 3 3 3 3 2" xfId="26523" xr:uid="{00000000-0005-0000-0000-0000BF350000}"/>
    <cellStyle name="Note 5 3 3 3 4" xfId="16843" xr:uid="{00000000-0005-0000-0000-0000C0350000}"/>
    <cellStyle name="Note 5 3 3 3 5" xfId="23919" xr:uid="{00000000-0005-0000-0000-0000C1350000}"/>
    <cellStyle name="Note 5 3 3 4" xfId="19508" xr:uid="{00000000-0005-0000-0000-0000C2350000}"/>
    <cellStyle name="Note 5 3 3 4 2" xfId="26417" xr:uid="{00000000-0005-0000-0000-0000C3350000}"/>
    <cellStyle name="Note 5 3 3 5" xfId="14798" xr:uid="{00000000-0005-0000-0000-0000C4350000}"/>
    <cellStyle name="Note 5 3 4" xfId="6099" xr:uid="{00000000-0005-0000-0000-0000C5350000}"/>
    <cellStyle name="Note 5 3 4 2" xfId="20152" xr:uid="{00000000-0005-0000-0000-0000C6350000}"/>
    <cellStyle name="Note 5 3 4 2 2" xfId="27060" xr:uid="{00000000-0005-0000-0000-0000C7350000}"/>
    <cellStyle name="Note 5 3 4 3" xfId="20683" xr:uid="{00000000-0005-0000-0000-0000C8350000}"/>
    <cellStyle name="Note 5 3 4 3 2" xfId="27587" xr:uid="{00000000-0005-0000-0000-0000C9350000}"/>
    <cellStyle name="Note 5 3 4 4" xfId="15445" xr:uid="{00000000-0005-0000-0000-0000CA350000}"/>
    <cellStyle name="Note 5 3 4 5" xfId="14580" xr:uid="{00000000-0005-0000-0000-0000CB350000}"/>
    <cellStyle name="Note 5 3 5" xfId="10009" xr:uid="{00000000-0005-0000-0000-0000CC350000}"/>
    <cellStyle name="Note 5 3 5 2" xfId="21463" xr:uid="{00000000-0005-0000-0000-0000CD350000}"/>
    <cellStyle name="Note 5 3 5 2 2" xfId="28362" xr:uid="{00000000-0005-0000-0000-0000CE350000}"/>
    <cellStyle name="Note 5 3 5 3" xfId="18472" xr:uid="{00000000-0005-0000-0000-0000CF350000}"/>
    <cellStyle name="Note 5 3 5 3 2" xfId="25385" xr:uid="{00000000-0005-0000-0000-0000D0350000}"/>
    <cellStyle name="Note 5 3 5 4" xfId="16841" xr:uid="{00000000-0005-0000-0000-0000D1350000}"/>
    <cellStyle name="Note 5 3 5 5" xfId="23917" xr:uid="{00000000-0005-0000-0000-0000D2350000}"/>
    <cellStyle name="Note 5 3 6" xfId="6453" xr:uid="{00000000-0005-0000-0000-0000D3350000}"/>
    <cellStyle name="Note 5 3 6 2" xfId="20378" xr:uid="{00000000-0005-0000-0000-0000D4350000}"/>
    <cellStyle name="Note 5 3 6 2 2" xfId="27282" xr:uid="{00000000-0005-0000-0000-0000D5350000}"/>
    <cellStyle name="Note 5 3 6 3" xfId="17979" xr:uid="{00000000-0005-0000-0000-0000D6350000}"/>
    <cellStyle name="Note 5 3 6 3 2" xfId="24893" xr:uid="{00000000-0005-0000-0000-0000D7350000}"/>
    <cellStyle name="Note 5 3 6 4" xfId="15670" xr:uid="{00000000-0005-0000-0000-0000D8350000}"/>
    <cellStyle name="Note 5 3 6 5" xfId="13541" xr:uid="{00000000-0005-0000-0000-0000D9350000}"/>
    <cellStyle name="Note 5 3 7" xfId="18696" xr:uid="{00000000-0005-0000-0000-0000DA350000}"/>
    <cellStyle name="Note 5 3 7 2" xfId="25607" xr:uid="{00000000-0005-0000-0000-0000DB350000}"/>
    <cellStyle name="Note 5 3 8" xfId="14036" xr:uid="{00000000-0005-0000-0000-0000DC350000}"/>
    <cellStyle name="Note 5 4" xfId="5142" xr:uid="{00000000-0005-0000-0000-0000DD350000}"/>
    <cellStyle name="Note 5 5" xfId="2713" xr:uid="{00000000-0005-0000-0000-0000DE350000}"/>
    <cellStyle name="Note 5 6" xfId="6100" xr:uid="{00000000-0005-0000-0000-0000DF350000}"/>
    <cellStyle name="Note 5 6 2" xfId="20153" xr:uid="{00000000-0005-0000-0000-0000E0350000}"/>
    <cellStyle name="Note 5 6 2 2" xfId="27061" xr:uid="{00000000-0005-0000-0000-0000E1350000}"/>
    <cellStyle name="Note 5 6 3" xfId="18906" xr:uid="{00000000-0005-0000-0000-0000E2350000}"/>
    <cellStyle name="Note 5 6 3 2" xfId="25815" xr:uid="{00000000-0005-0000-0000-0000E3350000}"/>
    <cellStyle name="Note 5 6 4" xfId="15446" xr:uid="{00000000-0005-0000-0000-0000E4350000}"/>
    <cellStyle name="Note 5 6 5" xfId="13567" xr:uid="{00000000-0005-0000-0000-0000E5350000}"/>
    <cellStyle name="Note 5 7" xfId="10006" xr:uid="{00000000-0005-0000-0000-0000E6350000}"/>
    <cellStyle name="Note 5 7 2" xfId="21461" xr:uid="{00000000-0005-0000-0000-0000E7350000}"/>
    <cellStyle name="Note 5 7 2 2" xfId="28360" xr:uid="{00000000-0005-0000-0000-0000E8350000}"/>
    <cellStyle name="Note 5 7 3" xfId="19163" xr:uid="{00000000-0005-0000-0000-0000E9350000}"/>
    <cellStyle name="Note 5 7 3 2" xfId="26072" xr:uid="{00000000-0005-0000-0000-0000EA350000}"/>
    <cellStyle name="Note 5 7 4" xfId="16839" xr:uid="{00000000-0005-0000-0000-0000EB350000}"/>
    <cellStyle name="Note 5 7 5" xfId="23915" xr:uid="{00000000-0005-0000-0000-0000EC350000}"/>
    <cellStyle name="Note 5 8" xfId="13150" xr:uid="{00000000-0005-0000-0000-0000ED350000}"/>
    <cellStyle name="Note 5 8 2" xfId="22458" xr:uid="{00000000-0005-0000-0000-0000EE350000}"/>
    <cellStyle name="Note 5 8 2 2" xfId="29355" xr:uid="{00000000-0005-0000-0000-0000EF350000}"/>
    <cellStyle name="Note 5 8 3" xfId="23298" xr:uid="{00000000-0005-0000-0000-0000F0350000}"/>
    <cellStyle name="Note 5 8 3 2" xfId="30194" xr:uid="{00000000-0005-0000-0000-0000F1350000}"/>
    <cellStyle name="Note 5 8 4" xfId="17862" xr:uid="{00000000-0005-0000-0000-0000F2350000}"/>
    <cellStyle name="Note 5 8 5" xfId="24781" xr:uid="{00000000-0005-0000-0000-0000F3350000}"/>
    <cellStyle name="Note 5 9" xfId="18040" xr:uid="{00000000-0005-0000-0000-0000F4350000}"/>
    <cellStyle name="Note 5 9 2" xfId="24954" xr:uid="{00000000-0005-0000-0000-0000F5350000}"/>
    <cellStyle name="Note 6" xfId="280" xr:uid="{00000000-0005-0000-0000-0000F6350000}"/>
    <cellStyle name="Note 6 2" xfId="3692" xr:uid="{00000000-0005-0000-0000-0000F7350000}"/>
    <cellStyle name="Note 6 2 2" xfId="6093" xr:uid="{00000000-0005-0000-0000-0000F8350000}"/>
    <cellStyle name="Note 6 2 2 2" xfId="20146" xr:uid="{00000000-0005-0000-0000-0000F9350000}"/>
    <cellStyle name="Note 6 2 2 2 2" xfId="27054" xr:uid="{00000000-0005-0000-0000-0000FA350000}"/>
    <cellStyle name="Note 6 2 2 3" xfId="20738" xr:uid="{00000000-0005-0000-0000-0000FB350000}"/>
    <cellStyle name="Note 6 2 2 3 2" xfId="27642" xr:uid="{00000000-0005-0000-0000-0000FC350000}"/>
    <cellStyle name="Note 6 2 2 4" xfId="15439" xr:uid="{00000000-0005-0000-0000-0000FD350000}"/>
    <cellStyle name="Note 6 2 2 5" xfId="14968" xr:uid="{00000000-0005-0000-0000-0000FE350000}"/>
    <cellStyle name="Note 6 2 3" xfId="10015" xr:uid="{00000000-0005-0000-0000-0000FF350000}"/>
    <cellStyle name="Note 6 2 3 2" xfId="21468" xr:uid="{00000000-0005-0000-0000-000000360000}"/>
    <cellStyle name="Note 6 2 3 2 2" xfId="28367" xr:uid="{00000000-0005-0000-0000-000001360000}"/>
    <cellStyle name="Note 6 2 3 3" xfId="19161" xr:uid="{00000000-0005-0000-0000-000002360000}"/>
    <cellStyle name="Note 6 2 3 3 2" xfId="26070" xr:uid="{00000000-0005-0000-0000-000003360000}"/>
    <cellStyle name="Note 6 2 3 4" xfId="16846" xr:uid="{00000000-0005-0000-0000-000004360000}"/>
    <cellStyle name="Note 6 2 3 5" xfId="23921" xr:uid="{00000000-0005-0000-0000-000005360000}"/>
    <cellStyle name="Note 6 2 4" xfId="6450" xr:uid="{00000000-0005-0000-0000-000006360000}"/>
    <cellStyle name="Note 6 2 4 2" xfId="20375" xr:uid="{00000000-0005-0000-0000-000007360000}"/>
    <cellStyle name="Note 6 2 4 2 2" xfId="27279" xr:uid="{00000000-0005-0000-0000-000008360000}"/>
    <cellStyle name="Note 6 2 4 3" xfId="20520" xr:uid="{00000000-0005-0000-0000-000009360000}"/>
    <cellStyle name="Note 6 2 4 3 2" xfId="27424" xr:uid="{00000000-0005-0000-0000-00000A360000}"/>
    <cellStyle name="Note 6 2 4 4" xfId="15667" xr:uid="{00000000-0005-0000-0000-00000B360000}"/>
    <cellStyle name="Note 6 2 4 5" xfId="17814" xr:uid="{00000000-0005-0000-0000-00000C360000}"/>
    <cellStyle name="Note 6 2 5" xfId="19073" xr:uid="{00000000-0005-0000-0000-00000D360000}"/>
    <cellStyle name="Note 6 2 5 2" xfId="25982" xr:uid="{00000000-0005-0000-0000-00000E360000}"/>
    <cellStyle name="Note 6 2 6" xfId="14433" xr:uid="{00000000-0005-0000-0000-00000F360000}"/>
    <cellStyle name="Note 6 3" xfId="3358" xr:uid="{00000000-0005-0000-0000-000010360000}"/>
    <cellStyle name="Note 6 3 2" xfId="6092" xr:uid="{00000000-0005-0000-0000-000011360000}"/>
    <cellStyle name="Note 6 3 2 2" xfId="20145" xr:uid="{00000000-0005-0000-0000-000012360000}"/>
    <cellStyle name="Note 6 3 2 2 2" xfId="27053" xr:uid="{00000000-0005-0000-0000-000013360000}"/>
    <cellStyle name="Note 6 3 2 3" xfId="20478" xr:uid="{00000000-0005-0000-0000-000014360000}"/>
    <cellStyle name="Note 6 3 2 3 2" xfId="27382" xr:uid="{00000000-0005-0000-0000-000015360000}"/>
    <cellStyle name="Note 6 3 2 4" xfId="15438" xr:uid="{00000000-0005-0000-0000-000016360000}"/>
    <cellStyle name="Note 6 3 2 5" xfId="14973" xr:uid="{00000000-0005-0000-0000-000017360000}"/>
    <cellStyle name="Note 6 3 3" xfId="10016" xr:uid="{00000000-0005-0000-0000-000018360000}"/>
    <cellStyle name="Note 6 3 3 2" xfId="21469" xr:uid="{00000000-0005-0000-0000-000019360000}"/>
    <cellStyle name="Note 6 3 3 2 2" xfId="28368" xr:uid="{00000000-0005-0000-0000-00001A360000}"/>
    <cellStyle name="Note 6 3 3 3" xfId="18209" xr:uid="{00000000-0005-0000-0000-00001B360000}"/>
    <cellStyle name="Note 6 3 3 3 2" xfId="25123" xr:uid="{00000000-0005-0000-0000-00001C360000}"/>
    <cellStyle name="Note 6 3 3 4" xfId="16847" xr:uid="{00000000-0005-0000-0000-00001D360000}"/>
    <cellStyle name="Note 6 3 3 5" xfId="23922" xr:uid="{00000000-0005-0000-0000-00001E360000}"/>
    <cellStyle name="Note 6 3 4" xfId="18935" xr:uid="{00000000-0005-0000-0000-00001F360000}"/>
    <cellStyle name="Note 6 3 4 2" xfId="25844" xr:uid="{00000000-0005-0000-0000-000020360000}"/>
    <cellStyle name="Note 6 3 5" xfId="14309" xr:uid="{00000000-0005-0000-0000-000021360000}"/>
    <cellStyle name="Note 6 4" xfId="6094" xr:uid="{00000000-0005-0000-0000-000022360000}"/>
    <cellStyle name="Note 6 4 2" xfId="20147" xr:uid="{00000000-0005-0000-0000-000023360000}"/>
    <cellStyle name="Note 6 4 2 2" xfId="27055" xr:uid="{00000000-0005-0000-0000-000024360000}"/>
    <cellStyle name="Note 6 4 3" xfId="20480" xr:uid="{00000000-0005-0000-0000-000025360000}"/>
    <cellStyle name="Note 6 4 3 2" xfId="27384" xr:uid="{00000000-0005-0000-0000-000026360000}"/>
    <cellStyle name="Note 6 4 4" xfId="15440" xr:uid="{00000000-0005-0000-0000-000027360000}"/>
    <cellStyle name="Note 6 4 5" xfId="14963" xr:uid="{00000000-0005-0000-0000-000028360000}"/>
    <cellStyle name="Note 6 5" xfId="10014" xr:uid="{00000000-0005-0000-0000-000029360000}"/>
    <cellStyle name="Note 6 5 2" xfId="21467" xr:uid="{00000000-0005-0000-0000-00002A360000}"/>
    <cellStyle name="Note 6 5 2 2" xfId="28366" xr:uid="{00000000-0005-0000-0000-00002B360000}"/>
    <cellStyle name="Note 6 5 3" xfId="18474" xr:uid="{00000000-0005-0000-0000-00002C360000}"/>
    <cellStyle name="Note 6 5 3 2" xfId="25387" xr:uid="{00000000-0005-0000-0000-00002D360000}"/>
    <cellStyle name="Note 6 5 4" xfId="16845" xr:uid="{00000000-0005-0000-0000-00002E360000}"/>
    <cellStyle name="Note 6 5 5" xfId="23920" xr:uid="{00000000-0005-0000-0000-00002F360000}"/>
    <cellStyle name="Note 6 6" xfId="6451" xr:uid="{00000000-0005-0000-0000-000030360000}"/>
    <cellStyle name="Note 6 6 2" xfId="20376" xr:uid="{00000000-0005-0000-0000-000031360000}"/>
    <cellStyle name="Note 6 6 2 2" xfId="27280" xr:uid="{00000000-0005-0000-0000-000032360000}"/>
    <cellStyle name="Note 6 6 3" xfId="19352" xr:uid="{00000000-0005-0000-0000-000033360000}"/>
    <cellStyle name="Note 6 6 3 2" xfId="26261" xr:uid="{00000000-0005-0000-0000-000034360000}"/>
    <cellStyle name="Note 6 6 4" xfId="15668" xr:uid="{00000000-0005-0000-0000-000035360000}"/>
    <cellStyle name="Note 6 6 5" xfId="13850" xr:uid="{00000000-0005-0000-0000-000036360000}"/>
    <cellStyle name="Note 6 7" xfId="13151" xr:uid="{00000000-0005-0000-0000-000037360000}"/>
    <cellStyle name="Note 6 7 2" xfId="22459" xr:uid="{00000000-0005-0000-0000-000038360000}"/>
    <cellStyle name="Note 6 7 2 2" xfId="29356" xr:uid="{00000000-0005-0000-0000-000039360000}"/>
    <cellStyle name="Note 6 7 3" xfId="23299" xr:uid="{00000000-0005-0000-0000-00003A360000}"/>
    <cellStyle name="Note 6 7 3 2" xfId="30195" xr:uid="{00000000-0005-0000-0000-00003B360000}"/>
    <cellStyle name="Note 6 7 4" xfId="17863" xr:uid="{00000000-0005-0000-0000-00003C360000}"/>
    <cellStyle name="Note 6 7 5" xfId="24782" xr:uid="{00000000-0005-0000-0000-00003D360000}"/>
    <cellStyle name="Note 6 8" xfId="18041" xr:uid="{00000000-0005-0000-0000-00003E360000}"/>
    <cellStyle name="Note 6 8 2" xfId="24955" xr:uid="{00000000-0005-0000-0000-00003F360000}"/>
    <cellStyle name="Note 6 9" xfId="13304" xr:uid="{00000000-0005-0000-0000-000040360000}"/>
    <cellStyle name="Note 7" xfId="281" xr:uid="{00000000-0005-0000-0000-000041360000}"/>
    <cellStyle name="Note 7 2" xfId="6091" xr:uid="{00000000-0005-0000-0000-000042360000}"/>
    <cellStyle name="Note 7 2 2" xfId="10532" xr:uid="{00000000-0005-0000-0000-000043360000}"/>
    <cellStyle name="Note 7 2 2 2" xfId="21848" xr:uid="{00000000-0005-0000-0000-000044360000}"/>
    <cellStyle name="Note 7 2 2 2 2" xfId="28745" xr:uid="{00000000-0005-0000-0000-000045360000}"/>
    <cellStyle name="Note 7 2 2 3" xfId="22754" xr:uid="{00000000-0005-0000-0000-000046360000}"/>
    <cellStyle name="Note 7 2 2 3 2" xfId="29650" xr:uid="{00000000-0005-0000-0000-000047360000}"/>
    <cellStyle name="Note 7 2 2 4" xfId="17254" xr:uid="{00000000-0005-0000-0000-000048360000}"/>
    <cellStyle name="Note 7 2 2 5" xfId="24237" xr:uid="{00000000-0005-0000-0000-000049360000}"/>
    <cellStyle name="Note 7 2 3" xfId="20144" xr:uid="{00000000-0005-0000-0000-00004A360000}"/>
    <cellStyle name="Note 7 2 3 2" xfId="27052" xr:uid="{00000000-0005-0000-0000-00004B360000}"/>
    <cellStyle name="Note 7 2 4" xfId="18002" xr:uid="{00000000-0005-0000-0000-00004C360000}"/>
    <cellStyle name="Note 7 2 4 2" xfId="24916" xr:uid="{00000000-0005-0000-0000-00004D360000}"/>
    <cellStyle name="Note 7 2 5" xfId="15437" xr:uid="{00000000-0005-0000-0000-00004E360000}"/>
    <cellStyle name="Note 7 2 6" xfId="14958" xr:uid="{00000000-0005-0000-0000-00004F360000}"/>
    <cellStyle name="Note 7 3" xfId="10017" xr:uid="{00000000-0005-0000-0000-000050360000}"/>
    <cellStyle name="Note 7 3 2" xfId="21470" xr:uid="{00000000-0005-0000-0000-000051360000}"/>
    <cellStyle name="Note 7 3 2 2" xfId="28369" xr:uid="{00000000-0005-0000-0000-000052360000}"/>
    <cellStyle name="Note 7 3 3" xfId="20605" xr:uid="{00000000-0005-0000-0000-000053360000}"/>
    <cellStyle name="Note 7 3 3 2" xfId="27509" xr:uid="{00000000-0005-0000-0000-000054360000}"/>
    <cellStyle name="Note 7 3 4" xfId="16848" xr:uid="{00000000-0005-0000-0000-000055360000}"/>
    <cellStyle name="Note 7 3 5" xfId="23923" xr:uid="{00000000-0005-0000-0000-000056360000}"/>
    <cellStyle name="Note 7 4" xfId="6449" xr:uid="{00000000-0005-0000-0000-000057360000}"/>
    <cellStyle name="Note 7 4 2" xfId="20374" xr:uid="{00000000-0005-0000-0000-000058360000}"/>
    <cellStyle name="Note 7 4 2 2" xfId="27278" xr:uid="{00000000-0005-0000-0000-000059360000}"/>
    <cellStyle name="Note 7 4 3" xfId="18195" xr:uid="{00000000-0005-0000-0000-00005A360000}"/>
    <cellStyle name="Note 7 4 3 2" xfId="25109" xr:uid="{00000000-0005-0000-0000-00005B360000}"/>
    <cellStyle name="Note 7 4 4" xfId="15666" xr:uid="{00000000-0005-0000-0000-00005C360000}"/>
    <cellStyle name="Note 7 4 5" xfId="13450" xr:uid="{00000000-0005-0000-0000-00005D360000}"/>
    <cellStyle name="Note 7 5" xfId="13152" xr:uid="{00000000-0005-0000-0000-00005E360000}"/>
    <cellStyle name="Note 7 5 2" xfId="22460" xr:uid="{00000000-0005-0000-0000-00005F360000}"/>
    <cellStyle name="Note 7 5 2 2" xfId="29357" xr:uid="{00000000-0005-0000-0000-000060360000}"/>
    <cellStyle name="Note 7 5 3" xfId="23300" xr:uid="{00000000-0005-0000-0000-000061360000}"/>
    <cellStyle name="Note 7 5 3 2" xfId="30196" xr:uid="{00000000-0005-0000-0000-000062360000}"/>
    <cellStyle name="Note 7 5 4" xfId="17864" xr:uid="{00000000-0005-0000-0000-000063360000}"/>
    <cellStyle name="Note 7 5 5" xfId="24783" xr:uid="{00000000-0005-0000-0000-000064360000}"/>
    <cellStyle name="Note 7 6" xfId="18042" xr:uid="{00000000-0005-0000-0000-000065360000}"/>
    <cellStyle name="Note 7 6 2" xfId="24956" xr:uid="{00000000-0005-0000-0000-000066360000}"/>
    <cellStyle name="Note 7 7" xfId="13305" xr:uid="{00000000-0005-0000-0000-000067360000}"/>
    <cellStyle name="Note 8" xfId="282" xr:uid="{00000000-0005-0000-0000-000068360000}"/>
    <cellStyle name="Note 8 2" xfId="283" xr:uid="{00000000-0005-0000-0000-000069360000}"/>
    <cellStyle name="Note 8 2 2" xfId="6089" xr:uid="{00000000-0005-0000-0000-00006A360000}"/>
    <cellStyle name="Note 8 2 2 2" xfId="20142" xr:uid="{00000000-0005-0000-0000-00006B360000}"/>
    <cellStyle name="Note 8 2 2 2 2" xfId="27050" xr:uid="{00000000-0005-0000-0000-00006C360000}"/>
    <cellStyle name="Note 8 2 2 3" xfId="18909" xr:uid="{00000000-0005-0000-0000-00006D360000}"/>
    <cellStyle name="Note 8 2 2 3 2" xfId="25818" xr:uid="{00000000-0005-0000-0000-00006E360000}"/>
    <cellStyle name="Note 8 2 2 4" xfId="15435" xr:uid="{00000000-0005-0000-0000-00006F360000}"/>
    <cellStyle name="Note 8 2 2 5" xfId="14966" xr:uid="{00000000-0005-0000-0000-000070360000}"/>
    <cellStyle name="Note 8 2 3" xfId="10019" xr:uid="{00000000-0005-0000-0000-000071360000}"/>
    <cellStyle name="Note 8 2 3 2" xfId="21472" xr:uid="{00000000-0005-0000-0000-000072360000}"/>
    <cellStyle name="Note 8 2 3 2 2" xfId="28371" xr:uid="{00000000-0005-0000-0000-000073360000}"/>
    <cellStyle name="Note 8 2 3 3" xfId="19160" xr:uid="{00000000-0005-0000-0000-000074360000}"/>
    <cellStyle name="Note 8 2 3 3 2" xfId="26069" xr:uid="{00000000-0005-0000-0000-000075360000}"/>
    <cellStyle name="Note 8 2 3 4" xfId="16850" xr:uid="{00000000-0005-0000-0000-000076360000}"/>
    <cellStyle name="Note 8 2 3 5" xfId="23925" xr:uid="{00000000-0005-0000-0000-000077360000}"/>
    <cellStyle name="Note 8 2 4" xfId="18044" xr:uid="{00000000-0005-0000-0000-000078360000}"/>
    <cellStyle name="Note 8 2 4 2" xfId="24958" xr:uid="{00000000-0005-0000-0000-000079360000}"/>
    <cellStyle name="Note 8 2 5" xfId="13307" xr:uid="{00000000-0005-0000-0000-00007A360000}"/>
    <cellStyle name="Note 8 3" xfId="570" xr:uid="{00000000-0005-0000-0000-00007B360000}"/>
    <cellStyle name="Note 8 3 2" xfId="9509" xr:uid="{00000000-0005-0000-0000-00007C360000}"/>
    <cellStyle name="Note 8 3 2 2" xfId="16357" xr:uid="{00000000-0005-0000-0000-00007D360000}"/>
    <cellStyle name="Note 8 3 3" xfId="13474" xr:uid="{00000000-0005-0000-0000-00007E360000}"/>
    <cellStyle name="Note 8 4" xfId="6090" xr:uid="{00000000-0005-0000-0000-00007F360000}"/>
    <cellStyle name="Note 8 4 2" xfId="20143" xr:uid="{00000000-0005-0000-0000-000080360000}"/>
    <cellStyle name="Note 8 4 2 2" xfId="27051" xr:uid="{00000000-0005-0000-0000-000081360000}"/>
    <cellStyle name="Note 8 4 3" xfId="18003" xr:uid="{00000000-0005-0000-0000-000082360000}"/>
    <cellStyle name="Note 8 4 3 2" xfId="24917" xr:uid="{00000000-0005-0000-0000-000083360000}"/>
    <cellStyle name="Note 8 4 4" xfId="15436" xr:uid="{00000000-0005-0000-0000-000084360000}"/>
    <cellStyle name="Note 8 4 5" xfId="14970" xr:uid="{00000000-0005-0000-0000-000085360000}"/>
    <cellStyle name="Note 8 5" xfId="10018" xr:uid="{00000000-0005-0000-0000-000086360000}"/>
    <cellStyle name="Note 8 5 2" xfId="21471" xr:uid="{00000000-0005-0000-0000-000087360000}"/>
    <cellStyle name="Note 8 5 2 2" xfId="28370" xr:uid="{00000000-0005-0000-0000-000088360000}"/>
    <cellStyle name="Note 8 5 3" xfId="18473" xr:uid="{00000000-0005-0000-0000-000089360000}"/>
    <cellStyle name="Note 8 5 3 2" xfId="25386" xr:uid="{00000000-0005-0000-0000-00008A360000}"/>
    <cellStyle name="Note 8 5 4" xfId="16849" xr:uid="{00000000-0005-0000-0000-00008B360000}"/>
    <cellStyle name="Note 8 5 5" xfId="23924" xr:uid="{00000000-0005-0000-0000-00008C360000}"/>
    <cellStyle name="Note 8 6" xfId="18043" xr:uid="{00000000-0005-0000-0000-00008D360000}"/>
    <cellStyle name="Note 8 6 2" xfId="24957" xr:uid="{00000000-0005-0000-0000-00008E360000}"/>
    <cellStyle name="Note 8 7" xfId="13306" xr:uid="{00000000-0005-0000-0000-00008F360000}"/>
    <cellStyle name="Note 9" xfId="806" xr:uid="{00000000-0005-0000-0000-000090360000}"/>
    <cellStyle name="Note 9 2" xfId="843" xr:uid="{00000000-0005-0000-0000-000091360000}"/>
    <cellStyle name="Note 9 2 2" xfId="6087" xr:uid="{00000000-0005-0000-0000-000092360000}"/>
    <cellStyle name="Note 9 2 2 2" xfId="20140" xr:uid="{00000000-0005-0000-0000-000093360000}"/>
    <cellStyle name="Note 9 2 2 2 2" xfId="27048" xr:uid="{00000000-0005-0000-0000-000094360000}"/>
    <cellStyle name="Note 9 2 2 3" xfId="20476" xr:uid="{00000000-0005-0000-0000-000095360000}"/>
    <cellStyle name="Note 9 2 2 3 2" xfId="27380" xr:uid="{00000000-0005-0000-0000-000096360000}"/>
    <cellStyle name="Note 9 2 2 4" xfId="15433" xr:uid="{00000000-0005-0000-0000-000097360000}"/>
    <cellStyle name="Note 9 2 2 5" xfId="14976" xr:uid="{00000000-0005-0000-0000-000098360000}"/>
    <cellStyle name="Note 9 2 3" xfId="10021" xr:uid="{00000000-0005-0000-0000-000099360000}"/>
    <cellStyle name="Note 9 2 3 2" xfId="21474" xr:uid="{00000000-0005-0000-0000-00009A360000}"/>
    <cellStyle name="Note 9 2 3 2 2" xfId="28373" xr:uid="{00000000-0005-0000-0000-00009B360000}"/>
    <cellStyle name="Note 9 2 3 3" xfId="15014" xr:uid="{00000000-0005-0000-0000-00009C360000}"/>
    <cellStyle name="Note 9 2 3 3 2" xfId="14676" xr:uid="{00000000-0005-0000-0000-00009D360000}"/>
    <cellStyle name="Note 9 2 3 4" xfId="16852" xr:uid="{00000000-0005-0000-0000-00009E360000}"/>
    <cellStyle name="Note 9 2 3 5" xfId="23927" xr:uid="{00000000-0005-0000-0000-00009F360000}"/>
    <cellStyle name="Note 9 2 4" xfId="18354" xr:uid="{00000000-0005-0000-0000-0000A0360000}"/>
    <cellStyle name="Note 9 2 4 2" xfId="25267" xr:uid="{00000000-0005-0000-0000-0000A1360000}"/>
    <cellStyle name="Note 9 2 5" xfId="13569" xr:uid="{00000000-0005-0000-0000-0000A2360000}"/>
    <cellStyle name="Note 9 3" xfId="6088" xr:uid="{00000000-0005-0000-0000-0000A3360000}"/>
    <cellStyle name="Note 9 3 2" xfId="20141" xr:uid="{00000000-0005-0000-0000-0000A4360000}"/>
    <cellStyle name="Note 9 3 2 2" xfId="27049" xr:uid="{00000000-0005-0000-0000-0000A5360000}"/>
    <cellStyle name="Note 9 3 3" xfId="20684" xr:uid="{00000000-0005-0000-0000-0000A6360000}"/>
    <cellStyle name="Note 9 3 3 2" xfId="27588" xr:uid="{00000000-0005-0000-0000-0000A7360000}"/>
    <cellStyle name="Note 9 3 4" xfId="15434" xr:uid="{00000000-0005-0000-0000-0000A8360000}"/>
    <cellStyle name="Note 9 3 5" xfId="14964" xr:uid="{00000000-0005-0000-0000-0000A9360000}"/>
    <cellStyle name="Note 9 4" xfId="10020" xr:uid="{00000000-0005-0000-0000-0000AA360000}"/>
    <cellStyle name="Note 9 4 2" xfId="21473" xr:uid="{00000000-0005-0000-0000-0000AB360000}"/>
    <cellStyle name="Note 9 4 2 2" xfId="28372" xr:uid="{00000000-0005-0000-0000-0000AC360000}"/>
    <cellStyle name="Note 9 4 3" xfId="18300" xr:uid="{00000000-0005-0000-0000-0000AD360000}"/>
    <cellStyle name="Note 9 4 3 2" xfId="25214" xr:uid="{00000000-0005-0000-0000-0000AE360000}"/>
    <cellStyle name="Note 9 4 4" xfId="16851" xr:uid="{00000000-0005-0000-0000-0000AF360000}"/>
    <cellStyle name="Note 9 4 5" xfId="23926" xr:uid="{00000000-0005-0000-0000-0000B0360000}"/>
    <cellStyle name="Note 9 5" xfId="18341" xr:uid="{00000000-0005-0000-0000-0000B1360000}"/>
    <cellStyle name="Note 9 5 2" xfId="25254" xr:uid="{00000000-0005-0000-0000-0000B2360000}"/>
    <cellStyle name="Note 9 6" xfId="13549" xr:uid="{00000000-0005-0000-0000-0000B3360000}"/>
    <cellStyle name="Notes" xfId="6448" xr:uid="{00000000-0005-0000-0000-0000B4360000}"/>
    <cellStyle name="Output" xfId="5641" builtinId="21" customBuiltin="1"/>
    <cellStyle name="Output 2" xfId="284" xr:uid="{00000000-0005-0000-0000-0000B6360000}"/>
    <cellStyle name="Output 2 10" xfId="5145" xr:uid="{00000000-0005-0000-0000-0000B7360000}"/>
    <cellStyle name="Output 2 10 2" xfId="6085" xr:uid="{00000000-0005-0000-0000-0000B8360000}"/>
    <cellStyle name="Output 2 10 2 2" xfId="20138" xr:uid="{00000000-0005-0000-0000-0000B9360000}"/>
    <cellStyle name="Output 2 10 2 2 2" xfId="27046" xr:uid="{00000000-0005-0000-0000-0000BA360000}"/>
    <cellStyle name="Output 2 10 2 3" xfId="20685" xr:uid="{00000000-0005-0000-0000-0000BB360000}"/>
    <cellStyle name="Output 2 10 2 3 2" xfId="27589" xr:uid="{00000000-0005-0000-0000-0000BC360000}"/>
    <cellStyle name="Output 2 10 2 4" xfId="15431" xr:uid="{00000000-0005-0000-0000-0000BD360000}"/>
    <cellStyle name="Output 2 10 2 5" xfId="14581" xr:uid="{00000000-0005-0000-0000-0000BE360000}"/>
    <cellStyle name="Output 2 10 3" xfId="10022" xr:uid="{00000000-0005-0000-0000-0000BF360000}"/>
    <cellStyle name="Output 2 10 3 2" xfId="21475" xr:uid="{00000000-0005-0000-0000-0000C0360000}"/>
    <cellStyle name="Output 2 10 3 2 2" xfId="28374" xr:uid="{00000000-0005-0000-0000-0000C1360000}"/>
    <cellStyle name="Output 2 10 3 3" xfId="19105" xr:uid="{00000000-0005-0000-0000-0000C2360000}"/>
    <cellStyle name="Output 2 10 3 3 2" xfId="26014" xr:uid="{00000000-0005-0000-0000-0000C3360000}"/>
    <cellStyle name="Output 2 10 3 4" xfId="16853" xr:uid="{00000000-0005-0000-0000-0000C4360000}"/>
    <cellStyle name="Output 2 10 3 5" xfId="23928" xr:uid="{00000000-0005-0000-0000-0000C5360000}"/>
    <cellStyle name="Output 2 10 4" xfId="19509" xr:uid="{00000000-0005-0000-0000-0000C6360000}"/>
    <cellStyle name="Output 2 10 4 2" xfId="26418" xr:uid="{00000000-0005-0000-0000-0000C7360000}"/>
    <cellStyle name="Output 2 10 5" xfId="14799" xr:uid="{00000000-0005-0000-0000-0000C8360000}"/>
    <cellStyle name="Output 2 11" xfId="2716" xr:uid="{00000000-0005-0000-0000-0000C9360000}"/>
    <cellStyle name="Output 2 11 2" xfId="6084" xr:uid="{00000000-0005-0000-0000-0000CA360000}"/>
    <cellStyle name="Output 2 11 2 2" xfId="20137" xr:uid="{00000000-0005-0000-0000-0000CB360000}"/>
    <cellStyle name="Output 2 11 2 2 2" xfId="27045" xr:uid="{00000000-0005-0000-0000-0000CC360000}"/>
    <cellStyle name="Output 2 11 2 3" xfId="20477" xr:uid="{00000000-0005-0000-0000-0000CD360000}"/>
    <cellStyle name="Output 2 11 2 3 2" xfId="27381" xr:uid="{00000000-0005-0000-0000-0000CE360000}"/>
    <cellStyle name="Output 2 11 2 4" xfId="15430" xr:uid="{00000000-0005-0000-0000-0000CF360000}"/>
    <cellStyle name="Output 2 11 2 5" xfId="13898" xr:uid="{00000000-0005-0000-0000-0000D0360000}"/>
    <cellStyle name="Output 2 11 3" xfId="10023" xr:uid="{00000000-0005-0000-0000-0000D1360000}"/>
    <cellStyle name="Output 2 11 3 2" xfId="21476" xr:uid="{00000000-0005-0000-0000-0000D2360000}"/>
    <cellStyle name="Output 2 11 3 2 2" xfId="28375" xr:uid="{00000000-0005-0000-0000-0000D3360000}"/>
    <cellStyle name="Output 2 11 3 3" xfId="19082" xr:uid="{00000000-0005-0000-0000-0000D4360000}"/>
    <cellStyle name="Output 2 11 3 3 2" xfId="25991" xr:uid="{00000000-0005-0000-0000-0000D5360000}"/>
    <cellStyle name="Output 2 11 3 4" xfId="16854" xr:uid="{00000000-0005-0000-0000-0000D6360000}"/>
    <cellStyle name="Output 2 11 3 5" xfId="23929" xr:uid="{00000000-0005-0000-0000-0000D7360000}"/>
    <cellStyle name="Output 2 11 4" xfId="18697" xr:uid="{00000000-0005-0000-0000-0000D8360000}"/>
    <cellStyle name="Output 2 11 4 2" xfId="25608" xr:uid="{00000000-0005-0000-0000-0000D9360000}"/>
    <cellStyle name="Output 2 11 5" xfId="14037" xr:uid="{00000000-0005-0000-0000-0000DA360000}"/>
    <cellStyle name="Output 2 12" xfId="6086" xr:uid="{00000000-0005-0000-0000-0000DB360000}"/>
    <cellStyle name="Output 2 12 2" xfId="20139" xr:uid="{00000000-0005-0000-0000-0000DC360000}"/>
    <cellStyle name="Output 2 12 2 2" xfId="27047" xr:uid="{00000000-0005-0000-0000-0000DD360000}"/>
    <cellStyle name="Output 2 12 3" xfId="18812" xr:uid="{00000000-0005-0000-0000-0000DE360000}"/>
    <cellStyle name="Output 2 12 3 2" xfId="25722" xr:uid="{00000000-0005-0000-0000-0000DF360000}"/>
    <cellStyle name="Output 2 12 4" xfId="15432" xr:uid="{00000000-0005-0000-0000-0000E0360000}"/>
    <cellStyle name="Output 2 12 5" xfId="13615" xr:uid="{00000000-0005-0000-0000-0000E1360000}"/>
    <cellStyle name="Output 2 13" xfId="10514" xr:uid="{00000000-0005-0000-0000-0000E2360000}"/>
    <cellStyle name="Output 2 13 2" xfId="21838" xr:uid="{00000000-0005-0000-0000-0000E3360000}"/>
    <cellStyle name="Output 2 13 2 2" xfId="28735" xr:uid="{00000000-0005-0000-0000-0000E4360000}"/>
    <cellStyle name="Output 2 13 3" xfId="22744" xr:uid="{00000000-0005-0000-0000-0000E5360000}"/>
    <cellStyle name="Output 2 13 3 2" xfId="29640" xr:uid="{00000000-0005-0000-0000-0000E6360000}"/>
    <cellStyle name="Output 2 13 4" xfId="17243" xr:uid="{00000000-0005-0000-0000-0000E7360000}"/>
    <cellStyle name="Output 2 13 5" xfId="24227" xr:uid="{00000000-0005-0000-0000-0000E8360000}"/>
    <cellStyle name="Output 2 14" xfId="18045" xr:uid="{00000000-0005-0000-0000-0000E9360000}"/>
    <cellStyle name="Output 2 14 2" xfId="24959" xr:uid="{00000000-0005-0000-0000-0000EA360000}"/>
    <cellStyle name="Output 2 15" xfId="13308" xr:uid="{00000000-0005-0000-0000-0000EB360000}"/>
    <cellStyle name="Output 2 2" xfId="661" xr:uid="{00000000-0005-0000-0000-0000EC360000}"/>
    <cellStyle name="Output 2 2 2" xfId="3170" xr:uid="{00000000-0005-0000-0000-0000ED360000}"/>
    <cellStyle name="Output 2 2 2 2" xfId="5147" xr:uid="{00000000-0005-0000-0000-0000EE360000}"/>
    <cellStyle name="Output 2 2 2 2 2" xfId="6082" xr:uid="{00000000-0005-0000-0000-0000EF360000}"/>
    <cellStyle name="Output 2 2 2 2 2 2" xfId="20135" xr:uid="{00000000-0005-0000-0000-0000F0360000}"/>
    <cellStyle name="Output 2 2 2 2 2 2 2" xfId="27043" xr:uid="{00000000-0005-0000-0000-0000F1360000}"/>
    <cellStyle name="Output 2 2 2 2 2 3" xfId="20475" xr:uid="{00000000-0005-0000-0000-0000F2360000}"/>
    <cellStyle name="Output 2 2 2 2 2 3 2" xfId="27379" xr:uid="{00000000-0005-0000-0000-0000F3360000}"/>
    <cellStyle name="Output 2 2 2 2 2 4" xfId="15428" xr:uid="{00000000-0005-0000-0000-0000F4360000}"/>
    <cellStyle name="Output 2 2 2 2 2 5" xfId="14969" xr:uid="{00000000-0005-0000-0000-0000F5360000}"/>
    <cellStyle name="Output 2 2 2 2 3" xfId="10026" xr:uid="{00000000-0005-0000-0000-0000F6360000}"/>
    <cellStyle name="Output 2 2 2 2 3 2" xfId="21479" xr:uid="{00000000-0005-0000-0000-0000F7360000}"/>
    <cellStyle name="Output 2 2 2 2 3 2 2" xfId="28378" xr:uid="{00000000-0005-0000-0000-0000F8360000}"/>
    <cellStyle name="Output 2 2 2 2 3 3" xfId="18959" xr:uid="{00000000-0005-0000-0000-0000F9360000}"/>
    <cellStyle name="Output 2 2 2 2 3 3 2" xfId="25868" xr:uid="{00000000-0005-0000-0000-0000FA360000}"/>
    <cellStyle name="Output 2 2 2 2 3 4" xfId="16857" xr:uid="{00000000-0005-0000-0000-0000FB360000}"/>
    <cellStyle name="Output 2 2 2 2 3 5" xfId="23932" xr:uid="{00000000-0005-0000-0000-0000FC360000}"/>
    <cellStyle name="Output 2 2 2 2 4" xfId="19510" xr:uid="{00000000-0005-0000-0000-0000FD360000}"/>
    <cellStyle name="Output 2 2 2 2 4 2" xfId="26419" xr:uid="{00000000-0005-0000-0000-0000FE360000}"/>
    <cellStyle name="Output 2 2 2 2 5" xfId="14800" xr:uid="{00000000-0005-0000-0000-0000FF360000}"/>
    <cellStyle name="Output 2 2 2 3" xfId="6083" xr:uid="{00000000-0005-0000-0000-000000370000}"/>
    <cellStyle name="Output 2 2 2 3 2" xfId="20136" xr:uid="{00000000-0005-0000-0000-000001370000}"/>
    <cellStyle name="Output 2 2 2 3 2 2" xfId="27044" xr:uid="{00000000-0005-0000-0000-000002370000}"/>
    <cellStyle name="Output 2 2 2 3 3" xfId="20737" xr:uid="{00000000-0005-0000-0000-000003370000}"/>
    <cellStyle name="Output 2 2 2 3 3 2" xfId="27641" xr:uid="{00000000-0005-0000-0000-000004370000}"/>
    <cellStyle name="Output 2 2 2 3 4" xfId="15429" xr:uid="{00000000-0005-0000-0000-000005370000}"/>
    <cellStyle name="Output 2 2 2 3 5" xfId="15795" xr:uid="{00000000-0005-0000-0000-000006370000}"/>
    <cellStyle name="Output 2 2 2 4" xfId="10025" xr:uid="{00000000-0005-0000-0000-000007370000}"/>
    <cellStyle name="Output 2 2 2 4 2" xfId="21478" xr:uid="{00000000-0005-0000-0000-000008370000}"/>
    <cellStyle name="Output 2 2 2 4 2 2" xfId="28377" xr:uid="{00000000-0005-0000-0000-000009370000}"/>
    <cellStyle name="Output 2 2 2 4 3" xfId="19158" xr:uid="{00000000-0005-0000-0000-00000A370000}"/>
    <cellStyle name="Output 2 2 2 4 3 2" xfId="26067" xr:uid="{00000000-0005-0000-0000-00000B370000}"/>
    <cellStyle name="Output 2 2 2 4 4" xfId="16856" xr:uid="{00000000-0005-0000-0000-00000C370000}"/>
    <cellStyle name="Output 2 2 2 4 5" xfId="23931" xr:uid="{00000000-0005-0000-0000-00000D370000}"/>
    <cellStyle name="Output 2 2 2 5" xfId="6447" xr:uid="{00000000-0005-0000-0000-00000E370000}"/>
    <cellStyle name="Output 2 2 2 5 2" xfId="20373" xr:uid="{00000000-0005-0000-0000-00000F370000}"/>
    <cellStyle name="Output 2 2 2 5 2 2" xfId="27277" xr:uid="{00000000-0005-0000-0000-000010370000}"/>
    <cellStyle name="Output 2 2 2 5 3" xfId="18406" xr:uid="{00000000-0005-0000-0000-000011370000}"/>
    <cellStyle name="Output 2 2 2 5 3 2" xfId="25319" xr:uid="{00000000-0005-0000-0000-000012370000}"/>
    <cellStyle name="Output 2 2 2 5 4" xfId="15665" xr:uid="{00000000-0005-0000-0000-000013370000}"/>
    <cellStyle name="Output 2 2 2 5 5" xfId="13851" xr:uid="{00000000-0005-0000-0000-000014370000}"/>
    <cellStyle name="Output 2 2 2 6" xfId="18890" xr:uid="{00000000-0005-0000-0000-000015370000}"/>
    <cellStyle name="Output 2 2 2 6 2" xfId="25799" xr:uid="{00000000-0005-0000-0000-000016370000}"/>
    <cellStyle name="Output 2 2 2 7" xfId="14186" xr:uid="{00000000-0005-0000-0000-000017370000}"/>
    <cellStyle name="Output 2 2 3" xfId="5146" xr:uid="{00000000-0005-0000-0000-000018370000}"/>
    <cellStyle name="Output 2 2 4" xfId="2717" xr:uid="{00000000-0005-0000-0000-000019370000}"/>
    <cellStyle name="Output 2 2 5" xfId="11050" xr:uid="{00000000-0005-0000-0000-00001A370000}"/>
    <cellStyle name="Output 2 2 5 2" xfId="22349" xr:uid="{00000000-0005-0000-0000-00001B370000}"/>
    <cellStyle name="Output 2 2 5 2 2" xfId="29246" xr:uid="{00000000-0005-0000-0000-00001C370000}"/>
    <cellStyle name="Output 2 2 5 3" xfId="23250" xr:uid="{00000000-0005-0000-0000-00001D370000}"/>
    <cellStyle name="Output 2 2 5 3 2" xfId="30146" xr:uid="{00000000-0005-0000-0000-00001E370000}"/>
    <cellStyle name="Output 2 2 5 4" xfId="17754" xr:uid="{00000000-0005-0000-0000-00001F370000}"/>
    <cellStyle name="Output 2 2 5 5" xfId="24733" xr:uid="{00000000-0005-0000-0000-000020370000}"/>
    <cellStyle name="Output 2 3" xfId="810" xr:uid="{00000000-0005-0000-0000-000021370000}"/>
    <cellStyle name="Output 2 3 2" xfId="5148" xr:uid="{00000000-0005-0000-0000-000022370000}"/>
    <cellStyle name="Output 2 3 2 2" xfId="6080" xr:uid="{00000000-0005-0000-0000-000023370000}"/>
    <cellStyle name="Output 2 3 2 2 2" xfId="20133" xr:uid="{00000000-0005-0000-0000-000024370000}"/>
    <cellStyle name="Output 2 3 2 2 2 2" xfId="27041" xr:uid="{00000000-0005-0000-0000-000025370000}"/>
    <cellStyle name="Output 2 3 2 2 3" xfId="18910" xr:uid="{00000000-0005-0000-0000-000026370000}"/>
    <cellStyle name="Output 2 3 2 2 3 2" xfId="25819" xr:uid="{00000000-0005-0000-0000-000027370000}"/>
    <cellStyle name="Output 2 3 2 2 4" xfId="15426" xr:uid="{00000000-0005-0000-0000-000028370000}"/>
    <cellStyle name="Output 2 3 2 2 5" xfId="14908" xr:uid="{00000000-0005-0000-0000-000029370000}"/>
    <cellStyle name="Output 2 3 2 3" xfId="10028" xr:uid="{00000000-0005-0000-0000-00002A370000}"/>
    <cellStyle name="Output 2 3 2 3 2" xfId="21481" xr:uid="{00000000-0005-0000-0000-00002B370000}"/>
    <cellStyle name="Output 2 3 2 3 2 2" xfId="28380" xr:uid="{00000000-0005-0000-0000-00002C370000}"/>
    <cellStyle name="Output 2 3 2 3 3" xfId="18843" xr:uid="{00000000-0005-0000-0000-00002D370000}"/>
    <cellStyle name="Output 2 3 2 3 3 2" xfId="25753" xr:uid="{00000000-0005-0000-0000-00002E370000}"/>
    <cellStyle name="Output 2 3 2 3 4" xfId="16859" xr:uid="{00000000-0005-0000-0000-00002F370000}"/>
    <cellStyle name="Output 2 3 2 3 5" xfId="23934" xr:uid="{00000000-0005-0000-0000-000030370000}"/>
    <cellStyle name="Output 2 3 2 4" xfId="19511" xr:uid="{00000000-0005-0000-0000-000031370000}"/>
    <cellStyle name="Output 2 3 2 4 2" xfId="26420" xr:uid="{00000000-0005-0000-0000-000032370000}"/>
    <cellStyle name="Output 2 3 2 5" xfId="14801" xr:uid="{00000000-0005-0000-0000-000033370000}"/>
    <cellStyle name="Output 2 3 3" xfId="2718" xr:uid="{00000000-0005-0000-0000-000034370000}"/>
    <cellStyle name="Output 2 3 3 2" xfId="6079" xr:uid="{00000000-0005-0000-0000-000035370000}"/>
    <cellStyle name="Output 2 3 3 2 2" xfId="20132" xr:uid="{00000000-0005-0000-0000-000036370000}"/>
    <cellStyle name="Output 2 3 3 2 2 2" xfId="27040" xr:uid="{00000000-0005-0000-0000-000037370000}"/>
    <cellStyle name="Output 2 3 3 2 3" xfId="20686" xr:uid="{00000000-0005-0000-0000-000038370000}"/>
    <cellStyle name="Output 2 3 3 2 3 2" xfId="27590" xr:uid="{00000000-0005-0000-0000-000039370000}"/>
    <cellStyle name="Output 2 3 3 2 4" xfId="15425" xr:uid="{00000000-0005-0000-0000-00003A370000}"/>
    <cellStyle name="Output 2 3 3 2 5" xfId="15000" xr:uid="{00000000-0005-0000-0000-00003B370000}"/>
    <cellStyle name="Output 2 3 3 3" xfId="10029" xr:uid="{00000000-0005-0000-0000-00003C370000}"/>
    <cellStyle name="Output 2 3 3 3 2" xfId="21482" xr:uid="{00000000-0005-0000-0000-00003D370000}"/>
    <cellStyle name="Output 2 3 3 3 2 2" xfId="28381" xr:uid="{00000000-0005-0000-0000-00003E370000}"/>
    <cellStyle name="Output 2 3 3 3 3" xfId="19613" xr:uid="{00000000-0005-0000-0000-00003F370000}"/>
    <cellStyle name="Output 2 3 3 3 3 2" xfId="26522" xr:uid="{00000000-0005-0000-0000-000040370000}"/>
    <cellStyle name="Output 2 3 3 3 4" xfId="16860" xr:uid="{00000000-0005-0000-0000-000041370000}"/>
    <cellStyle name="Output 2 3 3 3 5" xfId="23935" xr:uid="{00000000-0005-0000-0000-000042370000}"/>
    <cellStyle name="Output 2 3 3 4" xfId="18698" xr:uid="{00000000-0005-0000-0000-000043370000}"/>
    <cellStyle name="Output 2 3 3 4 2" xfId="25609" xr:uid="{00000000-0005-0000-0000-000044370000}"/>
    <cellStyle name="Output 2 3 3 5" xfId="14038" xr:uid="{00000000-0005-0000-0000-000045370000}"/>
    <cellStyle name="Output 2 3 4" xfId="6081" xr:uid="{00000000-0005-0000-0000-000046370000}"/>
    <cellStyle name="Output 2 3 4 2" xfId="20134" xr:uid="{00000000-0005-0000-0000-000047370000}"/>
    <cellStyle name="Output 2 3 4 2 2" xfId="27042" xr:uid="{00000000-0005-0000-0000-000048370000}"/>
    <cellStyle name="Output 2 3 4 3" xfId="18396" xr:uid="{00000000-0005-0000-0000-000049370000}"/>
    <cellStyle name="Output 2 3 4 3 2" xfId="25309" xr:uid="{00000000-0005-0000-0000-00004A370000}"/>
    <cellStyle name="Output 2 3 4 4" xfId="15427" xr:uid="{00000000-0005-0000-0000-00004B370000}"/>
    <cellStyle name="Output 2 3 4 5" xfId="14975" xr:uid="{00000000-0005-0000-0000-00004C370000}"/>
    <cellStyle name="Output 2 3 5" xfId="10027" xr:uid="{00000000-0005-0000-0000-00004D370000}"/>
    <cellStyle name="Output 2 3 5 2" xfId="21480" xr:uid="{00000000-0005-0000-0000-00004E370000}"/>
    <cellStyle name="Output 2 3 5 2 2" xfId="28379" xr:uid="{00000000-0005-0000-0000-00004F370000}"/>
    <cellStyle name="Output 2 3 5 3" xfId="19157" xr:uid="{00000000-0005-0000-0000-000050370000}"/>
    <cellStyle name="Output 2 3 5 3 2" xfId="26066" xr:uid="{00000000-0005-0000-0000-000051370000}"/>
    <cellStyle name="Output 2 3 5 4" xfId="16858" xr:uid="{00000000-0005-0000-0000-000052370000}"/>
    <cellStyle name="Output 2 3 5 5" xfId="23933" xr:uid="{00000000-0005-0000-0000-000053370000}"/>
    <cellStyle name="Output 2 3 6" xfId="9725" xr:uid="{00000000-0005-0000-0000-000054370000}"/>
    <cellStyle name="Output 2 3 6 2" xfId="21194" xr:uid="{00000000-0005-0000-0000-000055370000}"/>
    <cellStyle name="Output 2 3 6 2 2" xfId="28098" xr:uid="{00000000-0005-0000-0000-000056370000}"/>
    <cellStyle name="Output 2 3 6 3" xfId="18521" xr:uid="{00000000-0005-0000-0000-000057370000}"/>
    <cellStyle name="Output 2 3 6 3 2" xfId="25432" xr:uid="{00000000-0005-0000-0000-000058370000}"/>
    <cellStyle name="Output 2 3 6 4" xfId="16572" xr:uid="{00000000-0005-0000-0000-000059370000}"/>
    <cellStyle name="Output 2 3 6 5" xfId="23655" xr:uid="{00000000-0005-0000-0000-00005A370000}"/>
    <cellStyle name="Output 2 3 7" xfId="13153" xr:uid="{00000000-0005-0000-0000-00005B370000}"/>
    <cellStyle name="Output 2 3 7 2" xfId="22461" xr:uid="{00000000-0005-0000-0000-00005C370000}"/>
    <cellStyle name="Output 2 3 7 2 2" xfId="29358" xr:uid="{00000000-0005-0000-0000-00005D370000}"/>
    <cellStyle name="Output 2 3 7 3" xfId="23301" xr:uid="{00000000-0005-0000-0000-00005E370000}"/>
    <cellStyle name="Output 2 3 7 3 2" xfId="30197" xr:uid="{00000000-0005-0000-0000-00005F370000}"/>
    <cellStyle name="Output 2 3 7 4" xfId="17865" xr:uid="{00000000-0005-0000-0000-000060370000}"/>
    <cellStyle name="Output 2 3 7 5" xfId="24784" xr:uid="{00000000-0005-0000-0000-000061370000}"/>
    <cellStyle name="Output 2 3 8" xfId="18345" xr:uid="{00000000-0005-0000-0000-000062370000}"/>
    <cellStyle name="Output 2 3 8 2" xfId="25258" xr:uid="{00000000-0005-0000-0000-000063370000}"/>
    <cellStyle name="Output 2 3 9" xfId="13553" xr:uid="{00000000-0005-0000-0000-000064370000}"/>
    <cellStyle name="Output 2 4" xfId="462" xr:uid="{00000000-0005-0000-0000-000065370000}"/>
    <cellStyle name="Output 2 4 2" xfId="5149" xr:uid="{00000000-0005-0000-0000-000066370000}"/>
    <cellStyle name="Output 2 4 3" xfId="2719" xr:uid="{00000000-0005-0000-0000-000067370000}"/>
    <cellStyle name="Output 2 4 4" xfId="6078" xr:uid="{00000000-0005-0000-0000-000068370000}"/>
    <cellStyle name="Output 2 4 4 2" xfId="20131" xr:uid="{00000000-0005-0000-0000-000069370000}"/>
    <cellStyle name="Output 2 4 4 2 2" xfId="27039" xr:uid="{00000000-0005-0000-0000-00006A370000}"/>
    <cellStyle name="Output 2 4 4 3" xfId="20474" xr:uid="{00000000-0005-0000-0000-00006B370000}"/>
    <cellStyle name="Output 2 4 4 3 2" xfId="27378" xr:uid="{00000000-0005-0000-0000-00006C370000}"/>
    <cellStyle name="Output 2 4 4 4" xfId="15424" xr:uid="{00000000-0005-0000-0000-00006D370000}"/>
    <cellStyle name="Output 2 4 4 5" xfId="15841" xr:uid="{00000000-0005-0000-0000-00006E370000}"/>
    <cellStyle name="Output 2 4 5" xfId="10030" xr:uid="{00000000-0005-0000-0000-00006F370000}"/>
    <cellStyle name="Output 2 4 5 2" xfId="21483" xr:uid="{00000000-0005-0000-0000-000070370000}"/>
    <cellStyle name="Output 2 4 5 2 2" xfId="28382" xr:uid="{00000000-0005-0000-0000-000071370000}"/>
    <cellStyle name="Output 2 4 5 3" xfId="19156" xr:uid="{00000000-0005-0000-0000-000072370000}"/>
    <cellStyle name="Output 2 4 5 3 2" xfId="26065" xr:uid="{00000000-0005-0000-0000-000073370000}"/>
    <cellStyle name="Output 2 4 5 4" xfId="16861" xr:uid="{00000000-0005-0000-0000-000074370000}"/>
    <cellStyle name="Output 2 4 5 5" xfId="23936" xr:uid="{00000000-0005-0000-0000-000075370000}"/>
    <cellStyle name="Output 2 4 6" xfId="18148" xr:uid="{00000000-0005-0000-0000-000076370000}"/>
    <cellStyle name="Output 2 4 6 2" xfId="25062" xr:uid="{00000000-0005-0000-0000-000077370000}"/>
    <cellStyle name="Output 2 4 7" xfId="13409" xr:uid="{00000000-0005-0000-0000-000078370000}"/>
    <cellStyle name="Output 2 5" xfId="898" xr:uid="{00000000-0005-0000-0000-000079370000}"/>
    <cellStyle name="Output 2 5 2" xfId="5150" xr:uid="{00000000-0005-0000-0000-00007A370000}"/>
    <cellStyle name="Output 2 5 2 2" xfId="6077" xr:uid="{00000000-0005-0000-0000-00007B370000}"/>
    <cellStyle name="Output 2 5 2 2 2" xfId="20130" xr:uid="{00000000-0005-0000-0000-00007C370000}"/>
    <cellStyle name="Output 2 5 2 2 2 2" xfId="27038" xr:uid="{00000000-0005-0000-0000-00007D370000}"/>
    <cellStyle name="Output 2 5 2 2 3" xfId="18841" xr:uid="{00000000-0005-0000-0000-00007E370000}"/>
    <cellStyle name="Output 2 5 2 2 3 2" xfId="25751" xr:uid="{00000000-0005-0000-0000-00007F370000}"/>
    <cellStyle name="Output 2 5 2 2 4" xfId="15423" xr:uid="{00000000-0005-0000-0000-000080370000}"/>
    <cellStyle name="Output 2 5 2 2 5" xfId="17023" xr:uid="{00000000-0005-0000-0000-000081370000}"/>
    <cellStyle name="Output 2 5 2 3" xfId="10033" xr:uid="{00000000-0005-0000-0000-000082370000}"/>
    <cellStyle name="Output 2 5 2 3 2" xfId="21485" xr:uid="{00000000-0005-0000-0000-000083370000}"/>
    <cellStyle name="Output 2 5 2 3 2 2" xfId="28384" xr:uid="{00000000-0005-0000-0000-000084370000}"/>
    <cellStyle name="Output 2 5 2 3 3" xfId="18471" xr:uid="{00000000-0005-0000-0000-000085370000}"/>
    <cellStyle name="Output 2 5 2 3 3 2" xfId="25384" xr:uid="{00000000-0005-0000-0000-000086370000}"/>
    <cellStyle name="Output 2 5 2 3 4" xfId="16863" xr:uid="{00000000-0005-0000-0000-000087370000}"/>
    <cellStyle name="Output 2 5 2 3 5" xfId="23938" xr:uid="{00000000-0005-0000-0000-000088370000}"/>
    <cellStyle name="Output 2 5 2 4" xfId="19512" xr:uid="{00000000-0005-0000-0000-000089370000}"/>
    <cellStyle name="Output 2 5 2 4 2" xfId="26421" xr:uid="{00000000-0005-0000-0000-00008A370000}"/>
    <cellStyle name="Output 2 5 2 5" xfId="14802" xr:uid="{00000000-0005-0000-0000-00008B370000}"/>
    <cellStyle name="Output 2 5 3" xfId="2928" xr:uid="{00000000-0005-0000-0000-00008C370000}"/>
    <cellStyle name="Output 2 5 3 2" xfId="6076" xr:uid="{00000000-0005-0000-0000-00008D370000}"/>
    <cellStyle name="Output 2 5 3 2 2" xfId="20129" xr:uid="{00000000-0005-0000-0000-00008E370000}"/>
    <cellStyle name="Output 2 5 3 2 2 2" xfId="27037" xr:uid="{00000000-0005-0000-0000-00008F370000}"/>
    <cellStyle name="Output 2 5 3 2 3" xfId="20687" xr:uid="{00000000-0005-0000-0000-000090370000}"/>
    <cellStyle name="Output 2 5 3 2 3 2" xfId="27591" xr:uid="{00000000-0005-0000-0000-000091370000}"/>
    <cellStyle name="Output 2 5 3 2 4" xfId="15422" xr:uid="{00000000-0005-0000-0000-000092370000}"/>
    <cellStyle name="Output 2 5 3 2 5" xfId="17261" xr:uid="{00000000-0005-0000-0000-000093370000}"/>
    <cellStyle name="Output 2 5 3 3" xfId="10034" xr:uid="{00000000-0005-0000-0000-000094370000}"/>
    <cellStyle name="Output 2 5 3 3 2" xfId="21486" xr:uid="{00000000-0005-0000-0000-000095370000}"/>
    <cellStyle name="Output 2 5 3 3 2 2" xfId="28385" xr:uid="{00000000-0005-0000-0000-000096370000}"/>
    <cellStyle name="Output 2 5 3 3 3" xfId="19155" xr:uid="{00000000-0005-0000-0000-000097370000}"/>
    <cellStyle name="Output 2 5 3 3 3 2" xfId="26064" xr:uid="{00000000-0005-0000-0000-000098370000}"/>
    <cellStyle name="Output 2 5 3 3 4" xfId="16864" xr:uid="{00000000-0005-0000-0000-000099370000}"/>
    <cellStyle name="Output 2 5 3 3 5" xfId="23939" xr:uid="{00000000-0005-0000-0000-00009A370000}"/>
    <cellStyle name="Output 2 5 3 4" xfId="18795" xr:uid="{00000000-0005-0000-0000-00009B370000}"/>
    <cellStyle name="Output 2 5 3 4 2" xfId="25705" xr:uid="{00000000-0005-0000-0000-00009C370000}"/>
    <cellStyle name="Output 2 5 3 5" xfId="14118" xr:uid="{00000000-0005-0000-0000-00009D370000}"/>
    <cellStyle name="Output 2 5 4" xfId="9630" xr:uid="{00000000-0005-0000-0000-00009E370000}"/>
    <cellStyle name="Output 2 5 4 2" xfId="21100" xr:uid="{00000000-0005-0000-0000-00009F370000}"/>
    <cellStyle name="Output 2 5 4 2 2" xfId="28004" xr:uid="{00000000-0005-0000-0000-0000A0370000}"/>
    <cellStyle name="Output 2 5 4 3" xfId="19245" xr:uid="{00000000-0005-0000-0000-0000A1370000}"/>
    <cellStyle name="Output 2 5 4 3 2" xfId="26154" xr:uid="{00000000-0005-0000-0000-0000A2370000}"/>
    <cellStyle name="Output 2 5 4 4" xfId="16477" xr:uid="{00000000-0005-0000-0000-0000A3370000}"/>
    <cellStyle name="Output 2 5 4 5" xfId="23561" xr:uid="{00000000-0005-0000-0000-0000A4370000}"/>
    <cellStyle name="Output 2 6" xfId="3169" xr:uid="{00000000-0005-0000-0000-0000A5370000}"/>
    <cellStyle name="Output 2 6 2" xfId="5151" xr:uid="{00000000-0005-0000-0000-0000A6370000}"/>
    <cellStyle name="Output 2 6 3" xfId="5411" xr:uid="{00000000-0005-0000-0000-0000A7370000}"/>
    <cellStyle name="Output 2 6 3 2" xfId="6074" xr:uid="{00000000-0005-0000-0000-0000A8370000}"/>
    <cellStyle name="Output 2 6 3 2 2" xfId="20127" xr:uid="{00000000-0005-0000-0000-0000A9370000}"/>
    <cellStyle name="Output 2 6 3 2 2 2" xfId="27035" xr:uid="{00000000-0005-0000-0000-0000AA370000}"/>
    <cellStyle name="Output 2 6 3 2 3" xfId="20473" xr:uid="{00000000-0005-0000-0000-0000AB370000}"/>
    <cellStyle name="Output 2 6 3 2 3 2" xfId="27377" xr:uid="{00000000-0005-0000-0000-0000AC370000}"/>
    <cellStyle name="Output 2 6 3 2 4" xfId="15420" xr:uid="{00000000-0005-0000-0000-0000AD370000}"/>
    <cellStyle name="Output 2 6 3 2 5" xfId="13616" xr:uid="{00000000-0005-0000-0000-0000AE370000}"/>
    <cellStyle name="Output 2 6 3 3" xfId="10037" xr:uid="{00000000-0005-0000-0000-0000AF370000}"/>
    <cellStyle name="Output 2 6 3 3 2" xfId="21489" xr:uid="{00000000-0005-0000-0000-0000B0370000}"/>
    <cellStyle name="Output 2 6 3 3 2 2" xfId="28388" xr:uid="{00000000-0005-0000-0000-0000B1370000}"/>
    <cellStyle name="Output 2 6 3 3 3" xfId="18470" xr:uid="{00000000-0005-0000-0000-0000B2370000}"/>
    <cellStyle name="Output 2 6 3 3 3 2" xfId="25383" xr:uid="{00000000-0005-0000-0000-0000B3370000}"/>
    <cellStyle name="Output 2 6 3 3 4" xfId="16867" xr:uid="{00000000-0005-0000-0000-0000B4370000}"/>
    <cellStyle name="Output 2 6 3 3 5" xfId="23942" xr:uid="{00000000-0005-0000-0000-0000B5370000}"/>
    <cellStyle name="Output 2 6 3 4" xfId="19659" xr:uid="{00000000-0005-0000-0000-0000B6370000}"/>
    <cellStyle name="Output 2 6 3 4 2" xfId="26568" xr:uid="{00000000-0005-0000-0000-0000B7370000}"/>
    <cellStyle name="Output 2 6 3 5" xfId="14926" xr:uid="{00000000-0005-0000-0000-0000B8370000}"/>
    <cellStyle name="Output 2 6 4" xfId="9368" xr:uid="{00000000-0005-0000-0000-0000B9370000}"/>
    <cellStyle name="Output 2 6 4 2" xfId="20873" xr:uid="{00000000-0005-0000-0000-0000BA370000}"/>
    <cellStyle name="Output 2 6 4 2 2" xfId="27777" xr:uid="{00000000-0005-0000-0000-0000BB370000}"/>
    <cellStyle name="Output 2 6 4 3" xfId="18573" xr:uid="{00000000-0005-0000-0000-0000BC370000}"/>
    <cellStyle name="Output 2 6 4 3 2" xfId="25484" xr:uid="{00000000-0005-0000-0000-0000BD370000}"/>
    <cellStyle name="Output 2 6 4 4" xfId="16219" xr:uid="{00000000-0005-0000-0000-0000BE370000}"/>
    <cellStyle name="Output 2 6 4 5" xfId="15776" xr:uid="{00000000-0005-0000-0000-0000BF370000}"/>
    <cellStyle name="Output 2 7" xfId="3393" xr:uid="{00000000-0005-0000-0000-0000C0370000}"/>
    <cellStyle name="Output 2 7 2" xfId="5152" xr:uid="{00000000-0005-0000-0000-0000C1370000}"/>
    <cellStyle name="Output 2 7 2 2" xfId="6073" xr:uid="{00000000-0005-0000-0000-0000C2370000}"/>
    <cellStyle name="Output 2 7 2 2 2" xfId="20126" xr:uid="{00000000-0005-0000-0000-0000C3370000}"/>
    <cellStyle name="Output 2 7 2 2 2 2" xfId="27034" xr:uid="{00000000-0005-0000-0000-0000C4370000}"/>
    <cellStyle name="Output 2 7 2 2 3" xfId="18766" xr:uid="{00000000-0005-0000-0000-0000C5370000}"/>
    <cellStyle name="Output 2 7 2 2 3 2" xfId="25677" xr:uid="{00000000-0005-0000-0000-0000C6370000}"/>
    <cellStyle name="Output 2 7 2 2 4" xfId="15419" xr:uid="{00000000-0005-0000-0000-0000C7370000}"/>
    <cellStyle name="Output 2 7 2 2 5" xfId="14582" xr:uid="{00000000-0005-0000-0000-0000C8370000}"/>
    <cellStyle name="Output 2 7 2 3" xfId="10039" xr:uid="{00000000-0005-0000-0000-0000C9370000}"/>
    <cellStyle name="Output 2 7 2 3 2" xfId="21491" xr:uid="{00000000-0005-0000-0000-0000CA370000}"/>
    <cellStyle name="Output 2 7 2 3 2 2" xfId="28390" xr:uid="{00000000-0005-0000-0000-0000CB370000}"/>
    <cellStyle name="Output 2 7 2 3 3" xfId="18186" xr:uid="{00000000-0005-0000-0000-0000CC370000}"/>
    <cellStyle name="Output 2 7 2 3 3 2" xfId="25100" xr:uid="{00000000-0005-0000-0000-0000CD370000}"/>
    <cellStyle name="Output 2 7 2 3 4" xfId="16869" xr:uid="{00000000-0005-0000-0000-0000CE370000}"/>
    <cellStyle name="Output 2 7 2 3 5" xfId="23944" xr:uid="{00000000-0005-0000-0000-0000CF370000}"/>
    <cellStyle name="Output 2 7 2 4" xfId="19513" xr:uid="{00000000-0005-0000-0000-0000D0370000}"/>
    <cellStyle name="Output 2 7 2 4 2" xfId="26422" xr:uid="{00000000-0005-0000-0000-0000D1370000}"/>
    <cellStyle name="Output 2 7 2 5" xfId="14803" xr:uid="{00000000-0005-0000-0000-0000D2370000}"/>
    <cellStyle name="Output 2 7 3" xfId="7040" xr:uid="{00000000-0005-0000-0000-0000D3370000}"/>
    <cellStyle name="Output 2 7 3 2" xfId="20680" xr:uid="{00000000-0005-0000-0000-0000D4370000}"/>
    <cellStyle name="Output 2 7 3 2 2" xfId="27584" xr:uid="{00000000-0005-0000-0000-0000D5370000}"/>
    <cellStyle name="Output 2 7 3 3" xfId="20522" xr:uid="{00000000-0005-0000-0000-0000D6370000}"/>
    <cellStyle name="Output 2 7 3 3 2" xfId="27426" xr:uid="{00000000-0005-0000-0000-0000D7370000}"/>
    <cellStyle name="Output 2 7 3 4" xfId="15839" xr:uid="{00000000-0005-0000-0000-0000D8370000}"/>
    <cellStyle name="Output 2 7 3 5" xfId="13764" xr:uid="{00000000-0005-0000-0000-0000D9370000}"/>
    <cellStyle name="Output 2 8" xfId="3753" xr:uid="{00000000-0005-0000-0000-0000DA370000}"/>
    <cellStyle name="Output 2 8 2" xfId="6072" xr:uid="{00000000-0005-0000-0000-0000DB370000}"/>
    <cellStyle name="Output 2 8 2 2" xfId="20125" xr:uid="{00000000-0005-0000-0000-0000DC370000}"/>
    <cellStyle name="Output 2 8 2 2 2" xfId="27033" xr:uid="{00000000-0005-0000-0000-0000DD370000}"/>
    <cellStyle name="Output 2 8 2 3" xfId="18803" xr:uid="{00000000-0005-0000-0000-0000DE370000}"/>
    <cellStyle name="Output 2 8 2 3 2" xfId="25713" xr:uid="{00000000-0005-0000-0000-0000DF370000}"/>
    <cellStyle name="Output 2 8 2 4" xfId="15418" xr:uid="{00000000-0005-0000-0000-0000E0370000}"/>
    <cellStyle name="Output 2 8 2 5" xfId="13899" xr:uid="{00000000-0005-0000-0000-0000E1370000}"/>
    <cellStyle name="Output 2 8 3" xfId="10040" xr:uid="{00000000-0005-0000-0000-0000E2370000}"/>
    <cellStyle name="Output 2 8 3 2" xfId="21492" xr:uid="{00000000-0005-0000-0000-0000E3370000}"/>
    <cellStyle name="Output 2 8 3 2 2" xfId="28391" xr:uid="{00000000-0005-0000-0000-0000E4370000}"/>
    <cellStyle name="Output 2 8 3 3" xfId="22389" xr:uid="{00000000-0005-0000-0000-0000E5370000}"/>
    <cellStyle name="Output 2 8 3 3 2" xfId="29286" xr:uid="{00000000-0005-0000-0000-0000E6370000}"/>
    <cellStyle name="Output 2 8 3 4" xfId="16870" xr:uid="{00000000-0005-0000-0000-0000E7370000}"/>
    <cellStyle name="Output 2 8 3 5" xfId="23945" xr:uid="{00000000-0005-0000-0000-0000E8370000}"/>
    <cellStyle name="Output 2 8 4" xfId="19102" xr:uid="{00000000-0005-0000-0000-0000E9370000}"/>
    <cellStyle name="Output 2 8 4 2" xfId="26011" xr:uid="{00000000-0005-0000-0000-0000EA370000}"/>
    <cellStyle name="Output 2 8 5" xfId="14448" xr:uid="{00000000-0005-0000-0000-0000EB370000}"/>
    <cellStyle name="Output 2 9" xfId="3840" xr:uid="{00000000-0005-0000-0000-0000EC370000}"/>
    <cellStyle name="Output 2 9 2" xfId="6071" xr:uid="{00000000-0005-0000-0000-0000ED370000}"/>
    <cellStyle name="Output 2 9 2 2" xfId="20124" xr:uid="{00000000-0005-0000-0000-0000EE370000}"/>
    <cellStyle name="Output 2 9 2 2 2" xfId="27032" xr:uid="{00000000-0005-0000-0000-0000EF370000}"/>
    <cellStyle name="Output 2 9 2 3" xfId="19059" xr:uid="{00000000-0005-0000-0000-0000F0370000}"/>
    <cellStyle name="Output 2 9 2 3 2" xfId="25968" xr:uid="{00000000-0005-0000-0000-0000F1370000}"/>
    <cellStyle name="Output 2 9 2 4" xfId="15417" xr:uid="{00000000-0005-0000-0000-0000F2370000}"/>
    <cellStyle name="Output 2 9 2 5" xfId="13617" xr:uid="{00000000-0005-0000-0000-0000F3370000}"/>
    <cellStyle name="Output 2 9 3" xfId="10041" xr:uid="{00000000-0005-0000-0000-0000F4370000}"/>
    <cellStyle name="Output 2 9 3 2" xfId="21493" xr:uid="{00000000-0005-0000-0000-0000F5370000}"/>
    <cellStyle name="Output 2 9 3 2 2" xfId="28392" xr:uid="{00000000-0005-0000-0000-0000F6370000}"/>
    <cellStyle name="Output 2 9 3 3" xfId="18469" xr:uid="{00000000-0005-0000-0000-0000F7370000}"/>
    <cellStyle name="Output 2 9 3 3 2" xfId="25382" xr:uid="{00000000-0005-0000-0000-0000F8370000}"/>
    <cellStyle name="Output 2 9 3 4" xfId="16871" xr:uid="{00000000-0005-0000-0000-0000F9370000}"/>
    <cellStyle name="Output 2 9 3 5" xfId="23946" xr:uid="{00000000-0005-0000-0000-0000FA370000}"/>
    <cellStyle name="Output 2 9 4" xfId="19127" xr:uid="{00000000-0005-0000-0000-0000FB370000}"/>
    <cellStyle name="Output 2 9 4 2" xfId="26036" xr:uid="{00000000-0005-0000-0000-0000FC370000}"/>
    <cellStyle name="Output 2 9 5" xfId="14470" xr:uid="{00000000-0005-0000-0000-0000FD370000}"/>
    <cellStyle name="Output 3" xfId="285" xr:uid="{00000000-0005-0000-0000-0000FE370000}"/>
    <cellStyle name="Output 3 10" xfId="18046" xr:uid="{00000000-0005-0000-0000-0000FF370000}"/>
    <cellStyle name="Output 3 10 2" xfId="24960" xr:uid="{00000000-0005-0000-0000-000000380000}"/>
    <cellStyle name="Output 3 11" xfId="13309" xr:uid="{00000000-0005-0000-0000-000001380000}"/>
    <cellStyle name="Output 3 2" xfId="2721" xr:uid="{00000000-0005-0000-0000-000002380000}"/>
    <cellStyle name="Output 3 2 2" xfId="5154" xr:uid="{00000000-0005-0000-0000-000003380000}"/>
    <cellStyle name="Output 3 2 2 2" xfId="6445" xr:uid="{00000000-0005-0000-0000-000004380000}"/>
    <cellStyle name="Output 3 2 2 2 2" xfId="20371" xr:uid="{00000000-0005-0000-0000-000005380000}"/>
    <cellStyle name="Output 3 2 2 2 2 2" xfId="27275" xr:uid="{00000000-0005-0000-0000-000006380000}"/>
    <cellStyle name="Output 3 2 2 2 3" xfId="18620" xr:uid="{00000000-0005-0000-0000-000007380000}"/>
    <cellStyle name="Output 3 2 2 2 3 2" xfId="25531" xr:uid="{00000000-0005-0000-0000-000008380000}"/>
    <cellStyle name="Output 3 2 2 2 4" xfId="15663" xr:uid="{00000000-0005-0000-0000-000009380000}"/>
    <cellStyle name="Output 3 2 2 2 5" xfId="14341" xr:uid="{00000000-0005-0000-0000-00000A380000}"/>
    <cellStyle name="Output 3 2 3" xfId="9760" xr:uid="{00000000-0005-0000-0000-00000B380000}"/>
    <cellStyle name="Output 3 2 3 2" xfId="21229" xr:uid="{00000000-0005-0000-0000-00000C380000}"/>
    <cellStyle name="Output 3 2 3 2 2" xfId="28133" xr:uid="{00000000-0005-0000-0000-00000D380000}"/>
    <cellStyle name="Output 3 2 3 3" xfId="18198" xr:uid="{00000000-0005-0000-0000-00000E380000}"/>
    <cellStyle name="Output 3 2 3 3 2" xfId="25112" xr:uid="{00000000-0005-0000-0000-00000F380000}"/>
    <cellStyle name="Output 3 2 3 4" xfId="16607" xr:uid="{00000000-0005-0000-0000-000010380000}"/>
    <cellStyle name="Output 3 2 3 5" xfId="23690" xr:uid="{00000000-0005-0000-0000-000011380000}"/>
    <cellStyle name="Output 3 3" xfId="2722" xr:uid="{00000000-0005-0000-0000-000012380000}"/>
    <cellStyle name="Output 3 3 2" xfId="5155" xr:uid="{00000000-0005-0000-0000-000013380000}"/>
    <cellStyle name="Output 3 3 2 2" xfId="6067" xr:uid="{00000000-0005-0000-0000-000014380000}"/>
    <cellStyle name="Output 3 3 2 2 2" xfId="20120" xr:uid="{00000000-0005-0000-0000-000015380000}"/>
    <cellStyle name="Output 3 3 2 2 2 2" xfId="27028" xr:uid="{00000000-0005-0000-0000-000016380000}"/>
    <cellStyle name="Output 3 3 2 2 3" xfId="20470" xr:uid="{00000000-0005-0000-0000-000017380000}"/>
    <cellStyle name="Output 3 3 2 2 3 2" xfId="27374" xr:uid="{00000000-0005-0000-0000-000018380000}"/>
    <cellStyle name="Output 3 3 2 2 4" xfId="15413" xr:uid="{00000000-0005-0000-0000-000019380000}"/>
    <cellStyle name="Output 3 3 2 2 5" xfId="14583" xr:uid="{00000000-0005-0000-0000-00001A380000}"/>
    <cellStyle name="Output 3 3 2 3" xfId="10046" xr:uid="{00000000-0005-0000-0000-00001B380000}"/>
    <cellStyle name="Output 3 3 2 3 2" xfId="21498" xr:uid="{00000000-0005-0000-0000-00001C380000}"/>
    <cellStyle name="Output 3 3 2 3 2 2" xfId="28397" xr:uid="{00000000-0005-0000-0000-00001D380000}"/>
    <cellStyle name="Output 3 3 2 3 3" xfId="18468" xr:uid="{00000000-0005-0000-0000-00001E380000}"/>
    <cellStyle name="Output 3 3 2 3 3 2" xfId="25381" xr:uid="{00000000-0005-0000-0000-00001F380000}"/>
    <cellStyle name="Output 3 3 2 3 4" xfId="16876" xr:uid="{00000000-0005-0000-0000-000020380000}"/>
    <cellStyle name="Output 3 3 2 3 5" xfId="23951" xr:uid="{00000000-0005-0000-0000-000021380000}"/>
    <cellStyle name="Output 3 3 2 4" xfId="19514" xr:uid="{00000000-0005-0000-0000-000022380000}"/>
    <cellStyle name="Output 3 3 2 4 2" xfId="26423" xr:uid="{00000000-0005-0000-0000-000023380000}"/>
    <cellStyle name="Output 3 3 2 5" xfId="14804" xr:uid="{00000000-0005-0000-0000-000024380000}"/>
    <cellStyle name="Output 3 3 3" xfId="6068" xr:uid="{00000000-0005-0000-0000-000025380000}"/>
    <cellStyle name="Output 3 3 3 2" xfId="20121" xr:uid="{00000000-0005-0000-0000-000026380000}"/>
    <cellStyle name="Output 3 3 3 2 2" xfId="27029" xr:uid="{00000000-0005-0000-0000-000027380000}"/>
    <cellStyle name="Output 3 3 3 3" xfId="20471" xr:uid="{00000000-0005-0000-0000-000028380000}"/>
    <cellStyle name="Output 3 3 3 3 2" xfId="27375" xr:uid="{00000000-0005-0000-0000-000029380000}"/>
    <cellStyle name="Output 3 3 3 4" xfId="15414" xr:uid="{00000000-0005-0000-0000-00002A380000}"/>
    <cellStyle name="Output 3 3 3 5" xfId="13627" xr:uid="{00000000-0005-0000-0000-00002B380000}"/>
    <cellStyle name="Output 3 3 4" xfId="10045" xr:uid="{00000000-0005-0000-0000-00002C380000}"/>
    <cellStyle name="Output 3 3 4 2" xfId="21497" xr:uid="{00000000-0005-0000-0000-00002D380000}"/>
    <cellStyle name="Output 3 3 4 2 2" xfId="28396" xr:uid="{00000000-0005-0000-0000-00002E380000}"/>
    <cellStyle name="Output 3 3 4 3" xfId="18299" xr:uid="{00000000-0005-0000-0000-00002F380000}"/>
    <cellStyle name="Output 3 3 4 3 2" xfId="25213" xr:uid="{00000000-0005-0000-0000-000030380000}"/>
    <cellStyle name="Output 3 3 4 4" xfId="16875" xr:uid="{00000000-0005-0000-0000-000031380000}"/>
    <cellStyle name="Output 3 3 4 5" xfId="23950" xr:uid="{00000000-0005-0000-0000-000032380000}"/>
    <cellStyle name="Output 3 3 5" xfId="10543" xr:uid="{00000000-0005-0000-0000-000033380000}"/>
    <cellStyle name="Output 3 3 5 2" xfId="21855" xr:uid="{00000000-0005-0000-0000-000034380000}"/>
    <cellStyle name="Output 3 3 5 2 2" xfId="28752" xr:uid="{00000000-0005-0000-0000-000035380000}"/>
    <cellStyle name="Output 3 3 5 3" xfId="22757" xr:uid="{00000000-0005-0000-0000-000036380000}"/>
    <cellStyle name="Output 3 3 5 3 2" xfId="29653" xr:uid="{00000000-0005-0000-0000-000037380000}"/>
    <cellStyle name="Output 3 3 5 4" xfId="17257" xr:uid="{00000000-0005-0000-0000-000038380000}"/>
    <cellStyle name="Output 3 3 5 5" xfId="24240" xr:uid="{00000000-0005-0000-0000-000039380000}"/>
    <cellStyle name="Output 3 3 6" xfId="13155" xr:uid="{00000000-0005-0000-0000-00003A380000}"/>
    <cellStyle name="Output 3 3 7" xfId="18699" xr:uid="{00000000-0005-0000-0000-00003B380000}"/>
    <cellStyle name="Output 3 3 7 2" xfId="25610" xr:uid="{00000000-0005-0000-0000-00003C380000}"/>
    <cellStyle name="Output 3 3 8" xfId="14039" xr:uid="{00000000-0005-0000-0000-00003D380000}"/>
    <cellStyle name="Output 3 4" xfId="5153" xr:uid="{00000000-0005-0000-0000-00003E380000}"/>
    <cellStyle name="Output 3 4 2" xfId="9513" xr:uid="{00000000-0005-0000-0000-00003F380000}"/>
    <cellStyle name="Output 3 4 2 2" xfId="21006" xr:uid="{00000000-0005-0000-0000-000040380000}"/>
    <cellStyle name="Output 3 4 2 2 2" xfId="27910" xr:uid="{00000000-0005-0000-0000-000041380000}"/>
    <cellStyle name="Output 3 4 2 3" xfId="18963" xr:uid="{00000000-0005-0000-0000-000042380000}"/>
    <cellStyle name="Output 3 4 2 3 2" xfId="25872" xr:uid="{00000000-0005-0000-0000-000043380000}"/>
    <cellStyle name="Output 3 4 2 4" xfId="16361" xr:uid="{00000000-0005-0000-0000-000044380000}"/>
    <cellStyle name="Output 3 4 2 5" xfId="23467" xr:uid="{00000000-0005-0000-0000-000045380000}"/>
    <cellStyle name="Output 3 5" xfId="2720" xr:uid="{00000000-0005-0000-0000-000046380000}"/>
    <cellStyle name="Output 3 5 2" xfId="9411" xr:uid="{00000000-0005-0000-0000-000047380000}"/>
    <cellStyle name="Output 3 5 2 2" xfId="20912" xr:uid="{00000000-0005-0000-0000-000048380000}"/>
    <cellStyle name="Output 3 5 2 2 2" xfId="27816" xr:uid="{00000000-0005-0000-0000-000049380000}"/>
    <cellStyle name="Output 3 5 2 3" xfId="19711" xr:uid="{00000000-0005-0000-0000-00004A380000}"/>
    <cellStyle name="Output 3 5 2 3 2" xfId="26619" xr:uid="{00000000-0005-0000-0000-00004B380000}"/>
    <cellStyle name="Output 3 5 2 4" xfId="16262" xr:uid="{00000000-0005-0000-0000-00004C380000}"/>
    <cellStyle name="Output 3 5 2 5" xfId="23373" xr:uid="{00000000-0005-0000-0000-00004D380000}"/>
    <cellStyle name="Output 3 6" xfId="6069" xr:uid="{00000000-0005-0000-0000-00004E380000}"/>
    <cellStyle name="Output 3 6 2" xfId="10494" xr:uid="{00000000-0005-0000-0000-00004F380000}"/>
    <cellStyle name="Output 3 6 2 2" xfId="21826" xr:uid="{00000000-0005-0000-0000-000050380000}"/>
    <cellStyle name="Output 3 6 2 2 2" xfId="28724" xr:uid="{00000000-0005-0000-0000-000051380000}"/>
    <cellStyle name="Output 3 6 2 3" xfId="22732" xr:uid="{00000000-0005-0000-0000-000052380000}"/>
    <cellStyle name="Output 3 6 2 3 2" xfId="29629" xr:uid="{00000000-0005-0000-0000-000053380000}"/>
    <cellStyle name="Output 3 6 2 4" xfId="17229" xr:uid="{00000000-0005-0000-0000-000054380000}"/>
    <cellStyle name="Output 3 6 2 5" xfId="24216" xr:uid="{00000000-0005-0000-0000-000055380000}"/>
    <cellStyle name="Output 3 6 3" xfId="20122" xr:uid="{00000000-0005-0000-0000-000056380000}"/>
    <cellStyle name="Output 3 6 3 2" xfId="27030" xr:uid="{00000000-0005-0000-0000-000057380000}"/>
    <cellStyle name="Output 3 6 4" xfId="20472" xr:uid="{00000000-0005-0000-0000-000058380000}"/>
    <cellStyle name="Output 3 6 4 2" xfId="27376" xr:uid="{00000000-0005-0000-0000-000059380000}"/>
    <cellStyle name="Output 3 6 5" xfId="15415" xr:uid="{00000000-0005-0000-0000-00005A380000}"/>
    <cellStyle name="Output 3 6 6" xfId="13900" xr:uid="{00000000-0005-0000-0000-00005B380000}"/>
    <cellStyle name="Output 3 7" xfId="10042" xr:uid="{00000000-0005-0000-0000-00005C380000}"/>
    <cellStyle name="Output 3 7 2" xfId="6446" xr:uid="{00000000-0005-0000-0000-00005D380000}"/>
    <cellStyle name="Output 3 7 2 2" xfId="20372" xr:uid="{00000000-0005-0000-0000-00005E380000}"/>
    <cellStyle name="Output 3 7 2 2 2" xfId="27276" xr:uid="{00000000-0005-0000-0000-00005F380000}"/>
    <cellStyle name="Output 3 7 2 3" xfId="19353" xr:uid="{00000000-0005-0000-0000-000060380000}"/>
    <cellStyle name="Output 3 7 2 3 2" xfId="26262" xr:uid="{00000000-0005-0000-0000-000061380000}"/>
    <cellStyle name="Output 3 7 2 4" xfId="15664" xr:uid="{00000000-0005-0000-0000-000062380000}"/>
    <cellStyle name="Output 3 7 2 5" xfId="13592" xr:uid="{00000000-0005-0000-0000-000063380000}"/>
    <cellStyle name="Output 3 7 3" xfId="21494" xr:uid="{00000000-0005-0000-0000-000064380000}"/>
    <cellStyle name="Output 3 7 3 2" xfId="28393" xr:uid="{00000000-0005-0000-0000-000065380000}"/>
    <cellStyle name="Output 3 7 4" xfId="19152" xr:uid="{00000000-0005-0000-0000-000066380000}"/>
    <cellStyle name="Output 3 7 4 2" xfId="26061" xr:uid="{00000000-0005-0000-0000-000067380000}"/>
    <cellStyle name="Output 3 7 5" xfId="16872" xr:uid="{00000000-0005-0000-0000-000068380000}"/>
    <cellStyle name="Output 3 7 6" xfId="23947" xr:uid="{00000000-0005-0000-0000-000069380000}"/>
    <cellStyle name="Output 3 8" xfId="9947" xr:uid="{00000000-0005-0000-0000-00006A380000}"/>
    <cellStyle name="Output 3 8 2" xfId="21416" xr:uid="{00000000-0005-0000-0000-00006B380000}"/>
    <cellStyle name="Output 3 8 2 2" xfId="28315" xr:uid="{00000000-0005-0000-0000-00006C380000}"/>
    <cellStyle name="Output 3 8 3" xfId="19616" xr:uid="{00000000-0005-0000-0000-00006D380000}"/>
    <cellStyle name="Output 3 8 3 2" xfId="26525" xr:uid="{00000000-0005-0000-0000-00006E380000}"/>
    <cellStyle name="Output 3 8 4" xfId="16794" xr:uid="{00000000-0005-0000-0000-00006F380000}"/>
    <cellStyle name="Output 3 8 5" xfId="23872" xr:uid="{00000000-0005-0000-0000-000070380000}"/>
    <cellStyle name="Output 3 9" xfId="13154" xr:uid="{00000000-0005-0000-0000-000071380000}"/>
    <cellStyle name="Output 4" xfId="286" xr:uid="{00000000-0005-0000-0000-000072380000}"/>
    <cellStyle name="Output 4 2" xfId="5156" xr:uid="{00000000-0005-0000-0000-000073380000}"/>
    <cellStyle name="Output 4 2 2" xfId="6065" xr:uid="{00000000-0005-0000-0000-000074380000}"/>
    <cellStyle name="Output 4 2 2 2" xfId="20118" xr:uid="{00000000-0005-0000-0000-000075380000}"/>
    <cellStyle name="Output 4 2 2 2 2" xfId="27026" xr:uid="{00000000-0005-0000-0000-000076380000}"/>
    <cellStyle name="Output 4 2 2 3" xfId="20469" xr:uid="{00000000-0005-0000-0000-000077380000}"/>
    <cellStyle name="Output 4 2 2 3 2" xfId="27373" xr:uid="{00000000-0005-0000-0000-000078380000}"/>
    <cellStyle name="Output 4 2 2 4" xfId="15411" xr:uid="{00000000-0005-0000-0000-000079380000}"/>
    <cellStyle name="Output 4 2 2 5" xfId="13273" xr:uid="{00000000-0005-0000-0000-00007A380000}"/>
    <cellStyle name="Output 4 2 3" xfId="10050" xr:uid="{00000000-0005-0000-0000-00007B380000}"/>
    <cellStyle name="Output 4 2 3 2" xfId="21502" xr:uid="{00000000-0005-0000-0000-00007C380000}"/>
    <cellStyle name="Output 4 2 3 2 2" xfId="28401" xr:uid="{00000000-0005-0000-0000-00007D380000}"/>
    <cellStyle name="Output 4 2 3 3" xfId="19724" xr:uid="{00000000-0005-0000-0000-00007E380000}"/>
    <cellStyle name="Output 4 2 3 3 2" xfId="26632" xr:uid="{00000000-0005-0000-0000-00007F380000}"/>
    <cellStyle name="Output 4 2 3 4" xfId="16880" xr:uid="{00000000-0005-0000-0000-000080380000}"/>
    <cellStyle name="Output 4 2 3 5" xfId="23955" xr:uid="{00000000-0005-0000-0000-000081380000}"/>
    <cellStyle name="Output 4 2 4" xfId="6443" xr:uid="{00000000-0005-0000-0000-000082380000}"/>
    <cellStyle name="Output 4 2 4 2" xfId="20369" xr:uid="{00000000-0005-0000-0000-000083380000}"/>
    <cellStyle name="Output 4 2 4 2 2" xfId="27273" xr:uid="{00000000-0005-0000-0000-000084380000}"/>
    <cellStyle name="Output 4 2 4 3" xfId="19354" xr:uid="{00000000-0005-0000-0000-000085380000}"/>
    <cellStyle name="Output 4 2 4 3 2" xfId="26263" xr:uid="{00000000-0005-0000-0000-000086380000}"/>
    <cellStyle name="Output 4 2 4 4" xfId="15661" xr:uid="{00000000-0005-0000-0000-000087380000}"/>
    <cellStyle name="Output 4 2 4 5" xfId="14916" xr:uid="{00000000-0005-0000-0000-000088380000}"/>
    <cellStyle name="Output 4 2 5" xfId="19515" xr:uid="{00000000-0005-0000-0000-000089380000}"/>
    <cellStyle name="Output 4 2 5 2" xfId="26424" xr:uid="{00000000-0005-0000-0000-00008A380000}"/>
    <cellStyle name="Output 4 2 6" xfId="14805" xr:uid="{00000000-0005-0000-0000-00008B380000}"/>
    <cellStyle name="Output 4 3" xfId="2723" xr:uid="{00000000-0005-0000-0000-00008C380000}"/>
    <cellStyle name="Output 4 3 2" xfId="6064" xr:uid="{00000000-0005-0000-0000-00008D380000}"/>
    <cellStyle name="Output 4 3 2 2" xfId="20117" xr:uid="{00000000-0005-0000-0000-00008E380000}"/>
    <cellStyle name="Output 4 3 2 2 2" xfId="27025" xr:uid="{00000000-0005-0000-0000-00008F380000}"/>
    <cellStyle name="Output 4 3 2 3" xfId="21850" xr:uid="{00000000-0005-0000-0000-000090380000}"/>
    <cellStyle name="Output 4 3 2 3 2" xfId="28747" xr:uid="{00000000-0005-0000-0000-000091380000}"/>
    <cellStyle name="Output 4 3 2 4" xfId="15410" xr:uid="{00000000-0005-0000-0000-000092380000}"/>
    <cellStyle name="Output 4 3 2 5" xfId="14584" xr:uid="{00000000-0005-0000-0000-000093380000}"/>
    <cellStyle name="Output 4 3 3" xfId="10051" xr:uid="{00000000-0005-0000-0000-000094380000}"/>
    <cellStyle name="Output 4 3 3 2" xfId="21503" xr:uid="{00000000-0005-0000-0000-000095380000}"/>
    <cellStyle name="Output 4 3 3 2 2" xfId="28402" xr:uid="{00000000-0005-0000-0000-000096380000}"/>
    <cellStyle name="Output 4 3 3 3" xfId="19788" xr:uid="{00000000-0005-0000-0000-000097380000}"/>
    <cellStyle name="Output 4 3 3 3 2" xfId="26696" xr:uid="{00000000-0005-0000-0000-000098380000}"/>
    <cellStyle name="Output 4 3 3 4" xfId="16881" xr:uid="{00000000-0005-0000-0000-000099380000}"/>
    <cellStyle name="Output 4 3 3 5" xfId="23956" xr:uid="{00000000-0005-0000-0000-00009A380000}"/>
    <cellStyle name="Output 4 3 4" xfId="6444" xr:uid="{00000000-0005-0000-0000-00009B380000}"/>
    <cellStyle name="Output 4 3 4 2" xfId="20370" xr:uid="{00000000-0005-0000-0000-00009C380000}"/>
    <cellStyle name="Output 4 3 4 2 2" xfId="27274" xr:uid="{00000000-0005-0000-0000-00009D380000}"/>
    <cellStyle name="Output 4 3 4 3" xfId="18405" xr:uid="{00000000-0005-0000-0000-00009E380000}"/>
    <cellStyle name="Output 4 3 4 3 2" xfId="25318" xr:uid="{00000000-0005-0000-0000-00009F380000}"/>
    <cellStyle name="Output 4 3 4 4" xfId="15662" xr:uid="{00000000-0005-0000-0000-0000A0380000}"/>
    <cellStyle name="Output 4 3 4 5" xfId="14535" xr:uid="{00000000-0005-0000-0000-0000A1380000}"/>
    <cellStyle name="Output 4 3 5" xfId="18700" xr:uid="{00000000-0005-0000-0000-0000A2380000}"/>
    <cellStyle name="Output 4 3 5 2" xfId="25611" xr:uid="{00000000-0005-0000-0000-0000A3380000}"/>
    <cellStyle name="Output 4 3 6" xfId="14040" xr:uid="{00000000-0005-0000-0000-0000A4380000}"/>
    <cellStyle name="Output 4 4" xfId="6066" xr:uid="{00000000-0005-0000-0000-0000A5380000}"/>
    <cellStyle name="Output 4 4 2" xfId="20119" xr:uid="{00000000-0005-0000-0000-0000A6380000}"/>
    <cellStyle name="Output 4 4 2 2" xfId="27027" xr:uid="{00000000-0005-0000-0000-0000A7380000}"/>
    <cellStyle name="Output 4 4 3" xfId="19738" xr:uid="{00000000-0005-0000-0000-0000A8380000}"/>
    <cellStyle name="Output 4 4 3 2" xfId="26646" xr:uid="{00000000-0005-0000-0000-0000A9380000}"/>
    <cellStyle name="Output 4 4 4" xfId="15412" xr:uid="{00000000-0005-0000-0000-0000AA380000}"/>
    <cellStyle name="Output 4 4 5" xfId="13901" xr:uid="{00000000-0005-0000-0000-0000AB380000}"/>
    <cellStyle name="Output 4 5" xfId="10049" xr:uid="{00000000-0005-0000-0000-0000AC380000}"/>
    <cellStyle name="Output 4 5 2" xfId="21501" xr:uid="{00000000-0005-0000-0000-0000AD380000}"/>
    <cellStyle name="Output 4 5 2 2" xfId="28400" xr:uid="{00000000-0005-0000-0000-0000AE380000}"/>
    <cellStyle name="Output 4 5 3" xfId="21604" xr:uid="{00000000-0005-0000-0000-0000AF380000}"/>
    <cellStyle name="Output 4 5 3 2" xfId="28502" xr:uid="{00000000-0005-0000-0000-0000B0380000}"/>
    <cellStyle name="Output 4 5 4" xfId="16879" xr:uid="{00000000-0005-0000-0000-0000B1380000}"/>
    <cellStyle name="Output 4 5 5" xfId="23954" xr:uid="{00000000-0005-0000-0000-0000B2380000}"/>
    <cellStyle name="Output 4 6" xfId="18047" xr:uid="{00000000-0005-0000-0000-0000B3380000}"/>
    <cellStyle name="Output 4 6 2" xfId="24961" xr:uid="{00000000-0005-0000-0000-0000B4380000}"/>
    <cellStyle name="Output 4 7" xfId="13310" xr:uid="{00000000-0005-0000-0000-0000B5380000}"/>
    <cellStyle name="Output 5" xfId="287" xr:uid="{00000000-0005-0000-0000-0000B6380000}"/>
    <cellStyle name="Output 5 2" xfId="3359" xr:uid="{00000000-0005-0000-0000-0000B7380000}"/>
    <cellStyle name="Output 5 2 2" xfId="6060" xr:uid="{00000000-0005-0000-0000-0000B8380000}"/>
    <cellStyle name="Output 5 2 2 2" xfId="20113" xr:uid="{00000000-0005-0000-0000-0000B9380000}"/>
    <cellStyle name="Output 5 2 2 2 2" xfId="27021" xr:uid="{00000000-0005-0000-0000-0000BA380000}"/>
    <cellStyle name="Output 5 2 2 3" xfId="20468" xr:uid="{00000000-0005-0000-0000-0000BB380000}"/>
    <cellStyle name="Output 5 2 2 3 2" xfId="27372" xr:uid="{00000000-0005-0000-0000-0000BC380000}"/>
    <cellStyle name="Output 5 2 2 4" xfId="15406" xr:uid="{00000000-0005-0000-0000-0000BD380000}"/>
    <cellStyle name="Output 5 2 2 5" xfId="14586" xr:uid="{00000000-0005-0000-0000-0000BE380000}"/>
    <cellStyle name="Output 5 2 3" xfId="10053" xr:uid="{00000000-0005-0000-0000-0000BF380000}"/>
    <cellStyle name="Output 5 2 3 2" xfId="21505" xr:uid="{00000000-0005-0000-0000-0000C0380000}"/>
    <cellStyle name="Output 5 2 3 2 2" xfId="28404" xr:uid="{00000000-0005-0000-0000-0000C1380000}"/>
    <cellStyle name="Output 5 2 3 3" xfId="19787" xr:uid="{00000000-0005-0000-0000-0000C2380000}"/>
    <cellStyle name="Output 5 2 3 3 2" xfId="26695" xr:uid="{00000000-0005-0000-0000-0000C3380000}"/>
    <cellStyle name="Output 5 2 3 4" xfId="16883" xr:uid="{00000000-0005-0000-0000-0000C4380000}"/>
    <cellStyle name="Output 5 2 3 5" xfId="23958" xr:uid="{00000000-0005-0000-0000-0000C5380000}"/>
    <cellStyle name="Output 5 2 4" xfId="6441" xr:uid="{00000000-0005-0000-0000-0000C6380000}"/>
    <cellStyle name="Output 5 2 4 2" xfId="20367" xr:uid="{00000000-0005-0000-0000-0000C7380000}"/>
    <cellStyle name="Output 5 2 4 2 2" xfId="27271" xr:uid="{00000000-0005-0000-0000-0000C8380000}"/>
    <cellStyle name="Output 5 2 4 3" xfId="18407" xr:uid="{00000000-0005-0000-0000-0000C9380000}"/>
    <cellStyle name="Output 5 2 4 3 2" xfId="25320" xr:uid="{00000000-0005-0000-0000-0000CA380000}"/>
    <cellStyle name="Output 5 2 4 4" xfId="15659" xr:uid="{00000000-0005-0000-0000-0000CB380000}"/>
    <cellStyle name="Output 5 2 4 5" xfId="13623" xr:uid="{00000000-0005-0000-0000-0000CC380000}"/>
    <cellStyle name="Output 5 2 5" xfId="18936" xr:uid="{00000000-0005-0000-0000-0000CD380000}"/>
    <cellStyle name="Output 5 2 5 2" xfId="25845" xr:uid="{00000000-0005-0000-0000-0000CE380000}"/>
    <cellStyle name="Output 5 2 6" xfId="14310" xr:uid="{00000000-0005-0000-0000-0000CF380000}"/>
    <cellStyle name="Output 5 3" xfId="6063" xr:uid="{00000000-0005-0000-0000-0000D0380000}"/>
    <cellStyle name="Output 5 3 2" xfId="20116" xr:uid="{00000000-0005-0000-0000-0000D1380000}"/>
    <cellStyle name="Output 5 3 2 2" xfId="27024" xr:uid="{00000000-0005-0000-0000-0000D2380000}"/>
    <cellStyle name="Output 5 3 3" xfId="22430" xr:uid="{00000000-0005-0000-0000-0000D3380000}"/>
    <cellStyle name="Output 5 3 3 2" xfId="29327" xr:uid="{00000000-0005-0000-0000-0000D4380000}"/>
    <cellStyle name="Output 5 3 4" xfId="15409" xr:uid="{00000000-0005-0000-0000-0000D5380000}"/>
    <cellStyle name="Output 5 3 5" xfId="13902" xr:uid="{00000000-0005-0000-0000-0000D6380000}"/>
    <cellStyle name="Output 5 4" xfId="10052" xr:uid="{00000000-0005-0000-0000-0000D7380000}"/>
    <cellStyle name="Output 5 4 2" xfId="21504" xr:uid="{00000000-0005-0000-0000-0000D8380000}"/>
    <cellStyle name="Output 5 4 2 2" xfId="28403" xr:uid="{00000000-0005-0000-0000-0000D9380000}"/>
    <cellStyle name="Output 5 4 3" xfId="19700" xr:uid="{00000000-0005-0000-0000-0000DA380000}"/>
    <cellStyle name="Output 5 4 3 2" xfId="26609" xr:uid="{00000000-0005-0000-0000-0000DB380000}"/>
    <cellStyle name="Output 5 4 4" xfId="16882" xr:uid="{00000000-0005-0000-0000-0000DC380000}"/>
    <cellStyle name="Output 5 4 5" xfId="23957" xr:uid="{00000000-0005-0000-0000-0000DD380000}"/>
    <cellStyle name="Output 5 5" xfId="6442" xr:uid="{00000000-0005-0000-0000-0000DE380000}"/>
    <cellStyle name="Output 5 5 2" xfId="20368" xr:uid="{00000000-0005-0000-0000-0000DF380000}"/>
    <cellStyle name="Output 5 5 2 2" xfId="27272" xr:uid="{00000000-0005-0000-0000-0000E0380000}"/>
    <cellStyle name="Output 5 5 3" xfId="18621" xr:uid="{00000000-0005-0000-0000-0000E1380000}"/>
    <cellStyle name="Output 5 5 3 2" xfId="25532" xr:uid="{00000000-0005-0000-0000-0000E2380000}"/>
    <cellStyle name="Output 5 5 4" xfId="15660" xr:uid="{00000000-0005-0000-0000-0000E3380000}"/>
    <cellStyle name="Output 5 5 5" xfId="13848" xr:uid="{00000000-0005-0000-0000-0000E4380000}"/>
    <cellStyle name="Output 5 6" xfId="18048" xr:uid="{00000000-0005-0000-0000-0000E5380000}"/>
    <cellStyle name="Output 5 6 2" xfId="24962" xr:uid="{00000000-0005-0000-0000-0000E6380000}"/>
    <cellStyle name="Output 5 7" xfId="13311" xr:uid="{00000000-0005-0000-0000-0000E7380000}"/>
    <cellStyle name="Output 6" xfId="288" xr:uid="{00000000-0005-0000-0000-0000E8380000}"/>
    <cellStyle name="Output 6 2" xfId="6059" xr:uid="{00000000-0005-0000-0000-0000E9380000}"/>
    <cellStyle name="Output 6 2 2" xfId="6439" xr:uid="{00000000-0005-0000-0000-0000EA380000}"/>
    <cellStyle name="Output 6 2 2 2" xfId="20365" xr:uid="{00000000-0005-0000-0000-0000EB380000}"/>
    <cellStyle name="Output 6 2 2 2 2" xfId="27269" xr:uid="{00000000-0005-0000-0000-0000EC380000}"/>
    <cellStyle name="Output 6 2 2 3" xfId="18622" xr:uid="{00000000-0005-0000-0000-0000ED380000}"/>
    <cellStyle name="Output 6 2 2 3 2" xfId="25533" xr:uid="{00000000-0005-0000-0000-0000EE380000}"/>
    <cellStyle name="Output 6 2 2 4" xfId="15657" xr:uid="{00000000-0005-0000-0000-0000EF380000}"/>
    <cellStyle name="Output 6 2 2 5" xfId="13852" xr:uid="{00000000-0005-0000-0000-0000F0380000}"/>
    <cellStyle name="Output 6 2 3" xfId="20112" xr:uid="{00000000-0005-0000-0000-0000F1380000}"/>
    <cellStyle name="Output 6 2 3 2" xfId="27020" xr:uid="{00000000-0005-0000-0000-0000F2380000}"/>
    <cellStyle name="Output 6 2 4" xfId="20467" xr:uid="{00000000-0005-0000-0000-0000F3380000}"/>
    <cellStyle name="Output 6 2 4 2" xfId="27371" xr:uid="{00000000-0005-0000-0000-0000F4380000}"/>
    <cellStyle name="Output 6 2 5" xfId="15405" xr:uid="{00000000-0005-0000-0000-0000F5380000}"/>
    <cellStyle name="Output 6 2 6" xfId="14585" xr:uid="{00000000-0005-0000-0000-0000F6380000}"/>
    <cellStyle name="Output 6 3" xfId="10054" xr:uid="{00000000-0005-0000-0000-0000F7380000}"/>
    <cellStyle name="Output 6 3 2" xfId="21506" xr:uid="{00000000-0005-0000-0000-0000F8380000}"/>
    <cellStyle name="Output 6 3 2 2" xfId="28405" xr:uid="{00000000-0005-0000-0000-0000F9380000}"/>
    <cellStyle name="Output 6 3 3" xfId="18225" xr:uid="{00000000-0005-0000-0000-0000FA380000}"/>
    <cellStyle name="Output 6 3 3 2" xfId="25139" xr:uid="{00000000-0005-0000-0000-0000FB380000}"/>
    <cellStyle name="Output 6 3 4" xfId="16884" xr:uid="{00000000-0005-0000-0000-0000FC380000}"/>
    <cellStyle name="Output 6 3 5" xfId="23959" xr:uid="{00000000-0005-0000-0000-0000FD380000}"/>
    <cellStyle name="Output 6 4" xfId="6440" xr:uid="{00000000-0005-0000-0000-0000FE380000}"/>
    <cellStyle name="Output 6 4 2" xfId="20366" xr:uid="{00000000-0005-0000-0000-0000FF380000}"/>
    <cellStyle name="Output 6 4 2 2" xfId="27270" xr:uid="{00000000-0005-0000-0000-000000390000}"/>
    <cellStyle name="Output 6 4 3" xfId="19355" xr:uid="{00000000-0005-0000-0000-000001390000}"/>
    <cellStyle name="Output 6 4 3 2" xfId="26264" xr:uid="{00000000-0005-0000-0000-000002390000}"/>
    <cellStyle name="Output 6 4 4" xfId="15658" xr:uid="{00000000-0005-0000-0000-000003390000}"/>
    <cellStyle name="Output 6 4 5" xfId="14538" xr:uid="{00000000-0005-0000-0000-000004390000}"/>
    <cellStyle name="Output 6 5" xfId="18049" xr:uid="{00000000-0005-0000-0000-000005390000}"/>
    <cellStyle name="Output 6 5 2" xfId="24963" xr:uid="{00000000-0005-0000-0000-000006390000}"/>
    <cellStyle name="Output 6 6" xfId="13312" xr:uid="{00000000-0005-0000-0000-000007390000}"/>
    <cellStyle name="Output 7" xfId="289" xr:uid="{00000000-0005-0000-0000-000008390000}"/>
    <cellStyle name="Output 7 2" xfId="6058" xr:uid="{00000000-0005-0000-0000-000009390000}"/>
    <cellStyle name="Output 7 2 2" xfId="6437" xr:uid="{00000000-0005-0000-0000-00000A390000}"/>
    <cellStyle name="Output 7 2 2 2" xfId="20363" xr:uid="{00000000-0005-0000-0000-00000B390000}"/>
    <cellStyle name="Output 7 2 2 2 2" xfId="27267" xr:uid="{00000000-0005-0000-0000-00000C390000}"/>
    <cellStyle name="Output 7 2 2 3" xfId="19356" xr:uid="{00000000-0005-0000-0000-00000D390000}"/>
    <cellStyle name="Output 7 2 2 3 2" xfId="26265" xr:uid="{00000000-0005-0000-0000-00000E390000}"/>
    <cellStyle name="Output 7 2 2 4" xfId="15655" xr:uid="{00000000-0005-0000-0000-00000F390000}"/>
    <cellStyle name="Output 7 2 2 5" xfId="14539" xr:uid="{00000000-0005-0000-0000-000010390000}"/>
    <cellStyle name="Output 7 2 3" xfId="20111" xr:uid="{00000000-0005-0000-0000-000011390000}"/>
    <cellStyle name="Output 7 2 3 2" xfId="27019" xr:uid="{00000000-0005-0000-0000-000012390000}"/>
    <cellStyle name="Output 7 2 4" xfId="20197" xr:uid="{00000000-0005-0000-0000-000013390000}"/>
    <cellStyle name="Output 7 2 4 2" xfId="27105" xr:uid="{00000000-0005-0000-0000-000014390000}"/>
    <cellStyle name="Output 7 2 5" xfId="15404" xr:uid="{00000000-0005-0000-0000-000015390000}"/>
    <cellStyle name="Output 7 2 6" xfId="13903" xr:uid="{00000000-0005-0000-0000-000016390000}"/>
    <cellStyle name="Output 7 3" xfId="10055" xr:uid="{00000000-0005-0000-0000-000017390000}"/>
    <cellStyle name="Output 7 3 2" xfId="21507" xr:uid="{00000000-0005-0000-0000-000018390000}"/>
    <cellStyle name="Output 7 3 2 2" xfId="28406" xr:uid="{00000000-0005-0000-0000-000019390000}"/>
    <cellStyle name="Output 7 3 3" xfId="20606" xr:uid="{00000000-0005-0000-0000-00001A390000}"/>
    <cellStyle name="Output 7 3 3 2" xfId="27510" xr:uid="{00000000-0005-0000-0000-00001B390000}"/>
    <cellStyle name="Output 7 3 4" xfId="16885" xr:uid="{00000000-0005-0000-0000-00001C390000}"/>
    <cellStyle name="Output 7 3 5" xfId="23960" xr:uid="{00000000-0005-0000-0000-00001D390000}"/>
    <cellStyle name="Output 7 4" xfId="6438" xr:uid="{00000000-0005-0000-0000-00001E390000}"/>
    <cellStyle name="Output 7 4 2" xfId="20364" xr:uid="{00000000-0005-0000-0000-00001F390000}"/>
    <cellStyle name="Output 7 4 2 2" xfId="27268" xr:uid="{00000000-0005-0000-0000-000020390000}"/>
    <cellStyle name="Output 7 4 3" xfId="18404" xr:uid="{00000000-0005-0000-0000-000021390000}"/>
    <cellStyle name="Output 7 4 3 2" xfId="25317" xr:uid="{00000000-0005-0000-0000-000022390000}"/>
    <cellStyle name="Output 7 4 4" xfId="15656" xr:uid="{00000000-0005-0000-0000-000023390000}"/>
    <cellStyle name="Output 7 4 5" xfId="13631" xr:uid="{00000000-0005-0000-0000-000024390000}"/>
    <cellStyle name="Output 7 5" xfId="18050" xr:uid="{00000000-0005-0000-0000-000025390000}"/>
    <cellStyle name="Output 7 5 2" xfId="24964" xr:uid="{00000000-0005-0000-0000-000026390000}"/>
    <cellStyle name="Output 7 6" xfId="13313" xr:uid="{00000000-0005-0000-0000-000027390000}"/>
    <cellStyle name="Output 8" xfId="579" xr:uid="{00000000-0005-0000-0000-000028390000}"/>
    <cellStyle name="Output 9" xfId="5588" xr:uid="{00000000-0005-0000-0000-000029390000}"/>
    <cellStyle name="Owed_Amt" xfId="6436" xr:uid="{00000000-0005-0000-0000-00002A390000}"/>
    <cellStyle name="Paid_Amt" xfId="6435" xr:uid="{00000000-0005-0000-0000-00002B390000}"/>
    <cellStyle name="pb_page_heading_LS" xfId="6434" xr:uid="{00000000-0005-0000-0000-00002C390000}"/>
    <cellStyle name="Pct_of_Sales" xfId="6433" xr:uid="{00000000-0005-0000-0000-00002D390000}"/>
    <cellStyle name="Percent" xfId="3" builtinId="5"/>
    <cellStyle name="Percent [2]" xfId="2883" xr:uid="{00000000-0005-0000-0000-00002F390000}"/>
    <cellStyle name="Percent [2] 2" xfId="2989" xr:uid="{00000000-0005-0000-0000-000030390000}"/>
    <cellStyle name="Percent [2] 2 2" xfId="3657" xr:uid="{00000000-0005-0000-0000-000031390000}"/>
    <cellStyle name="Percent [2] 3" xfId="3626" xr:uid="{00000000-0005-0000-0000-000032390000}"/>
    <cellStyle name="Percent 10" xfId="2724" xr:uid="{00000000-0005-0000-0000-000033390000}"/>
    <cellStyle name="Percent 10 2" xfId="5158" xr:uid="{00000000-0005-0000-0000-000034390000}"/>
    <cellStyle name="Percent 10 3" xfId="5157" xr:uid="{00000000-0005-0000-0000-000035390000}"/>
    <cellStyle name="Percent 11" xfId="2725" xr:uid="{00000000-0005-0000-0000-000036390000}"/>
    <cellStyle name="Percent 11 2" xfId="7039" xr:uid="{00000000-0005-0000-0000-000037390000}"/>
    <cellStyle name="Percent 12" xfId="2726" xr:uid="{00000000-0005-0000-0000-000038390000}"/>
    <cellStyle name="Percent 12 2" xfId="7038" xr:uid="{00000000-0005-0000-0000-000039390000}"/>
    <cellStyle name="Percent 13" xfId="2841" xr:uid="{00000000-0005-0000-0000-00003A390000}"/>
    <cellStyle name="Percent 13 2" xfId="3257" xr:uid="{00000000-0005-0000-0000-00003B390000}"/>
    <cellStyle name="Percent 13 2 2" xfId="9559" xr:uid="{00000000-0005-0000-0000-00003C390000}"/>
    <cellStyle name="Percent 13 2 2 2" xfId="16407" xr:uid="{00000000-0005-0000-0000-00003D390000}"/>
    <cellStyle name="Percent 13 2 3" xfId="14261" xr:uid="{00000000-0005-0000-0000-00003E390000}"/>
    <cellStyle name="Percent 13 3" xfId="9558" xr:uid="{00000000-0005-0000-0000-00003F390000}"/>
    <cellStyle name="Percent 13 3 2" xfId="16406" xr:uid="{00000000-0005-0000-0000-000040390000}"/>
    <cellStyle name="Percent 13 4" xfId="7037" xr:uid="{00000000-0005-0000-0000-000041390000}"/>
    <cellStyle name="Percent 13 5" xfId="14106" xr:uid="{00000000-0005-0000-0000-000042390000}"/>
    <cellStyle name="Percent 14" xfId="2995" xr:uid="{00000000-0005-0000-0000-000043390000}"/>
    <cellStyle name="Percent 14 2" xfId="3273" xr:uid="{00000000-0005-0000-0000-000044390000}"/>
    <cellStyle name="Percent 14 2 2" xfId="9560" xr:uid="{00000000-0005-0000-0000-000045390000}"/>
    <cellStyle name="Percent 14 2 2 2" xfId="16408" xr:uid="{00000000-0005-0000-0000-000046390000}"/>
    <cellStyle name="Percent 14 2 3" xfId="14277" xr:uid="{00000000-0005-0000-0000-000047390000}"/>
    <cellStyle name="Percent 14 3" xfId="5674" xr:uid="{00000000-0005-0000-0000-000048390000}"/>
    <cellStyle name="Percent 14 3 2" xfId="15026" xr:uid="{00000000-0005-0000-0000-000049390000}"/>
    <cellStyle name="Percent 14 4" xfId="7036" xr:uid="{00000000-0005-0000-0000-00004A390000}"/>
    <cellStyle name="Percent 14 5" xfId="14142" xr:uid="{00000000-0005-0000-0000-00004B390000}"/>
    <cellStyle name="Percent 15" xfId="3026" xr:uid="{00000000-0005-0000-0000-00004C390000}"/>
    <cellStyle name="Percent 15 2" xfId="3662" xr:uid="{00000000-0005-0000-0000-00004D390000}"/>
    <cellStyle name="Percent 16" xfId="3027" xr:uid="{00000000-0005-0000-0000-00004E390000}"/>
    <cellStyle name="Percent 16 2" xfId="3663" xr:uid="{00000000-0005-0000-0000-00004F390000}"/>
    <cellStyle name="Percent 17" xfId="3028" xr:uid="{00000000-0005-0000-0000-000050390000}"/>
    <cellStyle name="Percent 17 2" xfId="3664" xr:uid="{00000000-0005-0000-0000-000051390000}"/>
    <cellStyle name="Percent 17 2 2" xfId="6432" xr:uid="{00000000-0005-0000-0000-000052390000}"/>
    <cellStyle name="Percent 18" xfId="3029" xr:uid="{00000000-0005-0000-0000-000053390000}"/>
    <cellStyle name="Percent 18 2" xfId="3665" xr:uid="{00000000-0005-0000-0000-000054390000}"/>
    <cellStyle name="Percent 19" xfId="3030" xr:uid="{00000000-0005-0000-0000-000055390000}"/>
    <cellStyle name="Percent 19 2" xfId="3666" xr:uid="{00000000-0005-0000-0000-000056390000}"/>
    <cellStyle name="Percent 2" xfId="290" xr:uid="{00000000-0005-0000-0000-000057390000}"/>
    <cellStyle name="Percent 2 2" xfId="3526" xr:uid="{00000000-0005-0000-0000-000058390000}"/>
    <cellStyle name="Percent 2 2 3" xfId="6945" xr:uid="{00000000-0005-0000-0000-000059390000}"/>
    <cellStyle name="Percent 2 3" xfId="5307" xr:uid="{00000000-0005-0000-0000-00005A390000}"/>
    <cellStyle name="Percent 2 3 2" xfId="9572" xr:uid="{00000000-0005-0000-0000-00005B390000}"/>
    <cellStyle name="Percent 2 3 2 2" xfId="16420" xr:uid="{00000000-0005-0000-0000-00005C390000}"/>
    <cellStyle name="Percent 2 3 3" xfId="6430" xr:uid="{00000000-0005-0000-0000-00005D390000}"/>
    <cellStyle name="Percent 2 3 4" xfId="14902" xr:uid="{00000000-0005-0000-0000-00005E390000}"/>
    <cellStyle name="Percent 2 4" xfId="10195" xr:uid="{00000000-0005-0000-0000-00005F390000}"/>
    <cellStyle name="Percent 2 4 2" xfId="6429" xr:uid="{00000000-0005-0000-0000-000060390000}"/>
    <cellStyle name="Percent 2 5" xfId="10196" xr:uid="{00000000-0005-0000-0000-000061390000}"/>
    <cellStyle name="Percent 2 5 2" xfId="6431" xr:uid="{00000000-0005-0000-0000-000062390000}"/>
    <cellStyle name="Percent 2 6" xfId="13156" xr:uid="{00000000-0005-0000-0000-000063390000}"/>
    <cellStyle name="Percent 20" xfId="3031" xr:uid="{00000000-0005-0000-0000-000064390000}"/>
    <cellStyle name="Percent 20 2" xfId="3667" xr:uid="{00000000-0005-0000-0000-000065390000}"/>
    <cellStyle name="Percent 21" xfId="3032" xr:uid="{00000000-0005-0000-0000-000066390000}"/>
    <cellStyle name="Percent 21 2" xfId="3668" xr:uid="{00000000-0005-0000-0000-000067390000}"/>
    <cellStyle name="Percent 21 2 2" xfId="6428" xr:uid="{00000000-0005-0000-0000-000068390000}"/>
    <cellStyle name="Percent 21 2 2 2" xfId="15654" xr:uid="{00000000-0005-0000-0000-000069390000}"/>
    <cellStyle name="Percent 211 2" xfId="6913" xr:uid="{00000000-0005-0000-0000-00006A390000}"/>
    <cellStyle name="Percent 22" xfId="3033" xr:uid="{00000000-0005-0000-0000-00006B390000}"/>
    <cellStyle name="Percent 22 2" xfId="3669" xr:uid="{00000000-0005-0000-0000-00006C390000}"/>
    <cellStyle name="Percent 22 2 2" xfId="6427" xr:uid="{00000000-0005-0000-0000-00006D390000}"/>
    <cellStyle name="Percent 22 2 2 2" xfId="15653" xr:uid="{00000000-0005-0000-0000-00006E390000}"/>
    <cellStyle name="Percent 23" xfId="3034" xr:uid="{00000000-0005-0000-0000-00006F390000}"/>
    <cellStyle name="Percent 23 2" xfId="3670" xr:uid="{00000000-0005-0000-0000-000070390000}"/>
    <cellStyle name="Percent 23 2 2" xfId="6426" xr:uid="{00000000-0005-0000-0000-000071390000}"/>
    <cellStyle name="Percent 24" xfId="3035" xr:uid="{00000000-0005-0000-0000-000072390000}"/>
    <cellStyle name="Percent 24 2" xfId="7035" xr:uid="{00000000-0005-0000-0000-000073390000}"/>
    <cellStyle name="Percent 25" xfId="3055" xr:uid="{00000000-0005-0000-0000-000074390000}"/>
    <cellStyle name="Percent 25 2" xfId="3281" xr:uid="{00000000-0005-0000-0000-000075390000}"/>
    <cellStyle name="Percent 25 2 2" xfId="9583" xr:uid="{00000000-0005-0000-0000-000076390000}"/>
    <cellStyle name="Percent 25 2 2 2" xfId="16431" xr:uid="{00000000-0005-0000-0000-000077390000}"/>
    <cellStyle name="Percent 25 2 3" xfId="14284" xr:uid="{00000000-0005-0000-0000-000078390000}"/>
    <cellStyle name="Percent 25 3" xfId="9582" xr:uid="{00000000-0005-0000-0000-000079390000}"/>
    <cellStyle name="Percent 25 3 2" xfId="16430" xr:uid="{00000000-0005-0000-0000-00007A390000}"/>
    <cellStyle name="Percent 25 4" xfId="7033" xr:uid="{00000000-0005-0000-0000-00007B390000}"/>
    <cellStyle name="Percent 25 5" xfId="14173" xr:uid="{00000000-0005-0000-0000-00007C390000}"/>
    <cellStyle name="Percent 26" xfId="3171" xr:uid="{00000000-0005-0000-0000-00007D390000}"/>
    <cellStyle name="Percent 26 2" xfId="3286" xr:uid="{00000000-0005-0000-0000-00007E390000}"/>
    <cellStyle name="Percent 26 2 2" xfId="9585" xr:uid="{00000000-0005-0000-0000-00007F390000}"/>
    <cellStyle name="Percent 26 2 2 2" xfId="16433" xr:uid="{00000000-0005-0000-0000-000080390000}"/>
    <cellStyle name="Percent 26 2 3" xfId="14288" xr:uid="{00000000-0005-0000-0000-000081390000}"/>
    <cellStyle name="Percent 26 3" xfId="9584" xr:uid="{00000000-0005-0000-0000-000082390000}"/>
    <cellStyle name="Percent 26 3 2" xfId="16432" xr:uid="{00000000-0005-0000-0000-000083390000}"/>
    <cellStyle name="Percent 26 4" xfId="7032" xr:uid="{00000000-0005-0000-0000-000084390000}"/>
    <cellStyle name="Percent 26 5" xfId="14187" xr:uid="{00000000-0005-0000-0000-000085390000}"/>
    <cellStyle name="Percent 27" xfId="3196" xr:uid="{00000000-0005-0000-0000-000086390000}"/>
    <cellStyle name="Percent 27 2" xfId="3291" xr:uid="{00000000-0005-0000-0000-000087390000}"/>
    <cellStyle name="Percent 27 2 2" xfId="9587" xr:uid="{00000000-0005-0000-0000-000088390000}"/>
    <cellStyle name="Percent 27 2 2 2" xfId="16435" xr:uid="{00000000-0005-0000-0000-000089390000}"/>
    <cellStyle name="Percent 27 2 3" xfId="14293" xr:uid="{00000000-0005-0000-0000-00008A390000}"/>
    <cellStyle name="Percent 27 3" xfId="9586" xr:uid="{00000000-0005-0000-0000-00008B390000}"/>
    <cellStyle name="Percent 27 3 2" xfId="16434" xr:uid="{00000000-0005-0000-0000-00008C390000}"/>
    <cellStyle name="Percent 27 4" xfId="7031" xr:uid="{00000000-0005-0000-0000-00008D390000}"/>
    <cellStyle name="Percent 27 5" xfId="14206" xr:uid="{00000000-0005-0000-0000-00008E390000}"/>
    <cellStyle name="Percent 28" xfId="3194" xr:uid="{00000000-0005-0000-0000-00008F390000}"/>
    <cellStyle name="Percent 28 2" xfId="3289" xr:uid="{00000000-0005-0000-0000-000090390000}"/>
    <cellStyle name="Percent 28 2 2" xfId="9589" xr:uid="{00000000-0005-0000-0000-000091390000}"/>
    <cellStyle name="Percent 28 2 2 2" xfId="16437" xr:uid="{00000000-0005-0000-0000-000092390000}"/>
    <cellStyle name="Percent 28 2 3" xfId="14291" xr:uid="{00000000-0005-0000-0000-000093390000}"/>
    <cellStyle name="Percent 28 3" xfId="9588" xr:uid="{00000000-0005-0000-0000-000094390000}"/>
    <cellStyle name="Percent 28 3 2" xfId="16436" xr:uid="{00000000-0005-0000-0000-000095390000}"/>
    <cellStyle name="Percent 28 4" xfId="7030" xr:uid="{00000000-0005-0000-0000-000096390000}"/>
    <cellStyle name="Percent 28 5" xfId="14204" xr:uid="{00000000-0005-0000-0000-000097390000}"/>
    <cellStyle name="Percent 29" xfId="3197" xr:uid="{00000000-0005-0000-0000-000098390000}"/>
    <cellStyle name="Percent 29 2" xfId="3292" xr:uid="{00000000-0005-0000-0000-000099390000}"/>
    <cellStyle name="Percent 29 2 2" xfId="9591" xr:uid="{00000000-0005-0000-0000-00009A390000}"/>
    <cellStyle name="Percent 29 2 2 2" xfId="16439" xr:uid="{00000000-0005-0000-0000-00009B390000}"/>
    <cellStyle name="Percent 29 2 3" xfId="14294" xr:uid="{00000000-0005-0000-0000-00009C390000}"/>
    <cellStyle name="Percent 29 3" xfId="9590" xr:uid="{00000000-0005-0000-0000-00009D390000}"/>
    <cellStyle name="Percent 29 3 2" xfId="16438" xr:uid="{00000000-0005-0000-0000-00009E390000}"/>
    <cellStyle name="Percent 29 4" xfId="7029" xr:uid="{00000000-0005-0000-0000-00009F390000}"/>
    <cellStyle name="Percent 29 5" xfId="14207" xr:uid="{00000000-0005-0000-0000-0000A0390000}"/>
    <cellStyle name="Percent 3" xfId="291" xr:uid="{00000000-0005-0000-0000-0000A1390000}"/>
    <cellStyle name="Percent 3 2" xfId="3527" xr:uid="{00000000-0005-0000-0000-0000A2390000}"/>
    <cellStyle name="Percent 3 2 2" xfId="6424" xr:uid="{00000000-0005-0000-0000-0000A3390000}"/>
    <cellStyle name="Percent 3 3" xfId="6423" xr:uid="{00000000-0005-0000-0000-0000A4390000}"/>
    <cellStyle name="Percent 3 4" xfId="6425" xr:uid="{00000000-0005-0000-0000-0000A5390000}"/>
    <cellStyle name="Percent 30" xfId="3193" xr:uid="{00000000-0005-0000-0000-0000A6390000}"/>
    <cellStyle name="Percent 30 2" xfId="3288" xr:uid="{00000000-0005-0000-0000-0000A7390000}"/>
    <cellStyle name="Percent 30 2 2" xfId="9595" xr:uid="{00000000-0005-0000-0000-0000A8390000}"/>
    <cellStyle name="Percent 30 2 2 2" xfId="16443" xr:uid="{00000000-0005-0000-0000-0000A9390000}"/>
    <cellStyle name="Percent 30 2 3" xfId="14290" xr:uid="{00000000-0005-0000-0000-0000AA390000}"/>
    <cellStyle name="Percent 30 3" xfId="9594" xr:uid="{00000000-0005-0000-0000-0000AB390000}"/>
    <cellStyle name="Percent 30 3 2" xfId="16442" xr:uid="{00000000-0005-0000-0000-0000AC390000}"/>
    <cellStyle name="Percent 30 4" xfId="7028" xr:uid="{00000000-0005-0000-0000-0000AD390000}"/>
    <cellStyle name="Percent 30 5" xfId="14203" xr:uid="{00000000-0005-0000-0000-0000AE390000}"/>
    <cellStyle name="Percent 31" xfId="3195" xr:uid="{00000000-0005-0000-0000-0000AF390000}"/>
    <cellStyle name="Percent 31 2" xfId="3290" xr:uid="{00000000-0005-0000-0000-0000B0390000}"/>
    <cellStyle name="Percent 31 2 2" xfId="9597" xr:uid="{00000000-0005-0000-0000-0000B1390000}"/>
    <cellStyle name="Percent 31 2 2 2" xfId="16445" xr:uid="{00000000-0005-0000-0000-0000B2390000}"/>
    <cellStyle name="Percent 31 2 3" xfId="14292" xr:uid="{00000000-0005-0000-0000-0000B3390000}"/>
    <cellStyle name="Percent 31 3" xfId="9596" xr:uid="{00000000-0005-0000-0000-0000B4390000}"/>
    <cellStyle name="Percent 31 3 2" xfId="16444" xr:uid="{00000000-0005-0000-0000-0000B5390000}"/>
    <cellStyle name="Percent 31 4" xfId="7027" xr:uid="{00000000-0005-0000-0000-0000B6390000}"/>
    <cellStyle name="Percent 31 5" xfId="14205" xr:uid="{00000000-0005-0000-0000-0000B7390000}"/>
    <cellStyle name="Percent 32" xfId="3277" xr:uid="{00000000-0005-0000-0000-0000B8390000}"/>
    <cellStyle name="Percent 32 2" xfId="3690" xr:uid="{00000000-0005-0000-0000-0000B9390000}"/>
    <cellStyle name="Percent 33" xfId="3046" xr:uid="{00000000-0005-0000-0000-0000BA390000}"/>
    <cellStyle name="Percent 34" xfId="3469" xr:uid="{00000000-0005-0000-0000-0000BB390000}"/>
    <cellStyle name="Percent 35" xfId="3463" xr:uid="{00000000-0005-0000-0000-0000BC390000}"/>
    <cellStyle name="Percent 36" xfId="3462" xr:uid="{00000000-0005-0000-0000-0000BD390000}"/>
    <cellStyle name="Percent 37" xfId="3467" xr:uid="{00000000-0005-0000-0000-0000BE390000}"/>
    <cellStyle name="Percent 38" xfId="3472" xr:uid="{00000000-0005-0000-0000-0000BF390000}"/>
    <cellStyle name="Percent 39" xfId="3470" xr:uid="{00000000-0005-0000-0000-0000C0390000}"/>
    <cellStyle name="Percent 4" xfId="292" xr:uid="{00000000-0005-0000-0000-0000C1390000}"/>
    <cellStyle name="Percent 4 2" xfId="2728" xr:uid="{00000000-0005-0000-0000-0000C2390000}"/>
    <cellStyle name="Percent 4 2 2" xfId="3528" xr:uid="{00000000-0005-0000-0000-0000C3390000}"/>
    <cellStyle name="Percent 4 2 3" xfId="3768" xr:uid="{00000000-0005-0000-0000-0000C4390000}"/>
    <cellStyle name="Percent 4 2 3 2" xfId="9610" xr:uid="{00000000-0005-0000-0000-0000C5390000}"/>
    <cellStyle name="Percent 4 2 3 2 2" xfId="16458" xr:uid="{00000000-0005-0000-0000-0000C6390000}"/>
    <cellStyle name="Percent 4 2 3 3" xfId="14458" xr:uid="{00000000-0005-0000-0000-0000C7390000}"/>
    <cellStyle name="Percent 4 3" xfId="2729" xr:uid="{00000000-0005-0000-0000-0000C8390000}"/>
    <cellStyle name="Percent 4 3 2" xfId="3529" xr:uid="{00000000-0005-0000-0000-0000C9390000}"/>
    <cellStyle name="Percent 4 3 3" xfId="3771" xr:uid="{00000000-0005-0000-0000-0000CA390000}"/>
    <cellStyle name="Percent 4 3 3 2" xfId="9613" xr:uid="{00000000-0005-0000-0000-0000CB390000}"/>
    <cellStyle name="Percent 4 3 3 2 2" xfId="16461" xr:uid="{00000000-0005-0000-0000-0000CC390000}"/>
    <cellStyle name="Percent 4 3 3 3" xfId="14461" xr:uid="{00000000-0005-0000-0000-0000CD390000}"/>
    <cellStyle name="Percent 4 4" xfId="3765" xr:uid="{00000000-0005-0000-0000-0000CE390000}"/>
    <cellStyle name="Percent 4 4 2" xfId="5159" xr:uid="{00000000-0005-0000-0000-0000CF390000}"/>
    <cellStyle name="Percent 4 4 3" xfId="9614" xr:uid="{00000000-0005-0000-0000-0000D0390000}"/>
    <cellStyle name="Percent 4 4 3 2" xfId="16462" xr:uid="{00000000-0005-0000-0000-0000D1390000}"/>
    <cellStyle name="Percent 4 4 4" xfId="14455" xr:uid="{00000000-0005-0000-0000-0000D2390000}"/>
    <cellStyle name="Percent 4 5" xfId="3761" xr:uid="{00000000-0005-0000-0000-0000D3390000}"/>
    <cellStyle name="Percent 4 5 2" xfId="9616" xr:uid="{00000000-0005-0000-0000-0000D4390000}"/>
    <cellStyle name="Percent 4 5 2 2" xfId="16464" xr:uid="{00000000-0005-0000-0000-0000D5390000}"/>
    <cellStyle name="Percent 4 5 3" xfId="14452" xr:uid="{00000000-0005-0000-0000-0000D6390000}"/>
    <cellStyle name="Percent 4 6" xfId="2727" xr:uid="{00000000-0005-0000-0000-0000D7390000}"/>
    <cellStyle name="Percent 40" xfId="3473" xr:uid="{00000000-0005-0000-0000-0000D8390000}"/>
    <cellStyle name="Percent 41" xfId="3671" xr:uid="{00000000-0005-0000-0000-0000D9390000}"/>
    <cellStyle name="Percent 42" xfId="3762" xr:uid="{00000000-0005-0000-0000-0000DA390000}"/>
    <cellStyle name="Percent 43" xfId="3773" xr:uid="{00000000-0005-0000-0000-0000DB390000}"/>
    <cellStyle name="Percent 44" xfId="3754" xr:uid="{00000000-0005-0000-0000-0000DC390000}"/>
    <cellStyle name="Percent 45" xfId="9621" xr:uid="{00000000-0005-0000-0000-0000DD390000}"/>
    <cellStyle name="Percent 46" xfId="10197" xr:uid="{00000000-0005-0000-0000-0000DE390000}"/>
    <cellStyle name="Percent 47" xfId="10198" xr:uid="{00000000-0005-0000-0000-0000DF390000}"/>
    <cellStyle name="Percent 48" xfId="10199" xr:uid="{00000000-0005-0000-0000-0000E0390000}"/>
    <cellStyle name="Percent 49" xfId="10200" xr:uid="{00000000-0005-0000-0000-0000E1390000}"/>
    <cellStyle name="Percent 5" xfId="293" xr:uid="{00000000-0005-0000-0000-0000E2390000}"/>
    <cellStyle name="Percent 5 2" xfId="2731" xr:uid="{00000000-0005-0000-0000-0000E3390000}"/>
    <cellStyle name="Percent 5 2 2" xfId="3530" xr:uid="{00000000-0005-0000-0000-0000E4390000}"/>
    <cellStyle name="Percent 5 2 3" xfId="6422" xr:uid="{00000000-0005-0000-0000-0000E5390000}"/>
    <cellStyle name="Percent 5 3" xfId="5160" xr:uid="{00000000-0005-0000-0000-0000E6390000}"/>
    <cellStyle name="Percent 5 3 2" xfId="6421" xr:uid="{00000000-0005-0000-0000-0000E7390000}"/>
    <cellStyle name="Percent 5 4" xfId="2730" xr:uid="{00000000-0005-0000-0000-0000E8390000}"/>
    <cellStyle name="Percent 50" xfId="10201" xr:uid="{00000000-0005-0000-0000-0000E9390000}"/>
    <cellStyle name="Percent 51" xfId="10202" xr:uid="{00000000-0005-0000-0000-0000EA390000}"/>
    <cellStyle name="Percent 52" xfId="10204" xr:uid="{00000000-0005-0000-0000-0000EB390000}"/>
    <cellStyle name="Percent 53" xfId="10213" xr:uid="{00000000-0005-0000-0000-0000EC390000}"/>
    <cellStyle name="Percent 54" xfId="10215" xr:uid="{00000000-0005-0000-0000-0000ED390000}"/>
    <cellStyle name="Percent 55" xfId="10228" xr:uid="{00000000-0005-0000-0000-0000EE390000}"/>
    <cellStyle name="Percent 56" xfId="10210" xr:uid="{00000000-0005-0000-0000-0000EF390000}"/>
    <cellStyle name="Percent 57" xfId="10231" xr:uid="{00000000-0005-0000-0000-0000F0390000}"/>
    <cellStyle name="Percent 58" xfId="10232" xr:uid="{00000000-0005-0000-0000-0000F1390000}"/>
    <cellStyle name="Percent 58 2" xfId="6944" xr:uid="{00000000-0005-0000-0000-0000F2390000}"/>
    <cellStyle name="Percent 58 2 2" xfId="15799" xr:uid="{00000000-0005-0000-0000-0000F3390000}"/>
    <cellStyle name="Percent 59" xfId="10233" xr:uid="{00000000-0005-0000-0000-0000F4390000}"/>
    <cellStyle name="Percent 6" xfId="294" xr:uid="{00000000-0005-0000-0000-0000F5390000}"/>
    <cellStyle name="Percent 6 2" xfId="2934" xr:uid="{00000000-0005-0000-0000-0000F6390000}"/>
    <cellStyle name="Percent 6 2 2" xfId="3631" xr:uid="{00000000-0005-0000-0000-0000F7390000}"/>
    <cellStyle name="Percent 6 3" xfId="5161" xr:uid="{00000000-0005-0000-0000-0000F8390000}"/>
    <cellStyle name="Percent 6 3 2" xfId="6420" xr:uid="{00000000-0005-0000-0000-0000F9390000}"/>
    <cellStyle name="Percent 6 3 2 2" xfId="15652" xr:uid="{00000000-0005-0000-0000-0000FA390000}"/>
    <cellStyle name="Percent 6 4" xfId="2732" xr:uid="{00000000-0005-0000-0000-0000FB390000}"/>
    <cellStyle name="Percent 60" xfId="10235" xr:uid="{00000000-0005-0000-0000-0000FC390000}"/>
    <cellStyle name="Percent 61" xfId="10236" xr:uid="{00000000-0005-0000-0000-0000FD390000}"/>
    <cellStyle name="Percent 62" xfId="10212" xr:uid="{00000000-0005-0000-0000-0000FE390000}"/>
    <cellStyle name="Percent 63" xfId="10237" xr:uid="{00000000-0005-0000-0000-0000FF390000}"/>
    <cellStyle name="Percent 64" xfId="10238" xr:uid="{00000000-0005-0000-0000-0000003A0000}"/>
    <cellStyle name="Percent 64 2" xfId="6914" xr:uid="{00000000-0005-0000-0000-0000013A0000}"/>
    <cellStyle name="Percent 65" xfId="10239" xr:uid="{00000000-0005-0000-0000-0000023A0000}"/>
    <cellStyle name="Percent 65 2" xfId="6145" xr:uid="{00000000-0005-0000-0000-0000033A0000}"/>
    <cellStyle name="Percent 66" xfId="10240" xr:uid="{00000000-0005-0000-0000-0000043A0000}"/>
    <cellStyle name="Percent 67" xfId="10242" xr:uid="{00000000-0005-0000-0000-0000053A0000}"/>
    <cellStyle name="Percent 68" xfId="10244" xr:uid="{00000000-0005-0000-0000-0000063A0000}"/>
    <cellStyle name="Percent 69" xfId="10246" xr:uid="{00000000-0005-0000-0000-0000073A0000}"/>
    <cellStyle name="Percent 7" xfId="295" xr:uid="{00000000-0005-0000-0000-0000083A0000}"/>
    <cellStyle name="Percent 7 2" xfId="2939" xr:uid="{00000000-0005-0000-0000-0000093A0000}"/>
    <cellStyle name="Percent 7 2 2" xfId="3633" xr:uid="{00000000-0005-0000-0000-00000A3A0000}"/>
    <cellStyle name="Percent 7 3" xfId="5162" xr:uid="{00000000-0005-0000-0000-00000B3A0000}"/>
    <cellStyle name="Percent 7 4" xfId="2733" xr:uid="{00000000-0005-0000-0000-00000C3A0000}"/>
    <cellStyle name="Percent 7 5" xfId="13208" xr:uid="{00000000-0005-0000-0000-00000D3A0000}"/>
    <cellStyle name="Percent 7 5 2" xfId="17905" xr:uid="{00000000-0005-0000-0000-00000E3A0000}"/>
    <cellStyle name="Percent 70" xfId="10247" xr:uid="{00000000-0005-0000-0000-00000F3A0000}"/>
    <cellStyle name="Percent 71" xfId="10251" xr:uid="{00000000-0005-0000-0000-0000103A0000}"/>
    <cellStyle name="Percent 72" xfId="10256" xr:uid="{00000000-0005-0000-0000-0000113A0000}"/>
    <cellStyle name="Percent 73" xfId="10258" xr:uid="{00000000-0005-0000-0000-0000123A0000}"/>
    <cellStyle name="Percent 74" xfId="10259" xr:uid="{00000000-0005-0000-0000-0000133A0000}"/>
    <cellStyle name="Percent 75" xfId="10260" xr:uid="{00000000-0005-0000-0000-0000143A0000}"/>
    <cellStyle name="Percent 76" xfId="10262" xr:uid="{00000000-0005-0000-0000-0000153A0000}"/>
    <cellStyle name="Percent 77" xfId="10264" xr:uid="{00000000-0005-0000-0000-0000163A0000}"/>
    <cellStyle name="Percent 78" xfId="5680" xr:uid="{00000000-0005-0000-0000-0000173A0000}"/>
    <cellStyle name="Percent 78 2" xfId="15027" xr:uid="{00000000-0005-0000-0000-0000183A0000}"/>
    <cellStyle name="Percent 79" xfId="10161" xr:uid="{00000000-0005-0000-0000-0000193A0000}"/>
    <cellStyle name="Percent 79 2" xfId="16980" xr:uid="{00000000-0005-0000-0000-00001A3A0000}"/>
    <cellStyle name="Percent 8" xfId="296" xr:uid="{00000000-0005-0000-0000-00001B3A0000}"/>
    <cellStyle name="Percent 8 2" xfId="297" xr:uid="{00000000-0005-0000-0000-00001C3A0000}"/>
    <cellStyle name="Percent 8 2 2" xfId="3532" xr:uid="{00000000-0005-0000-0000-00001D3A0000}"/>
    <cellStyle name="Percent 8 3" xfId="2734" xr:uid="{00000000-0005-0000-0000-00001E3A0000}"/>
    <cellStyle name="Percent 8 3 2" xfId="3533" xr:uid="{00000000-0005-0000-0000-00001F3A0000}"/>
    <cellStyle name="Percent 8 4" xfId="3531" xr:uid="{00000000-0005-0000-0000-0000203A0000}"/>
    <cellStyle name="Percent 8 5" xfId="13226" xr:uid="{00000000-0005-0000-0000-0000213A0000}"/>
    <cellStyle name="Percent 8 5 2" xfId="17906" xr:uid="{00000000-0005-0000-0000-0000223A0000}"/>
    <cellStyle name="Percent 80" xfId="10496" xr:uid="{00000000-0005-0000-0000-0000233A0000}"/>
    <cellStyle name="Percent 80 2" xfId="17230" xr:uid="{00000000-0005-0000-0000-0000243A0000}"/>
    <cellStyle name="Percent 81" xfId="9334" xr:uid="{00000000-0005-0000-0000-0000253A0000}"/>
    <cellStyle name="Percent 81 2" xfId="16185" xr:uid="{00000000-0005-0000-0000-0000263A0000}"/>
    <cellStyle name="Percent 82" xfId="13246" xr:uid="{00000000-0005-0000-0000-0000273A0000}"/>
    <cellStyle name="Percent 83" xfId="15012" xr:uid="{00000000-0005-0000-0000-0000283A0000}"/>
    <cellStyle name="Percent 84" xfId="20207" xr:uid="{00000000-0005-0000-0000-0000293A0000}"/>
    <cellStyle name="Percent 9" xfId="1046" xr:uid="{00000000-0005-0000-0000-00002A3A0000}"/>
    <cellStyle name="Percent 9 2" xfId="5164" xr:uid="{00000000-0005-0000-0000-00002B3A0000}"/>
    <cellStyle name="Percent 9 3" xfId="5163" xr:uid="{00000000-0005-0000-0000-00002C3A0000}"/>
    <cellStyle name="Percent 9 4" xfId="2735" xr:uid="{00000000-0005-0000-0000-00002D3A0000}"/>
    <cellStyle name="Percent 9 5" xfId="9641" xr:uid="{00000000-0005-0000-0000-00002E3A0000}"/>
    <cellStyle name="Percent 9 5 2" xfId="16488" xr:uid="{00000000-0005-0000-0000-00002F3A0000}"/>
    <cellStyle name="Percent 9 6" xfId="13628" xr:uid="{00000000-0005-0000-0000-0000303A0000}"/>
    <cellStyle name="Percent2" xfId="6419" xr:uid="{00000000-0005-0000-0000-0000313A0000}"/>
    <cellStyle name="Phone_No" xfId="6418" xr:uid="{00000000-0005-0000-0000-0000323A0000}"/>
    <cellStyle name="Red Text" xfId="6417" xr:uid="{00000000-0005-0000-0000-0000333A0000}"/>
    <cellStyle name="Remote" xfId="6416" xr:uid="{00000000-0005-0000-0000-0000343A0000}"/>
    <cellStyle name="Revenue" xfId="6415" xr:uid="{00000000-0005-0000-0000-0000353A0000}"/>
    <cellStyle name="RevList" xfId="6414" xr:uid="{00000000-0005-0000-0000-0000363A0000}"/>
    <cellStyle name="s]_x000d__x000a_spooler=no_x000d__x000a_LOAD=C:\CONTROL\VIRUSCAN\VSHWIN.EXE_x000d__x000a_run=_x000d__x000a_Beep=yes_x000d__x000a_NullPort=None_x000d__x000a_BorderWidth=3_x000d__x000a_CursorBlinkRate=530_x000d_" xfId="6413" xr:uid="{00000000-0005-0000-0000-0000373A0000}"/>
    <cellStyle name="Sales_Amt" xfId="6412" xr:uid="{00000000-0005-0000-0000-0000383A0000}"/>
    <cellStyle name="SAPBEXaggData" xfId="298" xr:uid="{00000000-0005-0000-0000-0000393A0000}"/>
    <cellStyle name="SAPBEXaggData 10" xfId="18051" xr:uid="{00000000-0005-0000-0000-00003A3A0000}"/>
    <cellStyle name="SAPBEXaggData 10 2" xfId="24965" xr:uid="{00000000-0005-0000-0000-00003B3A0000}"/>
    <cellStyle name="SAPBEXaggData 11" xfId="13314" xr:uid="{00000000-0005-0000-0000-00003C3A0000}"/>
    <cellStyle name="SAPBEXaggData 2" xfId="714" xr:uid="{00000000-0005-0000-0000-00003D3A0000}"/>
    <cellStyle name="SAPBEXaggData 2 2" xfId="6048" xr:uid="{00000000-0005-0000-0000-00003E3A0000}"/>
    <cellStyle name="SAPBEXaggData 2 2 2" xfId="9912" xr:uid="{00000000-0005-0000-0000-00003F3A0000}"/>
    <cellStyle name="SAPBEXaggData 2 2 2 2" xfId="21381" xr:uid="{00000000-0005-0000-0000-0000403A0000}"/>
    <cellStyle name="SAPBEXaggData 2 2 2 2 2" xfId="28282" xr:uid="{00000000-0005-0000-0000-0000413A0000}"/>
    <cellStyle name="SAPBEXaggData 2 2 2 3" xfId="22393" xr:uid="{00000000-0005-0000-0000-0000423A0000}"/>
    <cellStyle name="SAPBEXaggData 2 2 2 3 2" xfId="29290" xr:uid="{00000000-0005-0000-0000-0000433A0000}"/>
    <cellStyle name="SAPBEXaggData 2 2 2 4" xfId="16759" xr:uid="{00000000-0005-0000-0000-0000443A0000}"/>
    <cellStyle name="SAPBEXaggData 2 2 2 5" xfId="23839" xr:uid="{00000000-0005-0000-0000-0000453A0000}"/>
    <cellStyle name="SAPBEXaggData 2 2 3" xfId="20102" xr:uid="{00000000-0005-0000-0000-0000463A0000}"/>
    <cellStyle name="SAPBEXaggData 2 2 3 2" xfId="27010" xr:uid="{00000000-0005-0000-0000-0000473A0000}"/>
    <cellStyle name="SAPBEXaggData 2 2 4" xfId="20688" xr:uid="{00000000-0005-0000-0000-0000483A0000}"/>
    <cellStyle name="SAPBEXaggData 2 2 4 2" xfId="27592" xr:uid="{00000000-0005-0000-0000-0000493A0000}"/>
    <cellStyle name="SAPBEXaggData 2 2 5" xfId="15394" xr:uid="{00000000-0005-0000-0000-00004A3A0000}"/>
    <cellStyle name="SAPBEXaggData 2 2 6" xfId="13593" xr:uid="{00000000-0005-0000-0000-00004B3A0000}"/>
    <cellStyle name="SAPBEXaggData 2 3" xfId="10097" xr:uid="{00000000-0005-0000-0000-00004C3A0000}"/>
    <cellStyle name="SAPBEXaggData 2 3 2" xfId="21537" xr:uid="{00000000-0005-0000-0000-00004D3A0000}"/>
    <cellStyle name="SAPBEXaggData 2 3 2 2" xfId="28435" xr:uid="{00000000-0005-0000-0000-00004E3A0000}"/>
    <cellStyle name="SAPBEXaggData 2 3 3" xfId="18461" xr:uid="{00000000-0005-0000-0000-00004F3A0000}"/>
    <cellStyle name="SAPBEXaggData 2 3 3 2" xfId="25374" xr:uid="{00000000-0005-0000-0000-0000503A0000}"/>
    <cellStyle name="SAPBEXaggData 2 3 4" xfId="16916" xr:uid="{00000000-0005-0000-0000-0000513A0000}"/>
    <cellStyle name="SAPBEXaggData 2 3 5" xfId="23988" xr:uid="{00000000-0005-0000-0000-0000523A0000}"/>
    <cellStyle name="SAPBEXaggData 2 4" xfId="11090" xr:uid="{00000000-0005-0000-0000-0000533A0000}"/>
    <cellStyle name="SAPBEXaggData 2 4 2" xfId="22385" xr:uid="{00000000-0005-0000-0000-0000543A0000}"/>
    <cellStyle name="SAPBEXaggData 2 4 2 2" xfId="29282" xr:uid="{00000000-0005-0000-0000-0000553A0000}"/>
    <cellStyle name="SAPBEXaggData 2 4 3" xfId="23286" xr:uid="{00000000-0005-0000-0000-0000563A0000}"/>
    <cellStyle name="SAPBEXaggData 2 4 3 2" xfId="30182" xr:uid="{00000000-0005-0000-0000-0000573A0000}"/>
    <cellStyle name="SAPBEXaggData 2 4 4" xfId="17790" xr:uid="{00000000-0005-0000-0000-0000583A0000}"/>
    <cellStyle name="SAPBEXaggData 2 4 5" xfId="24769" xr:uid="{00000000-0005-0000-0000-0000593A0000}"/>
    <cellStyle name="SAPBEXaggData 2 5" xfId="9447" xr:uid="{00000000-0005-0000-0000-00005A3A0000}"/>
    <cellStyle name="SAPBEXaggData 2 5 2" xfId="20943" xr:uid="{00000000-0005-0000-0000-00005B3A0000}"/>
    <cellStyle name="SAPBEXaggData 2 5 2 2" xfId="27847" xr:uid="{00000000-0005-0000-0000-00005C3A0000}"/>
    <cellStyle name="SAPBEXaggData 2 5 3" xfId="20128" xr:uid="{00000000-0005-0000-0000-00005D3A0000}"/>
    <cellStyle name="SAPBEXaggData 2 5 3 2" xfId="27036" xr:uid="{00000000-0005-0000-0000-00005E3A0000}"/>
    <cellStyle name="SAPBEXaggData 2 5 4" xfId="16295" xr:uid="{00000000-0005-0000-0000-00005F3A0000}"/>
    <cellStyle name="SAPBEXaggData 2 5 5" xfId="23404" xr:uid="{00000000-0005-0000-0000-0000603A0000}"/>
    <cellStyle name="SAPBEXaggData 2 6" xfId="6410" xr:uid="{00000000-0005-0000-0000-0000613A0000}"/>
    <cellStyle name="SAPBEXaggData 2 6 2" xfId="20361" xr:uid="{00000000-0005-0000-0000-0000623A0000}"/>
    <cellStyle name="SAPBEXaggData 2 6 2 2" xfId="27265" xr:uid="{00000000-0005-0000-0000-0000633A0000}"/>
    <cellStyle name="SAPBEXaggData 2 6 3" xfId="18972" xr:uid="{00000000-0005-0000-0000-0000643A0000}"/>
    <cellStyle name="SAPBEXaggData 2 6 3 2" xfId="25881" xr:uid="{00000000-0005-0000-0000-0000653A0000}"/>
    <cellStyle name="SAPBEXaggData 2 6 4" xfId="15650" xr:uid="{00000000-0005-0000-0000-0000663A0000}"/>
    <cellStyle name="SAPBEXaggData 2 6 5" xfId="13481" xr:uid="{00000000-0005-0000-0000-0000673A0000}"/>
    <cellStyle name="SAPBEXaggData 2 7" xfId="18286" xr:uid="{00000000-0005-0000-0000-0000683A0000}"/>
    <cellStyle name="SAPBEXaggData 2 7 2" xfId="25200" xr:uid="{00000000-0005-0000-0000-0000693A0000}"/>
    <cellStyle name="SAPBEXaggData 2 8" xfId="13521" xr:uid="{00000000-0005-0000-0000-00006A3A0000}"/>
    <cellStyle name="SAPBEXaggData 3" xfId="662" xr:uid="{00000000-0005-0000-0000-00006B3A0000}"/>
    <cellStyle name="SAPBEXaggData 3 2" xfId="6047" xr:uid="{00000000-0005-0000-0000-00006C3A0000}"/>
    <cellStyle name="SAPBEXaggData 3 2 2" xfId="9770" xr:uid="{00000000-0005-0000-0000-00006D3A0000}"/>
    <cellStyle name="SAPBEXaggData 3 2 2 2" xfId="21239" xr:uid="{00000000-0005-0000-0000-00006E3A0000}"/>
    <cellStyle name="SAPBEXaggData 3 2 2 2 2" xfId="28143" xr:uid="{00000000-0005-0000-0000-00006F3A0000}"/>
    <cellStyle name="SAPBEXaggData 3 2 2 3" xfId="18966" xr:uid="{00000000-0005-0000-0000-0000703A0000}"/>
    <cellStyle name="SAPBEXaggData 3 2 2 3 2" xfId="25875" xr:uid="{00000000-0005-0000-0000-0000713A0000}"/>
    <cellStyle name="SAPBEXaggData 3 2 2 4" xfId="16617" xr:uid="{00000000-0005-0000-0000-0000723A0000}"/>
    <cellStyle name="SAPBEXaggData 3 2 2 5" xfId="23700" xr:uid="{00000000-0005-0000-0000-0000733A0000}"/>
    <cellStyle name="SAPBEXaggData 3 2 3" xfId="20101" xr:uid="{00000000-0005-0000-0000-0000743A0000}"/>
    <cellStyle name="SAPBEXaggData 3 2 3 2" xfId="27009" xr:uid="{00000000-0005-0000-0000-0000753A0000}"/>
    <cellStyle name="SAPBEXaggData 3 2 4" xfId="18905" xr:uid="{00000000-0005-0000-0000-0000763A0000}"/>
    <cellStyle name="SAPBEXaggData 3 2 4 2" xfId="25814" xr:uid="{00000000-0005-0000-0000-0000773A0000}"/>
    <cellStyle name="SAPBEXaggData 3 2 5" xfId="15393" xr:uid="{00000000-0005-0000-0000-0000783A0000}"/>
    <cellStyle name="SAPBEXaggData 3 2 6" xfId="14587" xr:uid="{00000000-0005-0000-0000-0000793A0000}"/>
    <cellStyle name="SAPBEXaggData 3 3" xfId="10098" xr:uid="{00000000-0005-0000-0000-00007A3A0000}"/>
    <cellStyle name="SAPBEXaggData 3 3 2" xfId="9829" xr:uid="{00000000-0005-0000-0000-00007B3A0000}"/>
    <cellStyle name="SAPBEXaggData 3 3 2 2" xfId="21298" xr:uid="{00000000-0005-0000-0000-00007C3A0000}"/>
    <cellStyle name="SAPBEXaggData 3 3 2 2 2" xfId="28201" xr:uid="{00000000-0005-0000-0000-00007D3A0000}"/>
    <cellStyle name="SAPBEXaggData 3 3 2 3" xfId="17922" xr:uid="{00000000-0005-0000-0000-00007E3A0000}"/>
    <cellStyle name="SAPBEXaggData 3 3 2 3 2" xfId="24836" xr:uid="{00000000-0005-0000-0000-00007F3A0000}"/>
    <cellStyle name="SAPBEXaggData 3 3 2 4" xfId="16676" xr:uid="{00000000-0005-0000-0000-0000803A0000}"/>
    <cellStyle name="SAPBEXaggData 3 3 2 5" xfId="23758" xr:uid="{00000000-0005-0000-0000-0000813A0000}"/>
    <cellStyle name="SAPBEXaggData 3 3 3" xfId="21538" xr:uid="{00000000-0005-0000-0000-0000823A0000}"/>
    <cellStyle name="SAPBEXaggData 3 3 3 2" xfId="28436" xr:uid="{00000000-0005-0000-0000-0000833A0000}"/>
    <cellStyle name="SAPBEXaggData 3 3 4" xfId="19144" xr:uid="{00000000-0005-0000-0000-0000843A0000}"/>
    <cellStyle name="SAPBEXaggData 3 3 4 2" xfId="26053" xr:uid="{00000000-0005-0000-0000-0000853A0000}"/>
    <cellStyle name="SAPBEXaggData 3 3 5" xfId="16917" xr:uid="{00000000-0005-0000-0000-0000863A0000}"/>
    <cellStyle name="SAPBEXaggData 3 3 6" xfId="23989" xr:uid="{00000000-0005-0000-0000-0000873A0000}"/>
    <cellStyle name="SAPBEXaggData 3 4" xfId="9580" xr:uid="{00000000-0005-0000-0000-0000883A0000}"/>
    <cellStyle name="SAPBEXaggData 3 4 2" xfId="21069" xr:uid="{00000000-0005-0000-0000-0000893A0000}"/>
    <cellStyle name="SAPBEXaggData 3 4 2 2" xfId="27973" xr:uid="{00000000-0005-0000-0000-00008A3A0000}"/>
    <cellStyle name="SAPBEXaggData 3 4 3" xfId="19633" xr:uid="{00000000-0005-0000-0000-00008B3A0000}"/>
    <cellStyle name="SAPBEXaggData 3 4 3 2" xfId="26542" xr:uid="{00000000-0005-0000-0000-00008C3A0000}"/>
    <cellStyle name="SAPBEXaggData 3 4 4" xfId="16428" xr:uid="{00000000-0005-0000-0000-00008D3A0000}"/>
    <cellStyle name="SAPBEXaggData 3 4 5" xfId="23530" xr:uid="{00000000-0005-0000-0000-00008E3A0000}"/>
    <cellStyle name="SAPBEXaggData 3 5" xfId="9482" xr:uid="{00000000-0005-0000-0000-00008F3A0000}"/>
    <cellStyle name="SAPBEXaggData 3 5 2" xfId="20976" xr:uid="{00000000-0005-0000-0000-0000903A0000}"/>
    <cellStyle name="SAPBEXaggData 3 5 2 2" xfId="27880" xr:uid="{00000000-0005-0000-0000-0000913A0000}"/>
    <cellStyle name="SAPBEXaggData 3 5 3" xfId="20543" xr:uid="{00000000-0005-0000-0000-0000923A0000}"/>
    <cellStyle name="SAPBEXaggData 3 5 3 2" xfId="27447" xr:uid="{00000000-0005-0000-0000-0000933A0000}"/>
    <cellStyle name="SAPBEXaggData 3 5 4" xfId="16330" xr:uid="{00000000-0005-0000-0000-0000943A0000}"/>
    <cellStyle name="SAPBEXaggData 3 5 5" xfId="23437" xr:uid="{00000000-0005-0000-0000-0000953A0000}"/>
    <cellStyle name="SAPBEXaggData 3 6" xfId="10069" xr:uid="{00000000-0005-0000-0000-0000963A0000}"/>
    <cellStyle name="SAPBEXaggData 3 6 2" xfId="21521" xr:uid="{00000000-0005-0000-0000-0000973A0000}"/>
    <cellStyle name="SAPBEXaggData 3 6 2 2" xfId="28420" xr:uid="{00000000-0005-0000-0000-0000983A0000}"/>
    <cellStyle name="SAPBEXaggData 3 6 3" xfId="18466" xr:uid="{00000000-0005-0000-0000-0000993A0000}"/>
    <cellStyle name="SAPBEXaggData 3 6 3 2" xfId="25379" xr:uid="{00000000-0005-0000-0000-00009A3A0000}"/>
    <cellStyle name="SAPBEXaggData 3 6 4" xfId="16899" xr:uid="{00000000-0005-0000-0000-00009B3A0000}"/>
    <cellStyle name="SAPBEXaggData 3 6 5" xfId="23974" xr:uid="{00000000-0005-0000-0000-00009C3A0000}"/>
    <cellStyle name="SAPBEXaggData 3 7" xfId="18255" xr:uid="{00000000-0005-0000-0000-00009D3A0000}"/>
    <cellStyle name="SAPBEXaggData 3 7 2" xfId="25169" xr:uid="{00000000-0005-0000-0000-00009E3A0000}"/>
    <cellStyle name="SAPBEXaggData 3 8" xfId="13486" xr:uid="{00000000-0005-0000-0000-00009F3A0000}"/>
    <cellStyle name="SAPBEXaggData 4" xfId="463" xr:uid="{00000000-0005-0000-0000-0000A03A0000}"/>
    <cellStyle name="SAPBEXaggData 4 2" xfId="6046" xr:uid="{00000000-0005-0000-0000-0000A13A0000}"/>
    <cellStyle name="SAPBEXaggData 4 2 2" xfId="9898" xr:uid="{00000000-0005-0000-0000-0000A23A0000}"/>
    <cellStyle name="SAPBEXaggData 4 2 2 2" xfId="21367" xr:uid="{00000000-0005-0000-0000-0000A33A0000}"/>
    <cellStyle name="SAPBEXaggData 4 2 2 2 2" xfId="28268" xr:uid="{00000000-0005-0000-0000-0000A43A0000}"/>
    <cellStyle name="SAPBEXaggData 4 2 2 3" xfId="18962" xr:uid="{00000000-0005-0000-0000-0000A53A0000}"/>
    <cellStyle name="SAPBEXaggData 4 2 2 3 2" xfId="25871" xr:uid="{00000000-0005-0000-0000-0000A63A0000}"/>
    <cellStyle name="SAPBEXaggData 4 2 2 4" xfId="16745" xr:uid="{00000000-0005-0000-0000-0000A73A0000}"/>
    <cellStyle name="SAPBEXaggData 4 2 2 5" xfId="23825" xr:uid="{00000000-0005-0000-0000-0000A83A0000}"/>
    <cellStyle name="SAPBEXaggData 4 2 3" xfId="20100" xr:uid="{00000000-0005-0000-0000-0000A93A0000}"/>
    <cellStyle name="SAPBEXaggData 4 2 3 2" xfId="27008" xr:uid="{00000000-0005-0000-0000-0000AA3A0000}"/>
    <cellStyle name="SAPBEXaggData 4 2 4" xfId="18912" xr:uid="{00000000-0005-0000-0000-0000AB3A0000}"/>
    <cellStyle name="SAPBEXaggData 4 2 4 2" xfId="25821" xr:uid="{00000000-0005-0000-0000-0000AC3A0000}"/>
    <cellStyle name="SAPBEXaggData 4 2 5" xfId="15392" xr:uid="{00000000-0005-0000-0000-0000AD3A0000}"/>
    <cellStyle name="SAPBEXaggData 4 2 6" xfId="14112" xr:uid="{00000000-0005-0000-0000-0000AE3A0000}"/>
    <cellStyle name="SAPBEXaggData 4 3" xfId="10099" xr:uid="{00000000-0005-0000-0000-0000AF3A0000}"/>
    <cellStyle name="SAPBEXaggData 4 3 2" xfId="21539" xr:uid="{00000000-0005-0000-0000-0000B03A0000}"/>
    <cellStyle name="SAPBEXaggData 4 3 2 2" xfId="28437" xr:uid="{00000000-0005-0000-0000-0000B13A0000}"/>
    <cellStyle name="SAPBEXaggData 4 3 3" xfId="18363" xr:uid="{00000000-0005-0000-0000-0000B23A0000}"/>
    <cellStyle name="SAPBEXaggData 4 3 3 2" xfId="25276" xr:uid="{00000000-0005-0000-0000-0000B33A0000}"/>
    <cellStyle name="SAPBEXaggData 4 3 4" xfId="16918" xr:uid="{00000000-0005-0000-0000-0000B43A0000}"/>
    <cellStyle name="SAPBEXaggData 4 3 5" xfId="23990" xr:uid="{00000000-0005-0000-0000-0000B53A0000}"/>
    <cellStyle name="SAPBEXaggData 4 4" xfId="9628" xr:uid="{00000000-0005-0000-0000-0000B63A0000}"/>
    <cellStyle name="SAPBEXaggData 4 4 2" xfId="21098" xr:uid="{00000000-0005-0000-0000-0000B73A0000}"/>
    <cellStyle name="SAPBEXaggData 4 4 2 2" xfId="28002" xr:uid="{00000000-0005-0000-0000-0000B83A0000}"/>
    <cellStyle name="SAPBEXaggData 4 4 3" xfId="18539" xr:uid="{00000000-0005-0000-0000-0000B93A0000}"/>
    <cellStyle name="SAPBEXaggData 4 4 3 2" xfId="25450" xr:uid="{00000000-0005-0000-0000-0000BA3A0000}"/>
    <cellStyle name="SAPBEXaggData 4 4 4" xfId="16475" xr:uid="{00000000-0005-0000-0000-0000BB3A0000}"/>
    <cellStyle name="SAPBEXaggData 4 4 5" xfId="23559" xr:uid="{00000000-0005-0000-0000-0000BC3A0000}"/>
    <cellStyle name="SAPBEXaggData 4 5" xfId="9519" xr:uid="{00000000-0005-0000-0000-0000BD3A0000}"/>
    <cellStyle name="SAPBEXaggData 4 5 2" xfId="21012" xr:uid="{00000000-0005-0000-0000-0000BE3A0000}"/>
    <cellStyle name="SAPBEXaggData 4 5 2 2" xfId="27916" xr:uid="{00000000-0005-0000-0000-0000BF3A0000}"/>
    <cellStyle name="SAPBEXaggData 4 5 3" xfId="20109" xr:uid="{00000000-0005-0000-0000-0000C03A0000}"/>
    <cellStyle name="SAPBEXaggData 4 5 3 2" xfId="27017" xr:uid="{00000000-0005-0000-0000-0000C13A0000}"/>
    <cellStyle name="SAPBEXaggData 4 5 4" xfId="16367" xr:uid="{00000000-0005-0000-0000-0000C23A0000}"/>
    <cellStyle name="SAPBEXaggData 4 5 5" xfId="23473" xr:uid="{00000000-0005-0000-0000-0000C33A0000}"/>
    <cellStyle name="SAPBEXaggData 4 6" xfId="13157" xr:uid="{00000000-0005-0000-0000-0000C43A0000}"/>
    <cellStyle name="SAPBEXaggData 4 6 2" xfId="22462" xr:uid="{00000000-0005-0000-0000-0000C53A0000}"/>
    <cellStyle name="SAPBEXaggData 4 6 2 2" xfId="29359" xr:uid="{00000000-0005-0000-0000-0000C63A0000}"/>
    <cellStyle name="SAPBEXaggData 4 6 3" xfId="23302" xr:uid="{00000000-0005-0000-0000-0000C73A0000}"/>
    <cellStyle name="SAPBEXaggData 4 6 3 2" xfId="30198" xr:uid="{00000000-0005-0000-0000-0000C83A0000}"/>
    <cellStyle name="SAPBEXaggData 4 6 4" xfId="17866" xr:uid="{00000000-0005-0000-0000-0000C93A0000}"/>
    <cellStyle name="SAPBEXaggData 4 6 5" xfId="24785" xr:uid="{00000000-0005-0000-0000-0000CA3A0000}"/>
    <cellStyle name="SAPBEXaggData 4 7" xfId="18149" xr:uid="{00000000-0005-0000-0000-0000CB3A0000}"/>
    <cellStyle name="SAPBEXaggData 4 7 2" xfId="25063" xr:uid="{00000000-0005-0000-0000-0000CC3A0000}"/>
    <cellStyle name="SAPBEXaggData 4 8" xfId="13410" xr:uid="{00000000-0005-0000-0000-0000CD3A0000}"/>
    <cellStyle name="SAPBEXaggData 5" xfId="6049" xr:uid="{00000000-0005-0000-0000-0000CE3A0000}"/>
    <cellStyle name="SAPBEXaggData 5 10" xfId="15395" xr:uid="{00000000-0005-0000-0000-0000CF3A0000}"/>
    <cellStyle name="SAPBEXaggData 5 11" xfId="13904" xr:uid="{00000000-0005-0000-0000-0000D03A0000}"/>
    <cellStyle name="SAPBEXaggData 5 2" xfId="9759" xr:uid="{00000000-0005-0000-0000-0000D13A0000}"/>
    <cellStyle name="SAPBEXaggData 5 2 2" xfId="21228" xr:uid="{00000000-0005-0000-0000-0000D23A0000}"/>
    <cellStyle name="SAPBEXaggData 5 2 2 2" xfId="28132" xr:uid="{00000000-0005-0000-0000-0000D33A0000}"/>
    <cellStyle name="SAPBEXaggData 5 2 3" xfId="19215" xr:uid="{00000000-0005-0000-0000-0000D43A0000}"/>
    <cellStyle name="SAPBEXaggData 5 2 3 2" xfId="26124" xr:uid="{00000000-0005-0000-0000-0000D53A0000}"/>
    <cellStyle name="SAPBEXaggData 5 2 4" xfId="16606" xr:uid="{00000000-0005-0000-0000-0000D63A0000}"/>
    <cellStyle name="SAPBEXaggData 5 2 5" xfId="23689" xr:uid="{00000000-0005-0000-0000-0000D73A0000}"/>
    <cellStyle name="SAPBEXaggData 5 3" xfId="11062" xr:uid="{00000000-0005-0000-0000-0000D83A0000}"/>
    <cellStyle name="SAPBEXaggData 5 3 2" xfId="22360" xr:uid="{00000000-0005-0000-0000-0000D93A0000}"/>
    <cellStyle name="SAPBEXaggData 5 3 2 2" xfId="29257" xr:uid="{00000000-0005-0000-0000-0000DA3A0000}"/>
    <cellStyle name="SAPBEXaggData 5 3 3" xfId="23261" xr:uid="{00000000-0005-0000-0000-0000DB3A0000}"/>
    <cellStyle name="SAPBEXaggData 5 3 3 2" xfId="30157" xr:uid="{00000000-0005-0000-0000-0000DC3A0000}"/>
    <cellStyle name="SAPBEXaggData 5 3 4" xfId="17765" xr:uid="{00000000-0005-0000-0000-0000DD3A0000}"/>
    <cellStyle name="SAPBEXaggData 5 3 5" xfId="24744" xr:uid="{00000000-0005-0000-0000-0000DE3A0000}"/>
    <cellStyle name="SAPBEXaggData 5 4" xfId="9512" xr:uid="{00000000-0005-0000-0000-0000DF3A0000}"/>
    <cellStyle name="SAPBEXaggData 5 4 2" xfId="21005" xr:uid="{00000000-0005-0000-0000-0000E03A0000}"/>
    <cellStyle name="SAPBEXaggData 5 4 2 2" xfId="27909" xr:uid="{00000000-0005-0000-0000-0000E13A0000}"/>
    <cellStyle name="SAPBEXaggData 5 4 3" xfId="19267" xr:uid="{00000000-0005-0000-0000-0000E23A0000}"/>
    <cellStyle name="SAPBEXaggData 5 4 3 2" xfId="26176" xr:uid="{00000000-0005-0000-0000-0000E33A0000}"/>
    <cellStyle name="SAPBEXaggData 5 4 4" xfId="16360" xr:uid="{00000000-0005-0000-0000-0000E43A0000}"/>
    <cellStyle name="SAPBEXaggData 5 4 5" xfId="23466" xr:uid="{00000000-0005-0000-0000-0000E53A0000}"/>
    <cellStyle name="SAPBEXaggData 5 5" xfId="9410" xr:uid="{00000000-0005-0000-0000-0000E63A0000}"/>
    <cellStyle name="SAPBEXaggData 5 5 2" xfId="20911" xr:uid="{00000000-0005-0000-0000-0000E73A0000}"/>
    <cellStyle name="SAPBEXaggData 5 5 2 2" xfId="27815" xr:uid="{00000000-0005-0000-0000-0000E83A0000}"/>
    <cellStyle name="SAPBEXaggData 5 5 3" xfId="20150" xr:uid="{00000000-0005-0000-0000-0000E93A0000}"/>
    <cellStyle name="SAPBEXaggData 5 5 3 2" xfId="27058" xr:uid="{00000000-0005-0000-0000-0000EA3A0000}"/>
    <cellStyle name="SAPBEXaggData 5 5 4" xfId="16261" xr:uid="{00000000-0005-0000-0000-0000EB3A0000}"/>
    <cellStyle name="SAPBEXaggData 5 5 5" xfId="23372" xr:uid="{00000000-0005-0000-0000-0000EC3A0000}"/>
    <cellStyle name="SAPBEXaggData 5 6" xfId="9354" xr:uid="{00000000-0005-0000-0000-0000ED3A0000}"/>
    <cellStyle name="SAPBEXaggData 5 6 2" xfId="20864" xr:uid="{00000000-0005-0000-0000-0000EE3A0000}"/>
    <cellStyle name="SAPBEXaggData 5 6 2 2" xfId="27768" xr:uid="{00000000-0005-0000-0000-0000EF3A0000}"/>
    <cellStyle name="SAPBEXaggData 5 6 3" xfId="20534" xr:uid="{00000000-0005-0000-0000-0000F03A0000}"/>
    <cellStyle name="SAPBEXaggData 5 6 3 2" xfId="27438" xr:uid="{00000000-0005-0000-0000-0000F13A0000}"/>
    <cellStyle name="SAPBEXaggData 5 6 4" xfId="16205" xr:uid="{00000000-0005-0000-0000-0000F23A0000}"/>
    <cellStyle name="SAPBEXaggData 5 6 5" xfId="15786" xr:uid="{00000000-0005-0000-0000-0000F33A0000}"/>
    <cellStyle name="SAPBEXaggData 5 7" xfId="10516" xr:uid="{00000000-0005-0000-0000-0000F43A0000}"/>
    <cellStyle name="SAPBEXaggData 5 7 2" xfId="21840" xr:uid="{00000000-0005-0000-0000-0000F53A0000}"/>
    <cellStyle name="SAPBEXaggData 5 7 2 2" xfId="28737" xr:uid="{00000000-0005-0000-0000-0000F63A0000}"/>
    <cellStyle name="SAPBEXaggData 5 7 3" xfId="22746" xr:uid="{00000000-0005-0000-0000-0000F73A0000}"/>
    <cellStyle name="SAPBEXaggData 5 7 3 2" xfId="29642" xr:uid="{00000000-0005-0000-0000-0000F83A0000}"/>
    <cellStyle name="SAPBEXaggData 5 7 4" xfId="17245" xr:uid="{00000000-0005-0000-0000-0000F93A0000}"/>
    <cellStyle name="SAPBEXaggData 5 7 5" xfId="24229" xr:uid="{00000000-0005-0000-0000-0000FA3A0000}"/>
    <cellStyle name="SAPBEXaggData 5 8" xfId="20103" xr:uid="{00000000-0005-0000-0000-0000FB3A0000}"/>
    <cellStyle name="SAPBEXaggData 5 8 2" xfId="27011" xr:uid="{00000000-0005-0000-0000-0000FC3A0000}"/>
    <cellStyle name="SAPBEXaggData 5 9" xfId="18874" xr:uid="{00000000-0005-0000-0000-0000FD3A0000}"/>
    <cellStyle name="SAPBEXaggData 5 9 2" xfId="25783" xr:uid="{00000000-0005-0000-0000-0000FE3A0000}"/>
    <cellStyle name="SAPBEXaggData 6" xfId="10279" xr:uid="{00000000-0005-0000-0000-0000FF3A0000}"/>
    <cellStyle name="SAPBEXaggData 6 2" xfId="9773" xr:uid="{00000000-0005-0000-0000-0000003B0000}"/>
    <cellStyle name="SAPBEXaggData 6 2 2" xfId="21242" xr:uid="{00000000-0005-0000-0000-0000013B0000}"/>
    <cellStyle name="SAPBEXaggData 6 2 2 2" xfId="28146" xr:uid="{00000000-0005-0000-0000-0000023B0000}"/>
    <cellStyle name="SAPBEXaggData 6 2 3" xfId="19624" xr:uid="{00000000-0005-0000-0000-0000033B0000}"/>
    <cellStyle name="SAPBEXaggData 6 2 3 2" xfId="26533" xr:uid="{00000000-0005-0000-0000-0000043B0000}"/>
    <cellStyle name="SAPBEXaggData 6 2 4" xfId="16620" xr:uid="{00000000-0005-0000-0000-0000053B0000}"/>
    <cellStyle name="SAPBEXaggData 6 2 5" xfId="23703" xr:uid="{00000000-0005-0000-0000-0000063B0000}"/>
    <cellStyle name="SAPBEXaggData 6 3" xfId="21619" xr:uid="{00000000-0005-0000-0000-0000073B0000}"/>
    <cellStyle name="SAPBEXaggData 6 3 2" xfId="28517" xr:uid="{00000000-0005-0000-0000-0000083B0000}"/>
    <cellStyle name="SAPBEXaggData 6 4" xfId="22525" xr:uid="{00000000-0005-0000-0000-0000093B0000}"/>
    <cellStyle name="SAPBEXaggData 6 4 2" xfId="29422" xr:uid="{00000000-0005-0000-0000-00000A3B0000}"/>
    <cellStyle name="SAPBEXaggData 6 5" xfId="17021" xr:uid="{00000000-0005-0000-0000-00000B3B0000}"/>
    <cellStyle name="SAPBEXaggData 6 6" xfId="24054" xr:uid="{00000000-0005-0000-0000-00000C3B0000}"/>
    <cellStyle name="SAPBEXaggData 7" xfId="9679" xr:uid="{00000000-0005-0000-0000-00000D3B0000}"/>
    <cellStyle name="SAPBEXaggData 7 2" xfId="21148" xr:uid="{00000000-0005-0000-0000-00000E3B0000}"/>
    <cellStyle name="SAPBEXaggData 7 2 2" xfId="28052" xr:uid="{00000000-0005-0000-0000-00000F3B0000}"/>
    <cellStyle name="SAPBEXaggData 7 3" xfId="19629" xr:uid="{00000000-0005-0000-0000-0000103B0000}"/>
    <cellStyle name="SAPBEXaggData 7 3 2" xfId="26538" xr:uid="{00000000-0005-0000-0000-0000113B0000}"/>
    <cellStyle name="SAPBEXaggData 7 4" xfId="16526" xr:uid="{00000000-0005-0000-0000-0000123B0000}"/>
    <cellStyle name="SAPBEXaggData 7 5" xfId="23609" xr:uid="{00000000-0005-0000-0000-0000133B0000}"/>
    <cellStyle name="SAPBEXaggData 8" xfId="7026" xr:uid="{00000000-0005-0000-0000-0000143B0000}"/>
    <cellStyle name="SAPBEXaggData 8 2" xfId="20679" xr:uid="{00000000-0005-0000-0000-0000153B0000}"/>
    <cellStyle name="SAPBEXaggData 8 2 2" xfId="27583" xr:uid="{00000000-0005-0000-0000-0000163B0000}"/>
    <cellStyle name="SAPBEXaggData 8 3" xfId="19330" xr:uid="{00000000-0005-0000-0000-0000173B0000}"/>
    <cellStyle name="SAPBEXaggData 8 3 2" xfId="26239" xr:uid="{00000000-0005-0000-0000-0000183B0000}"/>
    <cellStyle name="SAPBEXaggData 8 4" xfId="15838" xr:uid="{00000000-0005-0000-0000-0000193B0000}"/>
    <cellStyle name="SAPBEXaggData 8 5" xfId="13786" xr:uid="{00000000-0005-0000-0000-00001A3B0000}"/>
    <cellStyle name="SAPBEXaggData 9" xfId="6411" xr:uid="{00000000-0005-0000-0000-00001B3B0000}"/>
    <cellStyle name="SAPBEXaggData 9 2" xfId="20362" xr:uid="{00000000-0005-0000-0000-00001C3B0000}"/>
    <cellStyle name="SAPBEXaggData 9 2 2" xfId="27266" xr:uid="{00000000-0005-0000-0000-00001D3B0000}"/>
    <cellStyle name="SAPBEXaggData 9 3" xfId="18417" xr:uid="{00000000-0005-0000-0000-00001E3B0000}"/>
    <cellStyle name="SAPBEXaggData 9 3 2" xfId="25330" xr:uid="{00000000-0005-0000-0000-00001F3B0000}"/>
    <cellStyle name="SAPBEXaggData 9 4" xfId="15651" xr:uid="{00000000-0005-0000-0000-0000203B0000}"/>
    <cellStyle name="SAPBEXaggData 9 5" xfId="13268" xr:uid="{00000000-0005-0000-0000-0000213B0000}"/>
    <cellStyle name="SAPBEXaggData_App b.3 Unspent_" xfId="6409" xr:uid="{00000000-0005-0000-0000-0000223B0000}"/>
    <cellStyle name="SAPBEXaggDataEmph" xfId="299" xr:uid="{00000000-0005-0000-0000-0000233B0000}"/>
    <cellStyle name="SAPBEXaggDataEmph 2" xfId="663" xr:uid="{00000000-0005-0000-0000-0000243B0000}"/>
    <cellStyle name="SAPBEXaggDataEmph 2 2" xfId="5570" xr:uid="{00000000-0005-0000-0000-0000253B0000}"/>
    <cellStyle name="SAPBEXaggDataEmph 2 2 2" xfId="6043" xr:uid="{00000000-0005-0000-0000-0000263B0000}"/>
    <cellStyle name="SAPBEXaggDataEmph 2 2 2 2" xfId="20097" xr:uid="{00000000-0005-0000-0000-0000273B0000}"/>
    <cellStyle name="SAPBEXaggDataEmph 2 2 2 2 2" xfId="27005" xr:uid="{00000000-0005-0000-0000-0000283B0000}"/>
    <cellStyle name="SAPBEXaggDataEmph 2 2 2 3" xfId="20465" xr:uid="{00000000-0005-0000-0000-0000293B0000}"/>
    <cellStyle name="SAPBEXaggDataEmph 2 2 2 3 2" xfId="27369" xr:uid="{00000000-0005-0000-0000-00002A3B0000}"/>
    <cellStyle name="SAPBEXaggDataEmph 2 2 2 4" xfId="15389" xr:uid="{00000000-0005-0000-0000-00002B3B0000}"/>
    <cellStyle name="SAPBEXaggDataEmph 2 2 2 5" xfId="14917" xr:uid="{00000000-0005-0000-0000-00002C3B0000}"/>
    <cellStyle name="SAPBEXaggDataEmph 2 2 3" xfId="10102" xr:uid="{00000000-0005-0000-0000-00002D3B0000}"/>
    <cellStyle name="SAPBEXaggDataEmph 2 2 3 2" xfId="21542" xr:uid="{00000000-0005-0000-0000-00002E3B0000}"/>
    <cellStyle name="SAPBEXaggDataEmph 2 2 3 2 2" xfId="28440" xr:uid="{00000000-0005-0000-0000-00002F3B0000}"/>
    <cellStyle name="SAPBEXaggDataEmph 2 2 3 3" xfId="19143" xr:uid="{00000000-0005-0000-0000-0000303B0000}"/>
    <cellStyle name="SAPBEXaggDataEmph 2 2 3 3 2" xfId="26052" xr:uid="{00000000-0005-0000-0000-0000313B0000}"/>
    <cellStyle name="SAPBEXaggDataEmph 2 2 3 4" xfId="16921" xr:uid="{00000000-0005-0000-0000-0000323B0000}"/>
    <cellStyle name="SAPBEXaggDataEmph 2 2 3 5" xfId="23993" xr:uid="{00000000-0005-0000-0000-0000333B0000}"/>
    <cellStyle name="SAPBEXaggDataEmph 2 2 4" xfId="19684" xr:uid="{00000000-0005-0000-0000-0000343B0000}"/>
    <cellStyle name="SAPBEXaggDataEmph 2 2 4 2" xfId="26593" xr:uid="{00000000-0005-0000-0000-0000353B0000}"/>
    <cellStyle name="SAPBEXaggDataEmph 2 2 5" xfId="14980" xr:uid="{00000000-0005-0000-0000-0000363B0000}"/>
    <cellStyle name="SAPBEXaggDataEmph 2 3" xfId="6044" xr:uid="{00000000-0005-0000-0000-0000373B0000}"/>
    <cellStyle name="SAPBEXaggDataEmph 2 3 2" xfId="9664" xr:uid="{00000000-0005-0000-0000-0000383B0000}"/>
    <cellStyle name="SAPBEXaggDataEmph 2 3 2 2" xfId="21133" xr:uid="{00000000-0005-0000-0000-0000393B0000}"/>
    <cellStyle name="SAPBEXaggDataEmph 2 3 2 2 2" xfId="28037" xr:uid="{00000000-0005-0000-0000-00003A3B0000}"/>
    <cellStyle name="SAPBEXaggDataEmph 2 3 2 3" xfId="21610" xr:uid="{00000000-0005-0000-0000-00003B3B0000}"/>
    <cellStyle name="SAPBEXaggDataEmph 2 3 2 3 2" xfId="28508" xr:uid="{00000000-0005-0000-0000-00003C3B0000}"/>
    <cellStyle name="SAPBEXaggDataEmph 2 3 2 4" xfId="16511" xr:uid="{00000000-0005-0000-0000-00003D3B0000}"/>
    <cellStyle name="SAPBEXaggDataEmph 2 3 2 5" xfId="23594" xr:uid="{00000000-0005-0000-0000-00003E3B0000}"/>
    <cellStyle name="SAPBEXaggDataEmph 2 3 3" xfId="20098" xr:uid="{00000000-0005-0000-0000-00003F3B0000}"/>
    <cellStyle name="SAPBEXaggDataEmph 2 3 3 2" xfId="27006" xr:uid="{00000000-0005-0000-0000-0000403B0000}"/>
    <cellStyle name="SAPBEXaggDataEmph 2 3 4" xfId="20689" xr:uid="{00000000-0005-0000-0000-0000413B0000}"/>
    <cellStyle name="SAPBEXaggDataEmph 2 3 4 2" xfId="27593" xr:uid="{00000000-0005-0000-0000-0000423B0000}"/>
    <cellStyle name="SAPBEXaggDataEmph 2 3 5" xfId="15390" xr:uid="{00000000-0005-0000-0000-0000433B0000}"/>
    <cellStyle name="SAPBEXaggDataEmph 2 3 6" xfId="14588" xr:uid="{00000000-0005-0000-0000-0000443B0000}"/>
    <cellStyle name="SAPBEXaggDataEmph 2 4" xfId="10101" xr:uid="{00000000-0005-0000-0000-0000453B0000}"/>
    <cellStyle name="SAPBEXaggDataEmph 2 4 2" xfId="10273" xr:uid="{00000000-0005-0000-0000-0000463B0000}"/>
    <cellStyle name="SAPBEXaggDataEmph 2 4 2 2" xfId="21617" xr:uid="{00000000-0005-0000-0000-0000473B0000}"/>
    <cellStyle name="SAPBEXaggDataEmph 2 4 2 2 2" xfId="28515" xr:uid="{00000000-0005-0000-0000-0000483B0000}"/>
    <cellStyle name="SAPBEXaggDataEmph 2 4 2 3" xfId="22523" xr:uid="{00000000-0005-0000-0000-0000493B0000}"/>
    <cellStyle name="SAPBEXaggDataEmph 2 4 2 3 2" xfId="29420" xr:uid="{00000000-0005-0000-0000-00004A3B0000}"/>
    <cellStyle name="SAPBEXaggDataEmph 2 4 2 4" xfId="17019" xr:uid="{00000000-0005-0000-0000-00004B3B0000}"/>
    <cellStyle name="SAPBEXaggDataEmph 2 4 2 5" xfId="24052" xr:uid="{00000000-0005-0000-0000-00004C3B0000}"/>
    <cellStyle name="SAPBEXaggDataEmph 2 4 3" xfId="21541" xr:uid="{00000000-0005-0000-0000-00004D3B0000}"/>
    <cellStyle name="SAPBEXaggDataEmph 2 4 3 2" xfId="28439" xr:uid="{00000000-0005-0000-0000-00004E3B0000}"/>
    <cellStyle name="SAPBEXaggDataEmph 2 4 4" xfId="18460" xr:uid="{00000000-0005-0000-0000-00004F3B0000}"/>
    <cellStyle name="SAPBEXaggDataEmph 2 4 4 2" xfId="25373" xr:uid="{00000000-0005-0000-0000-0000503B0000}"/>
    <cellStyle name="SAPBEXaggDataEmph 2 4 5" xfId="16920" xr:uid="{00000000-0005-0000-0000-0000513B0000}"/>
    <cellStyle name="SAPBEXaggDataEmph 2 4 6" xfId="23992" xr:uid="{00000000-0005-0000-0000-0000523B0000}"/>
    <cellStyle name="SAPBEXaggDataEmph 2 5" xfId="9409" xr:uid="{00000000-0005-0000-0000-0000533B0000}"/>
    <cellStyle name="SAPBEXaggDataEmph 2 5 2" xfId="20910" xr:uid="{00000000-0005-0000-0000-0000543B0000}"/>
    <cellStyle name="SAPBEXaggDataEmph 2 5 2 2" xfId="27814" xr:uid="{00000000-0005-0000-0000-0000553B0000}"/>
    <cellStyle name="SAPBEXaggDataEmph 2 5 3" xfId="19735" xr:uid="{00000000-0005-0000-0000-0000563B0000}"/>
    <cellStyle name="SAPBEXaggDataEmph 2 5 3 2" xfId="26643" xr:uid="{00000000-0005-0000-0000-0000573B0000}"/>
    <cellStyle name="SAPBEXaggDataEmph 2 5 4" xfId="16260" xr:uid="{00000000-0005-0000-0000-0000583B0000}"/>
    <cellStyle name="SAPBEXaggDataEmph 2 5 5" xfId="23371" xr:uid="{00000000-0005-0000-0000-0000593B0000}"/>
    <cellStyle name="SAPBEXaggDataEmph 2 6" xfId="9365" xr:uid="{00000000-0005-0000-0000-00005A3B0000}"/>
    <cellStyle name="SAPBEXaggDataEmph 2 6 2" xfId="20870" xr:uid="{00000000-0005-0000-0000-00005B3B0000}"/>
    <cellStyle name="SAPBEXaggDataEmph 2 6 2 2" xfId="27774" xr:uid="{00000000-0005-0000-0000-00005C3B0000}"/>
    <cellStyle name="SAPBEXaggDataEmph 2 6 3" xfId="19299" xr:uid="{00000000-0005-0000-0000-00005D3B0000}"/>
    <cellStyle name="SAPBEXaggDataEmph 2 6 3 2" xfId="26208" xr:uid="{00000000-0005-0000-0000-00005E3B0000}"/>
    <cellStyle name="SAPBEXaggDataEmph 2 6 4" xfId="16216" xr:uid="{00000000-0005-0000-0000-00005F3B0000}"/>
    <cellStyle name="SAPBEXaggDataEmph 2 6 5" xfId="15782" xr:uid="{00000000-0005-0000-0000-0000603B0000}"/>
    <cellStyle name="SAPBEXaggDataEmph 2 7" xfId="6407" xr:uid="{00000000-0005-0000-0000-0000613B0000}"/>
    <cellStyle name="SAPBEXaggDataEmph 2 7 2" xfId="20359" xr:uid="{00000000-0005-0000-0000-0000623B0000}"/>
    <cellStyle name="SAPBEXaggDataEmph 2 7 2 2" xfId="27263" xr:uid="{00000000-0005-0000-0000-0000633B0000}"/>
    <cellStyle name="SAPBEXaggDataEmph 2 7 3" xfId="18427" xr:uid="{00000000-0005-0000-0000-0000643B0000}"/>
    <cellStyle name="SAPBEXaggDataEmph 2 7 3 2" xfId="25340" xr:uid="{00000000-0005-0000-0000-0000653B0000}"/>
    <cellStyle name="SAPBEXaggDataEmph 2 7 4" xfId="15648" xr:uid="{00000000-0005-0000-0000-0000663B0000}"/>
    <cellStyle name="SAPBEXaggDataEmph 2 7 5" xfId="15736" xr:uid="{00000000-0005-0000-0000-0000673B0000}"/>
    <cellStyle name="SAPBEXaggDataEmph 2 8" xfId="18256" xr:uid="{00000000-0005-0000-0000-0000683B0000}"/>
    <cellStyle name="SAPBEXaggDataEmph 2 8 2" xfId="25170" xr:uid="{00000000-0005-0000-0000-0000693B0000}"/>
    <cellStyle name="SAPBEXaggDataEmph 2 9" xfId="13487" xr:uid="{00000000-0005-0000-0000-00006A3B0000}"/>
    <cellStyle name="SAPBEXaggDataEmph 3" xfId="464" xr:uid="{00000000-0005-0000-0000-00006B3B0000}"/>
    <cellStyle name="SAPBEXaggDataEmph 3 2" xfId="6042" xr:uid="{00000000-0005-0000-0000-00006C3B0000}"/>
    <cellStyle name="SAPBEXaggDataEmph 3 2 2" xfId="20096" xr:uid="{00000000-0005-0000-0000-00006D3B0000}"/>
    <cellStyle name="SAPBEXaggDataEmph 3 2 2 2" xfId="27004" xr:uid="{00000000-0005-0000-0000-00006E3B0000}"/>
    <cellStyle name="SAPBEXaggDataEmph 3 2 3" xfId="18984" xr:uid="{00000000-0005-0000-0000-00006F3B0000}"/>
    <cellStyle name="SAPBEXaggDataEmph 3 2 3 2" xfId="25893" xr:uid="{00000000-0005-0000-0000-0000703B0000}"/>
    <cellStyle name="SAPBEXaggDataEmph 3 2 4" xfId="15388" xr:uid="{00000000-0005-0000-0000-0000713B0000}"/>
    <cellStyle name="SAPBEXaggDataEmph 3 2 5" xfId="14338" xr:uid="{00000000-0005-0000-0000-0000723B0000}"/>
    <cellStyle name="SAPBEXaggDataEmph 3 3" xfId="10103" xr:uid="{00000000-0005-0000-0000-0000733B0000}"/>
    <cellStyle name="SAPBEXaggDataEmph 3 3 2" xfId="21543" xr:uid="{00000000-0005-0000-0000-0000743B0000}"/>
    <cellStyle name="SAPBEXaggDataEmph 3 3 2 2" xfId="28441" xr:uid="{00000000-0005-0000-0000-0000753B0000}"/>
    <cellStyle name="SAPBEXaggDataEmph 3 3 3" xfId="18210" xr:uid="{00000000-0005-0000-0000-0000763B0000}"/>
    <cellStyle name="SAPBEXaggDataEmph 3 3 3 2" xfId="25124" xr:uid="{00000000-0005-0000-0000-0000773B0000}"/>
    <cellStyle name="SAPBEXaggDataEmph 3 3 4" xfId="16922" xr:uid="{00000000-0005-0000-0000-0000783B0000}"/>
    <cellStyle name="SAPBEXaggDataEmph 3 3 5" xfId="23994" xr:uid="{00000000-0005-0000-0000-0000793B0000}"/>
    <cellStyle name="SAPBEXaggDataEmph 3 4" xfId="13158" xr:uid="{00000000-0005-0000-0000-00007A3B0000}"/>
    <cellStyle name="SAPBEXaggDataEmph 3 4 2" xfId="22463" xr:uid="{00000000-0005-0000-0000-00007B3B0000}"/>
    <cellStyle name="SAPBEXaggDataEmph 3 4 2 2" xfId="29360" xr:uid="{00000000-0005-0000-0000-00007C3B0000}"/>
    <cellStyle name="SAPBEXaggDataEmph 3 4 3" xfId="23303" xr:uid="{00000000-0005-0000-0000-00007D3B0000}"/>
    <cellStyle name="SAPBEXaggDataEmph 3 4 3 2" xfId="30199" xr:uid="{00000000-0005-0000-0000-00007E3B0000}"/>
    <cellStyle name="SAPBEXaggDataEmph 3 4 4" xfId="17867" xr:uid="{00000000-0005-0000-0000-00007F3B0000}"/>
    <cellStyle name="SAPBEXaggDataEmph 3 4 5" xfId="24786" xr:uid="{00000000-0005-0000-0000-0000803B0000}"/>
    <cellStyle name="SAPBEXaggDataEmph 3 5" xfId="18150" xr:uid="{00000000-0005-0000-0000-0000813B0000}"/>
    <cellStyle name="SAPBEXaggDataEmph 3 5 2" xfId="25064" xr:uid="{00000000-0005-0000-0000-0000823B0000}"/>
    <cellStyle name="SAPBEXaggDataEmph 3 6" xfId="13411" xr:uid="{00000000-0005-0000-0000-0000833B0000}"/>
    <cellStyle name="SAPBEXaggDataEmph 4" xfId="6045" xr:uid="{00000000-0005-0000-0000-0000843B0000}"/>
    <cellStyle name="SAPBEXaggDataEmph 4 2" xfId="9671" xr:uid="{00000000-0005-0000-0000-0000853B0000}"/>
    <cellStyle name="SAPBEXaggDataEmph 4 2 2" xfId="21140" xr:uid="{00000000-0005-0000-0000-0000863B0000}"/>
    <cellStyle name="SAPBEXaggDataEmph 4 2 2 2" xfId="28044" xr:uid="{00000000-0005-0000-0000-0000873B0000}"/>
    <cellStyle name="SAPBEXaggDataEmph 4 2 3" xfId="17938" xr:uid="{00000000-0005-0000-0000-0000883B0000}"/>
    <cellStyle name="SAPBEXaggDataEmph 4 2 3 2" xfId="24852" xr:uid="{00000000-0005-0000-0000-0000893B0000}"/>
    <cellStyle name="SAPBEXaggDataEmph 4 2 4" xfId="16518" xr:uid="{00000000-0005-0000-0000-00008A3B0000}"/>
    <cellStyle name="SAPBEXaggDataEmph 4 2 5" xfId="23601" xr:uid="{00000000-0005-0000-0000-00008B3B0000}"/>
    <cellStyle name="SAPBEXaggDataEmph 4 3" xfId="20099" xr:uid="{00000000-0005-0000-0000-00008C3B0000}"/>
    <cellStyle name="SAPBEXaggDataEmph 4 3 2" xfId="27007" xr:uid="{00000000-0005-0000-0000-00008D3B0000}"/>
    <cellStyle name="SAPBEXaggDataEmph 4 4" xfId="20690" xr:uid="{00000000-0005-0000-0000-00008E3B0000}"/>
    <cellStyle name="SAPBEXaggDataEmph 4 4 2" xfId="27594" xr:uid="{00000000-0005-0000-0000-00008F3B0000}"/>
    <cellStyle name="SAPBEXaggDataEmph 4 5" xfId="15391" xr:uid="{00000000-0005-0000-0000-0000903B0000}"/>
    <cellStyle name="SAPBEXaggDataEmph 4 6" xfId="14178" xr:uid="{00000000-0005-0000-0000-0000913B0000}"/>
    <cellStyle name="SAPBEXaggDataEmph 5" xfId="10100" xr:uid="{00000000-0005-0000-0000-0000923B0000}"/>
    <cellStyle name="SAPBEXaggDataEmph 5 2" xfId="21540" xr:uid="{00000000-0005-0000-0000-0000933B0000}"/>
    <cellStyle name="SAPBEXaggDataEmph 5 2 2" xfId="28438" xr:uid="{00000000-0005-0000-0000-0000943B0000}"/>
    <cellStyle name="SAPBEXaggDataEmph 5 3" xfId="22388" xr:uid="{00000000-0005-0000-0000-0000953B0000}"/>
    <cellStyle name="SAPBEXaggDataEmph 5 3 2" xfId="29285" xr:uid="{00000000-0005-0000-0000-0000963B0000}"/>
    <cellStyle name="SAPBEXaggDataEmph 5 4" xfId="16919" xr:uid="{00000000-0005-0000-0000-0000973B0000}"/>
    <cellStyle name="SAPBEXaggDataEmph 5 5" xfId="23991" xr:uid="{00000000-0005-0000-0000-0000983B0000}"/>
    <cellStyle name="SAPBEXaggDataEmph 6" xfId="6408" xr:uid="{00000000-0005-0000-0000-0000993B0000}"/>
    <cellStyle name="SAPBEXaggDataEmph 6 2" xfId="20360" xr:uid="{00000000-0005-0000-0000-00009A3B0000}"/>
    <cellStyle name="SAPBEXaggDataEmph 6 2 2" xfId="27264" xr:uid="{00000000-0005-0000-0000-00009B3B0000}"/>
    <cellStyle name="SAPBEXaggDataEmph 6 3" xfId="18419" xr:uid="{00000000-0005-0000-0000-00009C3B0000}"/>
    <cellStyle name="SAPBEXaggDataEmph 6 3 2" xfId="25332" xr:uid="{00000000-0005-0000-0000-00009D3B0000}"/>
    <cellStyle name="SAPBEXaggDataEmph 6 4" xfId="15649" xr:uid="{00000000-0005-0000-0000-00009E3B0000}"/>
    <cellStyle name="SAPBEXaggDataEmph 6 5" xfId="13853" xr:uid="{00000000-0005-0000-0000-00009F3B0000}"/>
    <cellStyle name="SAPBEXaggDataEmph 7" xfId="18052" xr:uid="{00000000-0005-0000-0000-0000A03B0000}"/>
    <cellStyle name="SAPBEXaggDataEmph 7 2" xfId="24966" xr:uid="{00000000-0005-0000-0000-0000A13B0000}"/>
    <cellStyle name="SAPBEXaggDataEmph 8" xfId="13315" xr:uid="{00000000-0005-0000-0000-0000A23B0000}"/>
    <cellStyle name="SAPBEXaggExc1" xfId="6406" xr:uid="{00000000-0005-0000-0000-0000A33B0000}"/>
    <cellStyle name="SAPBEXaggExc1Emph" xfId="6405" xr:uid="{00000000-0005-0000-0000-0000A43B0000}"/>
    <cellStyle name="SAPBEXaggExc2" xfId="6404" xr:uid="{00000000-0005-0000-0000-0000A53B0000}"/>
    <cellStyle name="SAPBEXaggExc2Emph" xfId="6403" xr:uid="{00000000-0005-0000-0000-0000A63B0000}"/>
    <cellStyle name="SAPBEXaggItem" xfId="300" xr:uid="{00000000-0005-0000-0000-0000A73B0000}"/>
    <cellStyle name="SAPBEXaggItem 10" xfId="18053" xr:uid="{00000000-0005-0000-0000-0000A83B0000}"/>
    <cellStyle name="SAPBEXaggItem 10 2" xfId="24967" xr:uid="{00000000-0005-0000-0000-0000A93B0000}"/>
    <cellStyle name="SAPBEXaggItem 11" xfId="13316" xr:uid="{00000000-0005-0000-0000-0000AA3B0000}"/>
    <cellStyle name="SAPBEXaggItem 2" xfId="715" xr:uid="{00000000-0005-0000-0000-0000AB3B0000}"/>
    <cellStyle name="SAPBEXaggItem 2 2" xfId="6040" xr:uid="{00000000-0005-0000-0000-0000AC3B0000}"/>
    <cellStyle name="SAPBEXaggItem 2 2 2" xfId="9765" xr:uid="{00000000-0005-0000-0000-0000AD3B0000}"/>
    <cellStyle name="SAPBEXaggItem 2 2 2 2" xfId="21234" xr:uid="{00000000-0005-0000-0000-0000AE3B0000}"/>
    <cellStyle name="SAPBEXaggItem 2 2 2 2 2" xfId="28138" xr:uid="{00000000-0005-0000-0000-0000AF3B0000}"/>
    <cellStyle name="SAPBEXaggItem 2 2 2 3" xfId="17928" xr:uid="{00000000-0005-0000-0000-0000B03B0000}"/>
    <cellStyle name="SAPBEXaggItem 2 2 2 3 2" xfId="24842" xr:uid="{00000000-0005-0000-0000-0000B13B0000}"/>
    <cellStyle name="SAPBEXaggItem 2 2 2 4" xfId="16612" xr:uid="{00000000-0005-0000-0000-0000B23B0000}"/>
    <cellStyle name="SAPBEXaggItem 2 2 2 5" xfId="23695" xr:uid="{00000000-0005-0000-0000-0000B33B0000}"/>
    <cellStyle name="SAPBEXaggItem 2 2 3" xfId="20094" xr:uid="{00000000-0005-0000-0000-0000B43B0000}"/>
    <cellStyle name="SAPBEXaggItem 2 2 3 2" xfId="27002" xr:uid="{00000000-0005-0000-0000-0000B53B0000}"/>
    <cellStyle name="SAPBEXaggItem 2 2 4" xfId="22323" xr:uid="{00000000-0005-0000-0000-0000B63B0000}"/>
    <cellStyle name="SAPBEXaggItem 2 2 4 2" xfId="29220" xr:uid="{00000000-0005-0000-0000-0000B73B0000}"/>
    <cellStyle name="SAPBEXaggItem 2 2 5" xfId="15386" xr:uid="{00000000-0005-0000-0000-0000B83B0000}"/>
    <cellStyle name="SAPBEXaggItem 2 2 6" xfId="14443" xr:uid="{00000000-0005-0000-0000-0000B93B0000}"/>
    <cellStyle name="SAPBEXaggItem 2 3" xfId="10105" xr:uid="{00000000-0005-0000-0000-0000BA3B0000}"/>
    <cellStyle name="SAPBEXaggItem 2 3 2" xfId="21545" xr:uid="{00000000-0005-0000-0000-0000BB3B0000}"/>
    <cellStyle name="SAPBEXaggItem 2 3 2 2" xfId="28443" xr:uid="{00000000-0005-0000-0000-0000BC3B0000}"/>
    <cellStyle name="SAPBEXaggItem 2 3 3" xfId="18459" xr:uid="{00000000-0005-0000-0000-0000BD3B0000}"/>
    <cellStyle name="SAPBEXaggItem 2 3 3 2" xfId="25372" xr:uid="{00000000-0005-0000-0000-0000BE3B0000}"/>
    <cellStyle name="SAPBEXaggItem 2 3 4" xfId="16924" xr:uid="{00000000-0005-0000-0000-0000BF3B0000}"/>
    <cellStyle name="SAPBEXaggItem 2 3 5" xfId="23996" xr:uid="{00000000-0005-0000-0000-0000C03B0000}"/>
    <cellStyle name="SAPBEXaggItem 2 4" xfId="11089" xr:uid="{00000000-0005-0000-0000-0000C13B0000}"/>
    <cellStyle name="SAPBEXaggItem 2 4 2" xfId="22384" xr:uid="{00000000-0005-0000-0000-0000C23B0000}"/>
    <cellStyle name="SAPBEXaggItem 2 4 2 2" xfId="29281" xr:uid="{00000000-0005-0000-0000-0000C33B0000}"/>
    <cellStyle name="SAPBEXaggItem 2 4 3" xfId="23285" xr:uid="{00000000-0005-0000-0000-0000C43B0000}"/>
    <cellStyle name="SAPBEXaggItem 2 4 3 2" xfId="30181" xr:uid="{00000000-0005-0000-0000-0000C53B0000}"/>
    <cellStyle name="SAPBEXaggItem 2 4 4" xfId="17789" xr:uid="{00000000-0005-0000-0000-0000C63B0000}"/>
    <cellStyle name="SAPBEXaggItem 2 4 5" xfId="24768" xr:uid="{00000000-0005-0000-0000-0000C73B0000}"/>
    <cellStyle name="SAPBEXaggItem 2 5" xfId="9446" xr:uid="{00000000-0005-0000-0000-0000C83B0000}"/>
    <cellStyle name="SAPBEXaggItem 2 5 2" xfId="20942" xr:uid="{00000000-0005-0000-0000-0000C93B0000}"/>
    <cellStyle name="SAPBEXaggItem 2 5 2 2" xfId="27846" xr:uid="{00000000-0005-0000-0000-0000CA3B0000}"/>
    <cellStyle name="SAPBEXaggItem 2 5 3" xfId="19090" xr:uid="{00000000-0005-0000-0000-0000CB3B0000}"/>
    <cellStyle name="SAPBEXaggItem 2 5 3 2" xfId="25999" xr:uid="{00000000-0005-0000-0000-0000CC3B0000}"/>
    <cellStyle name="SAPBEXaggItem 2 5 4" xfId="16294" xr:uid="{00000000-0005-0000-0000-0000CD3B0000}"/>
    <cellStyle name="SAPBEXaggItem 2 5 5" xfId="23403" xr:uid="{00000000-0005-0000-0000-0000CE3B0000}"/>
    <cellStyle name="SAPBEXaggItem 2 6" xfId="18287" xr:uid="{00000000-0005-0000-0000-0000CF3B0000}"/>
    <cellStyle name="SAPBEXaggItem 2 6 2" xfId="25201" xr:uid="{00000000-0005-0000-0000-0000D03B0000}"/>
    <cellStyle name="SAPBEXaggItem 2 7" xfId="13522" xr:uid="{00000000-0005-0000-0000-0000D13B0000}"/>
    <cellStyle name="SAPBEXaggItem 3" xfId="664" xr:uid="{00000000-0005-0000-0000-0000D23B0000}"/>
    <cellStyle name="SAPBEXaggItem 3 2" xfId="6039" xr:uid="{00000000-0005-0000-0000-0000D33B0000}"/>
    <cellStyle name="SAPBEXaggItem 3 2 2" xfId="9903" xr:uid="{00000000-0005-0000-0000-0000D43B0000}"/>
    <cellStyle name="SAPBEXaggItem 3 2 2 2" xfId="21372" xr:uid="{00000000-0005-0000-0000-0000D53B0000}"/>
    <cellStyle name="SAPBEXaggItem 3 2 2 2 2" xfId="28273" xr:uid="{00000000-0005-0000-0000-0000D63B0000}"/>
    <cellStyle name="SAPBEXaggItem 3 2 2 3" xfId="18777" xr:uid="{00000000-0005-0000-0000-0000D73B0000}"/>
    <cellStyle name="SAPBEXaggItem 3 2 2 3 2" xfId="25687" xr:uid="{00000000-0005-0000-0000-0000D83B0000}"/>
    <cellStyle name="SAPBEXaggItem 3 2 2 4" xfId="16750" xr:uid="{00000000-0005-0000-0000-0000D93B0000}"/>
    <cellStyle name="SAPBEXaggItem 3 2 2 5" xfId="23830" xr:uid="{00000000-0005-0000-0000-0000DA3B0000}"/>
    <cellStyle name="SAPBEXaggItem 3 2 3" xfId="20093" xr:uid="{00000000-0005-0000-0000-0000DB3B0000}"/>
    <cellStyle name="SAPBEXaggItem 3 2 3 2" xfId="27001" xr:uid="{00000000-0005-0000-0000-0000DC3B0000}"/>
    <cellStyle name="SAPBEXaggItem 3 2 4" xfId="22431" xr:uid="{00000000-0005-0000-0000-0000DD3B0000}"/>
    <cellStyle name="SAPBEXaggItem 3 2 4 2" xfId="29328" xr:uid="{00000000-0005-0000-0000-0000DE3B0000}"/>
    <cellStyle name="SAPBEXaggItem 3 2 5" xfId="15385" xr:uid="{00000000-0005-0000-0000-0000DF3B0000}"/>
    <cellStyle name="SAPBEXaggItem 3 2 6" xfId="14465" xr:uid="{00000000-0005-0000-0000-0000E03B0000}"/>
    <cellStyle name="SAPBEXaggItem 3 3" xfId="10106" xr:uid="{00000000-0005-0000-0000-0000E13B0000}"/>
    <cellStyle name="SAPBEXaggItem 3 3 2" xfId="10094" xr:uid="{00000000-0005-0000-0000-0000E23B0000}"/>
    <cellStyle name="SAPBEXaggItem 3 3 2 2" xfId="21534" xr:uid="{00000000-0005-0000-0000-0000E33B0000}"/>
    <cellStyle name="SAPBEXaggItem 3 3 2 2 2" xfId="28433" xr:uid="{00000000-0005-0000-0000-0000E43B0000}"/>
    <cellStyle name="SAPBEXaggItem 3 3 2 3" xfId="19145" xr:uid="{00000000-0005-0000-0000-0000E53B0000}"/>
    <cellStyle name="SAPBEXaggItem 3 3 2 3 2" xfId="26054" xr:uid="{00000000-0005-0000-0000-0000E63B0000}"/>
    <cellStyle name="SAPBEXaggItem 3 3 2 4" xfId="16913" xr:uid="{00000000-0005-0000-0000-0000E73B0000}"/>
    <cellStyle name="SAPBEXaggItem 3 3 2 5" xfId="23986" xr:uid="{00000000-0005-0000-0000-0000E83B0000}"/>
    <cellStyle name="SAPBEXaggItem 3 3 3" xfId="21546" xr:uid="{00000000-0005-0000-0000-0000E93B0000}"/>
    <cellStyle name="SAPBEXaggItem 3 3 3 2" xfId="28444" xr:uid="{00000000-0005-0000-0000-0000EA3B0000}"/>
    <cellStyle name="SAPBEXaggItem 3 3 4" xfId="19141" xr:uid="{00000000-0005-0000-0000-0000EB3B0000}"/>
    <cellStyle name="SAPBEXaggItem 3 3 4 2" xfId="26050" xr:uid="{00000000-0005-0000-0000-0000EC3B0000}"/>
    <cellStyle name="SAPBEXaggItem 3 3 5" xfId="16925" xr:uid="{00000000-0005-0000-0000-0000ED3B0000}"/>
    <cellStyle name="SAPBEXaggItem 3 3 6" xfId="23997" xr:uid="{00000000-0005-0000-0000-0000EE3B0000}"/>
    <cellStyle name="SAPBEXaggItem 3 4" xfId="9579" xr:uid="{00000000-0005-0000-0000-0000EF3B0000}"/>
    <cellStyle name="SAPBEXaggItem 3 4 2" xfId="21068" xr:uid="{00000000-0005-0000-0000-0000F03B0000}"/>
    <cellStyle name="SAPBEXaggItem 3 4 2 2" xfId="27972" xr:uid="{00000000-0005-0000-0000-0000F13B0000}"/>
    <cellStyle name="SAPBEXaggItem 3 4 3" xfId="18856" xr:uid="{00000000-0005-0000-0000-0000F23B0000}"/>
    <cellStyle name="SAPBEXaggItem 3 4 3 2" xfId="25765" xr:uid="{00000000-0005-0000-0000-0000F33B0000}"/>
    <cellStyle name="SAPBEXaggItem 3 4 4" xfId="16427" xr:uid="{00000000-0005-0000-0000-0000F43B0000}"/>
    <cellStyle name="SAPBEXaggItem 3 4 5" xfId="23529" xr:uid="{00000000-0005-0000-0000-0000F53B0000}"/>
    <cellStyle name="SAPBEXaggItem 3 5" xfId="9481" xr:uid="{00000000-0005-0000-0000-0000F63B0000}"/>
    <cellStyle name="SAPBEXaggItem 3 5 2" xfId="20975" xr:uid="{00000000-0005-0000-0000-0000F73B0000}"/>
    <cellStyle name="SAPBEXaggItem 3 5 2 2" xfId="27879" xr:uid="{00000000-0005-0000-0000-0000F83B0000}"/>
    <cellStyle name="SAPBEXaggItem 3 5 3" xfId="17953" xr:uid="{00000000-0005-0000-0000-0000F93B0000}"/>
    <cellStyle name="SAPBEXaggItem 3 5 3 2" xfId="24867" xr:uid="{00000000-0005-0000-0000-0000FA3B0000}"/>
    <cellStyle name="SAPBEXaggItem 3 5 4" xfId="16329" xr:uid="{00000000-0005-0000-0000-0000FB3B0000}"/>
    <cellStyle name="SAPBEXaggItem 3 5 5" xfId="23436" xr:uid="{00000000-0005-0000-0000-0000FC3B0000}"/>
    <cellStyle name="SAPBEXaggItem 3 6" xfId="10068" xr:uid="{00000000-0005-0000-0000-0000FD3B0000}"/>
    <cellStyle name="SAPBEXaggItem 3 6 2" xfId="21520" xr:uid="{00000000-0005-0000-0000-0000FE3B0000}"/>
    <cellStyle name="SAPBEXaggItem 3 6 2 2" xfId="28419" xr:uid="{00000000-0005-0000-0000-0000FF3B0000}"/>
    <cellStyle name="SAPBEXaggItem 3 6 3" xfId="18233" xr:uid="{00000000-0005-0000-0000-0000003C0000}"/>
    <cellStyle name="SAPBEXaggItem 3 6 3 2" xfId="25147" xr:uid="{00000000-0005-0000-0000-0000013C0000}"/>
    <cellStyle name="SAPBEXaggItem 3 6 4" xfId="16898" xr:uid="{00000000-0005-0000-0000-0000023C0000}"/>
    <cellStyle name="SAPBEXaggItem 3 6 5" xfId="23973" xr:uid="{00000000-0005-0000-0000-0000033C0000}"/>
    <cellStyle name="SAPBEXaggItem 3 7" xfId="18257" xr:uid="{00000000-0005-0000-0000-0000043C0000}"/>
    <cellStyle name="SAPBEXaggItem 3 7 2" xfId="25171" xr:uid="{00000000-0005-0000-0000-0000053C0000}"/>
    <cellStyle name="SAPBEXaggItem 3 8" xfId="13488" xr:uid="{00000000-0005-0000-0000-0000063C0000}"/>
    <cellStyle name="SAPBEXaggItem 4" xfId="465" xr:uid="{00000000-0005-0000-0000-0000073C0000}"/>
    <cellStyle name="SAPBEXaggItem 4 2" xfId="6038" xr:uid="{00000000-0005-0000-0000-0000083C0000}"/>
    <cellStyle name="SAPBEXaggItem 4 2 2" xfId="9899" xr:uid="{00000000-0005-0000-0000-0000093C0000}"/>
    <cellStyle name="SAPBEXaggItem 4 2 2 2" xfId="21368" xr:uid="{00000000-0005-0000-0000-00000A3C0000}"/>
    <cellStyle name="SAPBEXaggItem 4 2 2 2 2" xfId="28269" xr:uid="{00000000-0005-0000-0000-00000B3C0000}"/>
    <cellStyle name="SAPBEXaggItem 4 2 2 3" xfId="19181" xr:uid="{00000000-0005-0000-0000-00000C3C0000}"/>
    <cellStyle name="SAPBEXaggItem 4 2 2 3 2" xfId="26090" xr:uid="{00000000-0005-0000-0000-00000D3C0000}"/>
    <cellStyle name="SAPBEXaggItem 4 2 2 4" xfId="16746" xr:uid="{00000000-0005-0000-0000-00000E3C0000}"/>
    <cellStyle name="SAPBEXaggItem 4 2 2 5" xfId="23826" xr:uid="{00000000-0005-0000-0000-00000F3C0000}"/>
    <cellStyle name="SAPBEXaggItem 4 2 3" xfId="20092" xr:uid="{00000000-0005-0000-0000-0000103C0000}"/>
    <cellStyle name="SAPBEXaggItem 4 2 3 2" xfId="27000" xr:uid="{00000000-0005-0000-0000-0000113C0000}"/>
    <cellStyle name="SAPBEXaggItem 4 2 4" xfId="18649" xr:uid="{00000000-0005-0000-0000-0000123C0000}"/>
    <cellStyle name="SAPBEXaggItem 4 2 4 2" xfId="25560" xr:uid="{00000000-0005-0000-0000-0000133C0000}"/>
    <cellStyle name="SAPBEXaggItem 4 2 5" xfId="15384" xr:uid="{00000000-0005-0000-0000-0000143C0000}"/>
    <cellStyle name="SAPBEXaggItem 4 2 6" xfId="13618" xr:uid="{00000000-0005-0000-0000-0000153C0000}"/>
    <cellStyle name="SAPBEXaggItem 4 3" xfId="10107" xr:uid="{00000000-0005-0000-0000-0000163C0000}"/>
    <cellStyle name="SAPBEXaggItem 4 3 2" xfId="21547" xr:uid="{00000000-0005-0000-0000-0000173C0000}"/>
    <cellStyle name="SAPBEXaggItem 4 3 2 2" xfId="28445" xr:uid="{00000000-0005-0000-0000-0000183C0000}"/>
    <cellStyle name="SAPBEXaggItem 4 3 3" xfId="19142" xr:uid="{00000000-0005-0000-0000-0000193C0000}"/>
    <cellStyle name="SAPBEXaggItem 4 3 3 2" xfId="26051" xr:uid="{00000000-0005-0000-0000-00001A3C0000}"/>
    <cellStyle name="SAPBEXaggItem 4 3 4" xfId="16926" xr:uid="{00000000-0005-0000-0000-00001B3C0000}"/>
    <cellStyle name="SAPBEXaggItem 4 3 5" xfId="23998" xr:uid="{00000000-0005-0000-0000-00001C3C0000}"/>
    <cellStyle name="SAPBEXaggItem 4 4" xfId="9627" xr:uid="{00000000-0005-0000-0000-00001D3C0000}"/>
    <cellStyle name="SAPBEXaggItem 4 4 2" xfId="21097" xr:uid="{00000000-0005-0000-0000-00001E3C0000}"/>
    <cellStyle name="SAPBEXaggItem 4 4 2 2" xfId="28001" xr:uid="{00000000-0005-0000-0000-00001F3C0000}"/>
    <cellStyle name="SAPBEXaggItem 4 4 3" xfId="19246" xr:uid="{00000000-0005-0000-0000-0000203C0000}"/>
    <cellStyle name="SAPBEXaggItem 4 4 3 2" xfId="26155" xr:uid="{00000000-0005-0000-0000-0000213C0000}"/>
    <cellStyle name="SAPBEXaggItem 4 4 4" xfId="16474" xr:uid="{00000000-0005-0000-0000-0000223C0000}"/>
    <cellStyle name="SAPBEXaggItem 4 4 5" xfId="23558" xr:uid="{00000000-0005-0000-0000-0000233C0000}"/>
    <cellStyle name="SAPBEXaggItem 4 5" xfId="9523" xr:uid="{00000000-0005-0000-0000-0000243C0000}"/>
    <cellStyle name="SAPBEXaggItem 4 5 2" xfId="21016" xr:uid="{00000000-0005-0000-0000-0000253C0000}"/>
    <cellStyle name="SAPBEXaggItem 4 5 2 2" xfId="27920" xr:uid="{00000000-0005-0000-0000-0000263C0000}"/>
    <cellStyle name="SAPBEXaggItem 4 5 3" xfId="22404" xr:uid="{00000000-0005-0000-0000-0000273C0000}"/>
    <cellStyle name="SAPBEXaggItem 4 5 3 2" xfId="29301" xr:uid="{00000000-0005-0000-0000-0000283C0000}"/>
    <cellStyle name="SAPBEXaggItem 4 5 4" xfId="16371" xr:uid="{00000000-0005-0000-0000-0000293C0000}"/>
    <cellStyle name="SAPBEXaggItem 4 5 5" xfId="23477" xr:uid="{00000000-0005-0000-0000-00002A3C0000}"/>
    <cellStyle name="SAPBEXaggItem 4 6" xfId="13159" xr:uid="{00000000-0005-0000-0000-00002B3C0000}"/>
    <cellStyle name="SAPBEXaggItem 4 6 2" xfId="22464" xr:uid="{00000000-0005-0000-0000-00002C3C0000}"/>
    <cellStyle name="SAPBEXaggItem 4 6 2 2" xfId="29361" xr:uid="{00000000-0005-0000-0000-00002D3C0000}"/>
    <cellStyle name="SAPBEXaggItem 4 6 3" xfId="23304" xr:uid="{00000000-0005-0000-0000-00002E3C0000}"/>
    <cellStyle name="SAPBEXaggItem 4 6 3 2" xfId="30200" xr:uid="{00000000-0005-0000-0000-00002F3C0000}"/>
    <cellStyle name="SAPBEXaggItem 4 6 4" xfId="17868" xr:uid="{00000000-0005-0000-0000-0000303C0000}"/>
    <cellStyle name="SAPBEXaggItem 4 6 5" xfId="24787" xr:uid="{00000000-0005-0000-0000-0000313C0000}"/>
    <cellStyle name="SAPBEXaggItem 4 7" xfId="18151" xr:uid="{00000000-0005-0000-0000-0000323C0000}"/>
    <cellStyle name="SAPBEXaggItem 4 7 2" xfId="25065" xr:uid="{00000000-0005-0000-0000-0000333C0000}"/>
    <cellStyle name="SAPBEXaggItem 4 8" xfId="13412" xr:uid="{00000000-0005-0000-0000-0000343C0000}"/>
    <cellStyle name="SAPBEXaggItem 5" xfId="6041" xr:uid="{00000000-0005-0000-0000-0000353C0000}"/>
    <cellStyle name="SAPBEXaggItem 5 10" xfId="15387" xr:uid="{00000000-0005-0000-0000-0000363C0000}"/>
    <cellStyle name="SAPBEXaggItem 5 11" xfId="14589" xr:uid="{00000000-0005-0000-0000-0000373C0000}"/>
    <cellStyle name="SAPBEXaggItem 5 2" xfId="9758" xr:uid="{00000000-0005-0000-0000-0000383C0000}"/>
    <cellStyle name="SAPBEXaggItem 5 2 2" xfId="21227" xr:uid="{00000000-0005-0000-0000-0000393C0000}"/>
    <cellStyle name="SAPBEXaggItem 5 2 2 2" xfId="28131" xr:uid="{00000000-0005-0000-0000-00003A3C0000}"/>
    <cellStyle name="SAPBEXaggItem 5 2 3" xfId="18516" xr:uid="{00000000-0005-0000-0000-00003B3C0000}"/>
    <cellStyle name="SAPBEXaggItem 5 2 3 2" xfId="25427" xr:uid="{00000000-0005-0000-0000-00003C3C0000}"/>
    <cellStyle name="SAPBEXaggItem 5 2 4" xfId="16605" xr:uid="{00000000-0005-0000-0000-00003D3C0000}"/>
    <cellStyle name="SAPBEXaggItem 5 2 5" xfId="23688" xr:uid="{00000000-0005-0000-0000-00003E3C0000}"/>
    <cellStyle name="SAPBEXaggItem 5 3" xfId="9663" xr:uid="{00000000-0005-0000-0000-00003F3C0000}"/>
    <cellStyle name="SAPBEXaggItem 5 3 2" xfId="21132" xr:uid="{00000000-0005-0000-0000-0000403C0000}"/>
    <cellStyle name="SAPBEXaggItem 5 3 2 2" xfId="28036" xr:uid="{00000000-0005-0000-0000-0000413C0000}"/>
    <cellStyle name="SAPBEXaggItem 5 3 3" xfId="17939" xr:uid="{00000000-0005-0000-0000-0000423C0000}"/>
    <cellStyle name="SAPBEXaggItem 5 3 3 2" xfId="24853" xr:uid="{00000000-0005-0000-0000-0000433C0000}"/>
    <cellStyle name="SAPBEXaggItem 5 3 4" xfId="16510" xr:uid="{00000000-0005-0000-0000-0000443C0000}"/>
    <cellStyle name="SAPBEXaggItem 5 3 5" xfId="23593" xr:uid="{00000000-0005-0000-0000-0000453C0000}"/>
    <cellStyle name="SAPBEXaggItem 5 4" xfId="9511" xr:uid="{00000000-0005-0000-0000-0000463C0000}"/>
    <cellStyle name="SAPBEXaggItem 5 4 2" xfId="21004" xr:uid="{00000000-0005-0000-0000-0000473C0000}"/>
    <cellStyle name="SAPBEXaggItem 5 4 2 2" xfId="27908" xr:uid="{00000000-0005-0000-0000-0000483C0000}"/>
    <cellStyle name="SAPBEXaggItem 5 4 3" xfId="20110" xr:uid="{00000000-0005-0000-0000-0000493C0000}"/>
    <cellStyle name="SAPBEXaggItem 5 4 3 2" xfId="27018" xr:uid="{00000000-0005-0000-0000-00004A3C0000}"/>
    <cellStyle name="SAPBEXaggItem 5 4 4" xfId="16359" xr:uid="{00000000-0005-0000-0000-00004B3C0000}"/>
    <cellStyle name="SAPBEXaggItem 5 4 5" xfId="23465" xr:uid="{00000000-0005-0000-0000-00004C3C0000}"/>
    <cellStyle name="SAPBEXaggItem 5 5" xfId="9408" xr:uid="{00000000-0005-0000-0000-00004D3C0000}"/>
    <cellStyle name="SAPBEXaggItem 5 5 2" xfId="20909" xr:uid="{00000000-0005-0000-0000-00004E3C0000}"/>
    <cellStyle name="SAPBEXaggItem 5 5 2 2" xfId="27813" xr:uid="{00000000-0005-0000-0000-00004F3C0000}"/>
    <cellStyle name="SAPBEXaggItem 5 5 3" xfId="21614" xr:uid="{00000000-0005-0000-0000-0000503C0000}"/>
    <cellStyle name="SAPBEXaggItem 5 5 3 2" xfId="28512" xr:uid="{00000000-0005-0000-0000-0000513C0000}"/>
    <cellStyle name="SAPBEXaggItem 5 5 4" xfId="16259" xr:uid="{00000000-0005-0000-0000-0000523C0000}"/>
    <cellStyle name="SAPBEXaggItem 5 5 5" xfId="23370" xr:uid="{00000000-0005-0000-0000-0000533C0000}"/>
    <cellStyle name="SAPBEXaggItem 5 6" xfId="9452" xr:uid="{00000000-0005-0000-0000-0000543C0000}"/>
    <cellStyle name="SAPBEXaggItem 5 6 2" xfId="20947" xr:uid="{00000000-0005-0000-0000-0000553C0000}"/>
    <cellStyle name="SAPBEXaggItem 5 6 2 2" xfId="27851" xr:uid="{00000000-0005-0000-0000-0000563C0000}"/>
    <cellStyle name="SAPBEXaggItem 5 6 3" xfId="19639" xr:uid="{00000000-0005-0000-0000-0000573C0000}"/>
    <cellStyle name="SAPBEXaggItem 5 6 3 2" xfId="26548" xr:uid="{00000000-0005-0000-0000-0000583C0000}"/>
    <cellStyle name="SAPBEXaggItem 5 6 4" xfId="16300" xr:uid="{00000000-0005-0000-0000-0000593C0000}"/>
    <cellStyle name="SAPBEXaggItem 5 6 5" xfId="23408" xr:uid="{00000000-0005-0000-0000-00005A3C0000}"/>
    <cellStyle name="SAPBEXaggItem 5 7" xfId="9946" xr:uid="{00000000-0005-0000-0000-00005B3C0000}"/>
    <cellStyle name="SAPBEXaggItem 5 7 2" xfId="21415" xr:uid="{00000000-0005-0000-0000-00005C3C0000}"/>
    <cellStyle name="SAPBEXaggItem 5 7 2 2" xfId="28314" xr:uid="{00000000-0005-0000-0000-00005D3C0000}"/>
    <cellStyle name="SAPBEXaggItem 5 7 3" xfId="19170" xr:uid="{00000000-0005-0000-0000-00005E3C0000}"/>
    <cellStyle name="SAPBEXaggItem 5 7 3 2" xfId="26079" xr:uid="{00000000-0005-0000-0000-00005F3C0000}"/>
    <cellStyle name="SAPBEXaggItem 5 7 4" xfId="16793" xr:uid="{00000000-0005-0000-0000-0000603C0000}"/>
    <cellStyle name="SAPBEXaggItem 5 7 5" xfId="23871" xr:uid="{00000000-0005-0000-0000-0000613C0000}"/>
    <cellStyle name="SAPBEXaggItem 5 8" xfId="20095" xr:uid="{00000000-0005-0000-0000-0000623C0000}"/>
    <cellStyle name="SAPBEXaggItem 5 8 2" xfId="27003" xr:uid="{00000000-0005-0000-0000-0000633C0000}"/>
    <cellStyle name="SAPBEXaggItem 5 9" xfId="20466" xr:uid="{00000000-0005-0000-0000-0000643C0000}"/>
    <cellStyle name="SAPBEXaggItem 5 9 2" xfId="27370" xr:uid="{00000000-0005-0000-0000-0000653C0000}"/>
    <cellStyle name="SAPBEXaggItem 6" xfId="10104" xr:uid="{00000000-0005-0000-0000-0000663C0000}"/>
    <cellStyle name="SAPBEXaggItem 6 2" xfId="9806" xr:uid="{00000000-0005-0000-0000-0000673C0000}"/>
    <cellStyle name="SAPBEXaggItem 6 2 2" xfId="21275" xr:uid="{00000000-0005-0000-0000-0000683C0000}"/>
    <cellStyle name="SAPBEXaggItem 6 2 2 2" xfId="28179" xr:uid="{00000000-0005-0000-0000-0000693C0000}"/>
    <cellStyle name="SAPBEXaggItem 6 2 3" xfId="20582" xr:uid="{00000000-0005-0000-0000-00006A3C0000}"/>
    <cellStyle name="SAPBEXaggItem 6 2 3 2" xfId="27486" xr:uid="{00000000-0005-0000-0000-00006B3C0000}"/>
    <cellStyle name="SAPBEXaggItem 6 2 4" xfId="16653" xr:uid="{00000000-0005-0000-0000-00006C3C0000}"/>
    <cellStyle name="SAPBEXaggItem 6 2 5" xfId="23736" xr:uid="{00000000-0005-0000-0000-00006D3C0000}"/>
    <cellStyle name="SAPBEXaggItem 6 3" xfId="21544" xr:uid="{00000000-0005-0000-0000-00006E3C0000}"/>
    <cellStyle name="SAPBEXaggItem 6 3 2" xfId="28442" xr:uid="{00000000-0005-0000-0000-00006F3C0000}"/>
    <cellStyle name="SAPBEXaggItem 6 4" xfId="22387" xr:uid="{00000000-0005-0000-0000-0000703C0000}"/>
    <cellStyle name="SAPBEXaggItem 6 4 2" xfId="29284" xr:uid="{00000000-0005-0000-0000-0000713C0000}"/>
    <cellStyle name="SAPBEXaggItem 6 5" xfId="16923" xr:uid="{00000000-0005-0000-0000-0000723C0000}"/>
    <cellStyle name="SAPBEXaggItem 6 6" xfId="23995" xr:uid="{00000000-0005-0000-0000-0000733C0000}"/>
    <cellStyle name="SAPBEXaggItem 7" xfId="9593" xr:uid="{00000000-0005-0000-0000-0000743C0000}"/>
    <cellStyle name="SAPBEXaggItem 7 2" xfId="21072" xr:uid="{00000000-0005-0000-0000-0000753C0000}"/>
    <cellStyle name="SAPBEXaggItem 7 2 2" xfId="27976" xr:uid="{00000000-0005-0000-0000-0000763C0000}"/>
    <cellStyle name="SAPBEXaggItem 7 3" xfId="19249" xr:uid="{00000000-0005-0000-0000-0000773C0000}"/>
    <cellStyle name="SAPBEXaggItem 7 3 2" xfId="26158" xr:uid="{00000000-0005-0000-0000-0000783C0000}"/>
    <cellStyle name="SAPBEXaggItem 7 4" xfId="16441" xr:uid="{00000000-0005-0000-0000-0000793C0000}"/>
    <cellStyle name="SAPBEXaggItem 7 5" xfId="23533" xr:uid="{00000000-0005-0000-0000-00007A3C0000}"/>
    <cellStyle name="SAPBEXaggItem 8" xfId="7025" xr:uid="{00000000-0005-0000-0000-00007B3C0000}"/>
    <cellStyle name="SAPBEXaggItem 8 2" xfId="20678" xr:uid="{00000000-0005-0000-0000-00007C3C0000}"/>
    <cellStyle name="SAPBEXaggItem 8 2 2" xfId="27582" xr:uid="{00000000-0005-0000-0000-00007D3C0000}"/>
    <cellStyle name="SAPBEXaggItem 8 3" xfId="18602" xr:uid="{00000000-0005-0000-0000-00007E3C0000}"/>
    <cellStyle name="SAPBEXaggItem 8 3 2" xfId="25513" xr:uid="{00000000-0005-0000-0000-00007F3C0000}"/>
    <cellStyle name="SAPBEXaggItem 8 4" xfId="15837" xr:uid="{00000000-0005-0000-0000-0000803C0000}"/>
    <cellStyle name="SAPBEXaggItem 8 5" xfId="13772" xr:uid="{00000000-0005-0000-0000-0000813C0000}"/>
    <cellStyle name="SAPBEXaggItem 9" xfId="6402" xr:uid="{00000000-0005-0000-0000-0000823C0000}"/>
    <cellStyle name="SAPBEXaggItem 9 2" xfId="20358" xr:uid="{00000000-0005-0000-0000-0000833C0000}"/>
    <cellStyle name="SAPBEXaggItem 9 2 2" xfId="27262" xr:uid="{00000000-0005-0000-0000-0000843C0000}"/>
    <cellStyle name="SAPBEXaggItem 9 3" xfId="18138" xr:uid="{00000000-0005-0000-0000-0000853C0000}"/>
    <cellStyle name="SAPBEXaggItem 9 3 2" xfId="25052" xr:uid="{00000000-0005-0000-0000-0000863C0000}"/>
    <cellStyle name="SAPBEXaggItem 9 4" xfId="15647" xr:uid="{00000000-0005-0000-0000-0000873C0000}"/>
    <cellStyle name="SAPBEXaggItem 9 5" xfId="17816" xr:uid="{00000000-0005-0000-0000-0000883C0000}"/>
    <cellStyle name="SAPBEXaggItem_Sheet10" xfId="13160" xr:uid="{00000000-0005-0000-0000-0000893C0000}"/>
    <cellStyle name="SAPBEXaggItemX" xfId="301" xr:uid="{00000000-0005-0000-0000-00008A3C0000}"/>
    <cellStyle name="SAPBEXaggItemX 10" xfId="18054" xr:uid="{00000000-0005-0000-0000-00008B3C0000}"/>
    <cellStyle name="SAPBEXaggItemX 10 2" xfId="24968" xr:uid="{00000000-0005-0000-0000-00008C3C0000}"/>
    <cellStyle name="SAPBEXaggItemX 11" xfId="13317" xr:uid="{00000000-0005-0000-0000-00008D3C0000}"/>
    <cellStyle name="SAPBEXaggItemX 2" xfId="665" xr:uid="{00000000-0005-0000-0000-00008E3C0000}"/>
    <cellStyle name="SAPBEXaggItemX 2 10" xfId="13489" xr:uid="{00000000-0005-0000-0000-00008F3C0000}"/>
    <cellStyle name="SAPBEXaggItemX 2 2" xfId="5166" xr:uid="{00000000-0005-0000-0000-0000903C0000}"/>
    <cellStyle name="SAPBEXaggItemX 2 2 2" xfId="6035" xr:uid="{00000000-0005-0000-0000-0000913C0000}"/>
    <cellStyle name="SAPBEXaggItemX 2 2 2 2" xfId="20089" xr:uid="{00000000-0005-0000-0000-0000923C0000}"/>
    <cellStyle name="SAPBEXaggItemX 2 2 2 2 2" xfId="26997" xr:uid="{00000000-0005-0000-0000-0000933C0000}"/>
    <cellStyle name="SAPBEXaggItemX 2 2 2 3" xfId="20463" xr:uid="{00000000-0005-0000-0000-0000943C0000}"/>
    <cellStyle name="SAPBEXaggItemX 2 2 2 3 2" xfId="27367" xr:uid="{00000000-0005-0000-0000-0000953C0000}"/>
    <cellStyle name="SAPBEXaggItemX 2 2 2 4" xfId="15381" xr:uid="{00000000-0005-0000-0000-0000963C0000}"/>
    <cellStyle name="SAPBEXaggItemX 2 2 2 5" xfId="13626" xr:uid="{00000000-0005-0000-0000-0000973C0000}"/>
    <cellStyle name="SAPBEXaggItemX 2 2 3" xfId="10110" xr:uid="{00000000-0005-0000-0000-0000983C0000}"/>
    <cellStyle name="SAPBEXaggItemX 2 2 3 2" xfId="21550" xr:uid="{00000000-0005-0000-0000-0000993C0000}"/>
    <cellStyle name="SAPBEXaggItemX 2 2 3 2 2" xfId="28448" xr:uid="{00000000-0005-0000-0000-00009A3C0000}"/>
    <cellStyle name="SAPBEXaggItemX 2 2 3 3" xfId="18458" xr:uid="{00000000-0005-0000-0000-00009B3C0000}"/>
    <cellStyle name="SAPBEXaggItemX 2 2 3 3 2" xfId="25371" xr:uid="{00000000-0005-0000-0000-00009C3C0000}"/>
    <cellStyle name="SAPBEXaggItemX 2 2 3 4" xfId="16929" xr:uid="{00000000-0005-0000-0000-00009D3C0000}"/>
    <cellStyle name="SAPBEXaggItemX 2 2 3 5" xfId="24001" xr:uid="{00000000-0005-0000-0000-00009E3C0000}"/>
    <cellStyle name="SAPBEXaggItemX 2 2 4" xfId="9757" xr:uid="{00000000-0005-0000-0000-00009F3C0000}"/>
    <cellStyle name="SAPBEXaggItemX 2 2 4 2" xfId="21226" xr:uid="{00000000-0005-0000-0000-0000A03C0000}"/>
    <cellStyle name="SAPBEXaggItemX 2 2 4 2 2" xfId="28130" xr:uid="{00000000-0005-0000-0000-0000A13C0000}"/>
    <cellStyle name="SAPBEXaggItemX 2 2 4 3" xfId="18517" xr:uid="{00000000-0005-0000-0000-0000A23C0000}"/>
    <cellStyle name="SAPBEXaggItemX 2 2 4 3 2" xfId="25428" xr:uid="{00000000-0005-0000-0000-0000A33C0000}"/>
    <cellStyle name="SAPBEXaggItemX 2 2 4 4" xfId="16604" xr:uid="{00000000-0005-0000-0000-0000A43C0000}"/>
    <cellStyle name="SAPBEXaggItemX 2 2 4 5" xfId="23687" xr:uid="{00000000-0005-0000-0000-0000A53C0000}"/>
    <cellStyle name="SAPBEXaggItemX 2 2 5" xfId="19517" xr:uid="{00000000-0005-0000-0000-0000A63C0000}"/>
    <cellStyle name="SAPBEXaggItemX 2 2 5 2" xfId="26426" xr:uid="{00000000-0005-0000-0000-0000A73C0000}"/>
    <cellStyle name="SAPBEXaggItemX 2 2 6" xfId="14807" xr:uid="{00000000-0005-0000-0000-0000A83C0000}"/>
    <cellStyle name="SAPBEXaggItemX 2 3" xfId="2736" xr:uid="{00000000-0005-0000-0000-0000A93C0000}"/>
    <cellStyle name="SAPBEXaggItemX 2 3 2" xfId="6034" xr:uid="{00000000-0005-0000-0000-0000AA3C0000}"/>
    <cellStyle name="SAPBEXaggItemX 2 3 2 2" xfId="20088" xr:uid="{00000000-0005-0000-0000-0000AB3C0000}"/>
    <cellStyle name="SAPBEXaggItemX 2 3 2 2 2" xfId="26996" xr:uid="{00000000-0005-0000-0000-0000AC3C0000}"/>
    <cellStyle name="SAPBEXaggItemX 2 3 2 3" xfId="18985" xr:uid="{00000000-0005-0000-0000-0000AD3C0000}"/>
    <cellStyle name="SAPBEXaggItemX 2 3 2 3 2" xfId="25894" xr:uid="{00000000-0005-0000-0000-0000AE3C0000}"/>
    <cellStyle name="SAPBEXaggItemX 2 3 2 4" xfId="15380" xr:uid="{00000000-0005-0000-0000-0000AF3C0000}"/>
    <cellStyle name="SAPBEXaggItemX 2 3 2 5" xfId="14591" xr:uid="{00000000-0005-0000-0000-0000B03C0000}"/>
    <cellStyle name="SAPBEXaggItemX 2 3 3" xfId="10512" xr:uid="{00000000-0005-0000-0000-0000B13C0000}"/>
    <cellStyle name="SAPBEXaggItemX 2 3 3 2" xfId="21836" xr:uid="{00000000-0005-0000-0000-0000B23C0000}"/>
    <cellStyle name="SAPBEXaggItemX 2 3 3 2 2" xfId="28733" xr:uid="{00000000-0005-0000-0000-0000B33C0000}"/>
    <cellStyle name="SAPBEXaggItemX 2 3 3 3" xfId="22742" xr:uid="{00000000-0005-0000-0000-0000B43C0000}"/>
    <cellStyle name="SAPBEXaggItemX 2 3 3 3 2" xfId="29638" xr:uid="{00000000-0005-0000-0000-0000B53C0000}"/>
    <cellStyle name="SAPBEXaggItemX 2 3 3 4" xfId="17241" xr:uid="{00000000-0005-0000-0000-0000B63C0000}"/>
    <cellStyle name="SAPBEXaggItemX 2 3 3 5" xfId="24225" xr:uid="{00000000-0005-0000-0000-0000B73C0000}"/>
    <cellStyle name="SAPBEXaggItemX 2 3 4" xfId="11045" xr:uid="{00000000-0005-0000-0000-0000B83C0000}"/>
    <cellStyle name="SAPBEXaggItemX 2 3 4 2" xfId="22344" xr:uid="{00000000-0005-0000-0000-0000B93C0000}"/>
    <cellStyle name="SAPBEXaggItemX 2 3 4 2 2" xfId="29241" xr:uid="{00000000-0005-0000-0000-0000BA3C0000}"/>
    <cellStyle name="SAPBEXaggItemX 2 3 4 3" xfId="23245" xr:uid="{00000000-0005-0000-0000-0000BB3C0000}"/>
    <cellStyle name="SAPBEXaggItemX 2 3 4 3 2" xfId="30141" xr:uid="{00000000-0005-0000-0000-0000BC3C0000}"/>
    <cellStyle name="SAPBEXaggItemX 2 3 4 4" xfId="17749" xr:uid="{00000000-0005-0000-0000-0000BD3C0000}"/>
    <cellStyle name="SAPBEXaggItemX 2 3 4 5" xfId="24728" xr:uid="{00000000-0005-0000-0000-0000BE3C0000}"/>
    <cellStyle name="SAPBEXaggItemX 2 3 5" xfId="18701" xr:uid="{00000000-0005-0000-0000-0000BF3C0000}"/>
    <cellStyle name="SAPBEXaggItemX 2 3 5 2" xfId="25612" xr:uid="{00000000-0005-0000-0000-0000C03C0000}"/>
    <cellStyle name="SAPBEXaggItemX 2 3 6" xfId="14041" xr:uid="{00000000-0005-0000-0000-0000C13C0000}"/>
    <cellStyle name="SAPBEXaggItemX 2 4" xfId="6036" xr:uid="{00000000-0005-0000-0000-0000C23C0000}"/>
    <cellStyle name="SAPBEXaggItemX 2 4 2" xfId="9510" xr:uid="{00000000-0005-0000-0000-0000C33C0000}"/>
    <cellStyle name="SAPBEXaggItemX 2 4 2 2" xfId="21003" xr:uid="{00000000-0005-0000-0000-0000C43C0000}"/>
    <cellStyle name="SAPBEXaggItemX 2 4 2 2 2" xfId="27907" xr:uid="{00000000-0005-0000-0000-0000C53C0000}"/>
    <cellStyle name="SAPBEXaggItemX 2 4 2 3" xfId="19089" xr:uid="{00000000-0005-0000-0000-0000C63C0000}"/>
    <cellStyle name="SAPBEXaggItemX 2 4 2 3 2" xfId="25998" xr:uid="{00000000-0005-0000-0000-0000C73C0000}"/>
    <cellStyle name="SAPBEXaggItemX 2 4 2 4" xfId="16358" xr:uid="{00000000-0005-0000-0000-0000C83C0000}"/>
    <cellStyle name="SAPBEXaggItemX 2 4 2 5" xfId="23464" xr:uid="{00000000-0005-0000-0000-0000C93C0000}"/>
    <cellStyle name="SAPBEXaggItemX 2 4 3" xfId="20090" xr:uid="{00000000-0005-0000-0000-0000CA3C0000}"/>
    <cellStyle name="SAPBEXaggItemX 2 4 3 2" xfId="26998" xr:uid="{00000000-0005-0000-0000-0000CB3C0000}"/>
    <cellStyle name="SAPBEXaggItemX 2 4 4" xfId="20462" xr:uid="{00000000-0005-0000-0000-0000CC3C0000}"/>
    <cellStyle name="SAPBEXaggItemX 2 4 4 2" xfId="27366" xr:uid="{00000000-0005-0000-0000-0000CD3C0000}"/>
    <cellStyle name="SAPBEXaggItemX 2 4 5" xfId="15382" xr:uid="{00000000-0005-0000-0000-0000CE3C0000}"/>
    <cellStyle name="SAPBEXaggItemX 2 4 6" xfId="13905" xr:uid="{00000000-0005-0000-0000-0000CF3C0000}"/>
    <cellStyle name="SAPBEXaggItemX 2 5" xfId="10109" xr:uid="{00000000-0005-0000-0000-0000D03C0000}"/>
    <cellStyle name="SAPBEXaggItemX 2 5 2" xfId="9407" xr:uid="{00000000-0005-0000-0000-0000D13C0000}"/>
    <cellStyle name="SAPBEXaggItemX 2 5 2 2" xfId="20908" xr:uid="{00000000-0005-0000-0000-0000D23C0000}"/>
    <cellStyle name="SAPBEXaggItemX 2 5 2 2 2" xfId="27812" xr:uid="{00000000-0005-0000-0000-0000D33C0000}"/>
    <cellStyle name="SAPBEXaggItemX 2 5 2 3" xfId="17960" xr:uid="{00000000-0005-0000-0000-0000D43C0000}"/>
    <cellStyle name="SAPBEXaggItemX 2 5 2 3 2" xfId="24874" xr:uid="{00000000-0005-0000-0000-0000D53C0000}"/>
    <cellStyle name="SAPBEXaggItemX 2 5 2 4" xfId="16258" xr:uid="{00000000-0005-0000-0000-0000D63C0000}"/>
    <cellStyle name="SAPBEXaggItemX 2 5 2 5" xfId="23369" xr:uid="{00000000-0005-0000-0000-0000D73C0000}"/>
    <cellStyle name="SAPBEXaggItemX 2 5 3" xfId="21549" xr:uid="{00000000-0005-0000-0000-0000D83C0000}"/>
    <cellStyle name="SAPBEXaggItemX 2 5 3 2" xfId="28447" xr:uid="{00000000-0005-0000-0000-0000D93C0000}"/>
    <cellStyle name="SAPBEXaggItemX 2 5 4" xfId="18276" xr:uid="{00000000-0005-0000-0000-0000DA3C0000}"/>
    <cellStyle name="SAPBEXaggItemX 2 5 4 2" xfId="25190" xr:uid="{00000000-0005-0000-0000-0000DB3C0000}"/>
    <cellStyle name="SAPBEXaggItemX 2 5 5" xfId="16928" xr:uid="{00000000-0005-0000-0000-0000DC3C0000}"/>
    <cellStyle name="SAPBEXaggItemX 2 5 6" xfId="24000" xr:uid="{00000000-0005-0000-0000-0000DD3C0000}"/>
    <cellStyle name="SAPBEXaggItemX 2 6" xfId="9817" xr:uid="{00000000-0005-0000-0000-0000DE3C0000}"/>
    <cellStyle name="SAPBEXaggItemX 2 6 2" xfId="21286" xr:uid="{00000000-0005-0000-0000-0000DF3C0000}"/>
    <cellStyle name="SAPBEXaggItemX 2 6 2 2" xfId="28189" xr:uid="{00000000-0005-0000-0000-0000E03C0000}"/>
    <cellStyle name="SAPBEXaggItemX 2 6 3" xfId="18503" xr:uid="{00000000-0005-0000-0000-0000E13C0000}"/>
    <cellStyle name="SAPBEXaggItemX 2 6 3 2" xfId="25415" xr:uid="{00000000-0005-0000-0000-0000E23C0000}"/>
    <cellStyle name="SAPBEXaggItemX 2 6 4" xfId="16664" xr:uid="{00000000-0005-0000-0000-0000E33C0000}"/>
    <cellStyle name="SAPBEXaggItemX 2 6 5" xfId="23746" xr:uid="{00000000-0005-0000-0000-0000E43C0000}"/>
    <cellStyle name="SAPBEXaggItemX 2 7" xfId="6400" xr:uid="{00000000-0005-0000-0000-0000E53C0000}"/>
    <cellStyle name="SAPBEXaggItemX 2 7 2" xfId="20356" xr:uid="{00000000-0005-0000-0000-0000E63C0000}"/>
    <cellStyle name="SAPBEXaggItemX 2 7 2 2" xfId="27260" xr:uid="{00000000-0005-0000-0000-0000E73C0000}"/>
    <cellStyle name="SAPBEXaggItemX 2 7 3" xfId="18623" xr:uid="{00000000-0005-0000-0000-0000E83C0000}"/>
    <cellStyle name="SAPBEXaggItemX 2 7 3 2" xfId="25534" xr:uid="{00000000-0005-0000-0000-0000E93C0000}"/>
    <cellStyle name="SAPBEXaggItemX 2 7 4" xfId="15645" xr:uid="{00000000-0005-0000-0000-0000EA3C0000}"/>
    <cellStyle name="SAPBEXaggItemX 2 7 5" xfId="14541" xr:uid="{00000000-0005-0000-0000-0000EB3C0000}"/>
    <cellStyle name="SAPBEXaggItemX 2 8" xfId="9945" xr:uid="{00000000-0005-0000-0000-0000EC3C0000}"/>
    <cellStyle name="SAPBEXaggItemX 2 8 2" xfId="21414" xr:uid="{00000000-0005-0000-0000-0000ED3C0000}"/>
    <cellStyle name="SAPBEXaggItemX 2 8 2 2" xfId="28313" xr:uid="{00000000-0005-0000-0000-0000EE3C0000}"/>
    <cellStyle name="SAPBEXaggItemX 2 8 3" xfId="18482" xr:uid="{00000000-0005-0000-0000-0000EF3C0000}"/>
    <cellStyle name="SAPBEXaggItemX 2 8 3 2" xfId="25395" xr:uid="{00000000-0005-0000-0000-0000F03C0000}"/>
    <cellStyle name="SAPBEXaggItemX 2 8 4" xfId="16792" xr:uid="{00000000-0005-0000-0000-0000F13C0000}"/>
    <cellStyle name="SAPBEXaggItemX 2 8 5" xfId="23870" xr:uid="{00000000-0005-0000-0000-0000F23C0000}"/>
    <cellStyle name="SAPBEXaggItemX 2 9" xfId="18258" xr:uid="{00000000-0005-0000-0000-0000F33C0000}"/>
    <cellStyle name="SAPBEXaggItemX 2 9 2" xfId="25172" xr:uid="{00000000-0005-0000-0000-0000F43C0000}"/>
    <cellStyle name="SAPBEXaggItemX 3" xfId="466" xr:uid="{00000000-0005-0000-0000-0000F53C0000}"/>
    <cellStyle name="SAPBEXaggItemX 3 2" xfId="5167" xr:uid="{00000000-0005-0000-0000-0000F63C0000}"/>
    <cellStyle name="SAPBEXaggItemX 3 2 2" xfId="6031" xr:uid="{00000000-0005-0000-0000-0000F73C0000}"/>
    <cellStyle name="SAPBEXaggItemX 3 2 2 2" xfId="20085" xr:uid="{00000000-0005-0000-0000-0000F83C0000}"/>
    <cellStyle name="SAPBEXaggItemX 3 2 2 2 2" xfId="26993" xr:uid="{00000000-0005-0000-0000-0000F93C0000}"/>
    <cellStyle name="SAPBEXaggItemX 3 2 2 3" xfId="20464" xr:uid="{00000000-0005-0000-0000-0000FA3C0000}"/>
    <cellStyle name="SAPBEXaggItemX 3 2 2 3 2" xfId="27368" xr:uid="{00000000-0005-0000-0000-0000FB3C0000}"/>
    <cellStyle name="SAPBEXaggItemX 3 2 2 4" xfId="15377" xr:uid="{00000000-0005-0000-0000-0000FC3C0000}"/>
    <cellStyle name="SAPBEXaggItemX 3 2 2 5" xfId="14592" xr:uid="{00000000-0005-0000-0000-0000FD3C0000}"/>
    <cellStyle name="SAPBEXaggItemX 3 2 3" xfId="10112" xr:uid="{00000000-0005-0000-0000-0000FE3C0000}"/>
    <cellStyle name="SAPBEXaggItemX 3 2 3 2" xfId="21552" xr:uid="{00000000-0005-0000-0000-0000FF3C0000}"/>
    <cellStyle name="SAPBEXaggItemX 3 2 3 2 2" xfId="28450" xr:uid="{00000000-0005-0000-0000-0000003D0000}"/>
    <cellStyle name="SAPBEXaggItemX 3 2 3 3" xfId="15018" xr:uid="{00000000-0005-0000-0000-0000013D0000}"/>
    <cellStyle name="SAPBEXaggItemX 3 2 3 3 2" xfId="14675" xr:uid="{00000000-0005-0000-0000-0000023D0000}"/>
    <cellStyle name="SAPBEXaggItemX 3 2 3 4" xfId="16931" xr:uid="{00000000-0005-0000-0000-0000033D0000}"/>
    <cellStyle name="SAPBEXaggItemX 3 2 3 5" xfId="24003" xr:uid="{00000000-0005-0000-0000-0000043D0000}"/>
    <cellStyle name="SAPBEXaggItemX 3 2 4" xfId="19518" xr:uid="{00000000-0005-0000-0000-0000053D0000}"/>
    <cellStyle name="SAPBEXaggItemX 3 2 4 2" xfId="26427" xr:uid="{00000000-0005-0000-0000-0000063D0000}"/>
    <cellStyle name="SAPBEXaggItemX 3 2 5" xfId="14808" xr:uid="{00000000-0005-0000-0000-0000073D0000}"/>
    <cellStyle name="SAPBEXaggItemX 3 3" xfId="3172" xr:uid="{00000000-0005-0000-0000-0000083D0000}"/>
    <cellStyle name="SAPBEXaggItemX 3 3 2" xfId="6030" xr:uid="{00000000-0005-0000-0000-0000093D0000}"/>
    <cellStyle name="SAPBEXaggItemX 3 3 2 2" xfId="20084" xr:uid="{00000000-0005-0000-0000-00000A3D0000}"/>
    <cellStyle name="SAPBEXaggItemX 3 3 2 2 2" xfId="26992" xr:uid="{00000000-0005-0000-0000-00000B3D0000}"/>
    <cellStyle name="SAPBEXaggItemX 3 3 2 3" xfId="18650" xr:uid="{00000000-0005-0000-0000-00000C3D0000}"/>
    <cellStyle name="SAPBEXaggItemX 3 3 2 3 2" xfId="25561" xr:uid="{00000000-0005-0000-0000-00000D3D0000}"/>
    <cellStyle name="SAPBEXaggItemX 3 3 2 4" xfId="15376" xr:uid="{00000000-0005-0000-0000-00000E3D0000}"/>
    <cellStyle name="SAPBEXaggItemX 3 3 2 5" xfId="13907" xr:uid="{00000000-0005-0000-0000-00000F3D0000}"/>
    <cellStyle name="SAPBEXaggItemX 3 3 3" xfId="10113" xr:uid="{00000000-0005-0000-0000-0000103D0000}"/>
    <cellStyle name="SAPBEXaggItemX 3 3 3 2" xfId="21553" xr:uid="{00000000-0005-0000-0000-0000113D0000}"/>
    <cellStyle name="SAPBEXaggItemX 3 3 3 2 2" xfId="28451" xr:uid="{00000000-0005-0000-0000-0000123D0000}"/>
    <cellStyle name="SAPBEXaggItemX 3 3 3 3" xfId="21603" xr:uid="{00000000-0005-0000-0000-0000133D0000}"/>
    <cellStyle name="SAPBEXaggItemX 3 3 3 3 2" xfId="28501" xr:uid="{00000000-0005-0000-0000-0000143D0000}"/>
    <cellStyle name="SAPBEXaggItemX 3 3 3 4" xfId="16932" xr:uid="{00000000-0005-0000-0000-0000153D0000}"/>
    <cellStyle name="SAPBEXaggItemX 3 3 3 5" xfId="24004" xr:uid="{00000000-0005-0000-0000-0000163D0000}"/>
    <cellStyle name="SAPBEXaggItemX 3 3 4" xfId="18891" xr:uid="{00000000-0005-0000-0000-0000173D0000}"/>
    <cellStyle name="SAPBEXaggItemX 3 3 4 2" xfId="25800" xr:uid="{00000000-0005-0000-0000-0000183D0000}"/>
    <cellStyle name="SAPBEXaggItemX 3 3 5" xfId="14188" xr:uid="{00000000-0005-0000-0000-0000193D0000}"/>
    <cellStyle name="SAPBEXaggItemX 3 4" xfId="6033" xr:uid="{00000000-0005-0000-0000-00001A3D0000}"/>
    <cellStyle name="SAPBEXaggItemX 3 4 2" xfId="20087" xr:uid="{00000000-0005-0000-0000-00001B3D0000}"/>
    <cellStyle name="SAPBEXaggItemX 3 4 2 2" xfId="26995" xr:uid="{00000000-0005-0000-0000-00001C3D0000}"/>
    <cellStyle name="SAPBEXaggItemX 3 4 3" xfId="20461" xr:uid="{00000000-0005-0000-0000-00001D3D0000}"/>
    <cellStyle name="SAPBEXaggItemX 3 4 3 2" xfId="27365" xr:uid="{00000000-0005-0000-0000-00001E3D0000}"/>
    <cellStyle name="SAPBEXaggItemX 3 4 4" xfId="15379" xr:uid="{00000000-0005-0000-0000-00001F3D0000}"/>
    <cellStyle name="SAPBEXaggItemX 3 4 5" xfId="13906" xr:uid="{00000000-0005-0000-0000-0000203D0000}"/>
    <cellStyle name="SAPBEXaggItemX 3 5" xfId="10111" xr:uid="{00000000-0005-0000-0000-0000213D0000}"/>
    <cellStyle name="SAPBEXaggItemX 3 5 2" xfId="21551" xr:uid="{00000000-0005-0000-0000-0000223D0000}"/>
    <cellStyle name="SAPBEXaggItemX 3 5 2 2" xfId="28449" xr:uid="{00000000-0005-0000-0000-0000233D0000}"/>
    <cellStyle name="SAPBEXaggItemX 3 5 3" xfId="19140" xr:uid="{00000000-0005-0000-0000-0000243D0000}"/>
    <cellStyle name="SAPBEXaggItemX 3 5 3 2" xfId="26049" xr:uid="{00000000-0005-0000-0000-0000253D0000}"/>
    <cellStyle name="SAPBEXaggItemX 3 5 4" xfId="16930" xr:uid="{00000000-0005-0000-0000-0000263D0000}"/>
    <cellStyle name="SAPBEXaggItemX 3 5 5" xfId="24002" xr:uid="{00000000-0005-0000-0000-0000273D0000}"/>
    <cellStyle name="SAPBEXaggItemX 3 6" xfId="13161" xr:uid="{00000000-0005-0000-0000-0000283D0000}"/>
    <cellStyle name="SAPBEXaggItemX 3 6 2" xfId="22465" xr:uid="{00000000-0005-0000-0000-0000293D0000}"/>
    <cellStyle name="SAPBEXaggItemX 3 6 2 2" xfId="29362" xr:uid="{00000000-0005-0000-0000-00002A3D0000}"/>
    <cellStyle name="SAPBEXaggItemX 3 6 3" xfId="23305" xr:uid="{00000000-0005-0000-0000-00002B3D0000}"/>
    <cellStyle name="SAPBEXaggItemX 3 6 3 2" xfId="30201" xr:uid="{00000000-0005-0000-0000-00002C3D0000}"/>
    <cellStyle name="SAPBEXaggItemX 3 6 4" xfId="17869" xr:uid="{00000000-0005-0000-0000-00002D3D0000}"/>
    <cellStyle name="SAPBEXaggItemX 3 6 5" xfId="24788" xr:uid="{00000000-0005-0000-0000-00002E3D0000}"/>
    <cellStyle name="SAPBEXaggItemX 3 7" xfId="18152" xr:uid="{00000000-0005-0000-0000-00002F3D0000}"/>
    <cellStyle name="SAPBEXaggItemX 3 7 2" xfId="25066" xr:uid="{00000000-0005-0000-0000-0000303D0000}"/>
    <cellStyle name="SAPBEXaggItemX 3 8" xfId="13413" xr:uid="{00000000-0005-0000-0000-0000313D0000}"/>
    <cellStyle name="SAPBEXaggItemX 4" xfId="3360" xr:uid="{00000000-0005-0000-0000-0000323D0000}"/>
    <cellStyle name="SAPBEXaggItemX 4 2" xfId="6029" xr:uid="{00000000-0005-0000-0000-0000333D0000}"/>
    <cellStyle name="SAPBEXaggItemX 4 2 2" xfId="20083" xr:uid="{00000000-0005-0000-0000-0000343D0000}"/>
    <cellStyle name="SAPBEXaggItemX 4 2 2 2" xfId="26991" xr:uid="{00000000-0005-0000-0000-0000353D0000}"/>
    <cellStyle name="SAPBEXaggItemX 4 2 3" xfId="18651" xr:uid="{00000000-0005-0000-0000-0000363D0000}"/>
    <cellStyle name="SAPBEXaggItemX 4 2 3 2" xfId="25562" xr:uid="{00000000-0005-0000-0000-0000373D0000}"/>
    <cellStyle name="SAPBEXaggItemX 4 2 4" xfId="15375" xr:uid="{00000000-0005-0000-0000-0000383D0000}"/>
    <cellStyle name="SAPBEXaggItemX 4 2 5" xfId="13622" xr:uid="{00000000-0005-0000-0000-0000393D0000}"/>
    <cellStyle name="SAPBEXaggItemX 4 3" xfId="10114" xr:uid="{00000000-0005-0000-0000-00003A3D0000}"/>
    <cellStyle name="SAPBEXaggItemX 4 3 2" xfId="21554" xr:uid="{00000000-0005-0000-0000-00003B3D0000}"/>
    <cellStyle name="SAPBEXaggItemX 4 3 2 2" xfId="28452" xr:uid="{00000000-0005-0000-0000-00003C3D0000}"/>
    <cellStyle name="SAPBEXaggItemX 4 3 3" xfId="19721" xr:uid="{00000000-0005-0000-0000-00003D3D0000}"/>
    <cellStyle name="SAPBEXaggItemX 4 3 3 2" xfId="26629" xr:uid="{00000000-0005-0000-0000-00003E3D0000}"/>
    <cellStyle name="SAPBEXaggItemX 4 3 4" xfId="16933" xr:uid="{00000000-0005-0000-0000-00003F3D0000}"/>
    <cellStyle name="SAPBEXaggItemX 4 3 5" xfId="24005" xr:uid="{00000000-0005-0000-0000-0000403D0000}"/>
    <cellStyle name="SAPBEXaggItemX 4 4" xfId="9803" xr:uid="{00000000-0005-0000-0000-0000413D0000}"/>
    <cellStyle name="SAPBEXaggItemX 4 4 2" xfId="21272" xr:uid="{00000000-0005-0000-0000-0000423D0000}"/>
    <cellStyle name="SAPBEXaggItemX 4 4 2 2" xfId="28176" xr:uid="{00000000-0005-0000-0000-0000433D0000}"/>
    <cellStyle name="SAPBEXaggItemX 4 4 3" xfId="20581" xr:uid="{00000000-0005-0000-0000-0000443D0000}"/>
    <cellStyle name="SAPBEXaggItemX 4 4 3 2" xfId="27485" xr:uid="{00000000-0005-0000-0000-0000453D0000}"/>
    <cellStyle name="SAPBEXaggItemX 4 4 4" xfId="16650" xr:uid="{00000000-0005-0000-0000-0000463D0000}"/>
    <cellStyle name="SAPBEXaggItemX 4 4 5" xfId="23733" xr:uid="{00000000-0005-0000-0000-0000473D0000}"/>
    <cellStyle name="SAPBEXaggItemX 4 5" xfId="18937" xr:uid="{00000000-0005-0000-0000-0000483D0000}"/>
    <cellStyle name="SAPBEXaggItemX 4 5 2" xfId="25846" xr:uid="{00000000-0005-0000-0000-0000493D0000}"/>
    <cellStyle name="SAPBEXaggItemX 4 6" xfId="14311" xr:uid="{00000000-0005-0000-0000-00004A3D0000}"/>
    <cellStyle name="SAPBEXaggItemX 5" xfId="3841" xr:uid="{00000000-0005-0000-0000-00004B3D0000}"/>
    <cellStyle name="SAPBEXaggItemX 5 2" xfId="6028" xr:uid="{00000000-0005-0000-0000-00004C3D0000}"/>
    <cellStyle name="SAPBEXaggItemX 5 2 2" xfId="20082" xr:uid="{00000000-0005-0000-0000-00004D3D0000}"/>
    <cellStyle name="SAPBEXaggItemX 5 2 2 2" xfId="26990" xr:uid="{00000000-0005-0000-0000-00004E3D0000}"/>
    <cellStyle name="SAPBEXaggItemX 5 2 3" xfId="18987" xr:uid="{00000000-0005-0000-0000-00004F3D0000}"/>
    <cellStyle name="SAPBEXaggItemX 5 2 3 2" xfId="25896" xr:uid="{00000000-0005-0000-0000-0000503D0000}"/>
    <cellStyle name="SAPBEXaggItemX 5 2 4" xfId="15374" xr:uid="{00000000-0005-0000-0000-0000513D0000}"/>
    <cellStyle name="SAPBEXaggItemX 5 2 5" xfId="14593" xr:uid="{00000000-0005-0000-0000-0000523D0000}"/>
    <cellStyle name="SAPBEXaggItemX 5 3" xfId="10115" xr:uid="{00000000-0005-0000-0000-0000533D0000}"/>
    <cellStyle name="SAPBEXaggItemX 5 3 2" xfId="21555" xr:uid="{00000000-0005-0000-0000-0000543D0000}"/>
    <cellStyle name="SAPBEXaggItemX 5 3 2 2" xfId="28453" xr:uid="{00000000-0005-0000-0000-0000553D0000}"/>
    <cellStyle name="SAPBEXaggItemX 5 3 3" xfId="20611" xr:uid="{00000000-0005-0000-0000-0000563D0000}"/>
    <cellStyle name="SAPBEXaggItemX 5 3 3 2" xfId="27515" xr:uid="{00000000-0005-0000-0000-0000573D0000}"/>
    <cellStyle name="SAPBEXaggItemX 5 3 4" xfId="16934" xr:uid="{00000000-0005-0000-0000-0000583D0000}"/>
    <cellStyle name="SAPBEXaggItemX 5 3 5" xfId="24006" xr:uid="{00000000-0005-0000-0000-0000593D0000}"/>
    <cellStyle name="SAPBEXaggItemX 5 4" xfId="9867" xr:uid="{00000000-0005-0000-0000-00005A3D0000}"/>
    <cellStyle name="SAPBEXaggItemX 5 4 2" xfId="21336" xr:uid="{00000000-0005-0000-0000-00005B3D0000}"/>
    <cellStyle name="SAPBEXaggItemX 5 4 2 2" xfId="28238" xr:uid="{00000000-0005-0000-0000-00005C3D0000}"/>
    <cellStyle name="SAPBEXaggItemX 5 4 3" xfId="20592" xr:uid="{00000000-0005-0000-0000-00005D3D0000}"/>
    <cellStyle name="SAPBEXaggItemX 5 4 3 2" xfId="27496" xr:uid="{00000000-0005-0000-0000-00005E3D0000}"/>
    <cellStyle name="SAPBEXaggItemX 5 4 4" xfId="16714" xr:uid="{00000000-0005-0000-0000-00005F3D0000}"/>
    <cellStyle name="SAPBEXaggItemX 5 4 5" xfId="23795" xr:uid="{00000000-0005-0000-0000-0000603D0000}"/>
    <cellStyle name="SAPBEXaggItemX 5 5" xfId="19128" xr:uid="{00000000-0005-0000-0000-0000613D0000}"/>
    <cellStyle name="SAPBEXaggItemX 5 5 2" xfId="26037" xr:uid="{00000000-0005-0000-0000-0000623D0000}"/>
    <cellStyle name="SAPBEXaggItemX 5 6" xfId="14471" xr:uid="{00000000-0005-0000-0000-0000633D0000}"/>
    <cellStyle name="SAPBEXaggItemX 6" xfId="5165" xr:uid="{00000000-0005-0000-0000-0000643D0000}"/>
    <cellStyle name="SAPBEXaggItemX 6 2" xfId="6027" xr:uid="{00000000-0005-0000-0000-0000653D0000}"/>
    <cellStyle name="SAPBEXaggItemX 6 2 2" xfId="20081" xr:uid="{00000000-0005-0000-0000-0000663D0000}"/>
    <cellStyle name="SAPBEXaggItemX 6 2 2 2" xfId="26989" xr:uid="{00000000-0005-0000-0000-0000673D0000}"/>
    <cellStyle name="SAPBEXaggItemX 6 2 3" xfId="18652" xr:uid="{00000000-0005-0000-0000-0000683D0000}"/>
    <cellStyle name="SAPBEXaggItemX 6 2 3 2" xfId="25563" xr:uid="{00000000-0005-0000-0000-0000693D0000}"/>
    <cellStyle name="SAPBEXaggItemX 6 2 4" xfId="15373" xr:uid="{00000000-0005-0000-0000-00006A3D0000}"/>
    <cellStyle name="SAPBEXaggItemX 6 2 5" xfId="13908" xr:uid="{00000000-0005-0000-0000-00006B3D0000}"/>
    <cellStyle name="SAPBEXaggItemX 6 3" xfId="10116" xr:uid="{00000000-0005-0000-0000-00006C3D0000}"/>
    <cellStyle name="SAPBEXaggItemX 6 3 2" xfId="21556" xr:uid="{00000000-0005-0000-0000-00006D3D0000}"/>
    <cellStyle name="SAPBEXaggItemX 6 3 2 2" xfId="28454" xr:uid="{00000000-0005-0000-0000-00006E3D0000}"/>
    <cellStyle name="SAPBEXaggItemX 6 3 3" xfId="20617" xr:uid="{00000000-0005-0000-0000-00006F3D0000}"/>
    <cellStyle name="SAPBEXaggItemX 6 3 3 2" xfId="27521" xr:uid="{00000000-0005-0000-0000-0000703D0000}"/>
    <cellStyle name="SAPBEXaggItemX 6 3 4" xfId="16935" xr:uid="{00000000-0005-0000-0000-0000713D0000}"/>
    <cellStyle name="SAPBEXaggItemX 6 3 5" xfId="24007" xr:uid="{00000000-0005-0000-0000-0000723D0000}"/>
    <cellStyle name="SAPBEXaggItemX 6 4" xfId="9528" xr:uid="{00000000-0005-0000-0000-0000733D0000}"/>
    <cellStyle name="SAPBEXaggItemX 6 4 2" xfId="21021" xr:uid="{00000000-0005-0000-0000-0000743D0000}"/>
    <cellStyle name="SAPBEXaggItemX 6 4 2 2" xfId="27925" xr:uid="{00000000-0005-0000-0000-0000753D0000}"/>
    <cellStyle name="SAPBEXaggItemX 6 4 3" xfId="18550" xr:uid="{00000000-0005-0000-0000-0000763D0000}"/>
    <cellStyle name="SAPBEXaggItemX 6 4 3 2" xfId="25461" xr:uid="{00000000-0005-0000-0000-0000773D0000}"/>
    <cellStyle name="SAPBEXaggItemX 6 4 4" xfId="16376" xr:uid="{00000000-0005-0000-0000-0000783D0000}"/>
    <cellStyle name="SAPBEXaggItemX 6 4 5" xfId="23482" xr:uid="{00000000-0005-0000-0000-0000793D0000}"/>
    <cellStyle name="SAPBEXaggItemX 6 5" xfId="19516" xr:uid="{00000000-0005-0000-0000-00007A3D0000}"/>
    <cellStyle name="SAPBEXaggItemX 6 5 2" xfId="26425" xr:uid="{00000000-0005-0000-0000-00007B3D0000}"/>
    <cellStyle name="SAPBEXaggItemX 6 6" xfId="14806" xr:uid="{00000000-0005-0000-0000-00007C3D0000}"/>
    <cellStyle name="SAPBEXaggItemX 7" xfId="1784" xr:uid="{00000000-0005-0000-0000-00007D3D0000}"/>
    <cellStyle name="SAPBEXaggItemX 7 2" xfId="6026" xr:uid="{00000000-0005-0000-0000-00007E3D0000}"/>
    <cellStyle name="SAPBEXaggItemX 7 2 2" xfId="20080" xr:uid="{00000000-0005-0000-0000-00007F3D0000}"/>
    <cellStyle name="SAPBEXaggItemX 7 2 2 2" xfId="26988" xr:uid="{00000000-0005-0000-0000-0000803D0000}"/>
    <cellStyle name="SAPBEXaggItemX 7 2 3" xfId="18988" xr:uid="{00000000-0005-0000-0000-0000813D0000}"/>
    <cellStyle name="SAPBEXaggItemX 7 2 3 2" xfId="25897" xr:uid="{00000000-0005-0000-0000-0000823D0000}"/>
    <cellStyle name="SAPBEXaggItemX 7 2 4" xfId="15372" xr:uid="{00000000-0005-0000-0000-0000833D0000}"/>
    <cellStyle name="SAPBEXaggItemX 7 2 5" xfId="13621" xr:uid="{00000000-0005-0000-0000-0000843D0000}"/>
    <cellStyle name="SAPBEXaggItemX 7 3" xfId="10117" xr:uid="{00000000-0005-0000-0000-0000853D0000}"/>
    <cellStyle name="SAPBEXaggItemX 7 3 2" xfId="21557" xr:uid="{00000000-0005-0000-0000-0000863D0000}"/>
    <cellStyle name="SAPBEXaggItemX 7 3 2 2" xfId="28455" xr:uid="{00000000-0005-0000-0000-0000873D0000}"/>
    <cellStyle name="SAPBEXaggItemX 7 3 3" xfId="20623" xr:uid="{00000000-0005-0000-0000-0000883D0000}"/>
    <cellStyle name="SAPBEXaggItemX 7 3 3 2" xfId="27527" xr:uid="{00000000-0005-0000-0000-0000893D0000}"/>
    <cellStyle name="SAPBEXaggItemX 7 3 4" xfId="16936" xr:uid="{00000000-0005-0000-0000-00008A3D0000}"/>
    <cellStyle name="SAPBEXaggItemX 7 3 5" xfId="24008" xr:uid="{00000000-0005-0000-0000-00008B3D0000}"/>
    <cellStyle name="SAPBEXaggItemX 7 4" xfId="9369" xr:uid="{00000000-0005-0000-0000-00008C3D0000}"/>
    <cellStyle name="SAPBEXaggItemX 7 4 2" xfId="20874" xr:uid="{00000000-0005-0000-0000-00008D3D0000}"/>
    <cellStyle name="SAPBEXaggItemX 7 4 2 2" xfId="27778" xr:uid="{00000000-0005-0000-0000-00008E3D0000}"/>
    <cellStyle name="SAPBEXaggItemX 7 4 3" xfId="19294" xr:uid="{00000000-0005-0000-0000-00008F3D0000}"/>
    <cellStyle name="SAPBEXaggItemX 7 4 3 2" xfId="26203" xr:uid="{00000000-0005-0000-0000-0000903D0000}"/>
    <cellStyle name="SAPBEXaggItemX 7 4 4" xfId="16220" xr:uid="{00000000-0005-0000-0000-0000913D0000}"/>
    <cellStyle name="SAPBEXaggItemX 7 4 5" xfId="15777" xr:uid="{00000000-0005-0000-0000-0000923D0000}"/>
    <cellStyle name="SAPBEXaggItemX 7 5" xfId="18447" xr:uid="{00000000-0005-0000-0000-0000933D0000}"/>
    <cellStyle name="SAPBEXaggItemX 7 5 2" xfId="25360" xr:uid="{00000000-0005-0000-0000-0000943D0000}"/>
    <cellStyle name="SAPBEXaggItemX 7 6" xfId="13792" xr:uid="{00000000-0005-0000-0000-0000953D0000}"/>
    <cellStyle name="SAPBEXaggItemX 8" xfId="6037" xr:uid="{00000000-0005-0000-0000-0000963D0000}"/>
    <cellStyle name="SAPBEXaggItemX 8 2" xfId="7024" xr:uid="{00000000-0005-0000-0000-0000973D0000}"/>
    <cellStyle name="SAPBEXaggItemX 8 2 2" xfId="20677" xr:uid="{00000000-0005-0000-0000-0000983D0000}"/>
    <cellStyle name="SAPBEXaggItemX 8 2 2 2" xfId="27581" xr:uid="{00000000-0005-0000-0000-0000993D0000}"/>
    <cellStyle name="SAPBEXaggItemX 8 2 3" xfId="18386" xr:uid="{00000000-0005-0000-0000-00009A3D0000}"/>
    <cellStyle name="SAPBEXaggItemX 8 2 3 2" xfId="25299" xr:uid="{00000000-0005-0000-0000-00009B3D0000}"/>
    <cellStyle name="SAPBEXaggItemX 8 2 4" xfId="15836" xr:uid="{00000000-0005-0000-0000-00009C3D0000}"/>
    <cellStyle name="SAPBEXaggItemX 8 2 5" xfId="13769" xr:uid="{00000000-0005-0000-0000-00009D3D0000}"/>
    <cellStyle name="SAPBEXaggItemX 8 3" xfId="20091" xr:uid="{00000000-0005-0000-0000-00009E3D0000}"/>
    <cellStyle name="SAPBEXaggItemX 8 3 2" xfId="26999" xr:uid="{00000000-0005-0000-0000-00009F3D0000}"/>
    <cellStyle name="SAPBEXaggItemX 8 4" xfId="18875" xr:uid="{00000000-0005-0000-0000-0000A03D0000}"/>
    <cellStyle name="SAPBEXaggItemX 8 4 2" xfId="25784" xr:uid="{00000000-0005-0000-0000-0000A13D0000}"/>
    <cellStyle name="SAPBEXaggItemX 8 5" xfId="15383" xr:uid="{00000000-0005-0000-0000-0000A23D0000}"/>
    <cellStyle name="SAPBEXaggItemX 8 6" xfId="14590" xr:uid="{00000000-0005-0000-0000-0000A33D0000}"/>
    <cellStyle name="SAPBEXaggItemX 9" xfId="10108" xr:uid="{00000000-0005-0000-0000-0000A43D0000}"/>
    <cellStyle name="SAPBEXaggItemX 9 2" xfId="6401" xr:uid="{00000000-0005-0000-0000-0000A53D0000}"/>
    <cellStyle name="SAPBEXaggItemX 9 2 2" xfId="20357" xr:uid="{00000000-0005-0000-0000-0000A63D0000}"/>
    <cellStyle name="SAPBEXaggItemX 9 2 2 2" xfId="27261" xr:uid="{00000000-0005-0000-0000-0000A73D0000}"/>
    <cellStyle name="SAPBEXaggItemX 9 2 3" xfId="19357" xr:uid="{00000000-0005-0000-0000-0000A83D0000}"/>
    <cellStyle name="SAPBEXaggItemX 9 2 3 2" xfId="26266" xr:uid="{00000000-0005-0000-0000-0000A93D0000}"/>
    <cellStyle name="SAPBEXaggItemX 9 2 4" xfId="15646" xr:uid="{00000000-0005-0000-0000-0000AA3D0000}"/>
    <cellStyle name="SAPBEXaggItemX 9 2 5" xfId="13473" xr:uid="{00000000-0005-0000-0000-0000AB3D0000}"/>
    <cellStyle name="SAPBEXaggItemX 9 3" xfId="21548" xr:uid="{00000000-0005-0000-0000-0000AC3D0000}"/>
    <cellStyle name="SAPBEXaggItemX 9 3 2" xfId="28446" xr:uid="{00000000-0005-0000-0000-0000AD3D0000}"/>
    <cellStyle name="SAPBEXaggItemX 9 4" xfId="18842" xr:uid="{00000000-0005-0000-0000-0000AE3D0000}"/>
    <cellStyle name="SAPBEXaggItemX 9 4 2" xfId="25752" xr:uid="{00000000-0005-0000-0000-0000AF3D0000}"/>
    <cellStyle name="SAPBEXaggItemX 9 5" xfId="16927" xr:uid="{00000000-0005-0000-0000-0000B03D0000}"/>
    <cellStyle name="SAPBEXaggItemX 9 6" xfId="23999" xr:uid="{00000000-0005-0000-0000-0000B13D0000}"/>
    <cellStyle name="SAPBEXchaText" xfId="302" xr:uid="{00000000-0005-0000-0000-0000B23D0000}"/>
    <cellStyle name="SAPBEXchaText 2" xfId="706" xr:uid="{00000000-0005-0000-0000-0000B33D0000}"/>
    <cellStyle name="SAPBEXchaText 2 2" xfId="6024" xr:uid="{00000000-0005-0000-0000-0000B43D0000}"/>
    <cellStyle name="SAPBEXchaText 2 2 2" xfId="9769" xr:uid="{00000000-0005-0000-0000-0000B53D0000}"/>
    <cellStyle name="SAPBEXchaText 2 2 2 2" xfId="21238" xr:uid="{00000000-0005-0000-0000-0000B63D0000}"/>
    <cellStyle name="SAPBEXchaText 2 2 2 2 2" xfId="28142" xr:uid="{00000000-0005-0000-0000-0000B73D0000}"/>
    <cellStyle name="SAPBEXchaText 2 2 2 3" xfId="19212" xr:uid="{00000000-0005-0000-0000-0000B83D0000}"/>
    <cellStyle name="SAPBEXchaText 2 2 2 3 2" xfId="26121" xr:uid="{00000000-0005-0000-0000-0000B93D0000}"/>
    <cellStyle name="SAPBEXchaText 2 2 2 4" xfId="16616" xr:uid="{00000000-0005-0000-0000-0000BA3D0000}"/>
    <cellStyle name="SAPBEXchaText 2 2 2 5" xfId="23699" xr:uid="{00000000-0005-0000-0000-0000BB3D0000}"/>
    <cellStyle name="SAPBEXchaText 2 2 3" xfId="20078" xr:uid="{00000000-0005-0000-0000-0000BC3D0000}"/>
    <cellStyle name="SAPBEXchaText 2 2 3 2" xfId="26986" xr:uid="{00000000-0005-0000-0000-0000BD3D0000}"/>
    <cellStyle name="SAPBEXchaText 2 2 4" xfId="18986" xr:uid="{00000000-0005-0000-0000-0000BE3D0000}"/>
    <cellStyle name="SAPBEXchaText 2 2 4 2" xfId="25895" xr:uid="{00000000-0005-0000-0000-0000BF3D0000}"/>
    <cellStyle name="SAPBEXchaText 2 2 5" xfId="15370" xr:uid="{00000000-0005-0000-0000-0000C03D0000}"/>
    <cellStyle name="SAPBEXchaText 2 2 6" xfId="13909" xr:uid="{00000000-0005-0000-0000-0000C13D0000}"/>
    <cellStyle name="SAPBEXchaText 2 3" xfId="10118" xr:uid="{00000000-0005-0000-0000-0000C23D0000}"/>
    <cellStyle name="SAPBEXchaText 2 3 2" xfId="21558" xr:uid="{00000000-0005-0000-0000-0000C33D0000}"/>
    <cellStyle name="SAPBEXchaText 2 3 2 2" xfId="28456" xr:uid="{00000000-0005-0000-0000-0000C43D0000}"/>
    <cellStyle name="SAPBEXchaText 2 3 3" xfId="20624" xr:uid="{00000000-0005-0000-0000-0000C53D0000}"/>
    <cellStyle name="SAPBEXchaText 2 3 3 2" xfId="27528" xr:uid="{00000000-0005-0000-0000-0000C63D0000}"/>
    <cellStyle name="SAPBEXchaText 2 3 4" xfId="16937" xr:uid="{00000000-0005-0000-0000-0000C73D0000}"/>
    <cellStyle name="SAPBEXchaText 2 3 5" xfId="24009" xr:uid="{00000000-0005-0000-0000-0000C83D0000}"/>
    <cellStyle name="SAPBEXchaText 2 4" xfId="11085" xr:uid="{00000000-0005-0000-0000-0000C93D0000}"/>
    <cellStyle name="SAPBEXchaText 2 4 2" xfId="22380" xr:uid="{00000000-0005-0000-0000-0000CA3D0000}"/>
    <cellStyle name="SAPBEXchaText 2 4 2 2" xfId="29277" xr:uid="{00000000-0005-0000-0000-0000CB3D0000}"/>
    <cellStyle name="SAPBEXchaText 2 4 3" xfId="23281" xr:uid="{00000000-0005-0000-0000-0000CC3D0000}"/>
    <cellStyle name="SAPBEXchaText 2 4 3 2" xfId="30177" xr:uid="{00000000-0005-0000-0000-0000CD3D0000}"/>
    <cellStyle name="SAPBEXchaText 2 4 4" xfId="17785" xr:uid="{00000000-0005-0000-0000-0000CE3D0000}"/>
    <cellStyle name="SAPBEXchaText 2 4 5" xfId="24764" xr:uid="{00000000-0005-0000-0000-0000CF3D0000}"/>
    <cellStyle name="SAPBEXchaText 2 5" xfId="9445" xr:uid="{00000000-0005-0000-0000-0000D03D0000}"/>
    <cellStyle name="SAPBEXchaText 2 5 2" xfId="20941" xr:uid="{00000000-0005-0000-0000-0000D13D0000}"/>
    <cellStyle name="SAPBEXchaText 2 5 2 2" xfId="27845" xr:uid="{00000000-0005-0000-0000-0000D23D0000}"/>
    <cellStyle name="SAPBEXchaText 2 5 3" xfId="19112" xr:uid="{00000000-0005-0000-0000-0000D33D0000}"/>
    <cellStyle name="SAPBEXchaText 2 5 3 2" xfId="26021" xr:uid="{00000000-0005-0000-0000-0000D43D0000}"/>
    <cellStyle name="SAPBEXchaText 2 5 4" xfId="16293" xr:uid="{00000000-0005-0000-0000-0000D53D0000}"/>
    <cellStyle name="SAPBEXchaText 2 5 5" xfId="23402" xr:uid="{00000000-0005-0000-0000-0000D63D0000}"/>
    <cellStyle name="SAPBEXchaText 2 6" xfId="6398" xr:uid="{00000000-0005-0000-0000-0000D73D0000}"/>
    <cellStyle name="SAPBEXchaText 2 6 2" xfId="20354" xr:uid="{00000000-0005-0000-0000-0000D83D0000}"/>
    <cellStyle name="SAPBEXchaText 2 6 2 2" xfId="27258" xr:uid="{00000000-0005-0000-0000-0000D93D0000}"/>
    <cellStyle name="SAPBEXchaText 2 6 3" xfId="18428" xr:uid="{00000000-0005-0000-0000-0000DA3D0000}"/>
    <cellStyle name="SAPBEXchaText 2 6 3 2" xfId="25341" xr:uid="{00000000-0005-0000-0000-0000DB3D0000}"/>
    <cellStyle name="SAPBEXchaText 2 6 4" xfId="15643" xr:uid="{00000000-0005-0000-0000-0000DC3D0000}"/>
    <cellStyle name="SAPBEXchaText 2 6 5" xfId="14540" xr:uid="{00000000-0005-0000-0000-0000DD3D0000}"/>
    <cellStyle name="SAPBEXchaText 2 7" xfId="18278" xr:uid="{00000000-0005-0000-0000-0000DE3D0000}"/>
    <cellStyle name="SAPBEXchaText 2 7 2" xfId="25192" xr:uid="{00000000-0005-0000-0000-0000DF3D0000}"/>
    <cellStyle name="SAPBEXchaText 2 8" xfId="13513" xr:uid="{00000000-0005-0000-0000-0000E03D0000}"/>
    <cellStyle name="SAPBEXchaText 3" xfId="666" xr:uid="{00000000-0005-0000-0000-0000E13D0000}"/>
    <cellStyle name="SAPBEXchaText 3 2" xfId="9904" xr:uid="{00000000-0005-0000-0000-0000E23D0000}"/>
    <cellStyle name="SAPBEXchaText 3 2 2" xfId="21373" xr:uid="{00000000-0005-0000-0000-0000E33D0000}"/>
    <cellStyle name="SAPBEXchaText 3 2 2 2" xfId="28274" xr:uid="{00000000-0005-0000-0000-0000E43D0000}"/>
    <cellStyle name="SAPBEXchaText 3 2 3" xfId="19901" xr:uid="{00000000-0005-0000-0000-0000E53D0000}"/>
    <cellStyle name="SAPBEXchaText 3 2 3 2" xfId="26809" xr:uid="{00000000-0005-0000-0000-0000E63D0000}"/>
    <cellStyle name="SAPBEXchaText 3 2 4" xfId="16751" xr:uid="{00000000-0005-0000-0000-0000E73D0000}"/>
    <cellStyle name="SAPBEXchaText 3 2 5" xfId="23831" xr:uid="{00000000-0005-0000-0000-0000E83D0000}"/>
    <cellStyle name="SAPBEXchaText 3 3" xfId="9833" xr:uid="{00000000-0005-0000-0000-0000E93D0000}"/>
    <cellStyle name="SAPBEXchaText 3 3 2" xfId="21302" xr:uid="{00000000-0005-0000-0000-0000EA3D0000}"/>
    <cellStyle name="SAPBEXchaText 3 3 2 2" xfId="28205" xr:uid="{00000000-0005-0000-0000-0000EB3D0000}"/>
    <cellStyle name="SAPBEXchaText 3 3 3" xfId="19197" xr:uid="{00000000-0005-0000-0000-0000EC3D0000}"/>
    <cellStyle name="SAPBEXchaText 3 3 3 2" xfId="26106" xr:uid="{00000000-0005-0000-0000-0000ED3D0000}"/>
    <cellStyle name="SAPBEXchaText 3 3 4" xfId="16680" xr:uid="{00000000-0005-0000-0000-0000EE3D0000}"/>
    <cellStyle name="SAPBEXchaText 3 3 5" xfId="23762" xr:uid="{00000000-0005-0000-0000-0000EF3D0000}"/>
    <cellStyle name="SAPBEXchaText 3 4" xfId="9578" xr:uid="{00000000-0005-0000-0000-0000F03D0000}"/>
    <cellStyle name="SAPBEXchaText 3 4 2" xfId="21067" xr:uid="{00000000-0005-0000-0000-0000F13D0000}"/>
    <cellStyle name="SAPBEXchaText 3 4 2 2" xfId="27971" xr:uid="{00000000-0005-0000-0000-0000F23D0000}"/>
    <cellStyle name="SAPBEXchaText 3 4 3" xfId="19251" xr:uid="{00000000-0005-0000-0000-0000F33D0000}"/>
    <cellStyle name="SAPBEXchaText 3 4 3 2" xfId="26160" xr:uid="{00000000-0005-0000-0000-0000F43D0000}"/>
    <cellStyle name="SAPBEXchaText 3 4 4" xfId="16426" xr:uid="{00000000-0005-0000-0000-0000F53D0000}"/>
    <cellStyle name="SAPBEXchaText 3 4 5" xfId="23528" xr:uid="{00000000-0005-0000-0000-0000F63D0000}"/>
    <cellStyle name="SAPBEXchaText 3 5" xfId="9480" xr:uid="{00000000-0005-0000-0000-0000F73D0000}"/>
    <cellStyle name="SAPBEXchaText 3 5 2" xfId="20974" xr:uid="{00000000-0005-0000-0000-0000F83D0000}"/>
    <cellStyle name="SAPBEXchaText 3 5 2 2" xfId="27878" xr:uid="{00000000-0005-0000-0000-0000F93D0000}"/>
    <cellStyle name="SAPBEXchaText 3 5 3" xfId="20542" xr:uid="{00000000-0005-0000-0000-0000FA3D0000}"/>
    <cellStyle name="SAPBEXchaText 3 5 3 2" xfId="27446" xr:uid="{00000000-0005-0000-0000-0000FB3D0000}"/>
    <cellStyle name="SAPBEXchaText 3 5 4" xfId="16328" xr:uid="{00000000-0005-0000-0000-0000FC3D0000}"/>
    <cellStyle name="SAPBEXchaText 3 5 5" xfId="23435" xr:uid="{00000000-0005-0000-0000-0000FD3D0000}"/>
    <cellStyle name="SAPBEXchaText 3 6" xfId="10513" xr:uid="{00000000-0005-0000-0000-0000FE3D0000}"/>
    <cellStyle name="SAPBEXchaText 3 6 2" xfId="21837" xr:uid="{00000000-0005-0000-0000-0000FF3D0000}"/>
    <cellStyle name="SAPBEXchaText 3 6 2 2" xfId="28734" xr:uid="{00000000-0005-0000-0000-0000003E0000}"/>
    <cellStyle name="SAPBEXchaText 3 6 3" xfId="22743" xr:uid="{00000000-0005-0000-0000-0000013E0000}"/>
    <cellStyle name="SAPBEXchaText 3 6 3 2" xfId="29639" xr:uid="{00000000-0005-0000-0000-0000023E0000}"/>
    <cellStyle name="SAPBEXchaText 3 6 4" xfId="17242" xr:uid="{00000000-0005-0000-0000-0000033E0000}"/>
    <cellStyle name="SAPBEXchaText 3 6 5" xfId="24226" xr:uid="{00000000-0005-0000-0000-0000043E0000}"/>
    <cellStyle name="SAPBEXchaText 4" xfId="467" xr:uid="{00000000-0005-0000-0000-0000053E0000}"/>
    <cellStyle name="SAPBEXchaText 4 2" xfId="6023" xr:uid="{00000000-0005-0000-0000-0000063E0000}"/>
    <cellStyle name="SAPBEXchaText 4 2 2" xfId="9914" xr:uid="{00000000-0005-0000-0000-0000073E0000}"/>
    <cellStyle name="SAPBEXchaText 4 2 2 2" xfId="21383" xr:uid="{00000000-0005-0000-0000-0000083E0000}"/>
    <cellStyle name="SAPBEXchaText 4 2 2 2 2" xfId="28284" xr:uid="{00000000-0005-0000-0000-0000093E0000}"/>
    <cellStyle name="SAPBEXchaText 4 2 2 3" xfId="19176" xr:uid="{00000000-0005-0000-0000-00000A3E0000}"/>
    <cellStyle name="SAPBEXchaText 4 2 2 3 2" xfId="26085" xr:uid="{00000000-0005-0000-0000-00000B3E0000}"/>
    <cellStyle name="SAPBEXchaText 4 2 2 4" xfId="16761" xr:uid="{00000000-0005-0000-0000-00000C3E0000}"/>
    <cellStyle name="SAPBEXchaText 4 2 2 5" xfId="23841" xr:uid="{00000000-0005-0000-0000-00000D3E0000}"/>
    <cellStyle name="SAPBEXchaText 4 2 3" xfId="20077" xr:uid="{00000000-0005-0000-0000-00000E3E0000}"/>
    <cellStyle name="SAPBEXchaText 4 2 3 2" xfId="26985" xr:uid="{00000000-0005-0000-0000-00000F3E0000}"/>
    <cellStyle name="SAPBEXchaText 4 2 4" xfId="18653" xr:uid="{00000000-0005-0000-0000-0000103E0000}"/>
    <cellStyle name="SAPBEXchaText 4 2 4 2" xfId="25564" xr:uid="{00000000-0005-0000-0000-0000113E0000}"/>
    <cellStyle name="SAPBEXchaText 4 2 5" xfId="15369" xr:uid="{00000000-0005-0000-0000-0000123E0000}"/>
    <cellStyle name="SAPBEXchaText 4 2 6" xfId="13619" xr:uid="{00000000-0005-0000-0000-0000133E0000}"/>
    <cellStyle name="SAPBEXchaText 4 3" xfId="10119" xr:uid="{00000000-0005-0000-0000-0000143E0000}"/>
    <cellStyle name="SAPBEXchaText 4 3 2" xfId="21559" xr:uid="{00000000-0005-0000-0000-0000153E0000}"/>
    <cellStyle name="SAPBEXchaText 4 3 2 2" xfId="28457" xr:uid="{00000000-0005-0000-0000-0000163E0000}"/>
    <cellStyle name="SAPBEXchaText 4 3 3" xfId="20625" xr:uid="{00000000-0005-0000-0000-0000173E0000}"/>
    <cellStyle name="SAPBEXchaText 4 3 3 2" xfId="27529" xr:uid="{00000000-0005-0000-0000-0000183E0000}"/>
    <cellStyle name="SAPBEXchaText 4 3 4" xfId="16938" xr:uid="{00000000-0005-0000-0000-0000193E0000}"/>
    <cellStyle name="SAPBEXchaText 4 3 5" xfId="24010" xr:uid="{00000000-0005-0000-0000-00001A3E0000}"/>
    <cellStyle name="SAPBEXchaText 4 4" xfId="9626" xr:uid="{00000000-0005-0000-0000-00001B3E0000}"/>
    <cellStyle name="SAPBEXchaText 4 4 2" xfId="21096" xr:uid="{00000000-0005-0000-0000-00001C3E0000}"/>
    <cellStyle name="SAPBEXchaText 4 4 2 2" xfId="28000" xr:uid="{00000000-0005-0000-0000-00001D3E0000}"/>
    <cellStyle name="SAPBEXchaText 4 4 3" xfId="19631" xr:uid="{00000000-0005-0000-0000-00001E3E0000}"/>
    <cellStyle name="SAPBEXchaText 4 4 3 2" xfId="26540" xr:uid="{00000000-0005-0000-0000-00001F3E0000}"/>
    <cellStyle name="SAPBEXchaText 4 4 4" xfId="16473" xr:uid="{00000000-0005-0000-0000-0000203E0000}"/>
    <cellStyle name="SAPBEXchaText 4 4 5" xfId="23557" xr:uid="{00000000-0005-0000-0000-0000213E0000}"/>
    <cellStyle name="SAPBEXchaText 4 5" xfId="9814" xr:uid="{00000000-0005-0000-0000-0000223E0000}"/>
    <cellStyle name="SAPBEXchaText 4 5 2" xfId="21283" xr:uid="{00000000-0005-0000-0000-0000233E0000}"/>
    <cellStyle name="SAPBEXchaText 4 5 2 2" xfId="28186" xr:uid="{00000000-0005-0000-0000-0000243E0000}"/>
    <cellStyle name="SAPBEXchaText 4 5 3" xfId="19203" xr:uid="{00000000-0005-0000-0000-0000253E0000}"/>
    <cellStyle name="SAPBEXchaText 4 5 3 2" xfId="26112" xr:uid="{00000000-0005-0000-0000-0000263E0000}"/>
    <cellStyle name="SAPBEXchaText 4 5 4" xfId="16661" xr:uid="{00000000-0005-0000-0000-0000273E0000}"/>
    <cellStyle name="SAPBEXchaText 4 5 5" xfId="23743" xr:uid="{00000000-0005-0000-0000-0000283E0000}"/>
    <cellStyle name="SAPBEXchaText 4 6" xfId="13162" xr:uid="{00000000-0005-0000-0000-0000293E0000}"/>
    <cellStyle name="SAPBEXchaText 4 7" xfId="18153" xr:uid="{00000000-0005-0000-0000-00002A3E0000}"/>
    <cellStyle name="SAPBEXchaText 4 7 2" xfId="25067" xr:uid="{00000000-0005-0000-0000-00002B3E0000}"/>
    <cellStyle name="SAPBEXchaText 4 8" xfId="13414" xr:uid="{00000000-0005-0000-0000-00002C3E0000}"/>
    <cellStyle name="SAPBEXchaText 5" xfId="10504" xr:uid="{00000000-0005-0000-0000-00002D3E0000}"/>
    <cellStyle name="SAPBEXchaText 5 10" xfId="24219" xr:uid="{00000000-0005-0000-0000-00002E3E0000}"/>
    <cellStyle name="SAPBEXchaText 5 2" xfId="9756" xr:uid="{00000000-0005-0000-0000-00002F3E0000}"/>
    <cellStyle name="SAPBEXchaText 5 2 2" xfId="21225" xr:uid="{00000000-0005-0000-0000-0000303E0000}"/>
    <cellStyle name="SAPBEXchaText 5 2 2 2" xfId="28129" xr:uid="{00000000-0005-0000-0000-0000313E0000}"/>
    <cellStyle name="SAPBEXchaText 5 2 3" xfId="19216" xr:uid="{00000000-0005-0000-0000-0000323E0000}"/>
    <cellStyle name="SAPBEXchaText 5 2 3 2" xfId="26125" xr:uid="{00000000-0005-0000-0000-0000333E0000}"/>
    <cellStyle name="SAPBEXchaText 5 2 4" xfId="16603" xr:uid="{00000000-0005-0000-0000-0000343E0000}"/>
    <cellStyle name="SAPBEXchaText 5 2 5" xfId="23686" xr:uid="{00000000-0005-0000-0000-0000353E0000}"/>
    <cellStyle name="SAPBEXchaText 5 3" xfId="9662" xr:uid="{00000000-0005-0000-0000-0000363E0000}"/>
    <cellStyle name="SAPBEXchaText 5 3 2" xfId="21131" xr:uid="{00000000-0005-0000-0000-0000373E0000}"/>
    <cellStyle name="SAPBEXchaText 5 3 2 2" xfId="28035" xr:uid="{00000000-0005-0000-0000-0000383E0000}"/>
    <cellStyle name="SAPBEXchaText 5 3 3" xfId="19235" xr:uid="{00000000-0005-0000-0000-0000393E0000}"/>
    <cellStyle name="SAPBEXchaText 5 3 3 2" xfId="26144" xr:uid="{00000000-0005-0000-0000-00003A3E0000}"/>
    <cellStyle name="SAPBEXchaText 5 3 4" xfId="16509" xr:uid="{00000000-0005-0000-0000-00003B3E0000}"/>
    <cellStyle name="SAPBEXchaText 5 3 5" xfId="23592" xr:uid="{00000000-0005-0000-0000-00003C3E0000}"/>
    <cellStyle name="SAPBEXchaText 5 4" xfId="9508" xr:uid="{00000000-0005-0000-0000-00003D3E0000}"/>
    <cellStyle name="SAPBEXchaText 5 4 2" xfId="21002" xr:uid="{00000000-0005-0000-0000-00003E3E0000}"/>
    <cellStyle name="SAPBEXchaText 5 4 2 2" xfId="27906" xr:uid="{00000000-0005-0000-0000-00003F3E0000}"/>
    <cellStyle name="SAPBEXchaText 5 4 3" xfId="17950" xr:uid="{00000000-0005-0000-0000-0000403E0000}"/>
    <cellStyle name="SAPBEXchaText 5 4 3 2" xfId="24864" xr:uid="{00000000-0005-0000-0000-0000413E0000}"/>
    <cellStyle name="SAPBEXchaText 5 4 4" xfId="16356" xr:uid="{00000000-0005-0000-0000-0000423E0000}"/>
    <cellStyle name="SAPBEXchaText 5 4 5" xfId="23463" xr:uid="{00000000-0005-0000-0000-0000433E0000}"/>
    <cellStyle name="SAPBEXchaText 5 5" xfId="9406" xr:uid="{00000000-0005-0000-0000-0000443E0000}"/>
    <cellStyle name="SAPBEXchaText 5 5 2" xfId="20907" xr:uid="{00000000-0005-0000-0000-0000453E0000}"/>
    <cellStyle name="SAPBEXchaText 5 5 2 2" xfId="27811" xr:uid="{00000000-0005-0000-0000-0000463E0000}"/>
    <cellStyle name="SAPBEXchaText 5 5 3" xfId="19288" xr:uid="{00000000-0005-0000-0000-0000473E0000}"/>
    <cellStyle name="SAPBEXchaText 5 5 3 2" xfId="26197" xr:uid="{00000000-0005-0000-0000-0000483E0000}"/>
    <cellStyle name="SAPBEXchaText 5 5 4" xfId="16257" xr:uid="{00000000-0005-0000-0000-0000493E0000}"/>
    <cellStyle name="SAPBEXchaText 5 5 5" xfId="23368" xr:uid="{00000000-0005-0000-0000-00004A3E0000}"/>
    <cellStyle name="SAPBEXchaText 5 6" xfId="9449" xr:uid="{00000000-0005-0000-0000-00004B3E0000}"/>
    <cellStyle name="SAPBEXchaText 5 6 2" xfId="20945" xr:uid="{00000000-0005-0000-0000-00004C3E0000}"/>
    <cellStyle name="SAPBEXchaText 5 6 2 2" xfId="27849" xr:uid="{00000000-0005-0000-0000-00004D3E0000}"/>
    <cellStyle name="SAPBEXchaText 5 6 3" xfId="18965" xr:uid="{00000000-0005-0000-0000-00004E3E0000}"/>
    <cellStyle name="SAPBEXchaText 5 6 3 2" xfId="25874" xr:uid="{00000000-0005-0000-0000-00004F3E0000}"/>
    <cellStyle name="SAPBEXchaText 5 6 4" xfId="16297" xr:uid="{00000000-0005-0000-0000-0000503E0000}"/>
    <cellStyle name="SAPBEXchaText 5 6 5" xfId="23406" xr:uid="{00000000-0005-0000-0000-0000513E0000}"/>
    <cellStyle name="SAPBEXchaText 5 7" xfId="21830" xr:uid="{00000000-0005-0000-0000-0000523E0000}"/>
    <cellStyle name="SAPBEXchaText 5 7 2" xfId="28727" xr:uid="{00000000-0005-0000-0000-0000533E0000}"/>
    <cellStyle name="SAPBEXchaText 5 8" xfId="22736" xr:uid="{00000000-0005-0000-0000-0000543E0000}"/>
    <cellStyle name="SAPBEXchaText 5 8 2" xfId="29632" xr:uid="{00000000-0005-0000-0000-0000553E0000}"/>
    <cellStyle name="SAPBEXchaText 5 9" xfId="17234" xr:uid="{00000000-0005-0000-0000-0000563E0000}"/>
    <cellStyle name="SAPBEXchaText 6" xfId="9722" xr:uid="{00000000-0005-0000-0000-0000573E0000}"/>
    <cellStyle name="SAPBEXchaText 6 2" xfId="21191" xr:uid="{00000000-0005-0000-0000-0000583E0000}"/>
    <cellStyle name="SAPBEXchaText 6 2 2" xfId="28095" xr:uid="{00000000-0005-0000-0000-0000593E0000}"/>
    <cellStyle name="SAPBEXchaText 6 3" xfId="19222" xr:uid="{00000000-0005-0000-0000-00005A3E0000}"/>
    <cellStyle name="SAPBEXchaText 6 3 2" xfId="26131" xr:uid="{00000000-0005-0000-0000-00005B3E0000}"/>
    <cellStyle name="SAPBEXchaText 6 4" xfId="16569" xr:uid="{00000000-0005-0000-0000-00005C3E0000}"/>
    <cellStyle name="SAPBEXchaText 6 5" xfId="23652" xr:uid="{00000000-0005-0000-0000-00005D3E0000}"/>
    <cellStyle name="SAPBEXchaText 7" xfId="9631" xr:uid="{00000000-0005-0000-0000-00005E3E0000}"/>
    <cellStyle name="SAPBEXchaText 7 2" xfId="21101" xr:uid="{00000000-0005-0000-0000-00005F3E0000}"/>
    <cellStyle name="SAPBEXchaText 7 2 2" xfId="28005" xr:uid="{00000000-0005-0000-0000-0000603E0000}"/>
    <cellStyle name="SAPBEXchaText 7 3" xfId="18191" xr:uid="{00000000-0005-0000-0000-0000613E0000}"/>
    <cellStyle name="SAPBEXchaText 7 3 2" xfId="25105" xr:uid="{00000000-0005-0000-0000-0000623E0000}"/>
    <cellStyle name="SAPBEXchaText 7 4" xfId="16478" xr:uid="{00000000-0005-0000-0000-0000633E0000}"/>
    <cellStyle name="SAPBEXchaText 7 5" xfId="23562" xr:uid="{00000000-0005-0000-0000-0000643E0000}"/>
    <cellStyle name="SAPBEXchaText 8" xfId="7023" xr:uid="{00000000-0005-0000-0000-0000653E0000}"/>
    <cellStyle name="SAPBEXchaText 9" xfId="6399" xr:uid="{00000000-0005-0000-0000-0000663E0000}"/>
    <cellStyle name="SAPBEXchaText 9 2" xfId="20355" xr:uid="{00000000-0005-0000-0000-0000673E0000}"/>
    <cellStyle name="SAPBEXchaText 9 2 2" xfId="27259" xr:uid="{00000000-0005-0000-0000-0000683E0000}"/>
    <cellStyle name="SAPBEXchaText 9 3" xfId="21421" xr:uid="{00000000-0005-0000-0000-0000693E0000}"/>
    <cellStyle name="SAPBEXchaText 9 3 2" xfId="28320" xr:uid="{00000000-0005-0000-0000-00006A3E0000}"/>
    <cellStyle name="SAPBEXchaText 9 4" xfId="15644" xr:uid="{00000000-0005-0000-0000-00006B3E0000}"/>
    <cellStyle name="SAPBEXchaText 9 5" xfId="13854" xr:uid="{00000000-0005-0000-0000-00006C3E0000}"/>
    <cellStyle name="SAPBEXchaText_Budget Consolidation by Balancing Acct v1" xfId="6397" xr:uid="{00000000-0005-0000-0000-00006D3E0000}"/>
    <cellStyle name="SAPBEXColoum_Header_SA" xfId="6396" xr:uid="{00000000-0005-0000-0000-00006E3E0000}"/>
    <cellStyle name="SAPBEXexcBad7" xfId="303" xr:uid="{00000000-0005-0000-0000-00006F3E0000}"/>
    <cellStyle name="SAPBEXexcBad7 10" xfId="13318" xr:uid="{00000000-0005-0000-0000-0000703E0000}"/>
    <cellStyle name="SAPBEXexcBad7 2" xfId="304" xr:uid="{00000000-0005-0000-0000-0000713E0000}"/>
    <cellStyle name="SAPBEXexcBad7 2 2" xfId="716" xr:uid="{00000000-0005-0000-0000-0000723E0000}"/>
    <cellStyle name="SAPBEXexcBad7 2 2 2" xfId="6020" xr:uid="{00000000-0005-0000-0000-0000733E0000}"/>
    <cellStyle name="SAPBEXexcBad7 2 2 2 2" xfId="20074" xr:uid="{00000000-0005-0000-0000-0000743E0000}"/>
    <cellStyle name="SAPBEXexcBad7 2 2 2 2 2" xfId="26982" xr:uid="{00000000-0005-0000-0000-0000753E0000}"/>
    <cellStyle name="SAPBEXexcBad7 2 2 2 3" xfId="18989" xr:uid="{00000000-0005-0000-0000-0000763E0000}"/>
    <cellStyle name="SAPBEXexcBad7 2 2 2 3 2" xfId="25898" xr:uid="{00000000-0005-0000-0000-0000773E0000}"/>
    <cellStyle name="SAPBEXexcBad7 2 2 2 4" xfId="15366" xr:uid="{00000000-0005-0000-0000-0000783E0000}"/>
    <cellStyle name="SAPBEXexcBad7 2 2 2 5" xfId="13625" xr:uid="{00000000-0005-0000-0000-0000793E0000}"/>
    <cellStyle name="SAPBEXexcBad7 2 2 3" xfId="10122" xr:uid="{00000000-0005-0000-0000-00007A3E0000}"/>
    <cellStyle name="SAPBEXexcBad7 2 2 3 2" xfId="21562" xr:uid="{00000000-0005-0000-0000-00007B3E0000}"/>
    <cellStyle name="SAPBEXexcBad7 2 2 3 2 2" xfId="28460" xr:uid="{00000000-0005-0000-0000-00007C3E0000}"/>
    <cellStyle name="SAPBEXexcBad7 2 2 3 3" xfId="20628" xr:uid="{00000000-0005-0000-0000-00007D3E0000}"/>
    <cellStyle name="SAPBEXexcBad7 2 2 3 3 2" xfId="27532" xr:uid="{00000000-0005-0000-0000-00007E3E0000}"/>
    <cellStyle name="SAPBEXexcBad7 2 2 3 4" xfId="16941" xr:uid="{00000000-0005-0000-0000-00007F3E0000}"/>
    <cellStyle name="SAPBEXexcBad7 2 2 3 5" xfId="24013" xr:uid="{00000000-0005-0000-0000-0000803E0000}"/>
    <cellStyle name="SAPBEXexcBad7 2 2 4" xfId="18288" xr:uid="{00000000-0005-0000-0000-0000813E0000}"/>
    <cellStyle name="SAPBEXexcBad7 2 2 4 2" xfId="25202" xr:uid="{00000000-0005-0000-0000-0000823E0000}"/>
    <cellStyle name="SAPBEXexcBad7 2 2 5" xfId="13523" xr:uid="{00000000-0005-0000-0000-0000833E0000}"/>
    <cellStyle name="SAPBEXexcBad7 2 3" xfId="5412" xr:uid="{00000000-0005-0000-0000-0000843E0000}"/>
    <cellStyle name="SAPBEXexcBad7 2 3 2" xfId="6019" xr:uid="{00000000-0005-0000-0000-0000853E0000}"/>
    <cellStyle name="SAPBEXexcBad7 2 3 2 2" xfId="20073" xr:uid="{00000000-0005-0000-0000-0000863E0000}"/>
    <cellStyle name="SAPBEXexcBad7 2 3 2 2 2" xfId="26981" xr:uid="{00000000-0005-0000-0000-0000873E0000}"/>
    <cellStyle name="SAPBEXexcBad7 2 3 2 3" xfId="20458" xr:uid="{00000000-0005-0000-0000-0000883E0000}"/>
    <cellStyle name="SAPBEXexcBad7 2 3 2 3 2" xfId="27362" xr:uid="{00000000-0005-0000-0000-0000893E0000}"/>
    <cellStyle name="SAPBEXexcBad7 2 3 2 4" xfId="15365" xr:uid="{00000000-0005-0000-0000-00008A3E0000}"/>
    <cellStyle name="SAPBEXexcBad7 2 3 2 5" xfId="14595" xr:uid="{00000000-0005-0000-0000-00008B3E0000}"/>
    <cellStyle name="SAPBEXexcBad7 2 3 3" xfId="10123" xr:uid="{00000000-0005-0000-0000-00008C3E0000}"/>
    <cellStyle name="SAPBEXexcBad7 2 3 3 2" xfId="21563" xr:uid="{00000000-0005-0000-0000-00008D3E0000}"/>
    <cellStyle name="SAPBEXexcBad7 2 3 3 2 2" xfId="28461" xr:uid="{00000000-0005-0000-0000-00008E3E0000}"/>
    <cellStyle name="SAPBEXexcBad7 2 3 3 3" xfId="20629" xr:uid="{00000000-0005-0000-0000-00008F3E0000}"/>
    <cellStyle name="SAPBEXexcBad7 2 3 3 3 2" xfId="27533" xr:uid="{00000000-0005-0000-0000-0000903E0000}"/>
    <cellStyle name="SAPBEXexcBad7 2 3 3 4" xfId="16942" xr:uid="{00000000-0005-0000-0000-0000913E0000}"/>
    <cellStyle name="SAPBEXexcBad7 2 3 3 5" xfId="24014" xr:uid="{00000000-0005-0000-0000-0000923E0000}"/>
    <cellStyle name="SAPBEXexcBad7 2 3 4" xfId="9913" xr:uid="{00000000-0005-0000-0000-0000933E0000}"/>
    <cellStyle name="SAPBEXexcBad7 2 3 4 2" xfId="21382" xr:uid="{00000000-0005-0000-0000-0000943E0000}"/>
    <cellStyle name="SAPBEXexcBad7 2 3 4 2 2" xfId="28283" xr:uid="{00000000-0005-0000-0000-0000953E0000}"/>
    <cellStyle name="SAPBEXexcBad7 2 3 4 3" xfId="18489" xr:uid="{00000000-0005-0000-0000-0000963E0000}"/>
    <cellStyle name="SAPBEXexcBad7 2 3 4 3 2" xfId="25402" xr:uid="{00000000-0005-0000-0000-0000973E0000}"/>
    <cellStyle name="SAPBEXexcBad7 2 3 4 4" xfId="16760" xr:uid="{00000000-0005-0000-0000-0000983E0000}"/>
    <cellStyle name="SAPBEXexcBad7 2 3 4 5" xfId="23840" xr:uid="{00000000-0005-0000-0000-0000993E0000}"/>
    <cellStyle name="SAPBEXexcBad7 2 3 5" xfId="19660" xr:uid="{00000000-0005-0000-0000-00009A3E0000}"/>
    <cellStyle name="SAPBEXexcBad7 2 3 5 2" xfId="26569" xr:uid="{00000000-0005-0000-0000-00009B3E0000}"/>
    <cellStyle name="SAPBEXexcBad7 2 3 6" xfId="14927" xr:uid="{00000000-0005-0000-0000-00009C3E0000}"/>
    <cellStyle name="SAPBEXexcBad7 2 4" xfId="6021" xr:uid="{00000000-0005-0000-0000-00009D3E0000}"/>
    <cellStyle name="SAPBEXexcBad7 2 4 2" xfId="11088" xr:uid="{00000000-0005-0000-0000-00009E3E0000}"/>
    <cellStyle name="SAPBEXexcBad7 2 4 2 2" xfId="22383" xr:uid="{00000000-0005-0000-0000-00009F3E0000}"/>
    <cellStyle name="SAPBEXexcBad7 2 4 2 2 2" xfId="29280" xr:uid="{00000000-0005-0000-0000-0000A03E0000}"/>
    <cellStyle name="SAPBEXexcBad7 2 4 2 3" xfId="23284" xr:uid="{00000000-0005-0000-0000-0000A13E0000}"/>
    <cellStyle name="SAPBEXexcBad7 2 4 2 3 2" xfId="30180" xr:uid="{00000000-0005-0000-0000-0000A23E0000}"/>
    <cellStyle name="SAPBEXexcBad7 2 4 2 4" xfId="17788" xr:uid="{00000000-0005-0000-0000-0000A33E0000}"/>
    <cellStyle name="SAPBEXexcBad7 2 4 2 5" xfId="24767" xr:uid="{00000000-0005-0000-0000-0000A43E0000}"/>
    <cellStyle name="SAPBEXexcBad7 2 4 3" xfId="20075" xr:uid="{00000000-0005-0000-0000-0000A53E0000}"/>
    <cellStyle name="SAPBEXexcBad7 2 4 3 2" xfId="26983" xr:uid="{00000000-0005-0000-0000-0000A63E0000}"/>
    <cellStyle name="SAPBEXexcBad7 2 4 4" xfId="20459" xr:uid="{00000000-0005-0000-0000-0000A73E0000}"/>
    <cellStyle name="SAPBEXexcBad7 2 4 4 2" xfId="27363" xr:uid="{00000000-0005-0000-0000-0000A83E0000}"/>
    <cellStyle name="SAPBEXexcBad7 2 4 5" xfId="15367" xr:uid="{00000000-0005-0000-0000-0000A93E0000}"/>
    <cellStyle name="SAPBEXexcBad7 2 4 6" xfId="13910" xr:uid="{00000000-0005-0000-0000-0000AA3E0000}"/>
    <cellStyle name="SAPBEXexcBad7 2 5" xfId="10121" xr:uid="{00000000-0005-0000-0000-0000AB3E0000}"/>
    <cellStyle name="SAPBEXexcBad7 2 5 2" xfId="9444" xr:uid="{00000000-0005-0000-0000-0000AC3E0000}"/>
    <cellStyle name="SAPBEXexcBad7 2 5 2 2" xfId="20940" xr:uid="{00000000-0005-0000-0000-0000AD3E0000}"/>
    <cellStyle name="SAPBEXexcBad7 2 5 2 2 2" xfId="27844" xr:uid="{00000000-0005-0000-0000-0000AE3E0000}"/>
    <cellStyle name="SAPBEXexcBad7 2 5 2 3" xfId="17956" xr:uid="{00000000-0005-0000-0000-0000AF3E0000}"/>
    <cellStyle name="SAPBEXexcBad7 2 5 2 3 2" xfId="24870" xr:uid="{00000000-0005-0000-0000-0000B03E0000}"/>
    <cellStyle name="SAPBEXexcBad7 2 5 2 4" xfId="16292" xr:uid="{00000000-0005-0000-0000-0000B13E0000}"/>
    <cellStyle name="SAPBEXexcBad7 2 5 2 5" xfId="23401" xr:uid="{00000000-0005-0000-0000-0000B23E0000}"/>
    <cellStyle name="SAPBEXexcBad7 2 5 3" xfId="21561" xr:uid="{00000000-0005-0000-0000-0000B33E0000}"/>
    <cellStyle name="SAPBEXexcBad7 2 5 3 2" xfId="28459" xr:uid="{00000000-0005-0000-0000-0000B43E0000}"/>
    <cellStyle name="SAPBEXexcBad7 2 5 4" xfId="20626" xr:uid="{00000000-0005-0000-0000-0000B53E0000}"/>
    <cellStyle name="SAPBEXexcBad7 2 5 4 2" xfId="27530" xr:uid="{00000000-0005-0000-0000-0000B63E0000}"/>
    <cellStyle name="SAPBEXexcBad7 2 5 5" xfId="16940" xr:uid="{00000000-0005-0000-0000-0000B73E0000}"/>
    <cellStyle name="SAPBEXexcBad7 2 5 6" xfId="24012" xr:uid="{00000000-0005-0000-0000-0000B83E0000}"/>
    <cellStyle name="SAPBEXexcBad7 2 6" xfId="10159" xr:uid="{00000000-0005-0000-0000-0000B93E0000}"/>
    <cellStyle name="SAPBEXexcBad7 2 6 2" xfId="21599" xr:uid="{00000000-0005-0000-0000-0000BA3E0000}"/>
    <cellStyle name="SAPBEXexcBad7 2 6 2 2" xfId="28497" xr:uid="{00000000-0005-0000-0000-0000BB3E0000}"/>
    <cellStyle name="SAPBEXexcBad7 2 6 3" xfId="22521" xr:uid="{00000000-0005-0000-0000-0000BC3E0000}"/>
    <cellStyle name="SAPBEXexcBad7 2 6 3 2" xfId="29418" xr:uid="{00000000-0005-0000-0000-0000BD3E0000}"/>
    <cellStyle name="SAPBEXexcBad7 2 6 4" xfId="16978" xr:uid="{00000000-0005-0000-0000-0000BE3E0000}"/>
    <cellStyle name="SAPBEXexcBad7 2 6 5" xfId="24050" xr:uid="{00000000-0005-0000-0000-0000BF3E0000}"/>
    <cellStyle name="SAPBEXexcBad7 2 7" xfId="18056" xr:uid="{00000000-0005-0000-0000-0000C03E0000}"/>
    <cellStyle name="SAPBEXexcBad7 2 7 2" xfId="24970" xr:uid="{00000000-0005-0000-0000-0000C13E0000}"/>
    <cellStyle name="SAPBEXexcBad7 2 8" xfId="13319" xr:uid="{00000000-0005-0000-0000-0000C23E0000}"/>
    <cellStyle name="SAPBEXexcBad7 3" xfId="667" xr:uid="{00000000-0005-0000-0000-0000C33E0000}"/>
    <cellStyle name="SAPBEXexcBad7 3 2" xfId="6018" xr:uid="{00000000-0005-0000-0000-0000C43E0000}"/>
    <cellStyle name="SAPBEXexcBad7 3 2 2" xfId="9905" xr:uid="{00000000-0005-0000-0000-0000C53E0000}"/>
    <cellStyle name="SAPBEXexcBad7 3 2 2 2" xfId="21374" xr:uid="{00000000-0005-0000-0000-0000C63E0000}"/>
    <cellStyle name="SAPBEXexcBad7 3 2 2 2 2" xfId="28275" xr:uid="{00000000-0005-0000-0000-0000C73E0000}"/>
    <cellStyle name="SAPBEXexcBad7 3 2 2 3" xfId="18491" xr:uid="{00000000-0005-0000-0000-0000C83E0000}"/>
    <cellStyle name="SAPBEXexcBad7 3 2 2 3 2" xfId="25404" xr:uid="{00000000-0005-0000-0000-0000C93E0000}"/>
    <cellStyle name="SAPBEXexcBad7 3 2 2 4" xfId="16752" xr:uid="{00000000-0005-0000-0000-0000CA3E0000}"/>
    <cellStyle name="SAPBEXexcBad7 3 2 2 5" xfId="23832" xr:uid="{00000000-0005-0000-0000-0000CB3E0000}"/>
    <cellStyle name="SAPBEXexcBad7 3 2 3" xfId="20072" xr:uid="{00000000-0005-0000-0000-0000CC3E0000}"/>
    <cellStyle name="SAPBEXexcBad7 3 2 3 2" xfId="26980" xr:uid="{00000000-0005-0000-0000-0000CD3E0000}"/>
    <cellStyle name="SAPBEXexcBad7 3 2 4" xfId="20460" xr:uid="{00000000-0005-0000-0000-0000CE3E0000}"/>
    <cellStyle name="SAPBEXexcBad7 3 2 4 2" xfId="27364" xr:uid="{00000000-0005-0000-0000-0000CF3E0000}"/>
    <cellStyle name="SAPBEXexcBad7 3 2 5" xfId="15364" xr:uid="{00000000-0005-0000-0000-0000D03E0000}"/>
    <cellStyle name="SAPBEXexcBad7 3 2 6" xfId="13911" xr:uid="{00000000-0005-0000-0000-0000D13E0000}"/>
    <cellStyle name="SAPBEXexcBad7 3 3" xfId="10124" xr:uid="{00000000-0005-0000-0000-0000D23E0000}"/>
    <cellStyle name="SAPBEXexcBad7 3 3 2" xfId="9911" xr:uid="{00000000-0005-0000-0000-0000D33E0000}"/>
    <cellStyle name="SAPBEXexcBad7 3 3 2 2" xfId="21380" xr:uid="{00000000-0005-0000-0000-0000D43E0000}"/>
    <cellStyle name="SAPBEXexcBad7 3 3 2 2 2" xfId="28281" xr:uid="{00000000-0005-0000-0000-0000D53E0000}"/>
    <cellStyle name="SAPBEXexcBad7 3 3 2 3" xfId="18205" xr:uid="{00000000-0005-0000-0000-0000D63E0000}"/>
    <cellStyle name="SAPBEXexcBad7 3 3 2 3 2" xfId="25119" xr:uid="{00000000-0005-0000-0000-0000D73E0000}"/>
    <cellStyle name="SAPBEXexcBad7 3 3 2 4" xfId="16758" xr:uid="{00000000-0005-0000-0000-0000D83E0000}"/>
    <cellStyle name="SAPBEXexcBad7 3 3 2 5" xfId="23838" xr:uid="{00000000-0005-0000-0000-0000D93E0000}"/>
    <cellStyle name="SAPBEXexcBad7 3 3 3" xfId="21564" xr:uid="{00000000-0005-0000-0000-0000DA3E0000}"/>
    <cellStyle name="SAPBEXexcBad7 3 3 3 2" xfId="28462" xr:uid="{00000000-0005-0000-0000-0000DB3E0000}"/>
    <cellStyle name="SAPBEXexcBad7 3 3 4" xfId="20630" xr:uid="{00000000-0005-0000-0000-0000DC3E0000}"/>
    <cellStyle name="SAPBEXexcBad7 3 3 4 2" xfId="27534" xr:uid="{00000000-0005-0000-0000-0000DD3E0000}"/>
    <cellStyle name="SAPBEXexcBad7 3 3 5" xfId="16943" xr:uid="{00000000-0005-0000-0000-0000DE3E0000}"/>
    <cellStyle name="SAPBEXexcBad7 3 3 6" xfId="24015" xr:uid="{00000000-0005-0000-0000-0000DF3E0000}"/>
    <cellStyle name="SAPBEXexcBad7 3 4" xfId="9577" xr:uid="{00000000-0005-0000-0000-0000E03E0000}"/>
    <cellStyle name="SAPBEXexcBad7 3 4 2" xfId="21066" xr:uid="{00000000-0005-0000-0000-0000E13E0000}"/>
    <cellStyle name="SAPBEXexcBad7 3 4 2 2" xfId="27970" xr:uid="{00000000-0005-0000-0000-0000E23E0000}"/>
    <cellStyle name="SAPBEXexcBad7 3 4 3" xfId="18961" xr:uid="{00000000-0005-0000-0000-0000E33E0000}"/>
    <cellStyle name="SAPBEXexcBad7 3 4 3 2" xfId="25870" xr:uid="{00000000-0005-0000-0000-0000E43E0000}"/>
    <cellStyle name="SAPBEXexcBad7 3 4 4" xfId="16425" xr:uid="{00000000-0005-0000-0000-0000E53E0000}"/>
    <cellStyle name="SAPBEXexcBad7 3 4 5" xfId="23527" xr:uid="{00000000-0005-0000-0000-0000E63E0000}"/>
    <cellStyle name="SAPBEXexcBad7 3 5" xfId="9479" xr:uid="{00000000-0005-0000-0000-0000E73E0000}"/>
    <cellStyle name="SAPBEXexcBad7 3 5 2" xfId="20973" xr:uid="{00000000-0005-0000-0000-0000E83E0000}"/>
    <cellStyle name="SAPBEXexcBad7 3 5 2 2" xfId="27877" xr:uid="{00000000-0005-0000-0000-0000E93E0000}"/>
    <cellStyle name="SAPBEXexcBad7 3 5 3" xfId="17954" xr:uid="{00000000-0005-0000-0000-0000EA3E0000}"/>
    <cellStyle name="SAPBEXexcBad7 3 5 3 2" xfId="24868" xr:uid="{00000000-0005-0000-0000-0000EB3E0000}"/>
    <cellStyle name="SAPBEXexcBad7 3 5 4" xfId="16327" xr:uid="{00000000-0005-0000-0000-0000EC3E0000}"/>
    <cellStyle name="SAPBEXexcBad7 3 5 5" xfId="23434" xr:uid="{00000000-0005-0000-0000-0000ED3E0000}"/>
    <cellStyle name="SAPBEXexcBad7 3 6" xfId="10067" xr:uid="{00000000-0005-0000-0000-0000EE3E0000}"/>
    <cellStyle name="SAPBEXexcBad7 3 6 2" xfId="21519" xr:uid="{00000000-0005-0000-0000-0000EF3E0000}"/>
    <cellStyle name="SAPBEXexcBad7 3 6 2 2" xfId="28418" xr:uid="{00000000-0005-0000-0000-0000F03E0000}"/>
    <cellStyle name="SAPBEXexcBad7 3 6 3" xfId="19150" xr:uid="{00000000-0005-0000-0000-0000F13E0000}"/>
    <cellStyle name="SAPBEXexcBad7 3 6 3 2" xfId="26059" xr:uid="{00000000-0005-0000-0000-0000F23E0000}"/>
    <cellStyle name="SAPBEXexcBad7 3 6 4" xfId="16897" xr:uid="{00000000-0005-0000-0000-0000F33E0000}"/>
    <cellStyle name="SAPBEXexcBad7 3 6 5" xfId="23972" xr:uid="{00000000-0005-0000-0000-0000F43E0000}"/>
    <cellStyle name="SAPBEXexcBad7 3 7" xfId="18259" xr:uid="{00000000-0005-0000-0000-0000F53E0000}"/>
    <cellStyle name="SAPBEXexcBad7 3 7 2" xfId="25173" xr:uid="{00000000-0005-0000-0000-0000F63E0000}"/>
    <cellStyle name="SAPBEXexcBad7 3 8" xfId="13490" xr:uid="{00000000-0005-0000-0000-0000F73E0000}"/>
    <cellStyle name="SAPBEXexcBad7 4" xfId="468" xr:uid="{00000000-0005-0000-0000-0000F83E0000}"/>
    <cellStyle name="SAPBEXexcBad7 4 2" xfId="6017" xr:uid="{00000000-0005-0000-0000-0000F93E0000}"/>
    <cellStyle name="SAPBEXexcBad7 4 2 2" xfId="9795" xr:uid="{00000000-0005-0000-0000-0000FA3E0000}"/>
    <cellStyle name="SAPBEXexcBad7 4 2 2 2" xfId="21264" xr:uid="{00000000-0005-0000-0000-0000FB3E0000}"/>
    <cellStyle name="SAPBEXexcBad7 4 2 2 2 2" xfId="28168" xr:uid="{00000000-0005-0000-0000-0000FC3E0000}"/>
    <cellStyle name="SAPBEXexcBad7 4 2 2 3" xfId="19991" xr:uid="{00000000-0005-0000-0000-0000FD3E0000}"/>
    <cellStyle name="SAPBEXexcBad7 4 2 2 3 2" xfId="26899" xr:uid="{00000000-0005-0000-0000-0000FE3E0000}"/>
    <cellStyle name="SAPBEXexcBad7 4 2 2 4" xfId="16642" xr:uid="{00000000-0005-0000-0000-0000FF3E0000}"/>
    <cellStyle name="SAPBEXexcBad7 4 2 2 5" xfId="23725" xr:uid="{00000000-0005-0000-0000-0000003F0000}"/>
    <cellStyle name="SAPBEXexcBad7 4 2 3" xfId="20071" xr:uid="{00000000-0005-0000-0000-0000013F0000}"/>
    <cellStyle name="SAPBEXexcBad7 4 2 3 2" xfId="26979" xr:uid="{00000000-0005-0000-0000-0000023F0000}"/>
    <cellStyle name="SAPBEXexcBad7 4 2 4" xfId="20736" xr:uid="{00000000-0005-0000-0000-0000033F0000}"/>
    <cellStyle name="SAPBEXexcBad7 4 2 4 2" xfId="27640" xr:uid="{00000000-0005-0000-0000-0000043F0000}"/>
    <cellStyle name="SAPBEXexcBad7 4 2 5" xfId="15363" xr:uid="{00000000-0005-0000-0000-0000053F0000}"/>
    <cellStyle name="SAPBEXexcBad7 4 2 6" xfId="13629" xr:uid="{00000000-0005-0000-0000-0000063F0000}"/>
    <cellStyle name="SAPBEXexcBad7 4 3" xfId="10125" xr:uid="{00000000-0005-0000-0000-0000073F0000}"/>
    <cellStyle name="SAPBEXexcBad7 4 3 2" xfId="21565" xr:uid="{00000000-0005-0000-0000-0000083F0000}"/>
    <cellStyle name="SAPBEXexcBad7 4 3 2 2" xfId="28463" xr:uid="{00000000-0005-0000-0000-0000093F0000}"/>
    <cellStyle name="SAPBEXexcBad7 4 3 3" xfId="20631" xr:uid="{00000000-0005-0000-0000-00000A3F0000}"/>
    <cellStyle name="SAPBEXexcBad7 4 3 3 2" xfId="27535" xr:uid="{00000000-0005-0000-0000-00000B3F0000}"/>
    <cellStyle name="SAPBEXexcBad7 4 3 4" xfId="16944" xr:uid="{00000000-0005-0000-0000-00000C3F0000}"/>
    <cellStyle name="SAPBEXexcBad7 4 3 5" xfId="24016" xr:uid="{00000000-0005-0000-0000-00000D3F0000}"/>
    <cellStyle name="SAPBEXexcBad7 4 4" xfId="10545" xr:uid="{00000000-0005-0000-0000-00000E3F0000}"/>
    <cellStyle name="SAPBEXexcBad7 4 4 2" xfId="21856" xr:uid="{00000000-0005-0000-0000-00000F3F0000}"/>
    <cellStyle name="SAPBEXexcBad7 4 4 2 2" xfId="28753" xr:uid="{00000000-0005-0000-0000-0000103F0000}"/>
    <cellStyle name="SAPBEXexcBad7 4 4 3" xfId="22758" xr:uid="{00000000-0005-0000-0000-0000113F0000}"/>
    <cellStyle name="SAPBEXexcBad7 4 4 3 2" xfId="29654" xr:uid="{00000000-0005-0000-0000-0000123F0000}"/>
    <cellStyle name="SAPBEXexcBad7 4 4 4" xfId="17258" xr:uid="{00000000-0005-0000-0000-0000133F0000}"/>
    <cellStyle name="SAPBEXexcBad7 4 4 5" xfId="24241" xr:uid="{00000000-0005-0000-0000-0000143F0000}"/>
    <cellStyle name="SAPBEXexcBad7 4 5" xfId="9798" xr:uid="{00000000-0005-0000-0000-0000153F0000}"/>
    <cellStyle name="SAPBEXexcBad7 4 5 2" xfId="21267" xr:uid="{00000000-0005-0000-0000-0000163F0000}"/>
    <cellStyle name="SAPBEXexcBad7 4 5 2 2" xfId="28171" xr:uid="{00000000-0005-0000-0000-0000173F0000}"/>
    <cellStyle name="SAPBEXexcBad7 4 5 3" xfId="18213" xr:uid="{00000000-0005-0000-0000-0000183F0000}"/>
    <cellStyle name="SAPBEXexcBad7 4 5 3 2" xfId="25127" xr:uid="{00000000-0005-0000-0000-0000193F0000}"/>
    <cellStyle name="SAPBEXexcBad7 4 5 4" xfId="16645" xr:uid="{00000000-0005-0000-0000-00001A3F0000}"/>
    <cellStyle name="SAPBEXexcBad7 4 5 5" xfId="23728" xr:uid="{00000000-0005-0000-0000-00001B3F0000}"/>
    <cellStyle name="SAPBEXexcBad7 4 6" xfId="13163" xr:uid="{00000000-0005-0000-0000-00001C3F0000}"/>
    <cellStyle name="SAPBEXexcBad7 4 6 2" xfId="22466" xr:uid="{00000000-0005-0000-0000-00001D3F0000}"/>
    <cellStyle name="SAPBEXexcBad7 4 6 2 2" xfId="29363" xr:uid="{00000000-0005-0000-0000-00001E3F0000}"/>
    <cellStyle name="SAPBEXexcBad7 4 6 3" xfId="23306" xr:uid="{00000000-0005-0000-0000-00001F3F0000}"/>
    <cellStyle name="SAPBEXexcBad7 4 6 3 2" xfId="30202" xr:uid="{00000000-0005-0000-0000-0000203F0000}"/>
    <cellStyle name="SAPBEXexcBad7 4 6 4" xfId="17870" xr:uid="{00000000-0005-0000-0000-0000213F0000}"/>
    <cellStyle name="SAPBEXexcBad7 4 6 5" xfId="24789" xr:uid="{00000000-0005-0000-0000-0000223F0000}"/>
    <cellStyle name="SAPBEXexcBad7 4 7" xfId="18154" xr:uid="{00000000-0005-0000-0000-0000233F0000}"/>
    <cellStyle name="SAPBEXexcBad7 4 7 2" xfId="25068" xr:uid="{00000000-0005-0000-0000-0000243F0000}"/>
    <cellStyle name="SAPBEXexcBad7 4 8" xfId="13415" xr:uid="{00000000-0005-0000-0000-0000253F0000}"/>
    <cellStyle name="SAPBEXexcBad7 5" xfId="6022" xr:uid="{00000000-0005-0000-0000-0000263F0000}"/>
    <cellStyle name="SAPBEXexcBad7 5 10" xfId="15368" xr:uid="{00000000-0005-0000-0000-0000273F0000}"/>
    <cellStyle name="SAPBEXexcBad7 5 11" xfId="14594" xr:uid="{00000000-0005-0000-0000-0000283F0000}"/>
    <cellStyle name="SAPBEXexcBad7 5 2" xfId="9755" xr:uid="{00000000-0005-0000-0000-0000293F0000}"/>
    <cellStyle name="SAPBEXexcBad7 5 2 2" xfId="21224" xr:uid="{00000000-0005-0000-0000-00002A3F0000}"/>
    <cellStyle name="SAPBEXexcBad7 5 2 2 2" xfId="28128" xr:uid="{00000000-0005-0000-0000-00002B3F0000}"/>
    <cellStyle name="SAPBEXexcBad7 5 2 3" xfId="19625" xr:uid="{00000000-0005-0000-0000-00002C3F0000}"/>
    <cellStyle name="SAPBEXexcBad7 5 2 3 2" xfId="26534" xr:uid="{00000000-0005-0000-0000-00002D3F0000}"/>
    <cellStyle name="SAPBEXexcBad7 5 2 4" xfId="16602" xr:uid="{00000000-0005-0000-0000-00002E3F0000}"/>
    <cellStyle name="SAPBEXexcBad7 5 2 5" xfId="23685" xr:uid="{00000000-0005-0000-0000-00002F3F0000}"/>
    <cellStyle name="SAPBEXexcBad7 5 3" xfId="11065" xr:uid="{00000000-0005-0000-0000-0000303F0000}"/>
    <cellStyle name="SAPBEXexcBad7 5 3 2" xfId="22363" xr:uid="{00000000-0005-0000-0000-0000313F0000}"/>
    <cellStyle name="SAPBEXexcBad7 5 3 2 2" xfId="29260" xr:uid="{00000000-0005-0000-0000-0000323F0000}"/>
    <cellStyle name="SAPBEXexcBad7 5 3 3" xfId="23264" xr:uid="{00000000-0005-0000-0000-0000333F0000}"/>
    <cellStyle name="SAPBEXexcBad7 5 3 3 2" xfId="30160" xr:uid="{00000000-0005-0000-0000-0000343F0000}"/>
    <cellStyle name="SAPBEXexcBad7 5 3 4" xfId="17768" xr:uid="{00000000-0005-0000-0000-0000353F0000}"/>
    <cellStyle name="SAPBEXexcBad7 5 3 5" xfId="24747" xr:uid="{00000000-0005-0000-0000-0000363F0000}"/>
    <cellStyle name="SAPBEXexcBad7 5 4" xfId="9507" xr:uid="{00000000-0005-0000-0000-0000373F0000}"/>
    <cellStyle name="SAPBEXexcBad7 5 4 2" xfId="21001" xr:uid="{00000000-0005-0000-0000-0000383F0000}"/>
    <cellStyle name="SAPBEXexcBad7 5 4 2 2" xfId="27905" xr:uid="{00000000-0005-0000-0000-0000393F0000}"/>
    <cellStyle name="SAPBEXexcBad7 5 4 3" xfId="18321" xr:uid="{00000000-0005-0000-0000-00003A3F0000}"/>
    <cellStyle name="SAPBEXexcBad7 5 4 3 2" xfId="25234" xr:uid="{00000000-0005-0000-0000-00003B3F0000}"/>
    <cellStyle name="SAPBEXexcBad7 5 4 4" xfId="16355" xr:uid="{00000000-0005-0000-0000-00003C3F0000}"/>
    <cellStyle name="SAPBEXexcBad7 5 4 5" xfId="23462" xr:uid="{00000000-0005-0000-0000-00003D3F0000}"/>
    <cellStyle name="SAPBEXexcBad7 5 5" xfId="5671" xr:uid="{00000000-0005-0000-0000-00003E3F0000}"/>
    <cellStyle name="SAPBEXexcBad7 5 5 2" xfId="19736" xr:uid="{00000000-0005-0000-0000-00003F3F0000}"/>
    <cellStyle name="SAPBEXexcBad7 5 5 2 2" xfId="26644" xr:uid="{00000000-0005-0000-0000-0000403F0000}"/>
    <cellStyle name="SAPBEXexcBad7 5 5 3" xfId="18145" xr:uid="{00000000-0005-0000-0000-0000413F0000}"/>
    <cellStyle name="SAPBEXexcBad7 5 5 3 2" xfId="25059" xr:uid="{00000000-0005-0000-0000-0000423F0000}"/>
    <cellStyle name="SAPBEXexcBad7 5 5 4" xfId="15025" xr:uid="{00000000-0005-0000-0000-0000433F0000}"/>
    <cellStyle name="SAPBEXexcBad7 5 5 5" xfId="13984" xr:uid="{00000000-0005-0000-0000-0000443F0000}"/>
    <cellStyle name="SAPBEXexcBad7 5 6" xfId="9781" xr:uid="{00000000-0005-0000-0000-0000453F0000}"/>
    <cellStyle name="SAPBEXexcBad7 5 6 2" xfId="21250" xr:uid="{00000000-0005-0000-0000-0000463F0000}"/>
    <cellStyle name="SAPBEXexcBad7 5 6 2 2" xfId="28154" xr:uid="{00000000-0005-0000-0000-0000473F0000}"/>
    <cellStyle name="SAPBEXexcBad7 5 6 3" xfId="18512" xr:uid="{00000000-0005-0000-0000-0000483F0000}"/>
    <cellStyle name="SAPBEXexcBad7 5 6 3 2" xfId="25423" xr:uid="{00000000-0005-0000-0000-0000493F0000}"/>
    <cellStyle name="SAPBEXexcBad7 5 6 4" xfId="16628" xr:uid="{00000000-0005-0000-0000-00004A3F0000}"/>
    <cellStyle name="SAPBEXexcBad7 5 6 5" xfId="23711" xr:uid="{00000000-0005-0000-0000-00004B3F0000}"/>
    <cellStyle name="SAPBEXexcBad7 5 7" xfId="9944" xr:uid="{00000000-0005-0000-0000-00004C3F0000}"/>
    <cellStyle name="SAPBEXexcBad7 5 7 2" xfId="21413" xr:uid="{00000000-0005-0000-0000-00004D3F0000}"/>
    <cellStyle name="SAPBEXexcBad7 5 7 2 2" xfId="28312" xr:uid="{00000000-0005-0000-0000-00004E3F0000}"/>
    <cellStyle name="SAPBEXexcBad7 5 7 3" xfId="17911" xr:uid="{00000000-0005-0000-0000-00004F3F0000}"/>
    <cellStyle name="SAPBEXexcBad7 5 7 3 2" xfId="24825" xr:uid="{00000000-0005-0000-0000-0000503F0000}"/>
    <cellStyle name="SAPBEXexcBad7 5 7 4" xfId="16791" xr:uid="{00000000-0005-0000-0000-0000513F0000}"/>
    <cellStyle name="SAPBEXexcBad7 5 7 5" xfId="23869" xr:uid="{00000000-0005-0000-0000-0000523F0000}"/>
    <cellStyle name="SAPBEXexcBad7 5 8" xfId="20076" xr:uid="{00000000-0005-0000-0000-0000533F0000}"/>
    <cellStyle name="SAPBEXexcBad7 5 8 2" xfId="26984" xr:uid="{00000000-0005-0000-0000-0000543F0000}"/>
    <cellStyle name="SAPBEXexcBad7 5 9" xfId="18876" xr:uid="{00000000-0005-0000-0000-0000553F0000}"/>
    <cellStyle name="SAPBEXexcBad7 5 9 2" xfId="25785" xr:uid="{00000000-0005-0000-0000-0000563F0000}"/>
    <cellStyle name="SAPBEXexcBad7 6" xfId="10120" xr:uid="{00000000-0005-0000-0000-0000573F0000}"/>
    <cellStyle name="SAPBEXexcBad7 6 2" xfId="9846" xr:uid="{00000000-0005-0000-0000-0000583F0000}"/>
    <cellStyle name="SAPBEXexcBad7 6 2 2" xfId="21315" xr:uid="{00000000-0005-0000-0000-0000593F0000}"/>
    <cellStyle name="SAPBEXexcBad7 6 2 2 2" xfId="28218" xr:uid="{00000000-0005-0000-0000-00005A3F0000}"/>
    <cellStyle name="SAPBEXexcBad7 6 2 3" xfId="19193" xr:uid="{00000000-0005-0000-0000-00005B3F0000}"/>
    <cellStyle name="SAPBEXexcBad7 6 2 3 2" xfId="26102" xr:uid="{00000000-0005-0000-0000-00005C3F0000}"/>
    <cellStyle name="SAPBEXexcBad7 6 2 4" xfId="16693" xr:uid="{00000000-0005-0000-0000-00005D3F0000}"/>
    <cellStyle name="SAPBEXexcBad7 6 2 5" xfId="23775" xr:uid="{00000000-0005-0000-0000-00005E3F0000}"/>
    <cellStyle name="SAPBEXexcBad7 6 3" xfId="21560" xr:uid="{00000000-0005-0000-0000-00005F3F0000}"/>
    <cellStyle name="SAPBEXexcBad7 6 3 2" xfId="28458" xr:uid="{00000000-0005-0000-0000-0000603F0000}"/>
    <cellStyle name="SAPBEXexcBad7 6 4" xfId="20627" xr:uid="{00000000-0005-0000-0000-0000613F0000}"/>
    <cellStyle name="SAPBEXexcBad7 6 4 2" xfId="27531" xr:uid="{00000000-0005-0000-0000-0000623F0000}"/>
    <cellStyle name="SAPBEXexcBad7 6 5" xfId="16939" xr:uid="{00000000-0005-0000-0000-0000633F0000}"/>
    <cellStyle name="SAPBEXexcBad7 6 6" xfId="24011" xr:uid="{00000000-0005-0000-0000-0000643F0000}"/>
    <cellStyle name="SAPBEXexcBad7 7" xfId="9693" xr:uid="{00000000-0005-0000-0000-0000653F0000}"/>
    <cellStyle name="SAPBEXexcBad7 7 2" xfId="21162" xr:uid="{00000000-0005-0000-0000-0000663F0000}"/>
    <cellStyle name="SAPBEXexcBad7 7 2 2" xfId="28066" xr:uid="{00000000-0005-0000-0000-0000673F0000}"/>
    <cellStyle name="SAPBEXexcBad7 7 3" xfId="18527" xr:uid="{00000000-0005-0000-0000-0000683F0000}"/>
    <cellStyle name="SAPBEXexcBad7 7 3 2" xfId="25438" xr:uid="{00000000-0005-0000-0000-0000693F0000}"/>
    <cellStyle name="SAPBEXexcBad7 7 4" xfId="16540" xr:uid="{00000000-0005-0000-0000-00006A3F0000}"/>
    <cellStyle name="SAPBEXexcBad7 7 5" xfId="23623" xr:uid="{00000000-0005-0000-0000-00006B3F0000}"/>
    <cellStyle name="SAPBEXexcBad7 8" xfId="7022" xr:uid="{00000000-0005-0000-0000-00006C3F0000}"/>
    <cellStyle name="SAPBEXexcBad7 8 2" xfId="20676" xr:uid="{00000000-0005-0000-0000-00006D3F0000}"/>
    <cellStyle name="SAPBEXexcBad7 8 2 2" xfId="27580" xr:uid="{00000000-0005-0000-0000-00006E3F0000}"/>
    <cellStyle name="SAPBEXexcBad7 8 3" xfId="18603" xr:uid="{00000000-0005-0000-0000-00006F3F0000}"/>
    <cellStyle name="SAPBEXexcBad7 8 3 2" xfId="25514" xr:uid="{00000000-0005-0000-0000-0000703F0000}"/>
    <cellStyle name="SAPBEXexcBad7 8 4" xfId="15835" xr:uid="{00000000-0005-0000-0000-0000713F0000}"/>
    <cellStyle name="SAPBEXexcBad7 8 5" xfId="13787" xr:uid="{00000000-0005-0000-0000-0000723F0000}"/>
    <cellStyle name="SAPBEXexcBad7 9" xfId="18055" xr:uid="{00000000-0005-0000-0000-0000733F0000}"/>
    <cellStyle name="SAPBEXexcBad7 9 2" xfId="24969" xr:uid="{00000000-0005-0000-0000-0000743F0000}"/>
    <cellStyle name="SAPBEXexcBad8" xfId="305" xr:uid="{00000000-0005-0000-0000-0000753F0000}"/>
    <cellStyle name="SAPBEXexcBad8 10" xfId="13320" xr:uid="{00000000-0005-0000-0000-0000763F0000}"/>
    <cellStyle name="SAPBEXexcBad8 2" xfId="306" xr:uid="{00000000-0005-0000-0000-0000773F0000}"/>
    <cellStyle name="SAPBEXexcBad8 2 2" xfId="717" xr:uid="{00000000-0005-0000-0000-0000783F0000}"/>
    <cellStyle name="SAPBEXexcBad8 2 2 2" xfId="6012" xr:uid="{00000000-0005-0000-0000-0000793F0000}"/>
    <cellStyle name="SAPBEXexcBad8 2 2 2 2" xfId="20066" xr:uid="{00000000-0005-0000-0000-00007A3F0000}"/>
    <cellStyle name="SAPBEXexcBad8 2 2 2 2 2" xfId="26974" xr:uid="{00000000-0005-0000-0000-00007B3F0000}"/>
    <cellStyle name="SAPBEXexcBad8 2 2 2 3" xfId="20457" xr:uid="{00000000-0005-0000-0000-00007C3F0000}"/>
    <cellStyle name="SAPBEXexcBad8 2 2 2 3 2" xfId="27361" xr:uid="{00000000-0005-0000-0000-00007D3F0000}"/>
    <cellStyle name="SAPBEXexcBad8 2 2 2 4" xfId="15358" xr:uid="{00000000-0005-0000-0000-00007E3F0000}"/>
    <cellStyle name="SAPBEXexcBad8 2 2 2 5" xfId="13913" xr:uid="{00000000-0005-0000-0000-00007F3F0000}"/>
    <cellStyle name="SAPBEXexcBad8 2 2 3" xfId="10128" xr:uid="{00000000-0005-0000-0000-0000803F0000}"/>
    <cellStyle name="SAPBEXexcBad8 2 2 3 2" xfId="21568" xr:uid="{00000000-0005-0000-0000-0000813F0000}"/>
    <cellStyle name="SAPBEXexcBad8 2 2 3 2 2" xfId="28466" xr:uid="{00000000-0005-0000-0000-0000823F0000}"/>
    <cellStyle name="SAPBEXexcBad8 2 2 3 3" xfId="20619" xr:uid="{00000000-0005-0000-0000-0000833F0000}"/>
    <cellStyle name="SAPBEXexcBad8 2 2 3 3 2" xfId="27523" xr:uid="{00000000-0005-0000-0000-0000843F0000}"/>
    <cellStyle name="SAPBEXexcBad8 2 2 3 4" xfId="16947" xr:uid="{00000000-0005-0000-0000-0000853F0000}"/>
    <cellStyle name="SAPBEXexcBad8 2 2 3 5" xfId="24019" xr:uid="{00000000-0005-0000-0000-0000863F0000}"/>
    <cellStyle name="SAPBEXexcBad8 2 2 4" xfId="18289" xr:uid="{00000000-0005-0000-0000-0000873F0000}"/>
    <cellStyle name="SAPBEXexcBad8 2 2 4 2" xfId="25203" xr:uid="{00000000-0005-0000-0000-0000883F0000}"/>
    <cellStyle name="SAPBEXexcBad8 2 2 5" xfId="13524" xr:uid="{00000000-0005-0000-0000-0000893F0000}"/>
    <cellStyle name="SAPBEXexcBad8 2 3" xfId="5413" xr:uid="{00000000-0005-0000-0000-00008A3F0000}"/>
    <cellStyle name="SAPBEXexcBad8 2 3 2" xfId="6011" xr:uid="{00000000-0005-0000-0000-00008B3F0000}"/>
    <cellStyle name="SAPBEXexcBad8 2 3 2 2" xfId="20065" xr:uid="{00000000-0005-0000-0000-00008C3F0000}"/>
    <cellStyle name="SAPBEXexcBad8 2 3 2 2 2" xfId="26973" xr:uid="{00000000-0005-0000-0000-00008D3F0000}"/>
    <cellStyle name="SAPBEXexcBad8 2 3 2 3" xfId="20641" xr:uid="{00000000-0005-0000-0000-00008E3F0000}"/>
    <cellStyle name="SAPBEXexcBad8 2 3 2 3 2" xfId="27545" xr:uid="{00000000-0005-0000-0000-00008F3F0000}"/>
    <cellStyle name="SAPBEXexcBad8 2 3 2 4" xfId="15357" xr:uid="{00000000-0005-0000-0000-0000903F0000}"/>
    <cellStyle name="SAPBEXexcBad8 2 3 2 5" xfId="13630" xr:uid="{00000000-0005-0000-0000-0000913F0000}"/>
    <cellStyle name="SAPBEXexcBad8 2 3 3" xfId="10129" xr:uid="{00000000-0005-0000-0000-0000923F0000}"/>
    <cellStyle name="SAPBEXexcBad8 2 3 3 2" xfId="21569" xr:uid="{00000000-0005-0000-0000-0000933F0000}"/>
    <cellStyle name="SAPBEXexcBad8 2 3 3 2 2" xfId="28467" xr:uid="{00000000-0005-0000-0000-0000943F0000}"/>
    <cellStyle name="SAPBEXexcBad8 2 3 3 3" xfId="20618" xr:uid="{00000000-0005-0000-0000-0000953F0000}"/>
    <cellStyle name="SAPBEXexcBad8 2 3 3 3 2" xfId="27522" xr:uid="{00000000-0005-0000-0000-0000963F0000}"/>
    <cellStyle name="SAPBEXexcBad8 2 3 3 4" xfId="16948" xr:uid="{00000000-0005-0000-0000-0000973F0000}"/>
    <cellStyle name="SAPBEXexcBad8 2 3 3 5" xfId="24020" xr:uid="{00000000-0005-0000-0000-0000983F0000}"/>
    <cellStyle name="SAPBEXexcBad8 2 3 4" xfId="9717" xr:uid="{00000000-0005-0000-0000-0000993F0000}"/>
    <cellStyle name="SAPBEXexcBad8 2 3 4 2" xfId="21186" xr:uid="{00000000-0005-0000-0000-00009A3F0000}"/>
    <cellStyle name="SAPBEXexcBad8 2 3 4 2 2" xfId="28090" xr:uid="{00000000-0005-0000-0000-00009B3F0000}"/>
    <cellStyle name="SAPBEXexcBad8 2 3 4 3" xfId="19223" xr:uid="{00000000-0005-0000-0000-00009C3F0000}"/>
    <cellStyle name="SAPBEXexcBad8 2 3 4 3 2" xfId="26132" xr:uid="{00000000-0005-0000-0000-00009D3F0000}"/>
    <cellStyle name="SAPBEXexcBad8 2 3 4 4" xfId="16564" xr:uid="{00000000-0005-0000-0000-00009E3F0000}"/>
    <cellStyle name="SAPBEXexcBad8 2 3 4 5" xfId="23647" xr:uid="{00000000-0005-0000-0000-00009F3F0000}"/>
    <cellStyle name="SAPBEXexcBad8 2 3 5" xfId="19661" xr:uid="{00000000-0005-0000-0000-0000A03F0000}"/>
    <cellStyle name="SAPBEXexcBad8 2 3 5 2" xfId="26570" xr:uid="{00000000-0005-0000-0000-0000A13F0000}"/>
    <cellStyle name="SAPBEXexcBad8 2 3 6" xfId="14928" xr:uid="{00000000-0005-0000-0000-0000A23F0000}"/>
    <cellStyle name="SAPBEXexcBad8 2 4" xfId="6015" xr:uid="{00000000-0005-0000-0000-0000A33F0000}"/>
    <cellStyle name="SAPBEXexcBad8 2 4 2" xfId="11087" xr:uid="{00000000-0005-0000-0000-0000A43F0000}"/>
    <cellStyle name="SAPBEXexcBad8 2 4 2 2" xfId="22382" xr:uid="{00000000-0005-0000-0000-0000A53F0000}"/>
    <cellStyle name="SAPBEXexcBad8 2 4 2 2 2" xfId="29279" xr:uid="{00000000-0005-0000-0000-0000A63F0000}"/>
    <cellStyle name="SAPBEXexcBad8 2 4 2 3" xfId="23283" xr:uid="{00000000-0005-0000-0000-0000A73F0000}"/>
    <cellStyle name="SAPBEXexcBad8 2 4 2 3 2" xfId="30179" xr:uid="{00000000-0005-0000-0000-0000A83F0000}"/>
    <cellStyle name="SAPBEXexcBad8 2 4 2 4" xfId="17787" xr:uid="{00000000-0005-0000-0000-0000A93F0000}"/>
    <cellStyle name="SAPBEXexcBad8 2 4 2 5" xfId="24766" xr:uid="{00000000-0005-0000-0000-0000AA3F0000}"/>
    <cellStyle name="SAPBEXexcBad8 2 4 3" xfId="20069" xr:uid="{00000000-0005-0000-0000-0000AB3F0000}"/>
    <cellStyle name="SAPBEXexcBad8 2 4 3 2" xfId="26977" xr:uid="{00000000-0005-0000-0000-0000AC3F0000}"/>
    <cellStyle name="SAPBEXexcBad8 2 4 4" xfId="18654" xr:uid="{00000000-0005-0000-0000-0000AD3F0000}"/>
    <cellStyle name="SAPBEXexcBad8 2 4 4 2" xfId="25565" xr:uid="{00000000-0005-0000-0000-0000AE3F0000}"/>
    <cellStyle name="SAPBEXexcBad8 2 4 5" xfId="15361" xr:uid="{00000000-0005-0000-0000-0000AF3F0000}"/>
    <cellStyle name="SAPBEXexcBad8 2 4 6" xfId="13912" xr:uid="{00000000-0005-0000-0000-0000B03F0000}"/>
    <cellStyle name="SAPBEXexcBad8 2 5" xfId="10127" xr:uid="{00000000-0005-0000-0000-0000B13F0000}"/>
    <cellStyle name="SAPBEXexcBad8 2 5 2" xfId="9443" xr:uid="{00000000-0005-0000-0000-0000B23F0000}"/>
    <cellStyle name="SAPBEXexcBad8 2 5 2 2" xfId="20939" xr:uid="{00000000-0005-0000-0000-0000B33F0000}"/>
    <cellStyle name="SAPBEXexcBad8 2 5 2 2 2" xfId="27843" xr:uid="{00000000-0005-0000-0000-0000B43F0000}"/>
    <cellStyle name="SAPBEXexcBad8 2 5 2 3" xfId="18324" xr:uid="{00000000-0005-0000-0000-0000B53F0000}"/>
    <cellStyle name="SAPBEXexcBad8 2 5 2 3 2" xfId="25237" xr:uid="{00000000-0005-0000-0000-0000B63F0000}"/>
    <cellStyle name="SAPBEXexcBad8 2 5 2 4" xfId="16291" xr:uid="{00000000-0005-0000-0000-0000B73F0000}"/>
    <cellStyle name="SAPBEXexcBad8 2 5 2 5" xfId="23400" xr:uid="{00000000-0005-0000-0000-0000B83F0000}"/>
    <cellStyle name="SAPBEXexcBad8 2 5 3" xfId="21567" xr:uid="{00000000-0005-0000-0000-0000B93F0000}"/>
    <cellStyle name="SAPBEXexcBad8 2 5 3 2" xfId="28465" xr:uid="{00000000-0005-0000-0000-0000BA3F0000}"/>
    <cellStyle name="SAPBEXexcBad8 2 5 4" xfId="20633" xr:uid="{00000000-0005-0000-0000-0000BB3F0000}"/>
    <cellStyle name="SAPBEXexcBad8 2 5 4 2" xfId="27537" xr:uid="{00000000-0005-0000-0000-0000BC3F0000}"/>
    <cellStyle name="SAPBEXexcBad8 2 5 5" xfId="16946" xr:uid="{00000000-0005-0000-0000-0000BD3F0000}"/>
    <cellStyle name="SAPBEXexcBad8 2 5 6" xfId="24018" xr:uid="{00000000-0005-0000-0000-0000BE3F0000}"/>
    <cellStyle name="SAPBEXexcBad8 2 6" xfId="6395" xr:uid="{00000000-0005-0000-0000-0000BF3F0000}"/>
    <cellStyle name="SAPBEXexcBad8 2 6 2" xfId="20353" xr:uid="{00000000-0005-0000-0000-0000C03F0000}"/>
    <cellStyle name="SAPBEXexcBad8 2 6 2 2" xfId="27257" xr:uid="{00000000-0005-0000-0000-0000C13F0000}"/>
    <cellStyle name="SAPBEXexcBad8 2 6 3" xfId="18429" xr:uid="{00000000-0005-0000-0000-0000C23F0000}"/>
    <cellStyle name="SAPBEXexcBad8 2 6 3 2" xfId="25342" xr:uid="{00000000-0005-0000-0000-0000C33F0000}"/>
    <cellStyle name="SAPBEXexcBad8 2 6 4" xfId="15642" xr:uid="{00000000-0005-0000-0000-0000C43F0000}"/>
    <cellStyle name="SAPBEXexcBad8 2 6 5" xfId="17815" xr:uid="{00000000-0005-0000-0000-0000C53F0000}"/>
    <cellStyle name="SAPBEXexcBad8 2 7" xfId="18058" xr:uid="{00000000-0005-0000-0000-0000C63F0000}"/>
    <cellStyle name="SAPBEXexcBad8 2 7 2" xfId="24972" xr:uid="{00000000-0005-0000-0000-0000C73F0000}"/>
    <cellStyle name="SAPBEXexcBad8 2 8" xfId="13321" xr:uid="{00000000-0005-0000-0000-0000C83F0000}"/>
    <cellStyle name="SAPBEXexcBad8 3" xfId="668" xr:uid="{00000000-0005-0000-0000-0000C93F0000}"/>
    <cellStyle name="SAPBEXexcBad8 3 2" xfId="6010" xr:uid="{00000000-0005-0000-0000-0000CA3F0000}"/>
    <cellStyle name="SAPBEXexcBad8 3 2 2" xfId="9774" xr:uid="{00000000-0005-0000-0000-0000CB3F0000}"/>
    <cellStyle name="SAPBEXexcBad8 3 2 2 2" xfId="21243" xr:uid="{00000000-0005-0000-0000-0000CC3F0000}"/>
    <cellStyle name="SAPBEXexcBad8 3 2 2 2 2" xfId="28147" xr:uid="{00000000-0005-0000-0000-0000CD3F0000}"/>
    <cellStyle name="SAPBEXexcBad8 3 2 2 3" xfId="19210" xr:uid="{00000000-0005-0000-0000-0000CE3F0000}"/>
    <cellStyle name="SAPBEXexcBad8 3 2 2 3 2" xfId="26119" xr:uid="{00000000-0005-0000-0000-0000CF3F0000}"/>
    <cellStyle name="SAPBEXexcBad8 3 2 2 4" xfId="16621" xr:uid="{00000000-0005-0000-0000-0000D03F0000}"/>
    <cellStyle name="SAPBEXexcBad8 3 2 2 5" xfId="23704" xr:uid="{00000000-0005-0000-0000-0000D13F0000}"/>
    <cellStyle name="SAPBEXexcBad8 3 2 3" xfId="20064" xr:uid="{00000000-0005-0000-0000-0000D23F0000}"/>
    <cellStyle name="SAPBEXexcBad8 3 2 3 2" xfId="26972" xr:uid="{00000000-0005-0000-0000-0000D33F0000}"/>
    <cellStyle name="SAPBEXexcBad8 3 2 4" xfId="18877" xr:uid="{00000000-0005-0000-0000-0000D43F0000}"/>
    <cellStyle name="SAPBEXexcBad8 3 2 4 2" xfId="25786" xr:uid="{00000000-0005-0000-0000-0000D53F0000}"/>
    <cellStyle name="SAPBEXexcBad8 3 2 5" xfId="15356" xr:uid="{00000000-0005-0000-0000-0000D63F0000}"/>
    <cellStyle name="SAPBEXexcBad8 3 2 6" xfId="14597" xr:uid="{00000000-0005-0000-0000-0000D73F0000}"/>
    <cellStyle name="SAPBEXexcBad8 3 3" xfId="10130" xr:uid="{00000000-0005-0000-0000-0000D83F0000}"/>
    <cellStyle name="SAPBEXexcBad8 3 3 2" xfId="9713" xr:uid="{00000000-0005-0000-0000-0000D93F0000}"/>
    <cellStyle name="SAPBEXexcBad8 3 3 2 2" xfId="21182" xr:uid="{00000000-0005-0000-0000-0000DA3F0000}"/>
    <cellStyle name="SAPBEXexcBad8 3 3 2 2 2" xfId="28086" xr:uid="{00000000-0005-0000-0000-0000DB3F0000}"/>
    <cellStyle name="SAPBEXexcBad8 3 3 2 3" xfId="19224" xr:uid="{00000000-0005-0000-0000-0000DC3F0000}"/>
    <cellStyle name="SAPBEXexcBad8 3 3 2 3 2" xfId="26133" xr:uid="{00000000-0005-0000-0000-0000DD3F0000}"/>
    <cellStyle name="SAPBEXexcBad8 3 3 2 4" xfId="16560" xr:uid="{00000000-0005-0000-0000-0000DE3F0000}"/>
    <cellStyle name="SAPBEXexcBad8 3 3 2 5" xfId="23643" xr:uid="{00000000-0005-0000-0000-0000DF3F0000}"/>
    <cellStyle name="SAPBEXexcBad8 3 3 3" xfId="21570" xr:uid="{00000000-0005-0000-0000-0000E03F0000}"/>
    <cellStyle name="SAPBEXexcBad8 3 3 3 2" xfId="28468" xr:uid="{00000000-0005-0000-0000-0000E13F0000}"/>
    <cellStyle name="SAPBEXexcBad8 3 3 4" xfId="20620" xr:uid="{00000000-0005-0000-0000-0000E23F0000}"/>
    <cellStyle name="SAPBEXexcBad8 3 3 4 2" xfId="27524" xr:uid="{00000000-0005-0000-0000-0000E33F0000}"/>
    <cellStyle name="SAPBEXexcBad8 3 3 5" xfId="16949" xr:uid="{00000000-0005-0000-0000-0000E43F0000}"/>
    <cellStyle name="SAPBEXexcBad8 3 3 6" xfId="24021" xr:uid="{00000000-0005-0000-0000-0000E53F0000}"/>
    <cellStyle name="SAPBEXexcBad8 3 4" xfId="9576" xr:uid="{00000000-0005-0000-0000-0000E63F0000}"/>
    <cellStyle name="SAPBEXexcBad8 3 4 2" xfId="21065" xr:uid="{00000000-0005-0000-0000-0000E73F0000}"/>
    <cellStyle name="SAPBEXexcBad8 3 4 2 2" xfId="27969" xr:uid="{00000000-0005-0000-0000-0000E83F0000}"/>
    <cellStyle name="SAPBEXexcBad8 3 4 3" xfId="19252" xr:uid="{00000000-0005-0000-0000-0000E93F0000}"/>
    <cellStyle name="SAPBEXexcBad8 3 4 3 2" xfId="26161" xr:uid="{00000000-0005-0000-0000-0000EA3F0000}"/>
    <cellStyle name="SAPBEXexcBad8 3 4 4" xfId="16424" xr:uid="{00000000-0005-0000-0000-0000EB3F0000}"/>
    <cellStyle name="SAPBEXexcBad8 3 4 5" xfId="23526" xr:uid="{00000000-0005-0000-0000-0000EC3F0000}"/>
    <cellStyle name="SAPBEXexcBad8 3 5" xfId="9478" xr:uid="{00000000-0005-0000-0000-0000ED3F0000}"/>
    <cellStyle name="SAPBEXexcBad8 3 5 2" xfId="20972" xr:uid="{00000000-0005-0000-0000-0000EE3F0000}"/>
    <cellStyle name="SAPBEXexcBad8 3 5 2 2" xfId="27876" xr:uid="{00000000-0005-0000-0000-0000EF3F0000}"/>
    <cellStyle name="SAPBEXexcBad8 3 5 3" xfId="20541" xr:uid="{00000000-0005-0000-0000-0000F03F0000}"/>
    <cellStyle name="SAPBEXexcBad8 3 5 3 2" xfId="27445" xr:uid="{00000000-0005-0000-0000-0000F13F0000}"/>
    <cellStyle name="SAPBEXexcBad8 3 5 4" xfId="16326" xr:uid="{00000000-0005-0000-0000-0000F23F0000}"/>
    <cellStyle name="SAPBEXexcBad8 3 5 5" xfId="23433" xr:uid="{00000000-0005-0000-0000-0000F33F0000}"/>
    <cellStyle name="SAPBEXexcBad8 3 6" xfId="10501" xr:uid="{00000000-0005-0000-0000-0000F43F0000}"/>
    <cellStyle name="SAPBEXexcBad8 3 6 2" xfId="21828" xr:uid="{00000000-0005-0000-0000-0000F53F0000}"/>
    <cellStyle name="SAPBEXexcBad8 3 6 2 2" xfId="28726" xr:uid="{00000000-0005-0000-0000-0000F63F0000}"/>
    <cellStyle name="SAPBEXexcBad8 3 6 3" xfId="22734" xr:uid="{00000000-0005-0000-0000-0000F73F0000}"/>
    <cellStyle name="SAPBEXexcBad8 3 6 3 2" xfId="29631" xr:uid="{00000000-0005-0000-0000-0000F83F0000}"/>
    <cellStyle name="SAPBEXexcBad8 3 6 4" xfId="17232" xr:uid="{00000000-0005-0000-0000-0000F93F0000}"/>
    <cellStyle name="SAPBEXexcBad8 3 6 5" xfId="24218" xr:uid="{00000000-0005-0000-0000-0000FA3F0000}"/>
    <cellStyle name="SAPBEXexcBad8 3 7" xfId="18260" xr:uid="{00000000-0005-0000-0000-0000FB3F0000}"/>
    <cellStyle name="SAPBEXexcBad8 3 7 2" xfId="25174" xr:uid="{00000000-0005-0000-0000-0000FC3F0000}"/>
    <cellStyle name="SAPBEXexcBad8 3 8" xfId="13491" xr:uid="{00000000-0005-0000-0000-0000FD3F0000}"/>
    <cellStyle name="SAPBEXexcBad8 4" xfId="469" xr:uid="{00000000-0005-0000-0000-0000FE3F0000}"/>
    <cellStyle name="SAPBEXexcBad8 4 2" xfId="6009" xr:uid="{00000000-0005-0000-0000-0000FF3F0000}"/>
    <cellStyle name="SAPBEXexcBad8 4 2 2" xfId="9842" xr:uid="{00000000-0005-0000-0000-000000400000}"/>
    <cellStyle name="SAPBEXexcBad8 4 2 2 2" xfId="21311" xr:uid="{00000000-0005-0000-0000-000001400000}"/>
    <cellStyle name="SAPBEXexcBad8 4 2 2 2 2" xfId="28214" xr:uid="{00000000-0005-0000-0000-000002400000}"/>
    <cellStyle name="SAPBEXexcBad8 4 2 2 3" xfId="19194" xr:uid="{00000000-0005-0000-0000-000003400000}"/>
    <cellStyle name="SAPBEXexcBad8 4 2 2 3 2" xfId="26103" xr:uid="{00000000-0005-0000-0000-000004400000}"/>
    <cellStyle name="SAPBEXexcBad8 4 2 2 4" xfId="16689" xr:uid="{00000000-0005-0000-0000-000005400000}"/>
    <cellStyle name="SAPBEXexcBad8 4 2 2 5" xfId="23771" xr:uid="{00000000-0005-0000-0000-000006400000}"/>
    <cellStyle name="SAPBEXexcBad8 4 2 3" xfId="20063" xr:uid="{00000000-0005-0000-0000-000007400000}"/>
    <cellStyle name="SAPBEXexcBad8 4 2 3 2" xfId="26971" xr:uid="{00000000-0005-0000-0000-000008400000}"/>
    <cellStyle name="SAPBEXexcBad8 4 2 4" xfId="19063" xr:uid="{00000000-0005-0000-0000-000009400000}"/>
    <cellStyle name="SAPBEXexcBad8 4 2 4 2" xfId="25972" xr:uid="{00000000-0005-0000-0000-00000A400000}"/>
    <cellStyle name="SAPBEXexcBad8 4 2 5" xfId="15355" xr:uid="{00000000-0005-0000-0000-00000B400000}"/>
    <cellStyle name="SAPBEXexcBad8 4 2 6" xfId="13914" xr:uid="{00000000-0005-0000-0000-00000C400000}"/>
    <cellStyle name="SAPBEXexcBad8 4 3" xfId="10131" xr:uid="{00000000-0005-0000-0000-00000D400000}"/>
    <cellStyle name="SAPBEXexcBad8 4 3 2" xfId="21571" xr:uid="{00000000-0005-0000-0000-00000E400000}"/>
    <cellStyle name="SAPBEXexcBad8 4 3 2 2" xfId="28469" xr:uid="{00000000-0005-0000-0000-00000F400000}"/>
    <cellStyle name="SAPBEXexcBad8 4 3 3" xfId="20621" xr:uid="{00000000-0005-0000-0000-000010400000}"/>
    <cellStyle name="SAPBEXexcBad8 4 3 3 2" xfId="27525" xr:uid="{00000000-0005-0000-0000-000011400000}"/>
    <cellStyle name="SAPBEXexcBad8 4 3 4" xfId="16950" xr:uid="{00000000-0005-0000-0000-000012400000}"/>
    <cellStyle name="SAPBEXexcBad8 4 3 5" xfId="24022" xr:uid="{00000000-0005-0000-0000-000013400000}"/>
    <cellStyle name="SAPBEXexcBad8 4 4" xfId="9625" xr:uid="{00000000-0005-0000-0000-000014400000}"/>
    <cellStyle name="SAPBEXexcBad8 4 4 2" xfId="21095" xr:uid="{00000000-0005-0000-0000-000015400000}"/>
    <cellStyle name="SAPBEXexcBad8 4 4 2 2" xfId="27999" xr:uid="{00000000-0005-0000-0000-000016400000}"/>
    <cellStyle name="SAPBEXexcBad8 4 4 3" xfId="19243" xr:uid="{00000000-0005-0000-0000-000017400000}"/>
    <cellStyle name="SAPBEXexcBad8 4 4 3 2" xfId="26152" xr:uid="{00000000-0005-0000-0000-000018400000}"/>
    <cellStyle name="SAPBEXexcBad8 4 4 4" xfId="16472" xr:uid="{00000000-0005-0000-0000-000019400000}"/>
    <cellStyle name="SAPBEXexcBad8 4 4 5" xfId="23556" xr:uid="{00000000-0005-0000-0000-00001A400000}"/>
    <cellStyle name="SAPBEXexcBad8 4 5" xfId="9719" xr:uid="{00000000-0005-0000-0000-00001B400000}"/>
    <cellStyle name="SAPBEXexcBad8 4 5 2" xfId="21188" xr:uid="{00000000-0005-0000-0000-00001C400000}"/>
    <cellStyle name="SAPBEXexcBad8 4 5 2 2" xfId="28092" xr:uid="{00000000-0005-0000-0000-00001D400000}"/>
    <cellStyle name="SAPBEXexcBad8 4 5 3" xfId="22399" xr:uid="{00000000-0005-0000-0000-00001E400000}"/>
    <cellStyle name="SAPBEXexcBad8 4 5 3 2" xfId="29296" xr:uid="{00000000-0005-0000-0000-00001F400000}"/>
    <cellStyle name="SAPBEXexcBad8 4 5 4" xfId="16566" xr:uid="{00000000-0005-0000-0000-000020400000}"/>
    <cellStyle name="SAPBEXexcBad8 4 5 5" xfId="23649" xr:uid="{00000000-0005-0000-0000-000021400000}"/>
    <cellStyle name="SAPBEXexcBad8 4 6" xfId="13164" xr:uid="{00000000-0005-0000-0000-000022400000}"/>
    <cellStyle name="SAPBEXexcBad8 4 6 2" xfId="22467" xr:uid="{00000000-0005-0000-0000-000023400000}"/>
    <cellStyle name="SAPBEXexcBad8 4 6 2 2" xfId="29364" xr:uid="{00000000-0005-0000-0000-000024400000}"/>
    <cellStyle name="SAPBEXexcBad8 4 6 3" xfId="23307" xr:uid="{00000000-0005-0000-0000-000025400000}"/>
    <cellStyle name="SAPBEXexcBad8 4 6 3 2" xfId="30203" xr:uid="{00000000-0005-0000-0000-000026400000}"/>
    <cellStyle name="SAPBEXexcBad8 4 6 4" xfId="17871" xr:uid="{00000000-0005-0000-0000-000027400000}"/>
    <cellStyle name="SAPBEXexcBad8 4 6 5" xfId="24790" xr:uid="{00000000-0005-0000-0000-000028400000}"/>
    <cellStyle name="SAPBEXexcBad8 4 7" xfId="18155" xr:uid="{00000000-0005-0000-0000-000029400000}"/>
    <cellStyle name="SAPBEXexcBad8 4 7 2" xfId="25069" xr:uid="{00000000-0005-0000-0000-00002A400000}"/>
    <cellStyle name="SAPBEXexcBad8 4 8" xfId="13416" xr:uid="{00000000-0005-0000-0000-00002B400000}"/>
    <cellStyle name="SAPBEXexcBad8 5" xfId="6016" xr:uid="{00000000-0005-0000-0000-00002C400000}"/>
    <cellStyle name="SAPBEXexcBad8 5 10" xfId="15362" xr:uid="{00000000-0005-0000-0000-00002D400000}"/>
    <cellStyle name="SAPBEXexcBad8 5 11" xfId="14596" xr:uid="{00000000-0005-0000-0000-00002E400000}"/>
    <cellStyle name="SAPBEXexcBad8 5 2" xfId="9754" xr:uid="{00000000-0005-0000-0000-00002F400000}"/>
    <cellStyle name="SAPBEXexcBad8 5 2 2" xfId="21223" xr:uid="{00000000-0005-0000-0000-000030400000}"/>
    <cellStyle name="SAPBEXexcBad8 5 2 2 2" xfId="28127" xr:uid="{00000000-0005-0000-0000-000031400000}"/>
    <cellStyle name="SAPBEXexcBad8 5 2 3" xfId="19213" xr:uid="{00000000-0005-0000-0000-000032400000}"/>
    <cellStyle name="SAPBEXexcBad8 5 2 3 2" xfId="26122" xr:uid="{00000000-0005-0000-0000-000033400000}"/>
    <cellStyle name="SAPBEXexcBad8 5 2 4" xfId="16601" xr:uid="{00000000-0005-0000-0000-000034400000}"/>
    <cellStyle name="SAPBEXexcBad8 5 2 5" xfId="23684" xr:uid="{00000000-0005-0000-0000-000035400000}"/>
    <cellStyle name="SAPBEXexcBad8 5 3" xfId="9661" xr:uid="{00000000-0005-0000-0000-000036400000}"/>
    <cellStyle name="SAPBEXexcBad8 5 3 2" xfId="21130" xr:uid="{00000000-0005-0000-0000-000037400000}"/>
    <cellStyle name="SAPBEXexcBad8 5 3 2 2" xfId="28034" xr:uid="{00000000-0005-0000-0000-000038400000}"/>
    <cellStyle name="SAPBEXexcBad8 5 3 3" xfId="18532" xr:uid="{00000000-0005-0000-0000-000039400000}"/>
    <cellStyle name="SAPBEXexcBad8 5 3 3 2" xfId="25443" xr:uid="{00000000-0005-0000-0000-00003A400000}"/>
    <cellStyle name="SAPBEXexcBad8 5 3 4" xfId="16508" xr:uid="{00000000-0005-0000-0000-00003B400000}"/>
    <cellStyle name="SAPBEXexcBad8 5 3 5" xfId="23591" xr:uid="{00000000-0005-0000-0000-00003C400000}"/>
    <cellStyle name="SAPBEXexcBad8 5 4" xfId="9506" xr:uid="{00000000-0005-0000-0000-00003D400000}"/>
    <cellStyle name="SAPBEXexcBad8 5 4 2" xfId="21000" xr:uid="{00000000-0005-0000-0000-00003E400000}"/>
    <cellStyle name="SAPBEXexcBad8 5 4 2 2" xfId="27904" xr:uid="{00000000-0005-0000-0000-00003F400000}"/>
    <cellStyle name="SAPBEXexcBad8 5 4 3" xfId="19269" xr:uid="{00000000-0005-0000-0000-000040400000}"/>
    <cellStyle name="SAPBEXexcBad8 5 4 3 2" xfId="26178" xr:uid="{00000000-0005-0000-0000-000041400000}"/>
    <cellStyle name="SAPBEXexcBad8 5 4 4" xfId="16354" xr:uid="{00000000-0005-0000-0000-000042400000}"/>
    <cellStyle name="SAPBEXexcBad8 5 4 5" xfId="23461" xr:uid="{00000000-0005-0000-0000-000043400000}"/>
    <cellStyle name="SAPBEXexcBad8 5 5" xfId="9405" xr:uid="{00000000-0005-0000-0000-000044400000}"/>
    <cellStyle name="SAPBEXexcBad8 5 5 2" xfId="20906" xr:uid="{00000000-0005-0000-0000-000045400000}"/>
    <cellStyle name="SAPBEXexcBad8 5 5 2 2" xfId="27810" xr:uid="{00000000-0005-0000-0000-000046400000}"/>
    <cellStyle name="SAPBEXexcBad8 5 5 3" xfId="18570" xr:uid="{00000000-0005-0000-0000-000047400000}"/>
    <cellStyle name="SAPBEXexcBad8 5 5 3 2" xfId="25481" xr:uid="{00000000-0005-0000-0000-000048400000}"/>
    <cellStyle name="SAPBEXexcBad8 5 5 4" xfId="16256" xr:uid="{00000000-0005-0000-0000-000049400000}"/>
    <cellStyle name="SAPBEXexcBad8 5 5 5" xfId="23367" xr:uid="{00000000-0005-0000-0000-00004A400000}"/>
    <cellStyle name="SAPBEXexcBad8 5 6" xfId="9695" xr:uid="{00000000-0005-0000-0000-00004B400000}"/>
    <cellStyle name="SAPBEXexcBad8 5 6 2" xfId="21164" xr:uid="{00000000-0005-0000-0000-00004C400000}"/>
    <cellStyle name="SAPBEXexcBad8 5 6 2 2" xfId="28068" xr:uid="{00000000-0005-0000-0000-00004D400000}"/>
    <cellStyle name="SAPBEXexcBad8 5 6 3" xfId="18194" xr:uid="{00000000-0005-0000-0000-00004E400000}"/>
    <cellStyle name="SAPBEXexcBad8 5 6 3 2" xfId="25108" xr:uid="{00000000-0005-0000-0000-00004F400000}"/>
    <cellStyle name="SAPBEXexcBad8 5 6 4" xfId="16542" xr:uid="{00000000-0005-0000-0000-000050400000}"/>
    <cellStyle name="SAPBEXexcBad8 5 6 5" xfId="23625" xr:uid="{00000000-0005-0000-0000-000051400000}"/>
    <cellStyle name="SAPBEXexcBad8 5 7" xfId="9943" xr:uid="{00000000-0005-0000-0000-000052400000}"/>
    <cellStyle name="SAPBEXexcBad8 5 7 2" xfId="21412" xr:uid="{00000000-0005-0000-0000-000053400000}"/>
    <cellStyle name="SAPBEXexcBad8 5 7 2 2" xfId="28311" xr:uid="{00000000-0005-0000-0000-000054400000}"/>
    <cellStyle name="SAPBEXexcBad8 5 7 3" xfId="18303" xr:uid="{00000000-0005-0000-0000-000055400000}"/>
    <cellStyle name="SAPBEXexcBad8 5 7 3 2" xfId="25217" xr:uid="{00000000-0005-0000-0000-000056400000}"/>
    <cellStyle name="SAPBEXexcBad8 5 7 4" xfId="16790" xr:uid="{00000000-0005-0000-0000-000057400000}"/>
    <cellStyle name="SAPBEXexcBad8 5 7 5" xfId="23868" xr:uid="{00000000-0005-0000-0000-000058400000}"/>
    <cellStyle name="SAPBEXexcBad8 5 8" xfId="20070" xr:uid="{00000000-0005-0000-0000-000059400000}"/>
    <cellStyle name="SAPBEXexcBad8 5 8 2" xfId="26978" xr:uid="{00000000-0005-0000-0000-00005A400000}"/>
    <cellStyle name="SAPBEXexcBad8 5 9" xfId="22432" xr:uid="{00000000-0005-0000-0000-00005B400000}"/>
    <cellStyle name="SAPBEXexcBad8 5 9 2" xfId="29329" xr:uid="{00000000-0005-0000-0000-00005C400000}"/>
    <cellStyle name="SAPBEXexcBad8 6" xfId="10126" xr:uid="{00000000-0005-0000-0000-00005D400000}"/>
    <cellStyle name="SAPBEXexcBad8 6 2" xfId="9683" xr:uid="{00000000-0005-0000-0000-00005E400000}"/>
    <cellStyle name="SAPBEXexcBad8 6 2 2" xfId="21152" xr:uid="{00000000-0005-0000-0000-00005F400000}"/>
    <cellStyle name="SAPBEXexcBad8 6 2 2 2" xfId="28056" xr:uid="{00000000-0005-0000-0000-000060400000}"/>
    <cellStyle name="SAPBEXexcBad8 6 2 3" xfId="18193" xr:uid="{00000000-0005-0000-0000-000061400000}"/>
    <cellStyle name="SAPBEXexcBad8 6 2 3 2" xfId="25107" xr:uid="{00000000-0005-0000-0000-000062400000}"/>
    <cellStyle name="SAPBEXexcBad8 6 2 4" xfId="16530" xr:uid="{00000000-0005-0000-0000-000063400000}"/>
    <cellStyle name="SAPBEXexcBad8 6 2 5" xfId="23613" xr:uid="{00000000-0005-0000-0000-000064400000}"/>
    <cellStyle name="SAPBEXexcBad8 6 3" xfId="21566" xr:uid="{00000000-0005-0000-0000-000065400000}"/>
    <cellStyle name="SAPBEXexcBad8 6 3 2" xfId="28464" xr:uid="{00000000-0005-0000-0000-000066400000}"/>
    <cellStyle name="SAPBEXexcBad8 6 4" xfId="20632" xr:uid="{00000000-0005-0000-0000-000067400000}"/>
    <cellStyle name="SAPBEXexcBad8 6 4 2" xfId="27536" xr:uid="{00000000-0005-0000-0000-000068400000}"/>
    <cellStyle name="SAPBEXexcBad8 6 5" xfId="16945" xr:uid="{00000000-0005-0000-0000-000069400000}"/>
    <cellStyle name="SAPBEXexcBad8 6 6" xfId="24017" xr:uid="{00000000-0005-0000-0000-00006A400000}"/>
    <cellStyle name="SAPBEXexcBad8 7" xfId="9843" xr:uid="{00000000-0005-0000-0000-00006B400000}"/>
    <cellStyle name="SAPBEXexcBad8 7 2" xfId="21312" xr:uid="{00000000-0005-0000-0000-00006C400000}"/>
    <cellStyle name="SAPBEXexcBad8 7 2 2" xfId="28215" xr:uid="{00000000-0005-0000-0000-00006D400000}"/>
    <cellStyle name="SAPBEXexcBad8 7 3" xfId="18367" xr:uid="{00000000-0005-0000-0000-00006E400000}"/>
    <cellStyle name="SAPBEXexcBad8 7 3 2" xfId="25280" xr:uid="{00000000-0005-0000-0000-00006F400000}"/>
    <cellStyle name="SAPBEXexcBad8 7 4" xfId="16690" xr:uid="{00000000-0005-0000-0000-000070400000}"/>
    <cellStyle name="SAPBEXexcBad8 7 5" xfId="23772" xr:uid="{00000000-0005-0000-0000-000071400000}"/>
    <cellStyle name="SAPBEXexcBad8 8" xfId="7021" xr:uid="{00000000-0005-0000-0000-000072400000}"/>
    <cellStyle name="SAPBEXexcBad8 8 2" xfId="20675" xr:uid="{00000000-0005-0000-0000-000073400000}"/>
    <cellStyle name="SAPBEXexcBad8 8 2 2" xfId="27579" xr:uid="{00000000-0005-0000-0000-000074400000}"/>
    <cellStyle name="SAPBEXexcBad8 8 3" xfId="18382" xr:uid="{00000000-0005-0000-0000-000075400000}"/>
    <cellStyle name="SAPBEXexcBad8 8 3 2" xfId="25295" xr:uid="{00000000-0005-0000-0000-000076400000}"/>
    <cellStyle name="SAPBEXexcBad8 8 4" xfId="15834" xr:uid="{00000000-0005-0000-0000-000077400000}"/>
    <cellStyle name="SAPBEXexcBad8 8 5" xfId="13791" xr:uid="{00000000-0005-0000-0000-000078400000}"/>
    <cellStyle name="SAPBEXexcBad8 9" xfId="18057" xr:uid="{00000000-0005-0000-0000-000079400000}"/>
    <cellStyle name="SAPBEXexcBad8 9 2" xfId="24971" xr:uid="{00000000-0005-0000-0000-00007A400000}"/>
    <cellStyle name="SAPBEXexcBad9" xfId="307" xr:uid="{00000000-0005-0000-0000-00007B400000}"/>
    <cellStyle name="SAPBEXexcBad9 10" xfId="13322" xr:uid="{00000000-0005-0000-0000-00007C400000}"/>
    <cellStyle name="SAPBEXexcBad9 2" xfId="308" xr:uid="{00000000-0005-0000-0000-00007D400000}"/>
    <cellStyle name="SAPBEXexcBad9 2 2" xfId="718" xr:uid="{00000000-0005-0000-0000-00007E400000}"/>
    <cellStyle name="SAPBEXexcBad9 2 2 2" xfId="6006" xr:uid="{00000000-0005-0000-0000-00007F400000}"/>
    <cellStyle name="SAPBEXexcBad9 2 2 2 2" xfId="20060" xr:uid="{00000000-0005-0000-0000-000080400000}"/>
    <cellStyle name="SAPBEXexcBad9 2 2 2 2 2" xfId="26968" xr:uid="{00000000-0005-0000-0000-000081400000}"/>
    <cellStyle name="SAPBEXexcBad9 2 2 2 3" xfId="18764" xr:uid="{00000000-0005-0000-0000-000082400000}"/>
    <cellStyle name="SAPBEXexcBad9 2 2 2 3 2" xfId="25675" xr:uid="{00000000-0005-0000-0000-000083400000}"/>
    <cellStyle name="SAPBEXexcBad9 2 2 2 4" xfId="15352" xr:uid="{00000000-0005-0000-0000-000084400000}"/>
    <cellStyle name="SAPBEXexcBad9 2 2 2 5" xfId="14599" xr:uid="{00000000-0005-0000-0000-000085400000}"/>
    <cellStyle name="SAPBEXexcBad9 2 2 3" xfId="10134" xr:uid="{00000000-0005-0000-0000-000086400000}"/>
    <cellStyle name="SAPBEXexcBad9 2 2 3 2" xfId="21574" xr:uid="{00000000-0005-0000-0000-000087400000}"/>
    <cellStyle name="SAPBEXexcBad9 2 2 3 2 2" xfId="28472" xr:uid="{00000000-0005-0000-0000-000088400000}"/>
    <cellStyle name="SAPBEXexcBad9 2 2 3 3" xfId="20614" xr:uid="{00000000-0005-0000-0000-000089400000}"/>
    <cellStyle name="SAPBEXexcBad9 2 2 3 3 2" xfId="27518" xr:uid="{00000000-0005-0000-0000-00008A400000}"/>
    <cellStyle name="SAPBEXexcBad9 2 2 3 4" xfId="16953" xr:uid="{00000000-0005-0000-0000-00008B400000}"/>
    <cellStyle name="SAPBEXexcBad9 2 2 3 5" xfId="24025" xr:uid="{00000000-0005-0000-0000-00008C400000}"/>
    <cellStyle name="SAPBEXexcBad9 2 2 4" xfId="18290" xr:uid="{00000000-0005-0000-0000-00008D400000}"/>
    <cellStyle name="SAPBEXexcBad9 2 2 4 2" xfId="25204" xr:uid="{00000000-0005-0000-0000-00008E400000}"/>
    <cellStyle name="SAPBEXexcBad9 2 2 5" xfId="13525" xr:uid="{00000000-0005-0000-0000-00008F400000}"/>
    <cellStyle name="SAPBEXexcBad9 2 3" xfId="5414" xr:uid="{00000000-0005-0000-0000-000090400000}"/>
    <cellStyle name="SAPBEXexcBad9 2 3 2" xfId="6005" xr:uid="{00000000-0005-0000-0000-000091400000}"/>
    <cellStyle name="SAPBEXexcBad9 2 3 2 2" xfId="20059" xr:uid="{00000000-0005-0000-0000-000092400000}"/>
    <cellStyle name="SAPBEXexcBad9 2 3 2 2 2" xfId="26967" xr:uid="{00000000-0005-0000-0000-000093400000}"/>
    <cellStyle name="SAPBEXexcBad9 2 3 2 3" xfId="18907" xr:uid="{00000000-0005-0000-0000-000094400000}"/>
    <cellStyle name="SAPBEXexcBad9 2 3 2 3 2" xfId="25816" xr:uid="{00000000-0005-0000-0000-000095400000}"/>
    <cellStyle name="SAPBEXexcBad9 2 3 2 4" xfId="15351" xr:uid="{00000000-0005-0000-0000-000096400000}"/>
    <cellStyle name="SAPBEXexcBad9 2 3 2 5" xfId="13916" xr:uid="{00000000-0005-0000-0000-000097400000}"/>
    <cellStyle name="SAPBEXexcBad9 2 3 3" xfId="10135" xr:uid="{00000000-0005-0000-0000-000098400000}"/>
    <cellStyle name="SAPBEXexcBad9 2 3 3 2" xfId="21575" xr:uid="{00000000-0005-0000-0000-000099400000}"/>
    <cellStyle name="SAPBEXexcBad9 2 3 3 2 2" xfId="28473" xr:uid="{00000000-0005-0000-0000-00009A400000}"/>
    <cellStyle name="SAPBEXexcBad9 2 3 3 3" xfId="20615" xr:uid="{00000000-0005-0000-0000-00009B400000}"/>
    <cellStyle name="SAPBEXexcBad9 2 3 3 3 2" xfId="27519" xr:uid="{00000000-0005-0000-0000-00009C400000}"/>
    <cellStyle name="SAPBEXexcBad9 2 3 3 4" xfId="16954" xr:uid="{00000000-0005-0000-0000-00009D400000}"/>
    <cellStyle name="SAPBEXexcBad9 2 3 3 5" xfId="24026" xr:uid="{00000000-0005-0000-0000-00009E400000}"/>
    <cellStyle name="SAPBEXexcBad9 2 3 4" xfId="11086" xr:uid="{00000000-0005-0000-0000-00009F400000}"/>
    <cellStyle name="SAPBEXexcBad9 2 3 4 2" xfId="22381" xr:uid="{00000000-0005-0000-0000-0000A0400000}"/>
    <cellStyle name="SAPBEXexcBad9 2 3 4 2 2" xfId="29278" xr:uid="{00000000-0005-0000-0000-0000A1400000}"/>
    <cellStyle name="SAPBEXexcBad9 2 3 4 3" xfId="23282" xr:uid="{00000000-0005-0000-0000-0000A2400000}"/>
    <cellStyle name="SAPBEXexcBad9 2 3 4 3 2" xfId="30178" xr:uid="{00000000-0005-0000-0000-0000A3400000}"/>
    <cellStyle name="SAPBEXexcBad9 2 3 4 4" xfId="17786" xr:uid="{00000000-0005-0000-0000-0000A4400000}"/>
    <cellStyle name="SAPBEXexcBad9 2 3 4 5" xfId="24765" xr:uid="{00000000-0005-0000-0000-0000A5400000}"/>
    <cellStyle name="SAPBEXexcBad9 2 3 5" xfId="19662" xr:uid="{00000000-0005-0000-0000-0000A6400000}"/>
    <cellStyle name="SAPBEXexcBad9 2 3 5 2" xfId="26571" xr:uid="{00000000-0005-0000-0000-0000A7400000}"/>
    <cellStyle name="SAPBEXexcBad9 2 3 6" xfId="14929" xr:uid="{00000000-0005-0000-0000-0000A8400000}"/>
    <cellStyle name="SAPBEXexcBad9 2 4" xfId="6007" xr:uid="{00000000-0005-0000-0000-0000A9400000}"/>
    <cellStyle name="SAPBEXexcBad9 2 4 2" xfId="9442" xr:uid="{00000000-0005-0000-0000-0000AA400000}"/>
    <cellStyle name="SAPBEXexcBad9 2 4 2 2" xfId="20938" xr:uid="{00000000-0005-0000-0000-0000AB400000}"/>
    <cellStyle name="SAPBEXexcBad9 2 4 2 2 2" xfId="27842" xr:uid="{00000000-0005-0000-0000-0000AC400000}"/>
    <cellStyle name="SAPBEXexcBad9 2 4 2 3" xfId="19283" xr:uid="{00000000-0005-0000-0000-0000AD400000}"/>
    <cellStyle name="SAPBEXexcBad9 2 4 2 3 2" xfId="26192" xr:uid="{00000000-0005-0000-0000-0000AE400000}"/>
    <cellStyle name="SAPBEXexcBad9 2 4 2 4" xfId="16290" xr:uid="{00000000-0005-0000-0000-0000AF400000}"/>
    <cellStyle name="SAPBEXexcBad9 2 4 2 5" xfId="23399" xr:uid="{00000000-0005-0000-0000-0000B0400000}"/>
    <cellStyle name="SAPBEXexcBad9 2 4 3" xfId="20061" xr:uid="{00000000-0005-0000-0000-0000B1400000}"/>
    <cellStyle name="SAPBEXexcBad9 2 4 3 2" xfId="26969" xr:uid="{00000000-0005-0000-0000-0000B2400000}"/>
    <cellStyle name="SAPBEXexcBad9 2 4 4" xfId="22499" xr:uid="{00000000-0005-0000-0000-0000B3400000}"/>
    <cellStyle name="SAPBEXexcBad9 2 4 4 2" xfId="29396" xr:uid="{00000000-0005-0000-0000-0000B4400000}"/>
    <cellStyle name="SAPBEXexcBad9 2 4 5" xfId="15353" xr:uid="{00000000-0005-0000-0000-0000B5400000}"/>
    <cellStyle name="SAPBEXexcBad9 2 4 6" xfId="13483" xr:uid="{00000000-0005-0000-0000-0000B6400000}"/>
    <cellStyle name="SAPBEXexcBad9 2 5" xfId="10133" xr:uid="{00000000-0005-0000-0000-0000B7400000}"/>
    <cellStyle name="SAPBEXexcBad9 2 5 2" xfId="21573" xr:uid="{00000000-0005-0000-0000-0000B8400000}"/>
    <cellStyle name="SAPBEXexcBad9 2 5 2 2" xfId="28471" xr:uid="{00000000-0005-0000-0000-0000B9400000}"/>
    <cellStyle name="SAPBEXexcBad9 2 5 3" xfId="20613" xr:uid="{00000000-0005-0000-0000-0000BA400000}"/>
    <cellStyle name="SAPBEXexcBad9 2 5 3 2" xfId="27517" xr:uid="{00000000-0005-0000-0000-0000BB400000}"/>
    <cellStyle name="SAPBEXexcBad9 2 5 4" xfId="16952" xr:uid="{00000000-0005-0000-0000-0000BC400000}"/>
    <cellStyle name="SAPBEXexcBad9 2 5 5" xfId="24024" xr:uid="{00000000-0005-0000-0000-0000BD400000}"/>
    <cellStyle name="SAPBEXexcBad9 2 6" xfId="18060" xr:uid="{00000000-0005-0000-0000-0000BE400000}"/>
    <cellStyle name="SAPBEXexcBad9 2 6 2" xfId="24974" xr:uid="{00000000-0005-0000-0000-0000BF400000}"/>
    <cellStyle name="SAPBEXexcBad9 2 7" xfId="13323" xr:uid="{00000000-0005-0000-0000-0000C0400000}"/>
    <cellStyle name="SAPBEXexcBad9 3" xfId="669" xr:uid="{00000000-0005-0000-0000-0000C1400000}"/>
    <cellStyle name="SAPBEXexcBad9 3 2" xfId="6004" xr:uid="{00000000-0005-0000-0000-0000C2400000}"/>
    <cellStyle name="SAPBEXexcBad9 3 2 2" xfId="9880" xr:uid="{00000000-0005-0000-0000-0000C3400000}"/>
    <cellStyle name="SAPBEXexcBad9 3 2 2 2" xfId="21349" xr:uid="{00000000-0005-0000-0000-0000C4400000}"/>
    <cellStyle name="SAPBEXexcBad9 3 2 2 2 2" xfId="28251" xr:uid="{00000000-0005-0000-0000-0000C5400000}"/>
    <cellStyle name="SAPBEXexcBad9 3 2 2 3" xfId="17917" xr:uid="{00000000-0005-0000-0000-0000C6400000}"/>
    <cellStyle name="SAPBEXexcBad9 3 2 2 3 2" xfId="24831" xr:uid="{00000000-0005-0000-0000-0000C7400000}"/>
    <cellStyle name="SAPBEXexcBad9 3 2 2 4" xfId="16727" xr:uid="{00000000-0005-0000-0000-0000C8400000}"/>
    <cellStyle name="SAPBEXexcBad9 3 2 2 5" xfId="23808" xr:uid="{00000000-0005-0000-0000-0000C9400000}"/>
    <cellStyle name="SAPBEXexcBad9 3 2 3" xfId="20058" xr:uid="{00000000-0005-0000-0000-0000CA400000}"/>
    <cellStyle name="SAPBEXexcBad9 3 2 3 2" xfId="26966" xr:uid="{00000000-0005-0000-0000-0000CB400000}"/>
    <cellStyle name="SAPBEXexcBad9 3 2 4" xfId="20692" xr:uid="{00000000-0005-0000-0000-0000CC400000}"/>
    <cellStyle name="SAPBEXexcBad9 3 2 4 2" xfId="27596" xr:uid="{00000000-0005-0000-0000-0000CD400000}"/>
    <cellStyle name="SAPBEXexcBad9 3 2 5" xfId="15350" xr:uid="{00000000-0005-0000-0000-0000CE400000}"/>
    <cellStyle name="SAPBEXexcBad9 3 2 6" xfId="15732" xr:uid="{00000000-0005-0000-0000-0000CF400000}"/>
    <cellStyle name="SAPBEXexcBad9 3 3" xfId="10136" xr:uid="{00000000-0005-0000-0000-0000D0400000}"/>
    <cellStyle name="SAPBEXexcBad9 3 3 2" xfId="9575" xr:uid="{00000000-0005-0000-0000-0000D1400000}"/>
    <cellStyle name="SAPBEXexcBad9 3 3 2 2" xfId="21064" xr:uid="{00000000-0005-0000-0000-0000D2400000}"/>
    <cellStyle name="SAPBEXexcBad9 3 3 2 2 2" xfId="27968" xr:uid="{00000000-0005-0000-0000-0000D3400000}"/>
    <cellStyle name="SAPBEXexcBad9 3 3 2 3" xfId="20106" xr:uid="{00000000-0005-0000-0000-0000D4400000}"/>
    <cellStyle name="SAPBEXexcBad9 3 3 2 3 2" xfId="27014" xr:uid="{00000000-0005-0000-0000-0000D5400000}"/>
    <cellStyle name="SAPBEXexcBad9 3 3 2 4" xfId="16423" xr:uid="{00000000-0005-0000-0000-0000D6400000}"/>
    <cellStyle name="SAPBEXexcBad9 3 3 2 5" xfId="23525" xr:uid="{00000000-0005-0000-0000-0000D7400000}"/>
    <cellStyle name="SAPBEXexcBad9 3 3 3" xfId="21576" xr:uid="{00000000-0005-0000-0000-0000D8400000}"/>
    <cellStyle name="SAPBEXexcBad9 3 3 3 2" xfId="28474" xr:uid="{00000000-0005-0000-0000-0000D9400000}"/>
    <cellStyle name="SAPBEXexcBad9 3 3 4" xfId="20616" xr:uid="{00000000-0005-0000-0000-0000DA400000}"/>
    <cellStyle name="SAPBEXexcBad9 3 3 4 2" xfId="27520" xr:uid="{00000000-0005-0000-0000-0000DB400000}"/>
    <cellStyle name="SAPBEXexcBad9 3 3 5" xfId="16955" xr:uid="{00000000-0005-0000-0000-0000DC400000}"/>
    <cellStyle name="SAPBEXexcBad9 3 3 6" xfId="24027" xr:uid="{00000000-0005-0000-0000-0000DD400000}"/>
    <cellStyle name="SAPBEXexcBad9 3 4" xfId="9477" xr:uid="{00000000-0005-0000-0000-0000DE400000}"/>
    <cellStyle name="SAPBEXexcBad9 3 4 2" xfId="20971" xr:uid="{00000000-0005-0000-0000-0000DF400000}"/>
    <cellStyle name="SAPBEXexcBad9 3 4 2 2" xfId="27875" xr:uid="{00000000-0005-0000-0000-0000E0400000}"/>
    <cellStyle name="SAPBEXexcBad9 3 4 3" xfId="18214" xr:uid="{00000000-0005-0000-0000-0000E1400000}"/>
    <cellStyle name="SAPBEXexcBad9 3 4 3 2" xfId="25128" xr:uid="{00000000-0005-0000-0000-0000E2400000}"/>
    <cellStyle name="SAPBEXexcBad9 3 4 4" xfId="16325" xr:uid="{00000000-0005-0000-0000-0000E3400000}"/>
    <cellStyle name="SAPBEXexcBad9 3 4 5" xfId="23432" xr:uid="{00000000-0005-0000-0000-0000E4400000}"/>
    <cellStyle name="SAPBEXexcBad9 3 5" xfId="10066" xr:uid="{00000000-0005-0000-0000-0000E5400000}"/>
    <cellStyle name="SAPBEXexcBad9 3 5 2" xfId="21518" xr:uid="{00000000-0005-0000-0000-0000E6400000}"/>
    <cellStyle name="SAPBEXexcBad9 3 5 2 2" xfId="28417" xr:uid="{00000000-0005-0000-0000-0000E7400000}"/>
    <cellStyle name="SAPBEXexcBad9 3 5 3" xfId="18467" xr:uid="{00000000-0005-0000-0000-0000E8400000}"/>
    <cellStyle name="SAPBEXexcBad9 3 5 3 2" xfId="25380" xr:uid="{00000000-0005-0000-0000-0000E9400000}"/>
    <cellStyle name="SAPBEXexcBad9 3 5 4" xfId="16896" xr:uid="{00000000-0005-0000-0000-0000EA400000}"/>
    <cellStyle name="SAPBEXexcBad9 3 5 5" xfId="23971" xr:uid="{00000000-0005-0000-0000-0000EB400000}"/>
    <cellStyle name="SAPBEXexcBad9 3 6" xfId="18261" xr:uid="{00000000-0005-0000-0000-0000EC400000}"/>
    <cellStyle name="SAPBEXexcBad9 3 6 2" xfId="25175" xr:uid="{00000000-0005-0000-0000-0000ED400000}"/>
    <cellStyle name="SAPBEXexcBad9 3 7" xfId="13492" xr:uid="{00000000-0005-0000-0000-0000EE400000}"/>
    <cellStyle name="SAPBEXexcBad9 4" xfId="470" xr:uid="{00000000-0005-0000-0000-0000EF400000}"/>
    <cellStyle name="SAPBEXexcBad9 4 2" xfId="6003" xr:uid="{00000000-0005-0000-0000-0000F0400000}"/>
    <cellStyle name="SAPBEXexcBad9 4 2 2" xfId="9883" xr:uid="{00000000-0005-0000-0000-0000F1400000}"/>
    <cellStyle name="SAPBEXexcBad9 4 2 2 2" xfId="21352" xr:uid="{00000000-0005-0000-0000-0000F2400000}"/>
    <cellStyle name="SAPBEXexcBad9 4 2 2 2 2" xfId="28254" xr:uid="{00000000-0005-0000-0000-0000F3400000}"/>
    <cellStyle name="SAPBEXexcBad9 4 2 2 3" xfId="19619" xr:uid="{00000000-0005-0000-0000-0000F4400000}"/>
    <cellStyle name="SAPBEXexcBad9 4 2 2 3 2" xfId="26528" xr:uid="{00000000-0005-0000-0000-0000F5400000}"/>
    <cellStyle name="SAPBEXexcBad9 4 2 2 4" xfId="16730" xr:uid="{00000000-0005-0000-0000-0000F6400000}"/>
    <cellStyle name="SAPBEXexcBad9 4 2 2 5" xfId="23811" xr:uid="{00000000-0005-0000-0000-0000F7400000}"/>
    <cellStyle name="SAPBEXexcBad9 4 2 3" xfId="20057" xr:uid="{00000000-0005-0000-0000-0000F8400000}"/>
    <cellStyle name="SAPBEXexcBad9 4 2 3 2" xfId="26965" xr:uid="{00000000-0005-0000-0000-0000F9400000}"/>
    <cellStyle name="SAPBEXexcBad9 4 2 4" xfId="20456" xr:uid="{00000000-0005-0000-0000-0000FA400000}"/>
    <cellStyle name="SAPBEXexcBad9 4 2 4 2" xfId="27360" xr:uid="{00000000-0005-0000-0000-0000FB400000}"/>
    <cellStyle name="SAPBEXexcBad9 4 2 5" xfId="15349" xr:uid="{00000000-0005-0000-0000-0000FC400000}"/>
    <cellStyle name="SAPBEXexcBad9 4 2 6" xfId="17822" xr:uid="{00000000-0005-0000-0000-0000FD400000}"/>
    <cellStyle name="SAPBEXexcBad9 4 3" xfId="10137" xr:uid="{00000000-0005-0000-0000-0000FE400000}"/>
    <cellStyle name="SAPBEXexcBad9 4 3 2" xfId="21577" xr:uid="{00000000-0005-0000-0000-0000FF400000}"/>
    <cellStyle name="SAPBEXexcBad9 4 3 2 2" xfId="28475" xr:uid="{00000000-0005-0000-0000-000000410000}"/>
    <cellStyle name="SAPBEXexcBad9 4 3 3" xfId="20612" xr:uid="{00000000-0005-0000-0000-000001410000}"/>
    <cellStyle name="SAPBEXexcBad9 4 3 3 2" xfId="27516" xr:uid="{00000000-0005-0000-0000-000002410000}"/>
    <cellStyle name="SAPBEXexcBad9 4 3 4" xfId="16956" xr:uid="{00000000-0005-0000-0000-000003410000}"/>
    <cellStyle name="SAPBEXexcBad9 4 3 5" xfId="24028" xr:uid="{00000000-0005-0000-0000-000004410000}"/>
    <cellStyle name="SAPBEXexcBad9 4 4" xfId="9524" xr:uid="{00000000-0005-0000-0000-000005410000}"/>
    <cellStyle name="SAPBEXexcBad9 4 4 2" xfId="21017" xr:uid="{00000000-0005-0000-0000-000006410000}"/>
    <cellStyle name="SAPBEXexcBad9 4 4 2 2" xfId="27921" xr:uid="{00000000-0005-0000-0000-000007410000}"/>
    <cellStyle name="SAPBEXexcBad9 4 4 3" xfId="18551" xr:uid="{00000000-0005-0000-0000-000008410000}"/>
    <cellStyle name="SAPBEXexcBad9 4 4 3 2" xfId="25462" xr:uid="{00000000-0005-0000-0000-000009410000}"/>
    <cellStyle name="SAPBEXexcBad9 4 4 4" xfId="16372" xr:uid="{00000000-0005-0000-0000-00000A410000}"/>
    <cellStyle name="SAPBEXexcBad9 4 4 5" xfId="23478" xr:uid="{00000000-0005-0000-0000-00000B410000}"/>
    <cellStyle name="SAPBEXexcBad9 4 5" xfId="13165" xr:uid="{00000000-0005-0000-0000-00000C410000}"/>
    <cellStyle name="SAPBEXexcBad9 4 5 2" xfId="22468" xr:uid="{00000000-0005-0000-0000-00000D410000}"/>
    <cellStyle name="SAPBEXexcBad9 4 5 2 2" xfId="29365" xr:uid="{00000000-0005-0000-0000-00000E410000}"/>
    <cellStyle name="SAPBEXexcBad9 4 5 3" xfId="23308" xr:uid="{00000000-0005-0000-0000-00000F410000}"/>
    <cellStyle name="SAPBEXexcBad9 4 5 3 2" xfId="30204" xr:uid="{00000000-0005-0000-0000-000010410000}"/>
    <cellStyle name="SAPBEXexcBad9 4 5 4" xfId="17872" xr:uid="{00000000-0005-0000-0000-000011410000}"/>
    <cellStyle name="SAPBEXexcBad9 4 5 5" xfId="24791" xr:uid="{00000000-0005-0000-0000-000012410000}"/>
    <cellStyle name="SAPBEXexcBad9 4 6" xfId="18156" xr:uid="{00000000-0005-0000-0000-000013410000}"/>
    <cellStyle name="SAPBEXexcBad9 4 6 2" xfId="25070" xr:uid="{00000000-0005-0000-0000-000014410000}"/>
    <cellStyle name="SAPBEXexcBad9 4 7" xfId="13417" xr:uid="{00000000-0005-0000-0000-000015410000}"/>
    <cellStyle name="SAPBEXexcBad9 5" xfId="6008" xr:uid="{00000000-0005-0000-0000-000016410000}"/>
    <cellStyle name="SAPBEXexcBad9 5 10" xfId="15354" xr:uid="{00000000-0005-0000-0000-000017410000}"/>
    <cellStyle name="SAPBEXexcBad9 5 11" xfId="13274" xr:uid="{00000000-0005-0000-0000-000018410000}"/>
    <cellStyle name="SAPBEXexcBad9 5 2" xfId="9753" xr:uid="{00000000-0005-0000-0000-000019410000}"/>
    <cellStyle name="SAPBEXexcBad9 5 2 2" xfId="21222" xr:uid="{00000000-0005-0000-0000-00001A410000}"/>
    <cellStyle name="SAPBEXexcBad9 5 2 2 2" xfId="28126" xr:uid="{00000000-0005-0000-0000-00001B410000}"/>
    <cellStyle name="SAPBEXexcBad9 5 2 3" xfId="18514" xr:uid="{00000000-0005-0000-0000-00001C410000}"/>
    <cellStyle name="SAPBEXexcBad9 5 2 3 2" xfId="25425" xr:uid="{00000000-0005-0000-0000-00001D410000}"/>
    <cellStyle name="SAPBEXexcBad9 5 2 4" xfId="16600" xr:uid="{00000000-0005-0000-0000-00001E410000}"/>
    <cellStyle name="SAPBEXexcBad9 5 2 5" xfId="23683" xr:uid="{00000000-0005-0000-0000-00001F410000}"/>
    <cellStyle name="SAPBEXexcBad9 5 3" xfId="9660" xr:uid="{00000000-0005-0000-0000-000020410000}"/>
    <cellStyle name="SAPBEXexcBad9 5 3 2" xfId="21129" xr:uid="{00000000-0005-0000-0000-000021410000}"/>
    <cellStyle name="SAPBEXexcBad9 5 3 2 2" xfId="28033" xr:uid="{00000000-0005-0000-0000-000022410000}"/>
    <cellStyle name="SAPBEXexcBad9 5 3 3" xfId="18316" xr:uid="{00000000-0005-0000-0000-000023410000}"/>
    <cellStyle name="SAPBEXexcBad9 5 3 3 2" xfId="25229" xr:uid="{00000000-0005-0000-0000-000024410000}"/>
    <cellStyle name="SAPBEXexcBad9 5 3 4" xfId="16507" xr:uid="{00000000-0005-0000-0000-000025410000}"/>
    <cellStyle name="SAPBEXexcBad9 5 3 5" xfId="23590" xr:uid="{00000000-0005-0000-0000-000026410000}"/>
    <cellStyle name="SAPBEXexcBad9 5 4" xfId="9505" xr:uid="{00000000-0005-0000-0000-000027410000}"/>
    <cellStyle name="SAPBEXexcBad9 5 4 2" xfId="20999" xr:uid="{00000000-0005-0000-0000-000028410000}"/>
    <cellStyle name="SAPBEXexcBad9 5 4 2 2" xfId="27903" xr:uid="{00000000-0005-0000-0000-000029410000}"/>
    <cellStyle name="SAPBEXexcBad9 5 4 3" xfId="18554" xr:uid="{00000000-0005-0000-0000-00002A410000}"/>
    <cellStyle name="SAPBEXexcBad9 5 4 3 2" xfId="25465" xr:uid="{00000000-0005-0000-0000-00002B410000}"/>
    <cellStyle name="SAPBEXexcBad9 5 4 4" xfId="16353" xr:uid="{00000000-0005-0000-0000-00002C410000}"/>
    <cellStyle name="SAPBEXexcBad9 5 4 5" xfId="23460" xr:uid="{00000000-0005-0000-0000-00002D410000}"/>
    <cellStyle name="SAPBEXexcBad9 5 5" xfId="9404" xr:uid="{00000000-0005-0000-0000-00002E410000}"/>
    <cellStyle name="SAPBEXexcBad9 5 5 2" xfId="20905" xr:uid="{00000000-0005-0000-0000-00002F410000}"/>
    <cellStyle name="SAPBEXexcBad9 5 5 2 2" xfId="27809" xr:uid="{00000000-0005-0000-0000-000030410000}"/>
    <cellStyle name="SAPBEXexcBad9 5 5 3" xfId="18326" xr:uid="{00000000-0005-0000-0000-000031410000}"/>
    <cellStyle name="SAPBEXexcBad9 5 5 3 2" xfId="25239" xr:uid="{00000000-0005-0000-0000-000032410000}"/>
    <cellStyle name="SAPBEXexcBad9 5 5 4" xfId="16255" xr:uid="{00000000-0005-0000-0000-000033410000}"/>
    <cellStyle name="SAPBEXexcBad9 5 5 5" xfId="23366" xr:uid="{00000000-0005-0000-0000-000034410000}"/>
    <cellStyle name="SAPBEXexcBad9 5 6" xfId="9673" xr:uid="{00000000-0005-0000-0000-000035410000}"/>
    <cellStyle name="SAPBEXexcBad9 5 6 2" xfId="21142" xr:uid="{00000000-0005-0000-0000-000036410000}"/>
    <cellStyle name="SAPBEXexcBad9 5 6 2 2" xfId="28046" xr:uid="{00000000-0005-0000-0000-000037410000}"/>
    <cellStyle name="SAPBEXexcBad9 5 6 3" xfId="17937" xr:uid="{00000000-0005-0000-0000-000038410000}"/>
    <cellStyle name="SAPBEXexcBad9 5 6 3 2" xfId="24851" xr:uid="{00000000-0005-0000-0000-000039410000}"/>
    <cellStyle name="SAPBEXexcBad9 5 6 4" xfId="16520" xr:uid="{00000000-0005-0000-0000-00003A410000}"/>
    <cellStyle name="SAPBEXexcBad9 5 6 5" xfId="23603" xr:uid="{00000000-0005-0000-0000-00003B410000}"/>
    <cellStyle name="SAPBEXexcBad9 5 7" xfId="9942" xr:uid="{00000000-0005-0000-0000-00003C410000}"/>
    <cellStyle name="SAPBEXexcBad9 5 7 2" xfId="21411" xr:uid="{00000000-0005-0000-0000-00003D410000}"/>
    <cellStyle name="SAPBEXexcBad9 5 7 2 2" xfId="28310" xr:uid="{00000000-0005-0000-0000-00003E410000}"/>
    <cellStyle name="SAPBEXexcBad9 5 7 3" xfId="19173" xr:uid="{00000000-0005-0000-0000-00003F410000}"/>
    <cellStyle name="SAPBEXexcBad9 5 7 3 2" xfId="26082" xr:uid="{00000000-0005-0000-0000-000040410000}"/>
    <cellStyle name="SAPBEXexcBad9 5 7 4" xfId="16789" xr:uid="{00000000-0005-0000-0000-000041410000}"/>
    <cellStyle name="SAPBEXexcBad9 5 7 5" xfId="23867" xr:uid="{00000000-0005-0000-0000-000042410000}"/>
    <cellStyle name="SAPBEXexcBad9 5 8" xfId="20062" xr:uid="{00000000-0005-0000-0000-000043410000}"/>
    <cellStyle name="SAPBEXexcBad9 5 8 2" xfId="26970" xr:uid="{00000000-0005-0000-0000-000044410000}"/>
    <cellStyle name="SAPBEXexcBad9 5 9" xfId="18990" xr:uid="{00000000-0005-0000-0000-000045410000}"/>
    <cellStyle name="SAPBEXexcBad9 5 9 2" xfId="25899" xr:uid="{00000000-0005-0000-0000-000046410000}"/>
    <cellStyle name="SAPBEXexcBad9 6" xfId="10132" xr:uid="{00000000-0005-0000-0000-000047410000}"/>
    <cellStyle name="SAPBEXexcBad9 6 2" xfId="9784" xr:uid="{00000000-0005-0000-0000-000048410000}"/>
    <cellStyle name="SAPBEXexcBad9 6 2 2" xfId="21253" xr:uid="{00000000-0005-0000-0000-000049410000}"/>
    <cellStyle name="SAPBEXexcBad9 6 2 2 2" xfId="28157" xr:uid="{00000000-0005-0000-0000-00004A410000}"/>
    <cellStyle name="SAPBEXexcBad9 6 2 3" xfId="22397" xr:uid="{00000000-0005-0000-0000-00004B410000}"/>
    <cellStyle name="SAPBEXexcBad9 6 2 3 2" xfId="29294" xr:uid="{00000000-0005-0000-0000-00004C410000}"/>
    <cellStyle name="SAPBEXexcBad9 6 2 4" xfId="16631" xr:uid="{00000000-0005-0000-0000-00004D410000}"/>
    <cellStyle name="SAPBEXexcBad9 6 2 5" xfId="23714" xr:uid="{00000000-0005-0000-0000-00004E410000}"/>
    <cellStyle name="SAPBEXexcBad9 6 3" xfId="21572" xr:uid="{00000000-0005-0000-0000-00004F410000}"/>
    <cellStyle name="SAPBEXexcBad9 6 3 2" xfId="28470" xr:uid="{00000000-0005-0000-0000-000050410000}"/>
    <cellStyle name="SAPBEXexcBad9 6 4" xfId="20622" xr:uid="{00000000-0005-0000-0000-000051410000}"/>
    <cellStyle name="SAPBEXexcBad9 6 4 2" xfId="27526" xr:uid="{00000000-0005-0000-0000-000052410000}"/>
    <cellStyle name="SAPBEXexcBad9 6 5" xfId="16951" xr:uid="{00000000-0005-0000-0000-000053410000}"/>
    <cellStyle name="SAPBEXexcBad9 6 6" xfId="24023" xr:uid="{00000000-0005-0000-0000-000054410000}"/>
    <cellStyle name="SAPBEXexcBad9 7" xfId="9896" xr:uid="{00000000-0005-0000-0000-000055410000}"/>
    <cellStyle name="SAPBEXexcBad9 7 2" xfId="21365" xr:uid="{00000000-0005-0000-0000-000056410000}"/>
    <cellStyle name="SAPBEXexcBad9 7 2 2" xfId="28266" xr:uid="{00000000-0005-0000-0000-000057410000}"/>
    <cellStyle name="SAPBEXexcBad9 7 3" xfId="19909" xr:uid="{00000000-0005-0000-0000-000058410000}"/>
    <cellStyle name="SAPBEXexcBad9 7 3 2" xfId="26817" xr:uid="{00000000-0005-0000-0000-000059410000}"/>
    <cellStyle name="SAPBEXexcBad9 7 4" xfId="16743" xr:uid="{00000000-0005-0000-0000-00005A410000}"/>
    <cellStyle name="SAPBEXexcBad9 7 5" xfId="23823" xr:uid="{00000000-0005-0000-0000-00005B410000}"/>
    <cellStyle name="SAPBEXexcBad9 8" xfId="7020" xr:uid="{00000000-0005-0000-0000-00005C410000}"/>
    <cellStyle name="SAPBEXexcBad9 8 2" xfId="20674" xr:uid="{00000000-0005-0000-0000-00005D410000}"/>
    <cellStyle name="SAPBEXexcBad9 8 2 2" xfId="27578" xr:uid="{00000000-0005-0000-0000-00005E410000}"/>
    <cellStyle name="SAPBEXexcBad9 8 3" xfId="19331" xr:uid="{00000000-0005-0000-0000-00005F410000}"/>
    <cellStyle name="SAPBEXexcBad9 8 3 2" xfId="26240" xr:uid="{00000000-0005-0000-0000-000060410000}"/>
    <cellStyle name="SAPBEXexcBad9 8 4" xfId="15833" xr:uid="{00000000-0005-0000-0000-000061410000}"/>
    <cellStyle name="SAPBEXexcBad9 8 5" xfId="13790" xr:uid="{00000000-0005-0000-0000-000062410000}"/>
    <cellStyle name="SAPBEXexcBad9 9" xfId="18059" xr:uid="{00000000-0005-0000-0000-000063410000}"/>
    <cellStyle name="SAPBEXexcBad9 9 2" xfId="24973" xr:uid="{00000000-0005-0000-0000-000064410000}"/>
    <cellStyle name="SAPBEXexcCritical4" xfId="309" xr:uid="{00000000-0005-0000-0000-000065410000}"/>
    <cellStyle name="SAPBEXexcCritical4 10" xfId="13324" xr:uid="{00000000-0005-0000-0000-000066410000}"/>
    <cellStyle name="SAPBEXexcCritical4 2" xfId="310" xr:uid="{00000000-0005-0000-0000-000067410000}"/>
    <cellStyle name="SAPBEXexcCritical4 2 2" xfId="719" xr:uid="{00000000-0005-0000-0000-000068410000}"/>
    <cellStyle name="SAPBEXexcCritical4 2 2 2" xfId="6000" xr:uid="{00000000-0005-0000-0000-000069410000}"/>
    <cellStyle name="SAPBEXexcCritical4 2 2 2 2" xfId="20054" xr:uid="{00000000-0005-0000-0000-00006A410000}"/>
    <cellStyle name="SAPBEXexcCritical4 2 2 2 2 2" xfId="26962" xr:uid="{00000000-0005-0000-0000-00006B410000}"/>
    <cellStyle name="SAPBEXexcCritical4 2 2 2 3" xfId="20455" xr:uid="{00000000-0005-0000-0000-00006C410000}"/>
    <cellStyle name="SAPBEXexcCritical4 2 2 2 3 2" xfId="27359" xr:uid="{00000000-0005-0000-0000-00006D410000}"/>
    <cellStyle name="SAPBEXexcCritical4 2 2 2 4" xfId="15346" xr:uid="{00000000-0005-0000-0000-00006E410000}"/>
    <cellStyle name="SAPBEXexcCritical4 2 2 2 5" xfId="13917" xr:uid="{00000000-0005-0000-0000-00006F410000}"/>
    <cellStyle name="SAPBEXexcCritical4 2 2 3" xfId="10139" xr:uid="{00000000-0005-0000-0000-000070410000}"/>
    <cellStyle name="SAPBEXexcCritical4 2 2 3 2" xfId="21579" xr:uid="{00000000-0005-0000-0000-000071410000}"/>
    <cellStyle name="SAPBEXexcCritical4 2 2 3 2 2" xfId="28477" xr:uid="{00000000-0005-0000-0000-000072410000}"/>
    <cellStyle name="SAPBEXexcCritical4 2 2 3 3" xfId="22501" xr:uid="{00000000-0005-0000-0000-000073410000}"/>
    <cellStyle name="SAPBEXexcCritical4 2 2 3 3 2" xfId="29398" xr:uid="{00000000-0005-0000-0000-000074410000}"/>
    <cellStyle name="SAPBEXexcCritical4 2 2 3 4" xfId="16958" xr:uid="{00000000-0005-0000-0000-000075410000}"/>
    <cellStyle name="SAPBEXexcCritical4 2 2 3 5" xfId="24030" xr:uid="{00000000-0005-0000-0000-000076410000}"/>
    <cellStyle name="SAPBEXexcCritical4 2 2 4" xfId="18291" xr:uid="{00000000-0005-0000-0000-000077410000}"/>
    <cellStyle name="SAPBEXexcCritical4 2 2 4 2" xfId="25205" xr:uid="{00000000-0005-0000-0000-000078410000}"/>
    <cellStyle name="SAPBEXexcCritical4 2 2 5" xfId="13526" xr:uid="{00000000-0005-0000-0000-000079410000}"/>
    <cellStyle name="SAPBEXexcCritical4 2 3" xfId="5415" xr:uid="{00000000-0005-0000-0000-00007A410000}"/>
    <cellStyle name="SAPBEXexcCritical4 2 3 2" xfId="5999" xr:uid="{00000000-0005-0000-0000-00007B410000}"/>
    <cellStyle name="SAPBEXexcCritical4 2 3 2 2" xfId="20053" xr:uid="{00000000-0005-0000-0000-00007C410000}"/>
    <cellStyle name="SAPBEXexcCritical4 2 3 2 2 2" xfId="26961" xr:uid="{00000000-0005-0000-0000-00007D410000}"/>
    <cellStyle name="SAPBEXexcCritical4 2 3 2 3" xfId="18811" xr:uid="{00000000-0005-0000-0000-00007E410000}"/>
    <cellStyle name="SAPBEXexcCritical4 2 3 2 3 2" xfId="25721" xr:uid="{00000000-0005-0000-0000-00007F410000}"/>
    <cellStyle name="SAPBEXexcCritical4 2 3 2 4" xfId="15345" xr:uid="{00000000-0005-0000-0000-000080410000}"/>
    <cellStyle name="SAPBEXexcCritical4 2 3 2 5" xfId="17823" xr:uid="{00000000-0005-0000-0000-000081410000}"/>
    <cellStyle name="SAPBEXexcCritical4 2 3 3" xfId="10140" xr:uid="{00000000-0005-0000-0000-000082410000}"/>
    <cellStyle name="SAPBEXexcCritical4 2 3 3 2" xfId="21580" xr:uid="{00000000-0005-0000-0000-000083410000}"/>
    <cellStyle name="SAPBEXexcCritical4 2 3 3 2 2" xfId="28478" xr:uid="{00000000-0005-0000-0000-000084410000}"/>
    <cellStyle name="SAPBEXexcCritical4 2 3 3 3" xfId="22502" xr:uid="{00000000-0005-0000-0000-000085410000}"/>
    <cellStyle name="SAPBEXexcCritical4 2 3 3 3 2" xfId="29399" xr:uid="{00000000-0005-0000-0000-000086410000}"/>
    <cellStyle name="SAPBEXexcCritical4 2 3 3 4" xfId="16959" xr:uid="{00000000-0005-0000-0000-000087410000}"/>
    <cellStyle name="SAPBEXexcCritical4 2 3 3 5" xfId="24031" xr:uid="{00000000-0005-0000-0000-000088410000}"/>
    <cellStyle name="SAPBEXexcCritical4 2 3 4" xfId="9716" xr:uid="{00000000-0005-0000-0000-000089410000}"/>
    <cellStyle name="SAPBEXexcCritical4 2 3 4 2" xfId="21185" xr:uid="{00000000-0005-0000-0000-00008A410000}"/>
    <cellStyle name="SAPBEXexcCritical4 2 3 4 2 2" xfId="28089" xr:uid="{00000000-0005-0000-0000-00008B410000}"/>
    <cellStyle name="SAPBEXexcCritical4 2 3 4 3" xfId="18523" xr:uid="{00000000-0005-0000-0000-00008C410000}"/>
    <cellStyle name="SAPBEXexcCritical4 2 3 4 3 2" xfId="25434" xr:uid="{00000000-0005-0000-0000-00008D410000}"/>
    <cellStyle name="SAPBEXexcCritical4 2 3 4 4" xfId="16563" xr:uid="{00000000-0005-0000-0000-00008E410000}"/>
    <cellStyle name="SAPBEXexcCritical4 2 3 4 5" xfId="23646" xr:uid="{00000000-0005-0000-0000-00008F410000}"/>
    <cellStyle name="SAPBEXexcCritical4 2 3 5" xfId="19663" xr:uid="{00000000-0005-0000-0000-000090410000}"/>
    <cellStyle name="SAPBEXexcCritical4 2 3 5 2" xfId="26572" xr:uid="{00000000-0005-0000-0000-000091410000}"/>
    <cellStyle name="SAPBEXexcCritical4 2 3 6" xfId="14930" xr:uid="{00000000-0005-0000-0000-000092410000}"/>
    <cellStyle name="SAPBEXexcCritical4 2 4" xfId="6001" xr:uid="{00000000-0005-0000-0000-000093410000}"/>
    <cellStyle name="SAPBEXexcCritical4 2 4 2" xfId="11084" xr:uid="{00000000-0005-0000-0000-000094410000}"/>
    <cellStyle name="SAPBEXexcCritical4 2 4 2 2" xfId="22379" xr:uid="{00000000-0005-0000-0000-000095410000}"/>
    <cellStyle name="SAPBEXexcCritical4 2 4 2 2 2" xfId="29276" xr:uid="{00000000-0005-0000-0000-000096410000}"/>
    <cellStyle name="SAPBEXexcCritical4 2 4 2 3" xfId="23280" xr:uid="{00000000-0005-0000-0000-000097410000}"/>
    <cellStyle name="SAPBEXexcCritical4 2 4 2 3 2" xfId="30176" xr:uid="{00000000-0005-0000-0000-000098410000}"/>
    <cellStyle name="SAPBEXexcCritical4 2 4 2 4" xfId="17784" xr:uid="{00000000-0005-0000-0000-000099410000}"/>
    <cellStyle name="SAPBEXexcCritical4 2 4 2 5" xfId="24763" xr:uid="{00000000-0005-0000-0000-00009A410000}"/>
    <cellStyle name="SAPBEXexcCritical4 2 4 3" xfId="20055" xr:uid="{00000000-0005-0000-0000-00009B410000}"/>
    <cellStyle name="SAPBEXexcCritical4 2 4 3 2" xfId="26963" xr:uid="{00000000-0005-0000-0000-00009C410000}"/>
    <cellStyle name="SAPBEXexcCritical4 2 4 4" xfId="21854" xr:uid="{00000000-0005-0000-0000-00009D410000}"/>
    <cellStyle name="SAPBEXexcCritical4 2 4 4 2" xfId="28751" xr:uid="{00000000-0005-0000-0000-00009E410000}"/>
    <cellStyle name="SAPBEXexcCritical4 2 4 5" xfId="15347" xr:uid="{00000000-0005-0000-0000-00009F410000}"/>
    <cellStyle name="SAPBEXexcCritical4 2 4 6" xfId="14600" xr:uid="{00000000-0005-0000-0000-0000A0410000}"/>
    <cellStyle name="SAPBEXexcCritical4 2 5" xfId="10138" xr:uid="{00000000-0005-0000-0000-0000A1410000}"/>
    <cellStyle name="SAPBEXexcCritical4 2 5 2" xfId="9441" xr:uid="{00000000-0005-0000-0000-0000A2410000}"/>
    <cellStyle name="SAPBEXexcCritical4 2 5 2 2" xfId="20937" xr:uid="{00000000-0005-0000-0000-0000A3410000}"/>
    <cellStyle name="SAPBEXexcCritical4 2 5 2 2 2" xfId="27841" xr:uid="{00000000-0005-0000-0000-0000A4410000}"/>
    <cellStyle name="SAPBEXexcCritical4 2 5 2 3" xfId="18564" xr:uid="{00000000-0005-0000-0000-0000A5410000}"/>
    <cellStyle name="SAPBEXexcCritical4 2 5 2 3 2" xfId="25475" xr:uid="{00000000-0005-0000-0000-0000A6410000}"/>
    <cellStyle name="SAPBEXexcCritical4 2 5 2 4" xfId="16289" xr:uid="{00000000-0005-0000-0000-0000A7410000}"/>
    <cellStyle name="SAPBEXexcCritical4 2 5 2 5" xfId="23398" xr:uid="{00000000-0005-0000-0000-0000A8410000}"/>
    <cellStyle name="SAPBEXexcCritical4 2 5 3" xfId="21578" xr:uid="{00000000-0005-0000-0000-0000A9410000}"/>
    <cellStyle name="SAPBEXexcCritical4 2 5 3 2" xfId="28476" xr:uid="{00000000-0005-0000-0000-0000AA410000}"/>
    <cellStyle name="SAPBEXexcCritical4 2 5 4" xfId="22500" xr:uid="{00000000-0005-0000-0000-0000AB410000}"/>
    <cellStyle name="SAPBEXexcCritical4 2 5 4 2" xfId="29397" xr:uid="{00000000-0005-0000-0000-0000AC410000}"/>
    <cellStyle name="SAPBEXexcCritical4 2 5 5" xfId="16957" xr:uid="{00000000-0005-0000-0000-0000AD410000}"/>
    <cellStyle name="SAPBEXexcCritical4 2 5 6" xfId="24029" xr:uid="{00000000-0005-0000-0000-0000AE410000}"/>
    <cellStyle name="SAPBEXexcCritical4 2 6" xfId="6394" xr:uid="{00000000-0005-0000-0000-0000AF410000}"/>
    <cellStyle name="SAPBEXexcCritical4 2 6 2" xfId="20352" xr:uid="{00000000-0005-0000-0000-0000B0410000}"/>
    <cellStyle name="SAPBEXexcCritical4 2 6 2 2" xfId="27256" xr:uid="{00000000-0005-0000-0000-0000B1410000}"/>
    <cellStyle name="SAPBEXexcCritical4 2 6 3" xfId="18430" xr:uid="{00000000-0005-0000-0000-0000B2410000}"/>
    <cellStyle name="SAPBEXexcCritical4 2 6 3 2" xfId="25343" xr:uid="{00000000-0005-0000-0000-0000B3410000}"/>
    <cellStyle name="SAPBEXexcCritical4 2 6 4" xfId="15641" xr:uid="{00000000-0005-0000-0000-0000B4410000}"/>
    <cellStyle name="SAPBEXexcCritical4 2 6 5" xfId="13606" xr:uid="{00000000-0005-0000-0000-0000B5410000}"/>
    <cellStyle name="SAPBEXexcCritical4 2 7" xfId="18062" xr:uid="{00000000-0005-0000-0000-0000B6410000}"/>
    <cellStyle name="SAPBEXexcCritical4 2 7 2" xfId="24976" xr:uid="{00000000-0005-0000-0000-0000B7410000}"/>
    <cellStyle name="SAPBEXexcCritical4 2 8" xfId="13325" xr:uid="{00000000-0005-0000-0000-0000B8410000}"/>
    <cellStyle name="SAPBEXexcCritical4 3" xfId="670" xr:uid="{00000000-0005-0000-0000-0000B9410000}"/>
    <cellStyle name="SAPBEXexcCritical4 3 2" xfId="5998" xr:uid="{00000000-0005-0000-0000-0000BA410000}"/>
    <cellStyle name="SAPBEXexcCritical4 3 2 2" xfId="9847" xr:uid="{00000000-0005-0000-0000-0000BB410000}"/>
    <cellStyle name="SAPBEXexcCritical4 3 2 2 2" xfId="21316" xr:uid="{00000000-0005-0000-0000-0000BC410000}"/>
    <cellStyle name="SAPBEXexcCritical4 3 2 2 2 2" xfId="28219" xr:uid="{00000000-0005-0000-0000-0000BD410000}"/>
    <cellStyle name="SAPBEXexcCritical4 3 2 2 3" xfId="18202" xr:uid="{00000000-0005-0000-0000-0000BE410000}"/>
    <cellStyle name="SAPBEXexcCritical4 3 2 2 3 2" xfId="25116" xr:uid="{00000000-0005-0000-0000-0000BF410000}"/>
    <cellStyle name="SAPBEXexcCritical4 3 2 2 4" xfId="16694" xr:uid="{00000000-0005-0000-0000-0000C0410000}"/>
    <cellStyle name="SAPBEXexcCritical4 3 2 2 5" xfId="23776" xr:uid="{00000000-0005-0000-0000-0000C1410000}"/>
    <cellStyle name="SAPBEXexcCritical4 3 2 3" xfId="20052" xr:uid="{00000000-0005-0000-0000-0000C2410000}"/>
    <cellStyle name="SAPBEXexcCritical4 3 2 3 2" xfId="26960" xr:uid="{00000000-0005-0000-0000-0000C3410000}"/>
    <cellStyle name="SAPBEXexcCritical4 3 2 4" xfId="18908" xr:uid="{00000000-0005-0000-0000-0000C4410000}"/>
    <cellStyle name="SAPBEXexcCritical4 3 2 4 2" xfId="25817" xr:uid="{00000000-0005-0000-0000-0000C5410000}"/>
    <cellStyle name="SAPBEXexcCritical4 3 2 5" xfId="15344" xr:uid="{00000000-0005-0000-0000-0000C6410000}"/>
    <cellStyle name="SAPBEXexcCritical4 3 2 6" xfId="13451" xr:uid="{00000000-0005-0000-0000-0000C7410000}"/>
    <cellStyle name="SAPBEXexcCritical4 3 3" xfId="10141" xr:uid="{00000000-0005-0000-0000-0000C8410000}"/>
    <cellStyle name="SAPBEXexcCritical4 3 3 2" xfId="9813" xr:uid="{00000000-0005-0000-0000-0000C9410000}"/>
    <cellStyle name="SAPBEXexcCritical4 3 3 2 2" xfId="21282" xr:uid="{00000000-0005-0000-0000-0000CA410000}"/>
    <cellStyle name="SAPBEXexcCritical4 3 3 2 2 2" xfId="28185" xr:uid="{00000000-0005-0000-0000-0000CB410000}"/>
    <cellStyle name="SAPBEXexcCritical4 3 3 2 3" xfId="18508" xr:uid="{00000000-0005-0000-0000-0000CC410000}"/>
    <cellStyle name="SAPBEXexcCritical4 3 3 2 3 2" xfId="25420" xr:uid="{00000000-0005-0000-0000-0000CD410000}"/>
    <cellStyle name="SAPBEXexcCritical4 3 3 2 4" xfId="16660" xr:uid="{00000000-0005-0000-0000-0000CE410000}"/>
    <cellStyle name="SAPBEXexcCritical4 3 3 2 5" xfId="23742" xr:uid="{00000000-0005-0000-0000-0000CF410000}"/>
    <cellStyle name="SAPBEXexcCritical4 3 3 3" xfId="21581" xr:uid="{00000000-0005-0000-0000-0000D0410000}"/>
    <cellStyle name="SAPBEXexcCritical4 3 3 3 2" xfId="28479" xr:uid="{00000000-0005-0000-0000-0000D1410000}"/>
    <cellStyle name="SAPBEXexcCritical4 3 3 4" xfId="22503" xr:uid="{00000000-0005-0000-0000-0000D2410000}"/>
    <cellStyle name="SAPBEXexcCritical4 3 3 4 2" xfId="29400" xr:uid="{00000000-0005-0000-0000-0000D3410000}"/>
    <cellStyle name="SAPBEXexcCritical4 3 3 5" xfId="16960" xr:uid="{00000000-0005-0000-0000-0000D4410000}"/>
    <cellStyle name="SAPBEXexcCritical4 3 3 6" xfId="24032" xr:uid="{00000000-0005-0000-0000-0000D5410000}"/>
    <cellStyle name="SAPBEXexcCritical4 3 4" xfId="9574" xr:uid="{00000000-0005-0000-0000-0000D6410000}"/>
    <cellStyle name="SAPBEXexcCritical4 3 4 2" xfId="21063" xr:uid="{00000000-0005-0000-0000-0000D7410000}"/>
    <cellStyle name="SAPBEXexcCritical4 3 4 2 2" xfId="27967" xr:uid="{00000000-0005-0000-0000-0000D8410000}"/>
    <cellStyle name="SAPBEXexcCritical4 3 4 3" xfId="19088" xr:uid="{00000000-0005-0000-0000-0000D9410000}"/>
    <cellStyle name="SAPBEXexcCritical4 3 4 3 2" xfId="25997" xr:uid="{00000000-0005-0000-0000-0000DA410000}"/>
    <cellStyle name="SAPBEXexcCritical4 3 4 4" xfId="16422" xr:uid="{00000000-0005-0000-0000-0000DB410000}"/>
    <cellStyle name="SAPBEXexcCritical4 3 4 5" xfId="23524" xr:uid="{00000000-0005-0000-0000-0000DC410000}"/>
    <cellStyle name="SAPBEXexcCritical4 3 5" xfId="9476" xr:uid="{00000000-0005-0000-0000-0000DD410000}"/>
    <cellStyle name="SAPBEXexcCritical4 3 5 2" xfId="20970" xr:uid="{00000000-0005-0000-0000-0000DE410000}"/>
    <cellStyle name="SAPBEXexcCritical4 3 5 2 2" xfId="27874" xr:uid="{00000000-0005-0000-0000-0000DF410000}"/>
    <cellStyle name="SAPBEXexcCritical4 3 5 3" xfId="20114" xr:uid="{00000000-0005-0000-0000-0000E0410000}"/>
    <cellStyle name="SAPBEXexcCritical4 3 5 3 2" xfId="27022" xr:uid="{00000000-0005-0000-0000-0000E1410000}"/>
    <cellStyle name="SAPBEXexcCritical4 3 5 4" xfId="16324" xr:uid="{00000000-0005-0000-0000-0000E2410000}"/>
    <cellStyle name="SAPBEXexcCritical4 3 5 5" xfId="23431" xr:uid="{00000000-0005-0000-0000-0000E3410000}"/>
    <cellStyle name="SAPBEXexcCritical4 3 6" xfId="10065" xr:uid="{00000000-0005-0000-0000-0000E4410000}"/>
    <cellStyle name="SAPBEXexcCritical4 3 6 2" xfId="21517" xr:uid="{00000000-0005-0000-0000-0000E5410000}"/>
    <cellStyle name="SAPBEXexcCritical4 3 6 2 2" xfId="28416" xr:uid="{00000000-0005-0000-0000-0000E6410000}"/>
    <cellStyle name="SAPBEXexcCritical4 3 6 3" xfId="19148" xr:uid="{00000000-0005-0000-0000-0000E7410000}"/>
    <cellStyle name="SAPBEXexcCritical4 3 6 3 2" xfId="26057" xr:uid="{00000000-0005-0000-0000-0000E8410000}"/>
    <cellStyle name="SAPBEXexcCritical4 3 6 4" xfId="16895" xr:uid="{00000000-0005-0000-0000-0000E9410000}"/>
    <cellStyle name="SAPBEXexcCritical4 3 6 5" xfId="23970" xr:uid="{00000000-0005-0000-0000-0000EA410000}"/>
    <cellStyle name="SAPBEXexcCritical4 3 7" xfId="18262" xr:uid="{00000000-0005-0000-0000-0000EB410000}"/>
    <cellStyle name="SAPBEXexcCritical4 3 7 2" xfId="25176" xr:uid="{00000000-0005-0000-0000-0000EC410000}"/>
    <cellStyle name="SAPBEXexcCritical4 3 8" xfId="13493" xr:uid="{00000000-0005-0000-0000-0000ED410000}"/>
    <cellStyle name="SAPBEXexcCritical4 4" xfId="471" xr:uid="{00000000-0005-0000-0000-0000EE410000}"/>
    <cellStyle name="SAPBEXexcCritical4 4 2" xfId="5997" xr:uid="{00000000-0005-0000-0000-0000EF410000}"/>
    <cellStyle name="SAPBEXexcCritical4 4 2 2" xfId="9819" xr:uid="{00000000-0005-0000-0000-0000F0410000}"/>
    <cellStyle name="SAPBEXexcCritical4 4 2 2 2" xfId="21288" xr:uid="{00000000-0005-0000-0000-0000F1410000}"/>
    <cellStyle name="SAPBEXexcCritical4 4 2 2 2 2" xfId="28191" xr:uid="{00000000-0005-0000-0000-0000F2410000}"/>
    <cellStyle name="SAPBEXexcCritical4 4 2 2 3" xfId="19622" xr:uid="{00000000-0005-0000-0000-0000F3410000}"/>
    <cellStyle name="SAPBEXexcCritical4 4 2 2 3 2" xfId="26531" xr:uid="{00000000-0005-0000-0000-0000F4410000}"/>
    <cellStyle name="SAPBEXexcCritical4 4 2 2 4" xfId="16666" xr:uid="{00000000-0005-0000-0000-0000F5410000}"/>
    <cellStyle name="SAPBEXexcCritical4 4 2 2 5" xfId="23748" xr:uid="{00000000-0005-0000-0000-0000F6410000}"/>
    <cellStyle name="SAPBEXexcCritical4 4 2 3" xfId="20051" xr:uid="{00000000-0005-0000-0000-0000F7410000}"/>
    <cellStyle name="SAPBEXexcCritical4 4 2 3 2" xfId="26959" xr:uid="{00000000-0005-0000-0000-0000F8410000}"/>
    <cellStyle name="SAPBEXexcCritical4 4 2 4" xfId="20694" xr:uid="{00000000-0005-0000-0000-0000F9410000}"/>
    <cellStyle name="SAPBEXexcCritical4 4 2 4 2" xfId="27598" xr:uid="{00000000-0005-0000-0000-0000FA410000}"/>
    <cellStyle name="SAPBEXexcCritical4 4 2 5" xfId="15343" xr:uid="{00000000-0005-0000-0000-0000FB410000}"/>
    <cellStyle name="SAPBEXexcCritical4 4 2 6" xfId="14601" xr:uid="{00000000-0005-0000-0000-0000FC410000}"/>
    <cellStyle name="SAPBEXexcCritical4 4 3" xfId="10142" xr:uid="{00000000-0005-0000-0000-0000FD410000}"/>
    <cellStyle name="SAPBEXexcCritical4 4 3 2" xfId="21582" xr:uid="{00000000-0005-0000-0000-0000FE410000}"/>
    <cellStyle name="SAPBEXexcCritical4 4 3 2 2" xfId="28480" xr:uid="{00000000-0005-0000-0000-0000FF410000}"/>
    <cellStyle name="SAPBEXexcCritical4 4 3 3" xfId="22504" xr:uid="{00000000-0005-0000-0000-000000420000}"/>
    <cellStyle name="SAPBEXexcCritical4 4 3 3 2" xfId="29401" xr:uid="{00000000-0005-0000-0000-000001420000}"/>
    <cellStyle name="SAPBEXexcCritical4 4 3 4" xfId="16961" xr:uid="{00000000-0005-0000-0000-000002420000}"/>
    <cellStyle name="SAPBEXexcCritical4 4 3 5" xfId="24033" xr:uid="{00000000-0005-0000-0000-000003420000}"/>
    <cellStyle name="SAPBEXexcCritical4 4 4" xfId="9624" xr:uid="{00000000-0005-0000-0000-000004420000}"/>
    <cellStyle name="SAPBEXexcCritical4 4 4 2" xfId="21094" xr:uid="{00000000-0005-0000-0000-000005420000}"/>
    <cellStyle name="SAPBEXexcCritical4 4 4 2 2" xfId="27998" xr:uid="{00000000-0005-0000-0000-000006420000}"/>
    <cellStyle name="SAPBEXexcCritical4 4 4 3" xfId="18536" xr:uid="{00000000-0005-0000-0000-000007420000}"/>
    <cellStyle name="SAPBEXexcCritical4 4 4 3 2" xfId="25447" xr:uid="{00000000-0005-0000-0000-000008420000}"/>
    <cellStyle name="SAPBEXexcCritical4 4 4 4" xfId="16471" xr:uid="{00000000-0005-0000-0000-000009420000}"/>
    <cellStyle name="SAPBEXexcCritical4 4 4 5" xfId="23555" xr:uid="{00000000-0005-0000-0000-00000A420000}"/>
    <cellStyle name="SAPBEXexcCritical4 4 5" xfId="9548" xr:uid="{00000000-0005-0000-0000-00000B420000}"/>
    <cellStyle name="SAPBEXexcCritical4 4 5 2" xfId="21041" xr:uid="{00000000-0005-0000-0000-00000C420000}"/>
    <cellStyle name="SAPBEXexcCritical4 4 5 2 2" xfId="27945" xr:uid="{00000000-0005-0000-0000-00000D420000}"/>
    <cellStyle name="SAPBEXexcCritical4 4 5 3" xfId="17946" xr:uid="{00000000-0005-0000-0000-00000E420000}"/>
    <cellStyle name="SAPBEXexcCritical4 4 5 3 2" xfId="24860" xr:uid="{00000000-0005-0000-0000-00000F420000}"/>
    <cellStyle name="SAPBEXexcCritical4 4 5 4" xfId="16396" xr:uid="{00000000-0005-0000-0000-000010420000}"/>
    <cellStyle name="SAPBEXexcCritical4 4 5 5" xfId="23502" xr:uid="{00000000-0005-0000-0000-000011420000}"/>
    <cellStyle name="SAPBEXexcCritical4 4 6" xfId="13166" xr:uid="{00000000-0005-0000-0000-000012420000}"/>
    <cellStyle name="SAPBEXexcCritical4 4 6 2" xfId="22469" xr:uid="{00000000-0005-0000-0000-000013420000}"/>
    <cellStyle name="SAPBEXexcCritical4 4 6 2 2" xfId="29366" xr:uid="{00000000-0005-0000-0000-000014420000}"/>
    <cellStyle name="SAPBEXexcCritical4 4 6 3" xfId="23309" xr:uid="{00000000-0005-0000-0000-000015420000}"/>
    <cellStyle name="SAPBEXexcCritical4 4 6 3 2" xfId="30205" xr:uid="{00000000-0005-0000-0000-000016420000}"/>
    <cellStyle name="SAPBEXexcCritical4 4 6 4" xfId="17873" xr:uid="{00000000-0005-0000-0000-000017420000}"/>
    <cellStyle name="SAPBEXexcCritical4 4 6 5" xfId="24792" xr:uid="{00000000-0005-0000-0000-000018420000}"/>
    <cellStyle name="SAPBEXexcCritical4 4 7" xfId="18157" xr:uid="{00000000-0005-0000-0000-000019420000}"/>
    <cellStyle name="SAPBEXexcCritical4 4 7 2" xfId="25071" xr:uid="{00000000-0005-0000-0000-00001A420000}"/>
    <cellStyle name="SAPBEXexcCritical4 4 8" xfId="13418" xr:uid="{00000000-0005-0000-0000-00001B420000}"/>
    <cellStyle name="SAPBEXexcCritical4 5" xfId="6002" xr:uid="{00000000-0005-0000-0000-00001C420000}"/>
    <cellStyle name="SAPBEXexcCritical4 5 10" xfId="15348" xr:uid="{00000000-0005-0000-0000-00001D420000}"/>
    <cellStyle name="SAPBEXexcCritical4 5 11" xfId="13544" xr:uid="{00000000-0005-0000-0000-00001E420000}"/>
    <cellStyle name="SAPBEXexcCritical4 5 2" xfId="9752" xr:uid="{00000000-0005-0000-0000-00001F420000}"/>
    <cellStyle name="SAPBEXexcCritical4 5 2 2" xfId="21221" xr:uid="{00000000-0005-0000-0000-000020420000}"/>
    <cellStyle name="SAPBEXexcCritical4 5 2 2 2" xfId="28125" xr:uid="{00000000-0005-0000-0000-000021420000}"/>
    <cellStyle name="SAPBEXexcCritical4 5 2 3" xfId="17929" xr:uid="{00000000-0005-0000-0000-000022420000}"/>
    <cellStyle name="SAPBEXexcCritical4 5 2 3 2" xfId="24843" xr:uid="{00000000-0005-0000-0000-000023420000}"/>
    <cellStyle name="SAPBEXexcCritical4 5 2 4" xfId="16599" xr:uid="{00000000-0005-0000-0000-000024420000}"/>
    <cellStyle name="SAPBEXexcCritical4 5 2 5" xfId="23682" xr:uid="{00000000-0005-0000-0000-000025420000}"/>
    <cellStyle name="SAPBEXexcCritical4 5 3" xfId="9659" xr:uid="{00000000-0005-0000-0000-000026420000}"/>
    <cellStyle name="SAPBEXexcCritical4 5 3 2" xfId="21128" xr:uid="{00000000-0005-0000-0000-000027420000}"/>
    <cellStyle name="SAPBEXexcCritical4 5 3 2 2" xfId="28032" xr:uid="{00000000-0005-0000-0000-000028420000}"/>
    <cellStyle name="SAPBEXexcCritical4 5 3 3" xfId="18855" xr:uid="{00000000-0005-0000-0000-000029420000}"/>
    <cellStyle name="SAPBEXexcCritical4 5 3 3 2" xfId="25764" xr:uid="{00000000-0005-0000-0000-00002A420000}"/>
    <cellStyle name="SAPBEXexcCritical4 5 3 4" xfId="16506" xr:uid="{00000000-0005-0000-0000-00002B420000}"/>
    <cellStyle name="SAPBEXexcCritical4 5 3 5" xfId="23589" xr:uid="{00000000-0005-0000-0000-00002C420000}"/>
    <cellStyle name="SAPBEXexcCritical4 5 4" xfId="9504" xr:uid="{00000000-0005-0000-0000-00002D420000}"/>
    <cellStyle name="SAPBEXexcCritical4 5 4 2" xfId="20998" xr:uid="{00000000-0005-0000-0000-00002E420000}"/>
    <cellStyle name="SAPBEXexcCritical4 5 4 2 2" xfId="27902" xr:uid="{00000000-0005-0000-0000-00002F420000}"/>
    <cellStyle name="SAPBEXexcCritical4 5 4 3" xfId="20545" xr:uid="{00000000-0005-0000-0000-000030420000}"/>
    <cellStyle name="SAPBEXexcCritical4 5 4 3 2" xfId="27449" xr:uid="{00000000-0005-0000-0000-000031420000}"/>
    <cellStyle name="SAPBEXexcCritical4 5 4 4" xfId="16352" xr:uid="{00000000-0005-0000-0000-000032420000}"/>
    <cellStyle name="SAPBEXexcCritical4 5 4 5" xfId="23459" xr:uid="{00000000-0005-0000-0000-000033420000}"/>
    <cellStyle name="SAPBEXexcCritical4 5 5" xfId="9403" xr:uid="{00000000-0005-0000-0000-000034420000}"/>
    <cellStyle name="SAPBEXexcCritical4 5 5 2" xfId="20904" xr:uid="{00000000-0005-0000-0000-000035420000}"/>
    <cellStyle name="SAPBEXexcCritical4 5 5 2 2" xfId="27808" xr:uid="{00000000-0005-0000-0000-000036420000}"/>
    <cellStyle name="SAPBEXexcCritical4 5 5 3" xfId="18861" xr:uid="{00000000-0005-0000-0000-000037420000}"/>
    <cellStyle name="SAPBEXexcCritical4 5 5 3 2" xfId="25770" xr:uid="{00000000-0005-0000-0000-000038420000}"/>
    <cellStyle name="SAPBEXexcCritical4 5 5 4" xfId="16254" xr:uid="{00000000-0005-0000-0000-000039420000}"/>
    <cellStyle name="SAPBEXexcCritical4 5 5 5" xfId="23365" xr:uid="{00000000-0005-0000-0000-00003A420000}"/>
    <cellStyle name="SAPBEXexcCritical4 5 6" xfId="9341" xr:uid="{00000000-0005-0000-0000-00003B420000}"/>
    <cellStyle name="SAPBEXexcCritical4 5 6 2" xfId="20855" xr:uid="{00000000-0005-0000-0000-00003C420000}"/>
    <cellStyle name="SAPBEXexcCritical4 5 6 2 2" xfId="27759" xr:uid="{00000000-0005-0000-0000-00003D420000}"/>
    <cellStyle name="SAPBEXexcCritical4 5 6 3" xfId="18579" xr:uid="{00000000-0005-0000-0000-00003E420000}"/>
    <cellStyle name="SAPBEXexcCritical4 5 6 3 2" xfId="25490" xr:uid="{00000000-0005-0000-0000-00003F420000}"/>
    <cellStyle name="SAPBEXexcCritical4 5 6 4" xfId="16192" xr:uid="{00000000-0005-0000-0000-000040420000}"/>
    <cellStyle name="SAPBEXexcCritical4 5 6 5" xfId="17796" xr:uid="{00000000-0005-0000-0000-000041420000}"/>
    <cellStyle name="SAPBEXexcCritical4 5 7" xfId="9941" xr:uid="{00000000-0005-0000-0000-000042420000}"/>
    <cellStyle name="SAPBEXexcCritical4 5 7 2" xfId="21410" xr:uid="{00000000-0005-0000-0000-000043420000}"/>
    <cellStyle name="SAPBEXexcCritical4 5 7 2 2" xfId="28309" xr:uid="{00000000-0005-0000-0000-000044420000}"/>
    <cellStyle name="SAPBEXexcCritical4 5 7 3" xfId="18486" xr:uid="{00000000-0005-0000-0000-000045420000}"/>
    <cellStyle name="SAPBEXexcCritical4 5 7 3 2" xfId="25399" xr:uid="{00000000-0005-0000-0000-000046420000}"/>
    <cellStyle name="SAPBEXexcCritical4 5 7 4" xfId="16788" xr:uid="{00000000-0005-0000-0000-000047420000}"/>
    <cellStyle name="SAPBEXexcCritical4 5 7 5" xfId="23866" xr:uid="{00000000-0005-0000-0000-000048420000}"/>
    <cellStyle name="SAPBEXexcCritical4 5 8" xfId="20056" xr:uid="{00000000-0005-0000-0000-000049420000}"/>
    <cellStyle name="SAPBEXexcCritical4 5 8 2" xfId="26964" xr:uid="{00000000-0005-0000-0000-00004A420000}"/>
    <cellStyle name="SAPBEXexcCritical4 5 9" xfId="20691" xr:uid="{00000000-0005-0000-0000-00004B420000}"/>
    <cellStyle name="SAPBEXexcCritical4 5 9 2" xfId="27595" xr:uid="{00000000-0005-0000-0000-00004C420000}"/>
    <cellStyle name="SAPBEXexcCritical4 6" xfId="10277" xr:uid="{00000000-0005-0000-0000-00004D420000}"/>
    <cellStyle name="SAPBEXexcCritical4 6 2" xfId="9726" xr:uid="{00000000-0005-0000-0000-00004E420000}"/>
    <cellStyle name="SAPBEXexcCritical4 6 2 2" xfId="21195" xr:uid="{00000000-0005-0000-0000-00004F420000}"/>
    <cellStyle name="SAPBEXexcCritical4 6 2 2 2" xfId="28099" xr:uid="{00000000-0005-0000-0000-000050420000}"/>
    <cellStyle name="SAPBEXexcCritical4 6 2 3" xfId="19220" xr:uid="{00000000-0005-0000-0000-000051420000}"/>
    <cellStyle name="SAPBEXexcCritical4 6 2 3 2" xfId="26129" xr:uid="{00000000-0005-0000-0000-000052420000}"/>
    <cellStyle name="SAPBEXexcCritical4 6 2 4" xfId="16573" xr:uid="{00000000-0005-0000-0000-000053420000}"/>
    <cellStyle name="SAPBEXexcCritical4 6 2 5" xfId="23656" xr:uid="{00000000-0005-0000-0000-000054420000}"/>
    <cellStyle name="SAPBEXexcCritical4 6 3" xfId="21618" xr:uid="{00000000-0005-0000-0000-000055420000}"/>
    <cellStyle name="SAPBEXexcCritical4 6 3 2" xfId="28516" xr:uid="{00000000-0005-0000-0000-000056420000}"/>
    <cellStyle name="SAPBEXexcCritical4 6 4" xfId="22524" xr:uid="{00000000-0005-0000-0000-000057420000}"/>
    <cellStyle name="SAPBEXexcCritical4 6 4 2" xfId="29421" xr:uid="{00000000-0005-0000-0000-000058420000}"/>
    <cellStyle name="SAPBEXexcCritical4 6 5" xfId="17020" xr:uid="{00000000-0005-0000-0000-000059420000}"/>
    <cellStyle name="SAPBEXexcCritical4 6 6" xfId="24053" xr:uid="{00000000-0005-0000-0000-00005A420000}"/>
    <cellStyle name="SAPBEXexcCritical4 7" xfId="9887" xr:uid="{00000000-0005-0000-0000-00005B420000}"/>
    <cellStyle name="SAPBEXexcCritical4 7 2" xfId="21356" xr:uid="{00000000-0005-0000-0000-00005C420000}"/>
    <cellStyle name="SAPBEXexcCritical4 7 2 2" xfId="28258" xr:uid="{00000000-0005-0000-0000-00005D420000}"/>
    <cellStyle name="SAPBEXexcCritical4 7 3" xfId="19185" xr:uid="{00000000-0005-0000-0000-00005E420000}"/>
    <cellStyle name="SAPBEXexcCritical4 7 3 2" xfId="26094" xr:uid="{00000000-0005-0000-0000-00005F420000}"/>
    <cellStyle name="SAPBEXexcCritical4 7 4" xfId="16734" xr:uid="{00000000-0005-0000-0000-000060420000}"/>
    <cellStyle name="SAPBEXexcCritical4 7 5" xfId="23815" xr:uid="{00000000-0005-0000-0000-000061420000}"/>
    <cellStyle name="SAPBEXexcCritical4 8" xfId="7019" xr:uid="{00000000-0005-0000-0000-000062420000}"/>
    <cellStyle name="SAPBEXexcCritical4 8 2" xfId="20673" xr:uid="{00000000-0005-0000-0000-000063420000}"/>
    <cellStyle name="SAPBEXexcCritical4 8 2 2" xfId="27577" xr:uid="{00000000-0005-0000-0000-000064420000}"/>
    <cellStyle name="SAPBEXexcCritical4 8 3" xfId="18604" xr:uid="{00000000-0005-0000-0000-000065420000}"/>
    <cellStyle name="SAPBEXexcCritical4 8 3 2" xfId="25515" xr:uid="{00000000-0005-0000-0000-000066420000}"/>
    <cellStyle name="SAPBEXexcCritical4 8 4" xfId="15832" xr:uid="{00000000-0005-0000-0000-000067420000}"/>
    <cellStyle name="SAPBEXexcCritical4 8 5" xfId="13655" xr:uid="{00000000-0005-0000-0000-000068420000}"/>
    <cellStyle name="SAPBEXexcCritical4 9" xfId="18061" xr:uid="{00000000-0005-0000-0000-000069420000}"/>
    <cellStyle name="SAPBEXexcCritical4 9 2" xfId="24975" xr:uid="{00000000-0005-0000-0000-00006A420000}"/>
    <cellStyle name="SAPBEXexcCritical5" xfId="311" xr:uid="{00000000-0005-0000-0000-00006B420000}"/>
    <cellStyle name="SAPBEXexcCritical5 10" xfId="13326" xr:uid="{00000000-0005-0000-0000-00006C420000}"/>
    <cellStyle name="SAPBEXexcCritical5 2" xfId="312" xr:uid="{00000000-0005-0000-0000-00006D420000}"/>
    <cellStyle name="SAPBEXexcCritical5 2 2" xfId="720" xr:uid="{00000000-0005-0000-0000-00006E420000}"/>
    <cellStyle name="SAPBEXexcCritical5 2 2 2" xfId="5994" xr:uid="{00000000-0005-0000-0000-00006F420000}"/>
    <cellStyle name="SAPBEXexcCritical5 2 2 2 2" xfId="20048" xr:uid="{00000000-0005-0000-0000-000070420000}"/>
    <cellStyle name="SAPBEXexcCritical5 2 2 2 2 2" xfId="26956" xr:uid="{00000000-0005-0000-0000-000071420000}"/>
    <cellStyle name="SAPBEXexcCritical5 2 2 2 3" xfId="20636" xr:uid="{00000000-0005-0000-0000-000072420000}"/>
    <cellStyle name="SAPBEXexcCritical5 2 2 2 3 2" xfId="27540" xr:uid="{00000000-0005-0000-0000-000073420000}"/>
    <cellStyle name="SAPBEXexcCritical5 2 2 2 4" xfId="15340" xr:uid="{00000000-0005-0000-0000-000074420000}"/>
    <cellStyle name="SAPBEXexcCritical5 2 2 2 5" xfId="14342" xr:uid="{00000000-0005-0000-0000-000075420000}"/>
    <cellStyle name="SAPBEXexcCritical5 2 2 3" xfId="10145" xr:uid="{00000000-0005-0000-0000-000076420000}"/>
    <cellStyle name="SAPBEXexcCritical5 2 2 3 2" xfId="21585" xr:uid="{00000000-0005-0000-0000-000077420000}"/>
    <cellStyle name="SAPBEXexcCritical5 2 2 3 2 2" xfId="28483" xr:uid="{00000000-0005-0000-0000-000078420000}"/>
    <cellStyle name="SAPBEXexcCritical5 2 2 3 3" xfId="22507" xr:uid="{00000000-0005-0000-0000-000079420000}"/>
    <cellStyle name="SAPBEXexcCritical5 2 2 3 3 2" xfId="29404" xr:uid="{00000000-0005-0000-0000-00007A420000}"/>
    <cellStyle name="SAPBEXexcCritical5 2 2 3 4" xfId="16964" xr:uid="{00000000-0005-0000-0000-00007B420000}"/>
    <cellStyle name="SAPBEXexcCritical5 2 2 3 5" xfId="24036" xr:uid="{00000000-0005-0000-0000-00007C420000}"/>
    <cellStyle name="SAPBEXexcCritical5 2 2 4" xfId="18292" xr:uid="{00000000-0005-0000-0000-00007D420000}"/>
    <cellStyle name="SAPBEXexcCritical5 2 2 4 2" xfId="25206" xr:uid="{00000000-0005-0000-0000-00007E420000}"/>
    <cellStyle name="SAPBEXexcCritical5 2 2 5" xfId="13527" xr:uid="{00000000-0005-0000-0000-00007F420000}"/>
    <cellStyle name="SAPBEXexcCritical5 2 3" xfId="5416" xr:uid="{00000000-0005-0000-0000-000080420000}"/>
    <cellStyle name="SAPBEXexcCritical5 2 3 2" xfId="5993" xr:uid="{00000000-0005-0000-0000-000081420000}"/>
    <cellStyle name="SAPBEXexcCritical5 2 3 2 2" xfId="20047" xr:uid="{00000000-0005-0000-0000-000082420000}"/>
    <cellStyle name="SAPBEXexcCritical5 2 3 2 2 2" xfId="26955" xr:uid="{00000000-0005-0000-0000-000083420000}"/>
    <cellStyle name="SAPBEXexcCritical5 2 3 2 3" xfId="20695" xr:uid="{00000000-0005-0000-0000-000084420000}"/>
    <cellStyle name="SAPBEXexcCritical5 2 3 2 3 2" xfId="27599" xr:uid="{00000000-0005-0000-0000-000085420000}"/>
    <cellStyle name="SAPBEXexcCritical5 2 3 2 4" xfId="15339" xr:uid="{00000000-0005-0000-0000-000086420000}"/>
    <cellStyle name="SAPBEXexcCritical5 2 3 2 5" xfId="14598" xr:uid="{00000000-0005-0000-0000-000087420000}"/>
    <cellStyle name="SAPBEXexcCritical5 2 3 3" xfId="10146" xr:uid="{00000000-0005-0000-0000-000088420000}"/>
    <cellStyle name="SAPBEXexcCritical5 2 3 3 2" xfId="21586" xr:uid="{00000000-0005-0000-0000-000089420000}"/>
    <cellStyle name="SAPBEXexcCritical5 2 3 3 2 2" xfId="28484" xr:uid="{00000000-0005-0000-0000-00008A420000}"/>
    <cellStyle name="SAPBEXexcCritical5 2 3 3 3" xfId="22508" xr:uid="{00000000-0005-0000-0000-00008B420000}"/>
    <cellStyle name="SAPBEXexcCritical5 2 3 3 3 2" xfId="29405" xr:uid="{00000000-0005-0000-0000-00008C420000}"/>
    <cellStyle name="SAPBEXexcCritical5 2 3 3 4" xfId="16965" xr:uid="{00000000-0005-0000-0000-00008D420000}"/>
    <cellStyle name="SAPBEXexcCritical5 2 3 3 5" xfId="24037" xr:uid="{00000000-0005-0000-0000-00008E420000}"/>
    <cellStyle name="SAPBEXexcCritical5 2 3 4" xfId="10505" xr:uid="{00000000-0005-0000-0000-00008F420000}"/>
    <cellStyle name="SAPBEXexcCritical5 2 3 4 2" xfId="21831" xr:uid="{00000000-0005-0000-0000-000090420000}"/>
    <cellStyle name="SAPBEXexcCritical5 2 3 4 2 2" xfId="28728" xr:uid="{00000000-0005-0000-0000-000091420000}"/>
    <cellStyle name="SAPBEXexcCritical5 2 3 4 3" xfId="22737" xr:uid="{00000000-0005-0000-0000-000092420000}"/>
    <cellStyle name="SAPBEXexcCritical5 2 3 4 3 2" xfId="29633" xr:uid="{00000000-0005-0000-0000-000093420000}"/>
    <cellStyle name="SAPBEXexcCritical5 2 3 4 4" xfId="17235" xr:uid="{00000000-0005-0000-0000-000094420000}"/>
    <cellStyle name="SAPBEXexcCritical5 2 3 4 5" xfId="24220" xr:uid="{00000000-0005-0000-0000-000095420000}"/>
    <cellStyle name="SAPBEXexcCritical5 2 3 5" xfId="19664" xr:uid="{00000000-0005-0000-0000-000096420000}"/>
    <cellStyle name="SAPBEXexcCritical5 2 3 5 2" xfId="26573" xr:uid="{00000000-0005-0000-0000-000097420000}"/>
    <cellStyle name="SAPBEXexcCritical5 2 3 6" xfId="14931" xr:uid="{00000000-0005-0000-0000-000098420000}"/>
    <cellStyle name="SAPBEXexcCritical5 2 4" xfId="5995" xr:uid="{00000000-0005-0000-0000-000099420000}"/>
    <cellStyle name="SAPBEXexcCritical5 2 4 2" xfId="9544" xr:uid="{00000000-0005-0000-0000-00009A420000}"/>
    <cellStyle name="SAPBEXexcCritical5 2 4 2 2" xfId="21037" xr:uid="{00000000-0005-0000-0000-00009B420000}"/>
    <cellStyle name="SAPBEXexcCritical5 2 4 2 2 2" xfId="27941" xr:uid="{00000000-0005-0000-0000-00009C420000}"/>
    <cellStyle name="SAPBEXexcCritical5 2 4 2 3" xfId="20547" xr:uid="{00000000-0005-0000-0000-00009D420000}"/>
    <cellStyle name="SAPBEXexcCritical5 2 4 2 3 2" xfId="27451" xr:uid="{00000000-0005-0000-0000-00009E420000}"/>
    <cellStyle name="SAPBEXexcCritical5 2 4 2 4" xfId="16392" xr:uid="{00000000-0005-0000-0000-00009F420000}"/>
    <cellStyle name="SAPBEXexcCritical5 2 4 2 5" xfId="23498" xr:uid="{00000000-0005-0000-0000-0000A0420000}"/>
    <cellStyle name="SAPBEXexcCritical5 2 4 3" xfId="20049" xr:uid="{00000000-0005-0000-0000-0000A1420000}"/>
    <cellStyle name="SAPBEXexcCritical5 2 4 3 2" xfId="26957" xr:uid="{00000000-0005-0000-0000-0000A2420000}"/>
    <cellStyle name="SAPBEXexcCritical5 2 4 4" xfId="20693" xr:uid="{00000000-0005-0000-0000-0000A3420000}"/>
    <cellStyle name="SAPBEXexcCritical5 2 4 4 2" xfId="27597" xr:uid="{00000000-0005-0000-0000-0000A4420000}"/>
    <cellStyle name="SAPBEXexcCritical5 2 4 5" xfId="15341" xr:uid="{00000000-0005-0000-0000-0000A5420000}"/>
    <cellStyle name="SAPBEXexcCritical5 2 4 6" xfId="13594" xr:uid="{00000000-0005-0000-0000-0000A6420000}"/>
    <cellStyle name="SAPBEXexcCritical5 2 5" xfId="10144" xr:uid="{00000000-0005-0000-0000-0000A7420000}"/>
    <cellStyle name="SAPBEXexcCritical5 2 5 2" xfId="9440" xr:uid="{00000000-0005-0000-0000-0000A8420000}"/>
    <cellStyle name="SAPBEXexcCritical5 2 5 2 2" xfId="20936" xr:uid="{00000000-0005-0000-0000-0000A9420000}"/>
    <cellStyle name="SAPBEXexcCritical5 2 5 2 2 2" xfId="27840" xr:uid="{00000000-0005-0000-0000-0000AA420000}"/>
    <cellStyle name="SAPBEXexcCritical5 2 5 2 3" xfId="20540" xr:uid="{00000000-0005-0000-0000-0000AB420000}"/>
    <cellStyle name="SAPBEXexcCritical5 2 5 2 3 2" xfId="27444" xr:uid="{00000000-0005-0000-0000-0000AC420000}"/>
    <cellStyle name="SAPBEXexcCritical5 2 5 2 4" xfId="16288" xr:uid="{00000000-0005-0000-0000-0000AD420000}"/>
    <cellStyle name="SAPBEXexcCritical5 2 5 2 5" xfId="23397" xr:uid="{00000000-0005-0000-0000-0000AE420000}"/>
    <cellStyle name="SAPBEXexcCritical5 2 5 3" xfId="21584" xr:uid="{00000000-0005-0000-0000-0000AF420000}"/>
    <cellStyle name="SAPBEXexcCritical5 2 5 3 2" xfId="28482" xr:uid="{00000000-0005-0000-0000-0000B0420000}"/>
    <cellStyle name="SAPBEXexcCritical5 2 5 4" xfId="22506" xr:uid="{00000000-0005-0000-0000-0000B1420000}"/>
    <cellStyle name="SAPBEXexcCritical5 2 5 4 2" xfId="29403" xr:uid="{00000000-0005-0000-0000-0000B2420000}"/>
    <cellStyle name="SAPBEXexcCritical5 2 5 5" xfId="16963" xr:uid="{00000000-0005-0000-0000-0000B3420000}"/>
    <cellStyle name="SAPBEXexcCritical5 2 5 6" xfId="24035" xr:uid="{00000000-0005-0000-0000-0000B4420000}"/>
    <cellStyle name="SAPBEXexcCritical5 2 6" xfId="6393" xr:uid="{00000000-0005-0000-0000-0000B5420000}"/>
    <cellStyle name="SAPBEXexcCritical5 2 6 2" xfId="20351" xr:uid="{00000000-0005-0000-0000-0000B6420000}"/>
    <cellStyle name="SAPBEXexcCritical5 2 6 2 2" xfId="27255" xr:uid="{00000000-0005-0000-0000-0000B7420000}"/>
    <cellStyle name="SAPBEXexcCritical5 2 6 3" xfId="18431" xr:uid="{00000000-0005-0000-0000-0000B8420000}"/>
    <cellStyle name="SAPBEXexcCritical5 2 6 3 2" xfId="25344" xr:uid="{00000000-0005-0000-0000-0000B9420000}"/>
    <cellStyle name="SAPBEXexcCritical5 2 6 4" xfId="15640" xr:uid="{00000000-0005-0000-0000-0000BA420000}"/>
    <cellStyle name="SAPBEXexcCritical5 2 6 5" xfId="14542" xr:uid="{00000000-0005-0000-0000-0000BB420000}"/>
    <cellStyle name="SAPBEXexcCritical5 2 7" xfId="18064" xr:uid="{00000000-0005-0000-0000-0000BC420000}"/>
    <cellStyle name="SAPBEXexcCritical5 2 7 2" xfId="24978" xr:uid="{00000000-0005-0000-0000-0000BD420000}"/>
    <cellStyle name="SAPBEXexcCritical5 2 8" xfId="13327" xr:uid="{00000000-0005-0000-0000-0000BE420000}"/>
    <cellStyle name="SAPBEXexcCritical5 3" xfId="671" xr:uid="{00000000-0005-0000-0000-0000BF420000}"/>
    <cellStyle name="SAPBEXexcCritical5 3 2" xfId="5992" xr:uid="{00000000-0005-0000-0000-0000C0420000}"/>
    <cellStyle name="SAPBEXexcCritical5 3 2 2" xfId="9853" xr:uid="{00000000-0005-0000-0000-0000C1420000}"/>
    <cellStyle name="SAPBEXexcCritical5 3 2 2 2" xfId="21322" xr:uid="{00000000-0005-0000-0000-0000C2420000}"/>
    <cellStyle name="SAPBEXexcCritical5 3 2 2 2 2" xfId="28225" xr:uid="{00000000-0005-0000-0000-0000C3420000}"/>
    <cellStyle name="SAPBEXexcCritical5 3 2 2 3" xfId="18307" xr:uid="{00000000-0005-0000-0000-0000C4420000}"/>
    <cellStyle name="SAPBEXexcCritical5 3 2 2 3 2" xfId="25220" xr:uid="{00000000-0005-0000-0000-0000C5420000}"/>
    <cellStyle name="SAPBEXexcCritical5 3 2 2 4" xfId="16700" xr:uid="{00000000-0005-0000-0000-0000C6420000}"/>
    <cellStyle name="SAPBEXexcCritical5 3 2 2 5" xfId="23782" xr:uid="{00000000-0005-0000-0000-0000C7420000}"/>
    <cellStyle name="SAPBEXexcCritical5 3 2 3" xfId="20046" xr:uid="{00000000-0005-0000-0000-0000C8420000}"/>
    <cellStyle name="SAPBEXexcCritical5 3 2 3 2" xfId="26954" xr:uid="{00000000-0005-0000-0000-0000C9420000}"/>
    <cellStyle name="SAPBEXexcCritical5 3 2 4" xfId="20453" xr:uid="{00000000-0005-0000-0000-0000CA420000}"/>
    <cellStyle name="SAPBEXexcCritical5 3 2 4 2" xfId="27357" xr:uid="{00000000-0005-0000-0000-0000CB420000}"/>
    <cellStyle name="SAPBEXexcCritical5 3 2 5" xfId="15338" xr:uid="{00000000-0005-0000-0000-0000CC420000}"/>
    <cellStyle name="SAPBEXexcCritical5 3 2 6" xfId="14918" xr:uid="{00000000-0005-0000-0000-0000CD420000}"/>
    <cellStyle name="SAPBEXexcCritical5 3 3" xfId="10147" xr:uid="{00000000-0005-0000-0000-0000CE420000}"/>
    <cellStyle name="SAPBEXexcCritical5 3 3 2" xfId="9690" xr:uid="{00000000-0005-0000-0000-0000CF420000}"/>
    <cellStyle name="SAPBEXexcCritical5 3 3 2 2" xfId="21159" xr:uid="{00000000-0005-0000-0000-0000D0420000}"/>
    <cellStyle name="SAPBEXexcCritical5 3 3 2 2 2" xfId="28063" xr:uid="{00000000-0005-0000-0000-0000D1420000}"/>
    <cellStyle name="SAPBEXexcCritical5 3 3 2 3" xfId="19628" xr:uid="{00000000-0005-0000-0000-0000D2420000}"/>
    <cellStyle name="SAPBEXexcCritical5 3 3 2 3 2" xfId="26537" xr:uid="{00000000-0005-0000-0000-0000D3420000}"/>
    <cellStyle name="SAPBEXexcCritical5 3 3 2 4" xfId="16537" xr:uid="{00000000-0005-0000-0000-0000D4420000}"/>
    <cellStyle name="SAPBEXexcCritical5 3 3 2 5" xfId="23620" xr:uid="{00000000-0005-0000-0000-0000D5420000}"/>
    <cellStyle name="SAPBEXexcCritical5 3 3 3" xfId="21587" xr:uid="{00000000-0005-0000-0000-0000D6420000}"/>
    <cellStyle name="SAPBEXexcCritical5 3 3 3 2" xfId="28485" xr:uid="{00000000-0005-0000-0000-0000D7420000}"/>
    <cellStyle name="SAPBEXexcCritical5 3 3 4" xfId="22509" xr:uid="{00000000-0005-0000-0000-0000D8420000}"/>
    <cellStyle name="SAPBEXexcCritical5 3 3 4 2" xfId="29406" xr:uid="{00000000-0005-0000-0000-0000D9420000}"/>
    <cellStyle name="SAPBEXexcCritical5 3 3 5" xfId="16966" xr:uid="{00000000-0005-0000-0000-0000DA420000}"/>
    <cellStyle name="SAPBEXexcCritical5 3 3 6" xfId="24038" xr:uid="{00000000-0005-0000-0000-0000DB420000}"/>
    <cellStyle name="SAPBEXexcCritical5 3 4" xfId="9573" xr:uid="{00000000-0005-0000-0000-0000DC420000}"/>
    <cellStyle name="SAPBEXexcCritical5 3 4 2" xfId="21062" xr:uid="{00000000-0005-0000-0000-0000DD420000}"/>
    <cellStyle name="SAPBEXexcCritical5 3 4 2 2" xfId="27966" xr:uid="{00000000-0005-0000-0000-0000DE420000}"/>
    <cellStyle name="SAPBEXexcCritical5 3 4 3" xfId="19111" xr:uid="{00000000-0005-0000-0000-0000DF420000}"/>
    <cellStyle name="SAPBEXexcCritical5 3 4 3 2" xfId="26020" xr:uid="{00000000-0005-0000-0000-0000E0420000}"/>
    <cellStyle name="SAPBEXexcCritical5 3 4 4" xfId="16421" xr:uid="{00000000-0005-0000-0000-0000E1420000}"/>
    <cellStyle name="SAPBEXexcCritical5 3 4 5" xfId="23523" xr:uid="{00000000-0005-0000-0000-0000E2420000}"/>
    <cellStyle name="SAPBEXexcCritical5 3 5" xfId="9475" xr:uid="{00000000-0005-0000-0000-0000E3420000}"/>
    <cellStyle name="SAPBEXexcCritical5 3 5 2" xfId="20969" xr:uid="{00000000-0005-0000-0000-0000E4420000}"/>
    <cellStyle name="SAPBEXexcCritical5 3 5 2 2" xfId="27873" xr:uid="{00000000-0005-0000-0000-0000E5420000}"/>
    <cellStyle name="SAPBEXexcCritical5 3 5 3" xfId="19709" xr:uid="{00000000-0005-0000-0000-0000E6420000}"/>
    <cellStyle name="SAPBEXexcCritical5 3 5 3 2" xfId="26617" xr:uid="{00000000-0005-0000-0000-0000E7420000}"/>
    <cellStyle name="SAPBEXexcCritical5 3 5 4" xfId="16323" xr:uid="{00000000-0005-0000-0000-0000E8420000}"/>
    <cellStyle name="SAPBEXexcCritical5 3 5 5" xfId="23430" xr:uid="{00000000-0005-0000-0000-0000E9420000}"/>
    <cellStyle name="SAPBEXexcCritical5 3 6" xfId="10064" xr:uid="{00000000-0005-0000-0000-0000EA420000}"/>
    <cellStyle name="SAPBEXexcCritical5 3 6 2" xfId="21516" xr:uid="{00000000-0005-0000-0000-0000EB420000}"/>
    <cellStyle name="SAPBEXexcCritical5 3 6 2 2" xfId="28415" xr:uid="{00000000-0005-0000-0000-0000EC420000}"/>
    <cellStyle name="SAPBEXexcCritical5 3 6 3" xfId="19612" xr:uid="{00000000-0005-0000-0000-0000ED420000}"/>
    <cellStyle name="SAPBEXexcCritical5 3 6 3 2" xfId="26521" xr:uid="{00000000-0005-0000-0000-0000EE420000}"/>
    <cellStyle name="SAPBEXexcCritical5 3 6 4" xfId="16894" xr:uid="{00000000-0005-0000-0000-0000EF420000}"/>
    <cellStyle name="SAPBEXexcCritical5 3 6 5" xfId="23969" xr:uid="{00000000-0005-0000-0000-0000F0420000}"/>
    <cellStyle name="SAPBEXexcCritical5 3 7" xfId="18263" xr:uid="{00000000-0005-0000-0000-0000F1420000}"/>
    <cellStyle name="SAPBEXexcCritical5 3 7 2" xfId="25177" xr:uid="{00000000-0005-0000-0000-0000F2420000}"/>
    <cellStyle name="SAPBEXexcCritical5 3 8" xfId="13494" xr:uid="{00000000-0005-0000-0000-0000F3420000}"/>
    <cellStyle name="SAPBEXexcCritical5 4" xfId="472" xr:uid="{00000000-0005-0000-0000-0000F4420000}"/>
    <cellStyle name="SAPBEXexcCritical5 4 2" xfId="5991" xr:uid="{00000000-0005-0000-0000-0000F5420000}"/>
    <cellStyle name="SAPBEXexcCritical5 4 2 2" xfId="9779" xr:uid="{00000000-0005-0000-0000-0000F6420000}"/>
    <cellStyle name="SAPBEXexcCritical5 4 2 2 2" xfId="21248" xr:uid="{00000000-0005-0000-0000-0000F7420000}"/>
    <cellStyle name="SAPBEXexcCritical5 4 2 2 2 2" xfId="28152" xr:uid="{00000000-0005-0000-0000-0000F8420000}"/>
    <cellStyle name="SAPBEXexcCritical5 4 2 2 3" xfId="18368" xr:uid="{00000000-0005-0000-0000-0000F9420000}"/>
    <cellStyle name="SAPBEXexcCritical5 4 2 2 3 2" xfId="25281" xr:uid="{00000000-0005-0000-0000-0000FA420000}"/>
    <cellStyle name="SAPBEXexcCritical5 4 2 2 4" xfId="16626" xr:uid="{00000000-0005-0000-0000-0000FB420000}"/>
    <cellStyle name="SAPBEXexcCritical5 4 2 2 5" xfId="23709" xr:uid="{00000000-0005-0000-0000-0000FC420000}"/>
    <cellStyle name="SAPBEXexcCritical5 4 2 3" xfId="20045" xr:uid="{00000000-0005-0000-0000-0000FD420000}"/>
    <cellStyle name="SAPBEXexcCritical5 4 2 3 2" xfId="26953" xr:uid="{00000000-0005-0000-0000-0000FE420000}"/>
    <cellStyle name="SAPBEXexcCritical5 4 2 4" xfId="18767" xr:uid="{00000000-0005-0000-0000-0000FF420000}"/>
    <cellStyle name="SAPBEXexcCritical5 4 2 4 2" xfId="25678" xr:uid="{00000000-0005-0000-0000-000000430000}"/>
    <cellStyle name="SAPBEXexcCritical5 4 2 5" xfId="15337" xr:uid="{00000000-0005-0000-0000-000001430000}"/>
    <cellStyle name="SAPBEXexcCritical5 4 2 6" xfId="13915" xr:uid="{00000000-0005-0000-0000-000002430000}"/>
    <cellStyle name="SAPBEXexcCritical5 4 3" xfId="10148" xr:uid="{00000000-0005-0000-0000-000003430000}"/>
    <cellStyle name="SAPBEXexcCritical5 4 3 2" xfId="21588" xr:uid="{00000000-0005-0000-0000-000004430000}"/>
    <cellStyle name="SAPBEXexcCritical5 4 3 2 2" xfId="28486" xr:uid="{00000000-0005-0000-0000-000005430000}"/>
    <cellStyle name="SAPBEXexcCritical5 4 3 3" xfId="22510" xr:uid="{00000000-0005-0000-0000-000006430000}"/>
    <cellStyle name="SAPBEXexcCritical5 4 3 3 2" xfId="29407" xr:uid="{00000000-0005-0000-0000-000007430000}"/>
    <cellStyle name="SAPBEXexcCritical5 4 3 4" xfId="16967" xr:uid="{00000000-0005-0000-0000-000008430000}"/>
    <cellStyle name="SAPBEXexcCritical5 4 3 5" xfId="24039" xr:uid="{00000000-0005-0000-0000-000009430000}"/>
    <cellStyle name="SAPBEXexcCritical5 4 4" xfId="9623" xr:uid="{00000000-0005-0000-0000-00000A430000}"/>
    <cellStyle name="SAPBEXexcCritical5 4 4 2" xfId="21093" xr:uid="{00000000-0005-0000-0000-00000B430000}"/>
    <cellStyle name="SAPBEXexcCritical5 4 4 2 2" xfId="27997" xr:uid="{00000000-0005-0000-0000-00000C430000}"/>
    <cellStyle name="SAPBEXexcCritical5 4 4 3" xfId="17941" xr:uid="{00000000-0005-0000-0000-00000D430000}"/>
    <cellStyle name="SAPBEXexcCritical5 4 4 3 2" xfId="24855" xr:uid="{00000000-0005-0000-0000-00000E430000}"/>
    <cellStyle name="SAPBEXexcCritical5 4 4 4" xfId="16470" xr:uid="{00000000-0005-0000-0000-00000F430000}"/>
    <cellStyle name="SAPBEXexcCritical5 4 4 5" xfId="23554" xr:uid="{00000000-0005-0000-0000-000010430000}"/>
    <cellStyle name="SAPBEXexcCritical5 4 5" xfId="9792" xr:uid="{00000000-0005-0000-0000-000011430000}"/>
    <cellStyle name="SAPBEXexcCritical5 4 5 2" xfId="21261" xr:uid="{00000000-0005-0000-0000-000012430000}"/>
    <cellStyle name="SAPBEXexcCritical5 4 5 2 2" xfId="28165" xr:uid="{00000000-0005-0000-0000-000013430000}"/>
    <cellStyle name="SAPBEXexcCritical5 4 5 3" xfId="17927" xr:uid="{00000000-0005-0000-0000-000014430000}"/>
    <cellStyle name="SAPBEXexcCritical5 4 5 3 2" xfId="24841" xr:uid="{00000000-0005-0000-0000-000015430000}"/>
    <cellStyle name="SAPBEXexcCritical5 4 5 4" xfId="16639" xr:uid="{00000000-0005-0000-0000-000016430000}"/>
    <cellStyle name="SAPBEXexcCritical5 4 5 5" xfId="23722" xr:uid="{00000000-0005-0000-0000-000017430000}"/>
    <cellStyle name="SAPBEXexcCritical5 4 6" xfId="13167" xr:uid="{00000000-0005-0000-0000-000018430000}"/>
    <cellStyle name="SAPBEXexcCritical5 4 6 2" xfId="22470" xr:uid="{00000000-0005-0000-0000-000019430000}"/>
    <cellStyle name="SAPBEXexcCritical5 4 6 2 2" xfId="29367" xr:uid="{00000000-0005-0000-0000-00001A430000}"/>
    <cellStyle name="SAPBEXexcCritical5 4 6 3" xfId="23310" xr:uid="{00000000-0005-0000-0000-00001B430000}"/>
    <cellStyle name="SAPBEXexcCritical5 4 6 3 2" xfId="30206" xr:uid="{00000000-0005-0000-0000-00001C430000}"/>
    <cellStyle name="SAPBEXexcCritical5 4 6 4" xfId="17874" xr:uid="{00000000-0005-0000-0000-00001D430000}"/>
    <cellStyle name="SAPBEXexcCritical5 4 6 5" xfId="24793" xr:uid="{00000000-0005-0000-0000-00001E430000}"/>
    <cellStyle name="SAPBEXexcCritical5 4 7" xfId="18158" xr:uid="{00000000-0005-0000-0000-00001F430000}"/>
    <cellStyle name="SAPBEXexcCritical5 4 7 2" xfId="25072" xr:uid="{00000000-0005-0000-0000-000020430000}"/>
    <cellStyle name="SAPBEXexcCritical5 4 8" xfId="13419" xr:uid="{00000000-0005-0000-0000-000021430000}"/>
    <cellStyle name="SAPBEXexcCritical5 5" xfId="5996" xr:uid="{00000000-0005-0000-0000-000022430000}"/>
    <cellStyle name="SAPBEXexcCritical5 5 10" xfId="15342" xr:uid="{00000000-0005-0000-0000-000023430000}"/>
    <cellStyle name="SAPBEXexcCritical5 5 11" xfId="13918" xr:uid="{00000000-0005-0000-0000-000024430000}"/>
    <cellStyle name="SAPBEXexcCritical5 5 2" xfId="9751" xr:uid="{00000000-0005-0000-0000-000025430000}"/>
    <cellStyle name="SAPBEXexcCritical5 5 2 2" xfId="21220" xr:uid="{00000000-0005-0000-0000-000026430000}"/>
    <cellStyle name="SAPBEXexcCritical5 5 2 2 2" xfId="28124" xr:uid="{00000000-0005-0000-0000-000027430000}"/>
    <cellStyle name="SAPBEXexcCritical5 5 2 3" xfId="18312" xr:uid="{00000000-0005-0000-0000-000028430000}"/>
    <cellStyle name="SAPBEXexcCritical5 5 2 3 2" xfId="25225" xr:uid="{00000000-0005-0000-0000-000029430000}"/>
    <cellStyle name="SAPBEXexcCritical5 5 2 4" xfId="16598" xr:uid="{00000000-0005-0000-0000-00002A430000}"/>
    <cellStyle name="SAPBEXexcCritical5 5 2 5" xfId="23681" xr:uid="{00000000-0005-0000-0000-00002B430000}"/>
    <cellStyle name="SAPBEXexcCritical5 5 3" xfId="11064" xr:uid="{00000000-0005-0000-0000-00002C430000}"/>
    <cellStyle name="SAPBEXexcCritical5 5 3 2" xfId="22362" xr:uid="{00000000-0005-0000-0000-00002D430000}"/>
    <cellStyle name="SAPBEXexcCritical5 5 3 2 2" xfId="29259" xr:uid="{00000000-0005-0000-0000-00002E430000}"/>
    <cellStyle name="SAPBEXexcCritical5 5 3 3" xfId="23263" xr:uid="{00000000-0005-0000-0000-00002F430000}"/>
    <cellStyle name="SAPBEXexcCritical5 5 3 3 2" xfId="30159" xr:uid="{00000000-0005-0000-0000-000030430000}"/>
    <cellStyle name="SAPBEXexcCritical5 5 3 4" xfId="17767" xr:uid="{00000000-0005-0000-0000-000031430000}"/>
    <cellStyle name="SAPBEXexcCritical5 5 3 5" xfId="24746" xr:uid="{00000000-0005-0000-0000-000032430000}"/>
    <cellStyle name="SAPBEXexcCritical5 5 4" xfId="11081" xr:uid="{00000000-0005-0000-0000-000033430000}"/>
    <cellStyle name="SAPBEXexcCritical5 5 4 2" xfId="22377" xr:uid="{00000000-0005-0000-0000-000034430000}"/>
    <cellStyle name="SAPBEXexcCritical5 5 4 2 2" xfId="29274" xr:uid="{00000000-0005-0000-0000-000035430000}"/>
    <cellStyle name="SAPBEXexcCritical5 5 4 3" xfId="23278" xr:uid="{00000000-0005-0000-0000-000036430000}"/>
    <cellStyle name="SAPBEXexcCritical5 5 4 3 2" xfId="30174" xr:uid="{00000000-0005-0000-0000-000037430000}"/>
    <cellStyle name="SAPBEXexcCritical5 5 4 4" xfId="17782" xr:uid="{00000000-0005-0000-0000-000038430000}"/>
    <cellStyle name="SAPBEXexcCritical5 5 4 5" xfId="24761" xr:uid="{00000000-0005-0000-0000-000039430000}"/>
    <cellStyle name="SAPBEXexcCritical5 5 5" xfId="9402" xr:uid="{00000000-0005-0000-0000-00003A430000}"/>
    <cellStyle name="SAPBEXexcCritical5 5 5 2" xfId="20903" xr:uid="{00000000-0005-0000-0000-00003B430000}"/>
    <cellStyle name="SAPBEXexcCritical5 5 5 2 2" xfId="27807" xr:uid="{00000000-0005-0000-0000-00003C430000}"/>
    <cellStyle name="SAPBEXexcCritical5 5 5 3" xfId="19289" xr:uid="{00000000-0005-0000-0000-00003D430000}"/>
    <cellStyle name="SAPBEXexcCritical5 5 5 3 2" xfId="26198" xr:uid="{00000000-0005-0000-0000-00003E430000}"/>
    <cellStyle name="SAPBEXexcCritical5 5 5 4" xfId="16253" xr:uid="{00000000-0005-0000-0000-00003F430000}"/>
    <cellStyle name="SAPBEXexcCritical5 5 5 5" xfId="23364" xr:uid="{00000000-0005-0000-0000-000040430000}"/>
    <cellStyle name="SAPBEXexcCritical5 5 6" xfId="9349" xr:uid="{00000000-0005-0000-0000-000041430000}"/>
    <cellStyle name="SAPBEXexcCritical5 5 6 2" xfId="20860" xr:uid="{00000000-0005-0000-0000-000042430000}"/>
    <cellStyle name="SAPBEXexcCritical5 5 6 2 2" xfId="27764" xr:uid="{00000000-0005-0000-0000-000043430000}"/>
    <cellStyle name="SAPBEXexcCritical5 5 6 3" xfId="18211" xr:uid="{00000000-0005-0000-0000-000044430000}"/>
    <cellStyle name="SAPBEXexcCritical5 5 6 3 2" xfId="25125" xr:uid="{00000000-0005-0000-0000-000045430000}"/>
    <cellStyle name="SAPBEXexcCritical5 5 6 4" xfId="16200" xr:uid="{00000000-0005-0000-0000-000046430000}"/>
    <cellStyle name="SAPBEXexcCritical5 5 6 5" xfId="13247" xr:uid="{00000000-0005-0000-0000-000047430000}"/>
    <cellStyle name="SAPBEXexcCritical5 5 7" xfId="9940" xr:uid="{00000000-0005-0000-0000-000048430000}"/>
    <cellStyle name="SAPBEXexcCritical5 5 7 2" xfId="21409" xr:uid="{00000000-0005-0000-0000-000049430000}"/>
    <cellStyle name="SAPBEXexcCritical5 5 7 2 2" xfId="28308" xr:uid="{00000000-0005-0000-0000-00004A430000}"/>
    <cellStyle name="SAPBEXexcCritical5 5 7 3" xfId="18206" xr:uid="{00000000-0005-0000-0000-00004B430000}"/>
    <cellStyle name="SAPBEXexcCritical5 5 7 3 2" xfId="25120" xr:uid="{00000000-0005-0000-0000-00004C430000}"/>
    <cellStyle name="SAPBEXexcCritical5 5 7 4" xfId="16787" xr:uid="{00000000-0005-0000-0000-00004D430000}"/>
    <cellStyle name="SAPBEXexcCritical5 5 7 5" xfId="23865" xr:uid="{00000000-0005-0000-0000-00004E430000}"/>
    <cellStyle name="SAPBEXexcCritical5 5 8" xfId="20050" xr:uid="{00000000-0005-0000-0000-00004F430000}"/>
    <cellStyle name="SAPBEXexcCritical5 5 8 2" xfId="26958" xr:uid="{00000000-0005-0000-0000-000050430000}"/>
    <cellStyle name="SAPBEXexcCritical5 5 9" xfId="20454" xr:uid="{00000000-0005-0000-0000-000051430000}"/>
    <cellStyle name="SAPBEXexcCritical5 5 9 2" xfId="27358" xr:uid="{00000000-0005-0000-0000-000052430000}"/>
    <cellStyle name="SAPBEXexcCritical5 6" xfId="10143" xr:uid="{00000000-0005-0000-0000-000053430000}"/>
    <cellStyle name="SAPBEXexcCritical5 6 2" xfId="9799" xr:uid="{00000000-0005-0000-0000-000054430000}"/>
    <cellStyle name="SAPBEXexcCritical5 6 2 2" xfId="21268" xr:uid="{00000000-0005-0000-0000-000055430000}"/>
    <cellStyle name="SAPBEXexcCritical5 6 2 2 2" xfId="28172" xr:uid="{00000000-0005-0000-0000-000056430000}"/>
    <cellStyle name="SAPBEXexcCritical5 6 2 3" xfId="20577" xr:uid="{00000000-0005-0000-0000-000057430000}"/>
    <cellStyle name="SAPBEXexcCritical5 6 2 3 2" xfId="27481" xr:uid="{00000000-0005-0000-0000-000058430000}"/>
    <cellStyle name="SAPBEXexcCritical5 6 2 4" xfId="16646" xr:uid="{00000000-0005-0000-0000-000059430000}"/>
    <cellStyle name="SAPBEXexcCritical5 6 2 5" xfId="23729" xr:uid="{00000000-0005-0000-0000-00005A430000}"/>
    <cellStyle name="SAPBEXexcCritical5 6 3" xfId="21583" xr:uid="{00000000-0005-0000-0000-00005B430000}"/>
    <cellStyle name="SAPBEXexcCritical5 6 3 2" xfId="28481" xr:uid="{00000000-0005-0000-0000-00005C430000}"/>
    <cellStyle name="SAPBEXexcCritical5 6 4" xfId="22505" xr:uid="{00000000-0005-0000-0000-00005D430000}"/>
    <cellStyle name="SAPBEXexcCritical5 6 4 2" xfId="29402" xr:uid="{00000000-0005-0000-0000-00005E430000}"/>
    <cellStyle name="SAPBEXexcCritical5 6 5" xfId="16962" xr:uid="{00000000-0005-0000-0000-00005F430000}"/>
    <cellStyle name="SAPBEXexcCritical5 6 6" xfId="24034" xr:uid="{00000000-0005-0000-0000-000060430000}"/>
    <cellStyle name="SAPBEXexcCritical5 7" xfId="9812" xr:uid="{00000000-0005-0000-0000-000061430000}"/>
    <cellStyle name="SAPBEXexcCritical5 7 2" xfId="21281" xr:uid="{00000000-0005-0000-0000-000062430000}"/>
    <cellStyle name="SAPBEXexcCritical5 7 2 2" xfId="28184" xr:uid="{00000000-0005-0000-0000-000063430000}"/>
    <cellStyle name="SAPBEXexcCritical5 7 3" xfId="18200" xr:uid="{00000000-0005-0000-0000-000064430000}"/>
    <cellStyle name="SAPBEXexcCritical5 7 3 2" xfId="25114" xr:uid="{00000000-0005-0000-0000-000065430000}"/>
    <cellStyle name="SAPBEXexcCritical5 7 4" xfId="16659" xr:uid="{00000000-0005-0000-0000-000066430000}"/>
    <cellStyle name="SAPBEXexcCritical5 7 5" xfId="23741" xr:uid="{00000000-0005-0000-0000-000067430000}"/>
    <cellStyle name="SAPBEXexcCritical5 8" xfId="7018" xr:uid="{00000000-0005-0000-0000-000068430000}"/>
    <cellStyle name="SAPBEXexcCritical5 8 2" xfId="20672" xr:uid="{00000000-0005-0000-0000-000069430000}"/>
    <cellStyle name="SAPBEXexcCritical5 8 2 2" xfId="27576" xr:uid="{00000000-0005-0000-0000-00006A430000}"/>
    <cellStyle name="SAPBEXexcCritical5 8 3" xfId="18383" xr:uid="{00000000-0005-0000-0000-00006B430000}"/>
    <cellStyle name="SAPBEXexcCritical5 8 3 2" xfId="25296" xr:uid="{00000000-0005-0000-0000-00006C430000}"/>
    <cellStyle name="SAPBEXexcCritical5 8 4" xfId="15831" xr:uid="{00000000-0005-0000-0000-00006D430000}"/>
    <cellStyle name="SAPBEXexcCritical5 8 5" xfId="14903" xr:uid="{00000000-0005-0000-0000-00006E430000}"/>
    <cellStyle name="SAPBEXexcCritical5 9" xfId="18063" xr:uid="{00000000-0005-0000-0000-00006F430000}"/>
    <cellStyle name="SAPBEXexcCritical5 9 2" xfId="24977" xr:uid="{00000000-0005-0000-0000-000070430000}"/>
    <cellStyle name="SAPBEXexcCritical6" xfId="313" xr:uid="{00000000-0005-0000-0000-000071430000}"/>
    <cellStyle name="SAPBEXexcCritical6 10" xfId="13328" xr:uid="{00000000-0005-0000-0000-000072430000}"/>
    <cellStyle name="SAPBEXexcCritical6 2" xfId="314" xr:uid="{00000000-0005-0000-0000-000073430000}"/>
    <cellStyle name="SAPBEXexcCritical6 2 2" xfId="721" xr:uid="{00000000-0005-0000-0000-000074430000}"/>
    <cellStyle name="SAPBEXexcCritical6 2 2 2" xfId="5988" xr:uid="{00000000-0005-0000-0000-000075430000}"/>
    <cellStyle name="SAPBEXexcCritical6 2 2 2 2" xfId="20042" xr:uid="{00000000-0005-0000-0000-000076430000}"/>
    <cellStyle name="SAPBEXexcCritical6 2 2 2 2 2" xfId="26950" xr:uid="{00000000-0005-0000-0000-000077430000}"/>
    <cellStyle name="SAPBEXexcCritical6 2 2 2 3" xfId="19390" xr:uid="{00000000-0005-0000-0000-000078430000}"/>
    <cellStyle name="SAPBEXexcCritical6 2 2 2 3 2" xfId="26299" xr:uid="{00000000-0005-0000-0000-000079430000}"/>
    <cellStyle name="SAPBEXexcCritical6 2 2 2 4" xfId="15334" xr:uid="{00000000-0005-0000-0000-00007A430000}"/>
    <cellStyle name="SAPBEXexcCritical6 2 2 2 5" xfId="13919" xr:uid="{00000000-0005-0000-0000-00007B430000}"/>
    <cellStyle name="SAPBEXexcCritical6 2 2 3" xfId="10151" xr:uid="{00000000-0005-0000-0000-00007C430000}"/>
    <cellStyle name="SAPBEXexcCritical6 2 2 3 2" xfId="21591" xr:uid="{00000000-0005-0000-0000-00007D430000}"/>
    <cellStyle name="SAPBEXexcCritical6 2 2 3 2 2" xfId="28489" xr:uid="{00000000-0005-0000-0000-00007E430000}"/>
    <cellStyle name="SAPBEXexcCritical6 2 2 3 3" xfId="22513" xr:uid="{00000000-0005-0000-0000-00007F430000}"/>
    <cellStyle name="SAPBEXexcCritical6 2 2 3 3 2" xfId="29410" xr:uid="{00000000-0005-0000-0000-000080430000}"/>
    <cellStyle name="SAPBEXexcCritical6 2 2 3 4" xfId="16970" xr:uid="{00000000-0005-0000-0000-000081430000}"/>
    <cellStyle name="SAPBEXexcCritical6 2 2 3 5" xfId="24042" xr:uid="{00000000-0005-0000-0000-000082430000}"/>
    <cellStyle name="SAPBEXexcCritical6 2 2 4" xfId="18293" xr:uid="{00000000-0005-0000-0000-000083430000}"/>
    <cellStyle name="SAPBEXexcCritical6 2 2 4 2" xfId="25207" xr:uid="{00000000-0005-0000-0000-000084430000}"/>
    <cellStyle name="SAPBEXexcCritical6 2 2 5" xfId="13528" xr:uid="{00000000-0005-0000-0000-000085430000}"/>
    <cellStyle name="SAPBEXexcCritical6 2 3" xfId="5417" xr:uid="{00000000-0005-0000-0000-000086430000}"/>
    <cellStyle name="SAPBEXexcCritical6 2 3 2" xfId="5987" xr:uid="{00000000-0005-0000-0000-000087430000}"/>
    <cellStyle name="SAPBEXexcCritical6 2 3 2 2" xfId="20041" xr:uid="{00000000-0005-0000-0000-000088430000}"/>
    <cellStyle name="SAPBEXexcCritical6 2 3 2 2 2" xfId="26949" xr:uid="{00000000-0005-0000-0000-000089430000}"/>
    <cellStyle name="SAPBEXexcCritical6 2 3 2 3" xfId="20452" xr:uid="{00000000-0005-0000-0000-00008A430000}"/>
    <cellStyle name="SAPBEXexcCritical6 2 3 2 3 2" xfId="27356" xr:uid="{00000000-0005-0000-0000-00008B430000}"/>
    <cellStyle name="SAPBEXexcCritical6 2 3 2 4" xfId="15333" xr:uid="{00000000-0005-0000-0000-00008C430000}"/>
    <cellStyle name="SAPBEXexcCritical6 2 3 2 5" xfId="13632" xr:uid="{00000000-0005-0000-0000-00008D430000}"/>
    <cellStyle name="SAPBEXexcCritical6 2 3 3" xfId="10152" xr:uid="{00000000-0005-0000-0000-00008E430000}"/>
    <cellStyle name="SAPBEXexcCritical6 2 3 3 2" xfId="21592" xr:uid="{00000000-0005-0000-0000-00008F430000}"/>
    <cellStyle name="SAPBEXexcCritical6 2 3 3 2 2" xfId="28490" xr:uid="{00000000-0005-0000-0000-000090430000}"/>
    <cellStyle name="SAPBEXexcCritical6 2 3 3 3" xfId="22514" xr:uid="{00000000-0005-0000-0000-000091430000}"/>
    <cellStyle name="SAPBEXexcCritical6 2 3 3 3 2" xfId="29411" xr:uid="{00000000-0005-0000-0000-000092430000}"/>
    <cellStyle name="SAPBEXexcCritical6 2 3 3 4" xfId="16971" xr:uid="{00000000-0005-0000-0000-000093430000}"/>
    <cellStyle name="SAPBEXexcCritical6 2 3 3 5" xfId="24043" xr:uid="{00000000-0005-0000-0000-000094430000}"/>
    <cellStyle name="SAPBEXexcCritical6 2 3 4" xfId="9886" xr:uid="{00000000-0005-0000-0000-000095430000}"/>
    <cellStyle name="SAPBEXexcCritical6 2 3 4 2" xfId="21355" xr:uid="{00000000-0005-0000-0000-000096430000}"/>
    <cellStyle name="SAPBEXexcCritical6 2 3 4 2 2" xfId="28257" xr:uid="{00000000-0005-0000-0000-000097430000}"/>
    <cellStyle name="SAPBEXexcCritical6 2 3 4 3" xfId="18494" xr:uid="{00000000-0005-0000-0000-000098430000}"/>
    <cellStyle name="SAPBEXexcCritical6 2 3 4 3 2" xfId="25406" xr:uid="{00000000-0005-0000-0000-000099430000}"/>
    <cellStyle name="SAPBEXexcCritical6 2 3 4 4" xfId="16733" xr:uid="{00000000-0005-0000-0000-00009A430000}"/>
    <cellStyle name="SAPBEXexcCritical6 2 3 4 5" xfId="23814" xr:uid="{00000000-0005-0000-0000-00009B430000}"/>
    <cellStyle name="SAPBEXexcCritical6 2 3 5" xfId="19665" xr:uid="{00000000-0005-0000-0000-00009C430000}"/>
    <cellStyle name="SAPBEXexcCritical6 2 3 5 2" xfId="26574" xr:uid="{00000000-0005-0000-0000-00009D430000}"/>
    <cellStyle name="SAPBEXexcCritical6 2 3 6" xfId="14932" xr:uid="{00000000-0005-0000-0000-00009E430000}"/>
    <cellStyle name="SAPBEXexcCritical6 2 4" xfId="5989" xr:uid="{00000000-0005-0000-0000-00009F430000}"/>
    <cellStyle name="SAPBEXexcCritical6 2 4 2" xfId="9543" xr:uid="{00000000-0005-0000-0000-0000A0430000}"/>
    <cellStyle name="SAPBEXexcCritical6 2 4 2 2" xfId="21036" xr:uid="{00000000-0005-0000-0000-0000A1430000}"/>
    <cellStyle name="SAPBEXexcCritical6 2 4 2 2 2" xfId="27940" xr:uid="{00000000-0005-0000-0000-0000A2430000}"/>
    <cellStyle name="SAPBEXexcCritical6 2 4 2 3" xfId="17948" xr:uid="{00000000-0005-0000-0000-0000A3430000}"/>
    <cellStyle name="SAPBEXexcCritical6 2 4 2 3 2" xfId="24862" xr:uid="{00000000-0005-0000-0000-0000A4430000}"/>
    <cellStyle name="SAPBEXexcCritical6 2 4 2 4" xfId="16391" xr:uid="{00000000-0005-0000-0000-0000A5430000}"/>
    <cellStyle name="SAPBEXexcCritical6 2 4 2 5" xfId="23497" xr:uid="{00000000-0005-0000-0000-0000A6430000}"/>
    <cellStyle name="SAPBEXexcCritical6 2 4 3" xfId="20043" xr:uid="{00000000-0005-0000-0000-0000A7430000}"/>
    <cellStyle name="SAPBEXexcCritical6 2 4 3 2" xfId="26951" xr:uid="{00000000-0005-0000-0000-0000A8430000}"/>
    <cellStyle name="SAPBEXexcCritical6 2 4 4" xfId="19061" xr:uid="{00000000-0005-0000-0000-0000A9430000}"/>
    <cellStyle name="SAPBEXexcCritical6 2 4 4 2" xfId="25970" xr:uid="{00000000-0005-0000-0000-0000AA430000}"/>
    <cellStyle name="SAPBEXexcCritical6 2 4 5" xfId="15335" xr:uid="{00000000-0005-0000-0000-0000AB430000}"/>
    <cellStyle name="SAPBEXexcCritical6 2 4 6" xfId="14602" xr:uid="{00000000-0005-0000-0000-0000AC430000}"/>
    <cellStyle name="SAPBEXexcCritical6 2 5" xfId="10150" xr:uid="{00000000-0005-0000-0000-0000AD430000}"/>
    <cellStyle name="SAPBEXexcCritical6 2 5 2" xfId="9439" xr:uid="{00000000-0005-0000-0000-0000AE430000}"/>
    <cellStyle name="SAPBEXexcCritical6 2 5 2 2" xfId="20935" xr:uid="{00000000-0005-0000-0000-0000AF430000}"/>
    <cellStyle name="SAPBEXexcCritical6 2 5 2 2 2" xfId="27839" xr:uid="{00000000-0005-0000-0000-0000B0430000}"/>
    <cellStyle name="SAPBEXexcCritical6 2 5 2 3" xfId="18236" xr:uid="{00000000-0005-0000-0000-0000B1430000}"/>
    <cellStyle name="SAPBEXexcCritical6 2 5 2 3 2" xfId="25150" xr:uid="{00000000-0005-0000-0000-0000B2430000}"/>
    <cellStyle name="SAPBEXexcCritical6 2 5 2 4" xfId="16287" xr:uid="{00000000-0005-0000-0000-0000B3430000}"/>
    <cellStyle name="SAPBEXexcCritical6 2 5 2 5" xfId="23396" xr:uid="{00000000-0005-0000-0000-0000B4430000}"/>
    <cellStyle name="SAPBEXexcCritical6 2 5 3" xfId="21590" xr:uid="{00000000-0005-0000-0000-0000B5430000}"/>
    <cellStyle name="SAPBEXexcCritical6 2 5 3 2" xfId="28488" xr:uid="{00000000-0005-0000-0000-0000B6430000}"/>
    <cellStyle name="SAPBEXexcCritical6 2 5 4" xfId="22512" xr:uid="{00000000-0005-0000-0000-0000B7430000}"/>
    <cellStyle name="SAPBEXexcCritical6 2 5 4 2" xfId="29409" xr:uid="{00000000-0005-0000-0000-0000B8430000}"/>
    <cellStyle name="SAPBEXexcCritical6 2 5 5" xfId="16969" xr:uid="{00000000-0005-0000-0000-0000B9430000}"/>
    <cellStyle name="SAPBEXexcCritical6 2 5 6" xfId="24041" xr:uid="{00000000-0005-0000-0000-0000BA430000}"/>
    <cellStyle name="SAPBEXexcCritical6 2 6" xfId="6366" xr:uid="{00000000-0005-0000-0000-0000BB430000}"/>
    <cellStyle name="SAPBEXexcCritical6 2 6 2" xfId="20324" xr:uid="{00000000-0005-0000-0000-0000BC430000}"/>
    <cellStyle name="SAPBEXexcCritical6 2 6 2 2" xfId="27228" xr:uid="{00000000-0005-0000-0000-0000BD430000}"/>
    <cellStyle name="SAPBEXexcCritical6 2 6 3" xfId="19362" xr:uid="{00000000-0005-0000-0000-0000BE430000}"/>
    <cellStyle name="SAPBEXexcCritical6 2 6 3 2" xfId="26271" xr:uid="{00000000-0005-0000-0000-0000BF430000}"/>
    <cellStyle name="SAPBEXexcCritical6 2 6 4" xfId="15613" xr:uid="{00000000-0005-0000-0000-0000C0430000}"/>
    <cellStyle name="SAPBEXexcCritical6 2 6 5" xfId="13676" xr:uid="{00000000-0005-0000-0000-0000C1430000}"/>
    <cellStyle name="SAPBEXexcCritical6 2 7" xfId="18066" xr:uid="{00000000-0005-0000-0000-0000C2430000}"/>
    <cellStyle name="SAPBEXexcCritical6 2 7 2" xfId="24980" xr:uid="{00000000-0005-0000-0000-0000C3430000}"/>
    <cellStyle name="SAPBEXexcCritical6 2 8" xfId="13329" xr:uid="{00000000-0005-0000-0000-0000C4430000}"/>
    <cellStyle name="SAPBEXexcCritical6 3" xfId="672" xr:uid="{00000000-0005-0000-0000-0000C5430000}"/>
    <cellStyle name="SAPBEXexcCritical6 3 2" xfId="5986" xr:uid="{00000000-0005-0000-0000-0000C6430000}"/>
    <cellStyle name="SAPBEXexcCritical6 3 2 2" xfId="9862" xr:uid="{00000000-0005-0000-0000-0000C7430000}"/>
    <cellStyle name="SAPBEXexcCritical6 3 2 2 2" xfId="21331" xr:uid="{00000000-0005-0000-0000-0000C8430000}"/>
    <cellStyle name="SAPBEXexcCritical6 3 2 2 2 2" xfId="28233" xr:uid="{00000000-0005-0000-0000-0000C9430000}"/>
    <cellStyle name="SAPBEXexcCritical6 3 2 2 3" xfId="18215" xr:uid="{00000000-0005-0000-0000-0000CA430000}"/>
    <cellStyle name="SAPBEXexcCritical6 3 2 2 3 2" xfId="25129" xr:uid="{00000000-0005-0000-0000-0000CB430000}"/>
    <cellStyle name="SAPBEXexcCritical6 3 2 2 4" xfId="16709" xr:uid="{00000000-0005-0000-0000-0000CC430000}"/>
    <cellStyle name="SAPBEXexcCritical6 3 2 2 5" xfId="23790" xr:uid="{00000000-0005-0000-0000-0000CD430000}"/>
    <cellStyle name="SAPBEXexcCritical6 3 2 3" xfId="20040" xr:uid="{00000000-0005-0000-0000-0000CE430000}"/>
    <cellStyle name="SAPBEXexcCritical6 3 2 3 2" xfId="26948" xr:uid="{00000000-0005-0000-0000-0000CF430000}"/>
    <cellStyle name="SAPBEXexcCritical6 3 2 4" xfId="18804" xr:uid="{00000000-0005-0000-0000-0000D0430000}"/>
    <cellStyle name="SAPBEXexcCritical6 3 2 4 2" xfId="25714" xr:uid="{00000000-0005-0000-0000-0000D1430000}"/>
    <cellStyle name="SAPBEXexcCritical6 3 2 5" xfId="15332" xr:uid="{00000000-0005-0000-0000-0000D2430000}"/>
    <cellStyle name="SAPBEXexcCritical6 3 2 6" xfId="14603" xr:uid="{00000000-0005-0000-0000-0000D3430000}"/>
    <cellStyle name="SAPBEXexcCritical6 3 3" xfId="10153" xr:uid="{00000000-0005-0000-0000-0000D4430000}"/>
    <cellStyle name="SAPBEXexcCritical6 3 3 2" xfId="9698" xr:uid="{00000000-0005-0000-0000-0000D5430000}"/>
    <cellStyle name="SAPBEXexcCritical6 3 3 2 2" xfId="21167" xr:uid="{00000000-0005-0000-0000-0000D6430000}"/>
    <cellStyle name="SAPBEXexcCritical6 3 3 2 2 2" xfId="28071" xr:uid="{00000000-0005-0000-0000-0000D7430000}"/>
    <cellStyle name="SAPBEXexcCritical6 3 3 2 3" xfId="19229" xr:uid="{00000000-0005-0000-0000-0000D8430000}"/>
    <cellStyle name="SAPBEXexcCritical6 3 3 2 3 2" xfId="26138" xr:uid="{00000000-0005-0000-0000-0000D9430000}"/>
    <cellStyle name="SAPBEXexcCritical6 3 3 2 4" xfId="16545" xr:uid="{00000000-0005-0000-0000-0000DA430000}"/>
    <cellStyle name="SAPBEXexcCritical6 3 3 2 5" xfId="23628" xr:uid="{00000000-0005-0000-0000-0000DB430000}"/>
    <cellStyle name="SAPBEXexcCritical6 3 3 3" xfId="21593" xr:uid="{00000000-0005-0000-0000-0000DC430000}"/>
    <cellStyle name="SAPBEXexcCritical6 3 3 3 2" xfId="28491" xr:uid="{00000000-0005-0000-0000-0000DD430000}"/>
    <cellStyle name="SAPBEXexcCritical6 3 3 4" xfId="22515" xr:uid="{00000000-0005-0000-0000-0000DE430000}"/>
    <cellStyle name="SAPBEXexcCritical6 3 3 4 2" xfId="29412" xr:uid="{00000000-0005-0000-0000-0000DF430000}"/>
    <cellStyle name="SAPBEXexcCritical6 3 3 5" xfId="16972" xr:uid="{00000000-0005-0000-0000-0000E0430000}"/>
    <cellStyle name="SAPBEXexcCritical6 3 3 6" xfId="24044" xr:uid="{00000000-0005-0000-0000-0000E1430000}"/>
    <cellStyle name="SAPBEXexcCritical6 3 4" xfId="9571" xr:uid="{00000000-0005-0000-0000-0000E2430000}"/>
    <cellStyle name="SAPBEXexcCritical6 3 4 2" xfId="21061" xr:uid="{00000000-0005-0000-0000-0000E3430000}"/>
    <cellStyle name="SAPBEXexcCritical6 3 4 2 2" xfId="27965" xr:uid="{00000000-0005-0000-0000-0000E4430000}"/>
    <cellStyle name="SAPBEXexcCritical6 3 4 3" xfId="18319" xr:uid="{00000000-0005-0000-0000-0000E5430000}"/>
    <cellStyle name="SAPBEXexcCritical6 3 4 3 2" xfId="25232" xr:uid="{00000000-0005-0000-0000-0000E6430000}"/>
    <cellStyle name="SAPBEXexcCritical6 3 4 4" xfId="16419" xr:uid="{00000000-0005-0000-0000-0000E7430000}"/>
    <cellStyle name="SAPBEXexcCritical6 3 4 5" xfId="23522" xr:uid="{00000000-0005-0000-0000-0000E8430000}"/>
    <cellStyle name="SAPBEXexcCritical6 3 5" xfId="9474" xr:uid="{00000000-0005-0000-0000-0000E9430000}"/>
    <cellStyle name="SAPBEXexcCritical6 3 5 2" xfId="20968" xr:uid="{00000000-0005-0000-0000-0000EA430000}"/>
    <cellStyle name="SAPBEXexcCritical6 3 5 2 2" xfId="27872" xr:uid="{00000000-0005-0000-0000-0000EB430000}"/>
    <cellStyle name="SAPBEXexcCritical6 3 5 3" xfId="20115" xr:uid="{00000000-0005-0000-0000-0000EC430000}"/>
    <cellStyle name="SAPBEXexcCritical6 3 5 3 2" xfId="27023" xr:uid="{00000000-0005-0000-0000-0000ED430000}"/>
    <cellStyle name="SAPBEXexcCritical6 3 5 4" xfId="16322" xr:uid="{00000000-0005-0000-0000-0000EE430000}"/>
    <cellStyle name="SAPBEXexcCritical6 3 5 5" xfId="23429" xr:uid="{00000000-0005-0000-0000-0000EF430000}"/>
    <cellStyle name="SAPBEXexcCritical6 3 6" xfId="10063" xr:uid="{00000000-0005-0000-0000-0000F0430000}"/>
    <cellStyle name="SAPBEXexcCritical6 3 6 2" xfId="21515" xr:uid="{00000000-0005-0000-0000-0000F1430000}"/>
    <cellStyle name="SAPBEXexcCritical6 3 6 2 2" xfId="28414" xr:uid="{00000000-0005-0000-0000-0000F2430000}"/>
    <cellStyle name="SAPBEXexcCritical6 3 6 3" xfId="18465" xr:uid="{00000000-0005-0000-0000-0000F3430000}"/>
    <cellStyle name="SAPBEXexcCritical6 3 6 3 2" xfId="25378" xr:uid="{00000000-0005-0000-0000-0000F4430000}"/>
    <cellStyle name="SAPBEXexcCritical6 3 6 4" xfId="16893" xr:uid="{00000000-0005-0000-0000-0000F5430000}"/>
    <cellStyle name="SAPBEXexcCritical6 3 6 5" xfId="23968" xr:uid="{00000000-0005-0000-0000-0000F6430000}"/>
    <cellStyle name="SAPBEXexcCritical6 3 7" xfId="18264" xr:uid="{00000000-0005-0000-0000-0000F7430000}"/>
    <cellStyle name="SAPBEXexcCritical6 3 7 2" xfId="25178" xr:uid="{00000000-0005-0000-0000-0000F8430000}"/>
    <cellStyle name="SAPBEXexcCritical6 3 8" xfId="13495" xr:uid="{00000000-0005-0000-0000-0000F9430000}"/>
    <cellStyle name="SAPBEXexcCritical6 4" xfId="473" xr:uid="{00000000-0005-0000-0000-0000FA430000}"/>
    <cellStyle name="SAPBEXexcCritical6 4 2" xfId="5985" xr:uid="{00000000-0005-0000-0000-0000FB430000}"/>
    <cellStyle name="SAPBEXexcCritical6 4 2 2" xfId="9845" xr:uid="{00000000-0005-0000-0000-0000FC430000}"/>
    <cellStyle name="SAPBEXexcCritical6 4 2 2 2" xfId="21314" xr:uid="{00000000-0005-0000-0000-0000FD430000}"/>
    <cellStyle name="SAPBEXexcCritical6 4 2 2 2 2" xfId="28217" xr:uid="{00000000-0005-0000-0000-0000FE430000}"/>
    <cellStyle name="SAPBEXexcCritical6 4 2 2 3" xfId="18501" xr:uid="{00000000-0005-0000-0000-0000FF430000}"/>
    <cellStyle name="SAPBEXexcCritical6 4 2 2 3 2" xfId="25413" xr:uid="{00000000-0005-0000-0000-000000440000}"/>
    <cellStyle name="SAPBEXexcCritical6 4 2 2 4" xfId="16692" xr:uid="{00000000-0005-0000-0000-000001440000}"/>
    <cellStyle name="SAPBEXexcCritical6 4 2 2 5" xfId="23774" xr:uid="{00000000-0005-0000-0000-000002440000}"/>
    <cellStyle name="SAPBEXexcCritical6 4 2 3" xfId="20039" xr:uid="{00000000-0005-0000-0000-000003440000}"/>
    <cellStyle name="SAPBEXexcCritical6 4 2 3 2" xfId="26947" xr:uid="{00000000-0005-0000-0000-000004440000}"/>
    <cellStyle name="SAPBEXexcCritical6 4 2 4" xfId="19060" xr:uid="{00000000-0005-0000-0000-000005440000}"/>
    <cellStyle name="SAPBEXexcCritical6 4 2 4 2" xfId="25969" xr:uid="{00000000-0005-0000-0000-000006440000}"/>
    <cellStyle name="SAPBEXexcCritical6 4 2 5" xfId="15331" xr:uid="{00000000-0005-0000-0000-000007440000}"/>
    <cellStyle name="SAPBEXexcCritical6 4 2 6" xfId="13920" xr:uid="{00000000-0005-0000-0000-000008440000}"/>
    <cellStyle name="SAPBEXexcCritical6 4 3" xfId="10154" xr:uid="{00000000-0005-0000-0000-000009440000}"/>
    <cellStyle name="SAPBEXexcCritical6 4 3 2" xfId="21594" xr:uid="{00000000-0005-0000-0000-00000A440000}"/>
    <cellStyle name="SAPBEXexcCritical6 4 3 2 2" xfId="28492" xr:uid="{00000000-0005-0000-0000-00000B440000}"/>
    <cellStyle name="SAPBEXexcCritical6 4 3 3" xfId="22516" xr:uid="{00000000-0005-0000-0000-00000C440000}"/>
    <cellStyle name="SAPBEXexcCritical6 4 3 3 2" xfId="29413" xr:uid="{00000000-0005-0000-0000-00000D440000}"/>
    <cellStyle name="SAPBEXexcCritical6 4 3 4" xfId="16973" xr:uid="{00000000-0005-0000-0000-00000E440000}"/>
    <cellStyle name="SAPBEXexcCritical6 4 3 5" xfId="24045" xr:uid="{00000000-0005-0000-0000-00000F440000}"/>
    <cellStyle name="SAPBEXexcCritical6 4 4" xfId="9622" xr:uid="{00000000-0005-0000-0000-000010440000}"/>
    <cellStyle name="SAPBEXexcCritical6 4 4 2" xfId="21092" xr:uid="{00000000-0005-0000-0000-000011440000}"/>
    <cellStyle name="SAPBEXexcCritical6 4 4 2 2" xfId="27996" xr:uid="{00000000-0005-0000-0000-000012440000}"/>
    <cellStyle name="SAPBEXexcCritical6 4 4 3" xfId="18318" xr:uid="{00000000-0005-0000-0000-000013440000}"/>
    <cellStyle name="SAPBEXexcCritical6 4 4 3 2" xfId="25231" xr:uid="{00000000-0005-0000-0000-000014440000}"/>
    <cellStyle name="SAPBEXexcCritical6 4 4 4" xfId="16469" xr:uid="{00000000-0005-0000-0000-000015440000}"/>
    <cellStyle name="SAPBEXexcCritical6 4 4 5" xfId="23553" xr:uid="{00000000-0005-0000-0000-000016440000}"/>
    <cellStyle name="SAPBEXexcCritical6 4 5" xfId="9786" xr:uid="{00000000-0005-0000-0000-000017440000}"/>
    <cellStyle name="SAPBEXexcCritical6 4 5 2" xfId="21255" xr:uid="{00000000-0005-0000-0000-000018440000}"/>
    <cellStyle name="SAPBEXexcCritical6 4 5 2 2" xfId="28159" xr:uid="{00000000-0005-0000-0000-000019440000}"/>
    <cellStyle name="SAPBEXexcCritical6 4 5 3" xfId="19206" xr:uid="{00000000-0005-0000-0000-00001A440000}"/>
    <cellStyle name="SAPBEXexcCritical6 4 5 3 2" xfId="26115" xr:uid="{00000000-0005-0000-0000-00001B440000}"/>
    <cellStyle name="SAPBEXexcCritical6 4 5 4" xfId="16633" xr:uid="{00000000-0005-0000-0000-00001C440000}"/>
    <cellStyle name="SAPBEXexcCritical6 4 5 5" xfId="23716" xr:uid="{00000000-0005-0000-0000-00001D440000}"/>
    <cellStyle name="SAPBEXexcCritical6 4 6" xfId="13168" xr:uid="{00000000-0005-0000-0000-00001E440000}"/>
    <cellStyle name="SAPBEXexcCritical6 4 6 2" xfId="22471" xr:uid="{00000000-0005-0000-0000-00001F440000}"/>
    <cellStyle name="SAPBEXexcCritical6 4 6 2 2" xfId="29368" xr:uid="{00000000-0005-0000-0000-000020440000}"/>
    <cellStyle name="SAPBEXexcCritical6 4 6 3" xfId="23311" xr:uid="{00000000-0005-0000-0000-000021440000}"/>
    <cellStyle name="SAPBEXexcCritical6 4 6 3 2" xfId="30207" xr:uid="{00000000-0005-0000-0000-000022440000}"/>
    <cellStyle name="SAPBEXexcCritical6 4 6 4" xfId="17875" xr:uid="{00000000-0005-0000-0000-000023440000}"/>
    <cellStyle name="SAPBEXexcCritical6 4 6 5" xfId="24794" xr:uid="{00000000-0005-0000-0000-000024440000}"/>
    <cellStyle name="SAPBEXexcCritical6 4 7" xfId="18159" xr:uid="{00000000-0005-0000-0000-000025440000}"/>
    <cellStyle name="SAPBEXexcCritical6 4 7 2" xfId="25073" xr:uid="{00000000-0005-0000-0000-000026440000}"/>
    <cellStyle name="SAPBEXexcCritical6 4 8" xfId="13420" xr:uid="{00000000-0005-0000-0000-000027440000}"/>
    <cellStyle name="SAPBEXexcCritical6 5" xfId="5990" xr:uid="{00000000-0005-0000-0000-000028440000}"/>
    <cellStyle name="SAPBEXexcCritical6 5 10" xfId="15336" xr:uid="{00000000-0005-0000-0000-000029440000}"/>
    <cellStyle name="SAPBEXexcCritical6 5 11" xfId="13624" xr:uid="{00000000-0005-0000-0000-00002A440000}"/>
    <cellStyle name="SAPBEXexcCritical6 5 2" xfId="9750" xr:uid="{00000000-0005-0000-0000-00002B440000}"/>
    <cellStyle name="SAPBEXexcCritical6 5 2 2" xfId="21219" xr:uid="{00000000-0005-0000-0000-00002C440000}"/>
    <cellStyle name="SAPBEXexcCritical6 5 2 2 2" xfId="28123" xr:uid="{00000000-0005-0000-0000-00002D440000}"/>
    <cellStyle name="SAPBEXexcCritical6 5 2 3" xfId="19218" xr:uid="{00000000-0005-0000-0000-00002E440000}"/>
    <cellStyle name="SAPBEXexcCritical6 5 2 3 2" xfId="26127" xr:uid="{00000000-0005-0000-0000-00002F440000}"/>
    <cellStyle name="SAPBEXexcCritical6 5 2 4" xfId="16597" xr:uid="{00000000-0005-0000-0000-000030440000}"/>
    <cellStyle name="SAPBEXexcCritical6 5 2 5" xfId="23680" xr:uid="{00000000-0005-0000-0000-000031440000}"/>
    <cellStyle name="SAPBEXexcCritical6 5 3" xfId="9658" xr:uid="{00000000-0005-0000-0000-000032440000}"/>
    <cellStyle name="SAPBEXexcCritical6 5 3 2" xfId="21127" xr:uid="{00000000-0005-0000-0000-000033440000}"/>
    <cellStyle name="SAPBEXexcCritical6 5 3 2 2" xfId="28031" xr:uid="{00000000-0005-0000-0000-000034440000}"/>
    <cellStyle name="SAPBEXexcCritical6 5 3 3" xfId="19237" xr:uid="{00000000-0005-0000-0000-000035440000}"/>
    <cellStyle name="SAPBEXexcCritical6 5 3 3 2" xfId="26146" xr:uid="{00000000-0005-0000-0000-000036440000}"/>
    <cellStyle name="SAPBEXexcCritical6 5 3 4" xfId="16505" xr:uid="{00000000-0005-0000-0000-000037440000}"/>
    <cellStyle name="SAPBEXexcCritical6 5 3 5" xfId="23588" xr:uid="{00000000-0005-0000-0000-000038440000}"/>
    <cellStyle name="SAPBEXexcCritical6 5 4" xfId="11080" xr:uid="{00000000-0005-0000-0000-000039440000}"/>
    <cellStyle name="SAPBEXexcCritical6 5 4 2" xfId="22376" xr:uid="{00000000-0005-0000-0000-00003A440000}"/>
    <cellStyle name="SAPBEXexcCritical6 5 4 2 2" xfId="29273" xr:uid="{00000000-0005-0000-0000-00003B440000}"/>
    <cellStyle name="SAPBEXexcCritical6 5 4 3" xfId="23277" xr:uid="{00000000-0005-0000-0000-00003C440000}"/>
    <cellStyle name="SAPBEXexcCritical6 5 4 3 2" xfId="30173" xr:uid="{00000000-0005-0000-0000-00003D440000}"/>
    <cellStyle name="SAPBEXexcCritical6 5 4 4" xfId="17781" xr:uid="{00000000-0005-0000-0000-00003E440000}"/>
    <cellStyle name="SAPBEXexcCritical6 5 4 5" xfId="24760" xr:uid="{00000000-0005-0000-0000-00003F440000}"/>
    <cellStyle name="SAPBEXexcCritical6 5 5" xfId="9398" xr:uid="{00000000-0005-0000-0000-000040440000}"/>
    <cellStyle name="SAPBEXexcCritical6 5 5 2" xfId="20902" xr:uid="{00000000-0005-0000-0000-000041440000}"/>
    <cellStyle name="SAPBEXexcCritical6 5 5 2 2" xfId="27806" xr:uid="{00000000-0005-0000-0000-000042440000}"/>
    <cellStyle name="SAPBEXexcCritical6 5 5 3" xfId="18238" xr:uid="{00000000-0005-0000-0000-000043440000}"/>
    <cellStyle name="SAPBEXexcCritical6 5 5 3 2" xfId="25152" xr:uid="{00000000-0005-0000-0000-000044440000}"/>
    <cellStyle name="SAPBEXexcCritical6 5 5 4" xfId="16249" xr:uid="{00000000-0005-0000-0000-000045440000}"/>
    <cellStyle name="SAPBEXexcCritical6 5 5 5" xfId="23363" xr:uid="{00000000-0005-0000-0000-000046440000}"/>
    <cellStyle name="SAPBEXexcCritical6 5 6" xfId="9485" xr:uid="{00000000-0005-0000-0000-000047440000}"/>
    <cellStyle name="SAPBEXexcCritical6 5 6 2" xfId="20979" xr:uid="{00000000-0005-0000-0000-000048440000}"/>
    <cellStyle name="SAPBEXexcCritical6 5 6 2 2" xfId="27883" xr:uid="{00000000-0005-0000-0000-000049440000}"/>
    <cellStyle name="SAPBEXexcCritical6 5 6 3" xfId="20544" xr:uid="{00000000-0005-0000-0000-00004A440000}"/>
    <cellStyle name="SAPBEXexcCritical6 5 6 3 2" xfId="27448" xr:uid="{00000000-0005-0000-0000-00004B440000}"/>
    <cellStyle name="SAPBEXexcCritical6 5 6 4" xfId="16333" xr:uid="{00000000-0005-0000-0000-00004C440000}"/>
    <cellStyle name="SAPBEXexcCritical6 5 6 5" xfId="23440" xr:uid="{00000000-0005-0000-0000-00004D440000}"/>
    <cellStyle name="SAPBEXexcCritical6 5 7" xfId="9939" xr:uid="{00000000-0005-0000-0000-00004E440000}"/>
    <cellStyle name="SAPBEXexcCritical6 5 7 2" xfId="21408" xr:uid="{00000000-0005-0000-0000-00004F440000}"/>
    <cellStyle name="SAPBEXexcCritical6 5 7 2 2" xfId="28307" xr:uid="{00000000-0005-0000-0000-000050440000}"/>
    <cellStyle name="SAPBEXexcCritical6 5 7 3" xfId="19174" xr:uid="{00000000-0005-0000-0000-000051440000}"/>
    <cellStyle name="SAPBEXexcCritical6 5 7 3 2" xfId="26083" xr:uid="{00000000-0005-0000-0000-000052440000}"/>
    <cellStyle name="SAPBEXexcCritical6 5 7 4" xfId="16786" xr:uid="{00000000-0005-0000-0000-000053440000}"/>
    <cellStyle name="SAPBEXexcCritical6 5 7 5" xfId="23864" xr:uid="{00000000-0005-0000-0000-000054440000}"/>
    <cellStyle name="SAPBEXexcCritical6 5 8" xfId="20044" xr:uid="{00000000-0005-0000-0000-000055440000}"/>
    <cellStyle name="SAPBEXexcCritical6 5 8 2" xfId="26952" xr:uid="{00000000-0005-0000-0000-000056440000}"/>
    <cellStyle name="SAPBEXexcCritical6 5 9" xfId="18805" xr:uid="{00000000-0005-0000-0000-000057440000}"/>
    <cellStyle name="SAPBEXexcCritical6 5 9 2" xfId="25715" xr:uid="{00000000-0005-0000-0000-000058440000}"/>
    <cellStyle name="SAPBEXexcCritical6 6" xfId="10149" xr:uid="{00000000-0005-0000-0000-000059440000}"/>
    <cellStyle name="SAPBEXexcCritical6 6 2" xfId="9710" xr:uid="{00000000-0005-0000-0000-00005A440000}"/>
    <cellStyle name="SAPBEXexcCritical6 6 2 2" xfId="21179" xr:uid="{00000000-0005-0000-0000-00005B440000}"/>
    <cellStyle name="SAPBEXexcCritical6 6 2 2 2" xfId="28083" xr:uid="{00000000-0005-0000-0000-00005C440000}"/>
    <cellStyle name="SAPBEXexcCritical6 6 2 3" xfId="18780" xr:uid="{00000000-0005-0000-0000-00005D440000}"/>
    <cellStyle name="SAPBEXexcCritical6 6 2 3 2" xfId="25690" xr:uid="{00000000-0005-0000-0000-00005E440000}"/>
    <cellStyle name="SAPBEXexcCritical6 6 2 4" xfId="16557" xr:uid="{00000000-0005-0000-0000-00005F440000}"/>
    <cellStyle name="SAPBEXexcCritical6 6 2 5" xfId="23640" xr:uid="{00000000-0005-0000-0000-000060440000}"/>
    <cellStyle name="SAPBEXexcCritical6 6 3" xfId="21589" xr:uid="{00000000-0005-0000-0000-000061440000}"/>
    <cellStyle name="SAPBEXexcCritical6 6 3 2" xfId="28487" xr:uid="{00000000-0005-0000-0000-000062440000}"/>
    <cellStyle name="SAPBEXexcCritical6 6 4" xfId="22511" xr:uid="{00000000-0005-0000-0000-000063440000}"/>
    <cellStyle name="SAPBEXexcCritical6 6 4 2" xfId="29408" xr:uid="{00000000-0005-0000-0000-000064440000}"/>
    <cellStyle name="SAPBEXexcCritical6 6 5" xfId="16968" xr:uid="{00000000-0005-0000-0000-000065440000}"/>
    <cellStyle name="SAPBEXexcCritical6 6 6" xfId="24040" xr:uid="{00000000-0005-0000-0000-000066440000}"/>
    <cellStyle name="SAPBEXexcCritical6 7" xfId="9681" xr:uid="{00000000-0005-0000-0000-000067440000}"/>
    <cellStyle name="SAPBEXexcCritical6 7 2" xfId="21150" xr:uid="{00000000-0005-0000-0000-000068440000}"/>
    <cellStyle name="SAPBEXexcCritical6 7 2 2" xfId="28054" xr:uid="{00000000-0005-0000-0000-000069440000}"/>
    <cellStyle name="SAPBEXexcCritical6 7 3" xfId="18531" xr:uid="{00000000-0005-0000-0000-00006A440000}"/>
    <cellStyle name="SAPBEXexcCritical6 7 3 2" xfId="25442" xr:uid="{00000000-0005-0000-0000-00006B440000}"/>
    <cellStyle name="SAPBEXexcCritical6 7 4" xfId="16528" xr:uid="{00000000-0005-0000-0000-00006C440000}"/>
    <cellStyle name="SAPBEXexcCritical6 7 5" xfId="23611" xr:uid="{00000000-0005-0000-0000-00006D440000}"/>
    <cellStyle name="SAPBEXexcCritical6 8" xfId="7017" xr:uid="{00000000-0005-0000-0000-00006E440000}"/>
    <cellStyle name="SAPBEXexcCritical6 8 2" xfId="20671" xr:uid="{00000000-0005-0000-0000-00006F440000}"/>
    <cellStyle name="SAPBEXexcCritical6 8 2 2" xfId="27575" xr:uid="{00000000-0005-0000-0000-000070440000}"/>
    <cellStyle name="SAPBEXexcCritical6 8 3" xfId="19332" xr:uid="{00000000-0005-0000-0000-000071440000}"/>
    <cellStyle name="SAPBEXexcCritical6 8 3 2" xfId="26241" xr:uid="{00000000-0005-0000-0000-000072440000}"/>
    <cellStyle name="SAPBEXexcCritical6 8 4" xfId="15830" xr:uid="{00000000-0005-0000-0000-000073440000}"/>
    <cellStyle name="SAPBEXexcCritical6 8 5" xfId="14944" xr:uid="{00000000-0005-0000-0000-000074440000}"/>
    <cellStyle name="SAPBEXexcCritical6 9" xfId="18065" xr:uid="{00000000-0005-0000-0000-000075440000}"/>
    <cellStyle name="SAPBEXexcCritical6 9 2" xfId="24979" xr:uid="{00000000-0005-0000-0000-000076440000}"/>
    <cellStyle name="SAPBEXexcGood1" xfId="315" xr:uid="{00000000-0005-0000-0000-000077440000}"/>
    <cellStyle name="SAPBEXexcGood1 10" xfId="13330" xr:uid="{00000000-0005-0000-0000-000078440000}"/>
    <cellStyle name="SAPBEXexcGood1 2" xfId="316" xr:uid="{00000000-0005-0000-0000-000079440000}"/>
    <cellStyle name="SAPBEXexcGood1 2 2" xfId="722" xr:uid="{00000000-0005-0000-0000-00007A440000}"/>
    <cellStyle name="SAPBEXexcGood1 2 2 2" xfId="5981" xr:uid="{00000000-0005-0000-0000-00007B440000}"/>
    <cellStyle name="SAPBEXexcGood1 2 2 2 2" xfId="20035" xr:uid="{00000000-0005-0000-0000-00007C440000}"/>
    <cellStyle name="SAPBEXexcGood1 2 2 2 2 2" xfId="26943" xr:uid="{00000000-0005-0000-0000-00007D440000}"/>
    <cellStyle name="SAPBEXexcGood1 2 2 2 3" xfId="19392" xr:uid="{00000000-0005-0000-0000-00007E440000}"/>
    <cellStyle name="SAPBEXexcGood1 2 2 2 3 2" xfId="26301" xr:uid="{00000000-0005-0000-0000-00007F440000}"/>
    <cellStyle name="SAPBEXexcGood1 2 2 2 4" xfId="15327" xr:uid="{00000000-0005-0000-0000-000080440000}"/>
    <cellStyle name="SAPBEXexcGood1 2 2 2 5" xfId="13609" xr:uid="{00000000-0005-0000-0000-000081440000}"/>
    <cellStyle name="SAPBEXexcGood1 2 2 3" xfId="10157" xr:uid="{00000000-0005-0000-0000-000082440000}"/>
    <cellStyle name="SAPBEXexcGood1 2 2 3 2" xfId="21597" xr:uid="{00000000-0005-0000-0000-000083440000}"/>
    <cellStyle name="SAPBEXexcGood1 2 2 3 2 2" xfId="28495" xr:uid="{00000000-0005-0000-0000-000084440000}"/>
    <cellStyle name="SAPBEXexcGood1 2 2 3 3" xfId="22519" xr:uid="{00000000-0005-0000-0000-000085440000}"/>
    <cellStyle name="SAPBEXexcGood1 2 2 3 3 2" xfId="29416" xr:uid="{00000000-0005-0000-0000-000086440000}"/>
    <cellStyle name="SAPBEXexcGood1 2 2 3 4" xfId="16976" xr:uid="{00000000-0005-0000-0000-000087440000}"/>
    <cellStyle name="SAPBEXexcGood1 2 2 3 5" xfId="24048" xr:uid="{00000000-0005-0000-0000-000088440000}"/>
    <cellStyle name="SAPBEXexcGood1 2 2 4" xfId="18294" xr:uid="{00000000-0005-0000-0000-000089440000}"/>
    <cellStyle name="SAPBEXexcGood1 2 2 4 2" xfId="25208" xr:uid="{00000000-0005-0000-0000-00008A440000}"/>
    <cellStyle name="SAPBEXexcGood1 2 2 5" xfId="13529" xr:uid="{00000000-0005-0000-0000-00008B440000}"/>
    <cellStyle name="SAPBEXexcGood1 2 3" xfId="5418" xr:uid="{00000000-0005-0000-0000-00008C440000}"/>
    <cellStyle name="SAPBEXexcGood1 2 3 2" xfId="5980" xr:uid="{00000000-0005-0000-0000-00008D440000}"/>
    <cellStyle name="SAPBEXexcGood1 2 3 2 2" xfId="20034" xr:uid="{00000000-0005-0000-0000-00008E440000}"/>
    <cellStyle name="SAPBEXexcGood1 2 3 2 2 2" xfId="26942" xr:uid="{00000000-0005-0000-0000-00008F440000}"/>
    <cellStyle name="SAPBEXexcGood1 2 3 2 3" xfId="19389" xr:uid="{00000000-0005-0000-0000-000090440000}"/>
    <cellStyle name="SAPBEXexcGood1 2 3 2 3 2" xfId="26298" xr:uid="{00000000-0005-0000-0000-000091440000}"/>
    <cellStyle name="SAPBEXexcGood1 2 3 2 4" xfId="15326" xr:uid="{00000000-0005-0000-0000-000092440000}"/>
    <cellStyle name="SAPBEXexcGood1 2 3 2 5" xfId="14604" xr:uid="{00000000-0005-0000-0000-000093440000}"/>
    <cellStyle name="SAPBEXexcGood1 2 3 3" xfId="10158" xr:uid="{00000000-0005-0000-0000-000094440000}"/>
    <cellStyle name="SAPBEXexcGood1 2 3 3 2" xfId="21598" xr:uid="{00000000-0005-0000-0000-000095440000}"/>
    <cellStyle name="SAPBEXexcGood1 2 3 3 2 2" xfId="28496" xr:uid="{00000000-0005-0000-0000-000096440000}"/>
    <cellStyle name="SAPBEXexcGood1 2 3 3 3" xfId="22520" xr:uid="{00000000-0005-0000-0000-000097440000}"/>
    <cellStyle name="SAPBEXexcGood1 2 3 3 3 2" xfId="29417" xr:uid="{00000000-0005-0000-0000-000098440000}"/>
    <cellStyle name="SAPBEXexcGood1 2 3 3 4" xfId="16977" xr:uid="{00000000-0005-0000-0000-000099440000}"/>
    <cellStyle name="SAPBEXexcGood1 2 3 3 5" xfId="24049" xr:uid="{00000000-0005-0000-0000-00009A440000}"/>
    <cellStyle name="SAPBEXexcGood1 2 3 4" xfId="9692" xr:uid="{00000000-0005-0000-0000-00009B440000}"/>
    <cellStyle name="SAPBEXexcGood1 2 3 4 2" xfId="21161" xr:uid="{00000000-0005-0000-0000-00009C440000}"/>
    <cellStyle name="SAPBEXexcGood1 2 3 4 2 2" xfId="28065" xr:uid="{00000000-0005-0000-0000-00009D440000}"/>
    <cellStyle name="SAPBEXexcGood1 2 3 4 3" xfId="18528" xr:uid="{00000000-0005-0000-0000-00009E440000}"/>
    <cellStyle name="SAPBEXexcGood1 2 3 4 3 2" xfId="25439" xr:uid="{00000000-0005-0000-0000-00009F440000}"/>
    <cellStyle name="SAPBEXexcGood1 2 3 4 4" xfId="16539" xr:uid="{00000000-0005-0000-0000-0000A0440000}"/>
    <cellStyle name="SAPBEXexcGood1 2 3 4 5" xfId="23622" xr:uid="{00000000-0005-0000-0000-0000A1440000}"/>
    <cellStyle name="SAPBEXexcGood1 2 3 5" xfId="19666" xr:uid="{00000000-0005-0000-0000-0000A2440000}"/>
    <cellStyle name="SAPBEXexcGood1 2 3 5 2" xfId="26575" xr:uid="{00000000-0005-0000-0000-0000A3440000}"/>
    <cellStyle name="SAPBEXexcGood1 2 3 6" xfId="14933" xr:uid="{00000000-0005-0000-0000-0000A4440000}"/>
    <cellStyle name="SAPBEXexcGood1 2 4" xfId="5982" xr:uid="{00000000-0005-0000-0000-0000A5440000}"/>
    <cellStyle name="SAPBEXexcGood1 2 4 2" xfId="9542" xr:uid="{00000000-0005-0000-0000-0000A6440000}"/>
    <cellStyle name="SAPBEXexcGood1 2 4 2 2" xfId="21035" xr:uid="{00000000-0005-0000-0000-0000A7440000}"/>
    <cellStyle name="SAPBEXexcGood1 2 4 2 2 2" xfId="27939" xr:uid="{00000000-0005-0000-0000-0000A8440000}"/>
    <cellStyle name="SAPBEXexcGood1 2 4 2 3" xfId="20546" xr:uid="{00000000-0005-0000-0000-0000A9440000}"/>
    <cellStyle name="SAPBEXexcGood1 2 4 2 3 2" xfId="27450" xr:uid="{00000000-0005-0000-0000-0000AA440000}"/>
    <cellStyle name="SAPBEXexcGood1 2 4 2 4" xfId="16390" xr:uid="{00000000-0005-0000-0000-0000AB440000}"/>
    <cellStyle name="SAPBEXexcGood1 2 4 2 5" xfId="23496" xr:uid="{00000000-0005-0000-0000-0000AC440000}"/>
    <cellStyle name="SAPBEXexcGood1 2 4 3" xfId="20036" xr:uid="{00000000-0005-0000-0000-0000AD440000}"/>
    <cellStyle name="SAPBEXexcGood1 2 4 3 2" xfId="26944" xr:uid="{00000000-0005-0000-0000-0000AE440000}"/>
    <cellStyle name="SAPBEXexcGood1 2 4 4" xfId="19055" xr:uid="{00000000-0005-0000-0000-0000AF440000}"/>
    <cellStyle name="SAPBEXexcGood1 2 4 4 2" xfId="25964" xr:uid="{00000000-0005-0000-0000-0000B0440000}"/>
    <cellStyle name="SAPBEXexcGood1 2 4 5" xfId="15328" xr:uid="{00000000-0005-0000-0000-0000B1440000}"/>
    <cellStyle name="SAPBEXexcGood1 2 4 6" xfId="13921" xr:uid="{00000000-0005-0000-0000-0000B2440000}"/>
    <cellStyle name="SAPBEXexcGood1 2 5" xfId="10156" xr:uid="{00000000-0005-0000-0000-0000B3440000}"/>
    <cellStyle name="SAPBEXexcGood1 2 5 2" xfId="9438" xr:uid="{00000000-0005-0000-0000-0000B4440000}"/>
    <cellStyle name="SAPBEXexcGood1 2 5 2 2" xfId="20934" xr:uid="{00000000-0005-0000-0000-0000B5440000}"/>
    <cellStyle name="SAPBEXexcGood1 2 5 2 2 2" xfId="27838" xr:uid="{00000000-0005-0000-0000-0000B6440000}"/>
    <cellStyle name="SAPBEXexcGood1 2 5 2 3" xfId="19284" xr:uid="{00000000-0005-0000-0000-0000B7440000}"/>
    <cellStyle name="SAPBEXexcGood1 2 5 2 3 2" xfId="26193" xr:uid="{00000000-0005-0000-0000-0000B8440000}"/>
    <cellStyle name="SAPBEXexcGood1 2 5 2 4" xfId="16286" xr:uid="{00000000-0005-0000-0000-0000B9440000}"/>
    <cellStyle name="SAPBEXexcGood1 2 5 2 5" xfId="23395" xr:uid="{00000000-0005-0000-0000-0000BA440000}"/>
    <cellStyle name="SAPBEXexcGood1 2 5 3" xfId="21596" xr:uid="{00000000-0005-0000-0000-0000BB440000}"/>
    <cellStyle name="SAPBEXexcGood1 2 5 3 2" xfId="28494" xr:uid="{00000000-0005-0000-0000-0000BC440000}"/>
    <cellStyle name="SAPBEXexcGood1 2 5 4" xfId="22518" xr:uid="{00000000-0005-0000-0000-0000BD440000}"/>
    <cellStyle name="SAPBEXexcGood1 2 5 4 2" xfId="29415" xr:uid="{00000000-0005-0000-0000-0000BE440000}"/>
    <cellStyle name="SAPBEXexcGood1 2 5 5" xfId="16975" xr:uid="{00000000-0005-0000-0000-0000BF440000}"/>
    <cellStyle name="SAPBEXexcGood1 2 5 6" xfId="24047" xr:uid="{00000000-0005-0000-0000-0000C0440000}"/>
    <cellStyle name="SAPBEXexcGood1 2 6" xfId="6363" xr:uid="{00000000-0005-0000-0000-0000C1440000}"/>
    <cellStyle name="SAPBEXexcGood1 2 6 2" xfId="20321" xr:uid="{00000000-0005-0000-0000-0000C2440000}"/>
    <cellStyle name="SAPBEXexcGood1 2 6 2 2" xfId="27225" xr:uid="{00000000-0005-0000-0000-0000C3440000}"/>
    <cellStyle name="SAPBEXexcGood1 2 6 3" xfId="19363" xr:uid="{00000000-0005-0000-0000-0000C4440000}"/>
    <cellStyle name="SAPBEXexcGood1 2 6 3 2" xfId="26272" xr:uid="{00000000-0005-0000-0000-0000C5440000}"/>
    <cellStyle name="SAPBEXexcGood1 2 6 4" xfId="15610" xr:uid="{00000000-0005-0000-0000-0000C6440000}"/>
    <cellStyle name="SAPBEXexcGood1 2 6 5" xfId="13732" xr:uid="{00000000-0005-0000-0000-0000C7440000}"/>
    <cellStyle name="SAPBEXexcGood1 2 7" xfId="18068" xr:uid="{00000000-0005-0000-0000-0000C8440000}"/>
    <cellStyle name="SAPBEXexcGood1 2 7 2" xfId="24982" xr:uid="{00000000-0005-0000-0000-0000C9440000}"/>
    <cellStyle name="SAPBEXexcGood1 2 8" xfId="13331" xr:uid="{00000000-0005-0000-0000-0000CA440000}"/>
    <cellStyle name="SAPBEXexcGood1 3" xfId="673" xr:uid="{00000000-0005-0000-0000-0000CB440000}"/>
    <cellStyle name="SAPBEXexcGood1 3 2" xfId="5979" xr:uid="{00000000-0005-0000-0000-0000CC440000}"/>
    <cellStyle name="SAPBEXexcGood1 3 2 2" xfId="9854" xr:uid="{00000000-0005-0000-0000-0000CD440000}"/>
    <cellStyle name="SAPBEXexcGood1 3 2 2 2" xfId="21323" xr:uid="{00000000-0005-0000-0000-0000CE440000}"/>
    <cellStyle name="SAPBEXexcGood1 3 2 2 2 2" xfId="28226" xr:uid="{00000000-0005-0000-0000-0000CF440000}"/>
    <cellStyle name="SAPBEXexcGood1 3 2 2 3" xfId="18499" xr:uid="{00000000-0005-0000-0000-0000D0440000}"/>
    <cellStyle name="SAPBEXexcGood1 3 2 2 3 2" xfId="25411" xr:uid="{00000000-0005-0000-0000-0000D1440000}"/>
    <cellStyle name="SAPBEXexcGood1 3 2 2 4" xfId="16701" xr:uid="{00000000-0005-0000-0000-0000D2440000}"/>
    <cellStyle name="SAPBEXexcGood1 3 2 2 5" xfId="23783" xr:uid="{00000000-0005-0000-0000-0000D3440000}"/>
    <cellStyle name="SAPBEXexcGood1 3 2 3" xfId="20033" xr:uid="{00000000-0005-0000-0000-0000D4440000}"/>
    <cellStyle name="SAPBEXexcGood1 3 2 3 2" xfId="26941" xr:uid="{00000000-0005-0000-0000-0000D5440000}"/>
    <cellStyle name="SAPBEXexcGood1 3 2 4" xfId="20451" xr:uid="{00000000-0005-0000-0000-0000D6440000}"/>
    <cellStyle name="SAPBEXexcGood1 3 2 4 2" xfId="27355" xr:uid="{00000000-0005-0000-0000-0000D7440000}"/>
    <cellStyle name="SAPBEXexcGood1 3 2 5" xfId="15325" xr:uid="{00000000-0005-0000-0000-0000D8440000}"/>
    <cellStyle name="SAPBEXexcGood1 3 2 6" xfId="13922" xr:uid="{00000000-0005-0000-0000-0000D9440000}"/>
    <cellStyle name="SAPBEXexcGood1 3 3" xfId="10511" xr:uid="{00000000-0005-0000-0000-0000DA440000}"/>
    <cellStyle name="SAPBEXexcGood1 3 3 2" xfId="9884" xr:uid="{00000000-0005-0000-0000-0000DB440000}"/>
    <cellStyle name="SAPBEXexcGood1 3 3 2 2" xfId="21353" xr:uid="{00000000-0005-0000-0000-0000DC440000}"/>
    <cellStyle name="SAPBEXexcGood1 3 3 2 2 2" xfId="28255" xr:uid="{00000000-0005-0000-0000-0000DD440000}"/>
    <cellStyle name="SAPBEXexcGood1 3 3 2 3" xfId="19186" xr:uid="{00000000-0005-0000-0000-0000DE440000}"/>
    <cellStyle name="SAPBEXexcGood1 3 3 2 3 2" xfId="26095" xr:uid="{00000000-0005-0000-0000-0000DF440000}"/>
    <cellStyle name="SAPBEXexcGood1 3 3 2 4" xfId="16731" xr:uid="{00000000-0005-0000-0000-0000E0440000}"/>
    <cellStyle name="SAPBEXexcGood1 3 3 2 5" xfId="23812" xr:uid="{00000000-0005-0000-0000-0000E1440000}"/>
    <cellStyle name="SAPBEXexcGood1 3 3 3" xfId="21835" xr:uid="{00000000-0005-0000-0000-0000E2440000}"/>
    <cellStyle name="SAPBEXexcGood1 3 3 3 2" xfId="28732" xr:uid="{00000000-0005-0000-0000-0000E3440000}"/>
    <cellStyle name="SAPBEXexcGood1 3 3 4" xfId="22741" xr:uid="{00000000-0005-0000-0000-0000E4440000}"/>
    <cellStyle name="SAPBEXexcGood1 3 3 4 2" xfId="29637" xr:uid="{00000000-0005-0000-0000-0000E5440000}"/>
    <cellStyle name="SAPBEXexcGood1 3 3 5" xfId="17240" xr:uid="{00000000-0005-0000-0000-0000E6440000}"/>
    <cellStyle name="SAPBEXexcGood1 3 3 6" xfId="24224" xr:uid="{00000000-0005-0000-0000-0000E7440000}"/>
    <cellStyle name="SAPBEXexcGood1 3 4" xfId="9570" xr:uid="{00000000-0005-0000-0000-0000E8440000}"/>
    <cellStyle name="SAPBEXexcGood1 3 4 2" xfId="21060" xr:uid="{00000000-0005-0000-0000-0000E9440000}"/>
    <cellStyle name="SAPBEXexcGood1 3 4 2 2" xfId="27964" xr:uid="{00000000-0005-0000-0000-0000EA440000}"/>
    <cellStyle name="SAPBEXexcGood1 3 4 3" xfId="19254" xr:uid="{00000000-0005-0000-0000-0000EB440000}"/>
    <cellStyle name="SAPBEXexcGood1 3 4 3 2" xfId="26163" xr:uid="{00000000-0005-0000-0000-0000EC440000}"/>
    <cellStyle name="SAPBEXexcGood1 3 4 4" xfId="16418" xr:uid="{00000000-0005-0000-0000-0000ED440000}"/>
    <cellStyle name="SAPBEXexcGood1 3 4 5" xfId="23521" xr:uid="{00000000-0005-0000-0000-0000EE440000}"/>
    <cellStyle name="SAPBEXexcGood1 3 5" xfId="9473" xr:uid="{00000000-0005-0000-0000-0000EF440000}"/>
    <cellStyle name="SAPBEXexcGood1 3 5 2" xfId="20967" xr:uid="{00000000-0005-0000-0000-0000F0440000}"/>
    <cellStyle name="SAPBEXexcGood1 3 5 2 2" xfId="27871" xr:uid="{00000000-0005-0000-0000-0000F1440000}"/>
    <cellStyle name="SAPBEXexcGood1 3 5 3" xfId="19733" xr:uid="{00000000-0005-0000-0000-0000F2440000}"/>
    <cellStyle name="SAPBEXexcGood1 3 5 3 2" xfId="26641" xr:uid="{00000000-0005-0000-0000-0000F3440000}"/>
    <cellStyle name="SAPBEXexcGood1 3 5 4" xfId="16321" xr:uid="{00000000-0005-0000-0000-0000F4440000}"/>
    <cellStyle name="SAPBEXexcGood1 3 5 5" xfId="23428" xr:uid="{00000000-0005-0000-0000-0000F5440000}"/>
    <cellStyle name="SAPBEXexcGood1 3 6" xfId="10062" xr:uid="{00000000-0005-0000-0000-0000F6440000}"/>
    <cellStyle name="SAPBEXexcGood1 3 6 2" xfId="21514" xr:uid="{00000000-0005-0000-0000-0000F7440000}"/>
    <cellStyle name="SAPBEXexcGood1 3 6 2 2" xfId="28413" xr:uid="{00000000-0005-0000-0000-0000F8440000}"/>
    <cellStyle name="SAPBEXexcGood1 3 6 3" xfId="20609" xr:uid="{00000000-0005-0000-0000-0000F9440000}"/>
    <cellStyle name="SAPBEXexcGood1 3 6 3 2" xfId="27513" xr:uid="{00000000-0005-0000-0000-0000FA440000}"/>
    <cellStyle name="SAPBEXexcGood1 3 6 4" xfId="16892" xr:uid="{00000000-0005-0000-0000-0000FB440000}"/>
    <cellStyle name="SAPBEXexcGood1 3 6 5" xfId="23967" xr:uid="{00000000-0005-0000-0000-0000FC440000}"/>
    <cellStyle name="SAPBEXexcGood1 3 7" xfId="18265" xr:uid="{00000000-0005-0000-0000-0000FD440000}"/>
    <cellStyle name="SAPBEXexcGood1 3 7 2" xfId="25179" xr:uid="{00000000-0005-0000-0000-0000FE440000}"/>
    <cellStyle name="SAPBEXexcGood1 3 8" xfId="13496" xr:uid="{00000000-0005-0000-0000-0000FF440000}"/>
    <cellStyle name="SAPBEXexcGood1 4" xfId="474" xr:uid="{00000000-0005-0000-0000-000000450000}"/>
    <cellStyle name="SAPBEXexcGood1 4 2" xfId="5978" xr:uid="{00000000-0005-0000-0000-000001450000}"/>
    <cellStyle name="SAPBEXexcGood1 4 2 2" xfId="9844" xr:uid="{00000000-0005-0000-0000-000002450000}"/>
    <cellStyle name="SAPBEXexcGood1 4 2 2 2" xfId="21313" xr:uid="{00000000-0005-0000-0000-000003450000}"/>
    <cellStyle name="SAPBEXexcGood1 4 2 2 2 2" xfId="28216" xr:uid="{00000000-0005-0000-0000-000004450000}"/>
    <cellStyle name="SAPBEXexcGood1 4 2 2 3" xfId="22396" xr:uid="{00000000-0005-0000-0000-000005450000}"/>
    <cellStyle name="SAPBEXexcGood1 4 2 2 3 2" xfId="29293" xr:uid="{00000000-0005-0000-0000-000006450000}"/>
    <cellStyle name="SAPBEXexcGood1 4 2 2 4" xfId="16691" xr:uid="{00000000-0005-0000-0000-000007450000}"/>
    <cellStyle name="SAPBEXexcGood1 4 2 2 5" xfId="23773" xr:uid="{00000000-0005-0000-0000-000008450000}"/>
    <cellStyle name="SAPBEXexcGood1 4 2 3" xfId="20032" xr:uid="{00000000-0005-0000-0000-000009450000}"/>
    <cellStyle name="SAPBEXexcGood1 4 2 3 2" xfId="26940" xr:uid="{00000000-0005-0000-0000-00000A450000}"/>
    <cellStyle name="SAPBEXexcGood1 4 2 4" xfId="20450" xr:uid="{00000000-0005-0000-0000-00000B450000}"/>
    <cellStyle name="SAPBEXexcGood1 4 2 4 2" xfId="27354" xr:uid="{00000000-0005-0000-0000-00000C450000}"/>
    <cellStyle name="SAPBEXexcGood1 4 2 5" xfId="15324" xr:uid="{00000000-0005-0000-0000-00000D450000}"/>
    <cellStyle name="SAPBEXexcGood1 4 2 6" xfId="13600" xr:uid="{00000000-0005-0000-0000-00000E450000}"/>
    <cellStyle name="SAPBEXexcGood1 4 3" xfId="10552" xr:uid="{00000000-0005-0000-0000-00000F450000}"/>
    <cellStyle name="SAPBEXexcGood1 4 3 2" xfId="21860" xr:uid="{00000000-0005-0000-0000-000010450000}"/>
    <cellStyle name="SAPBEXexcGood1 4 3 2 2" xfId="28757" xr:uid="{00000000-0005-0000-0000-000011450000}"/>
    <cellStyle name="SAPBEXexcGood1 4 3 3" xfId="22762" xr:uid="{00000000-0005-0000-0000-000012450000}"/>
    <cellStyle name="SAPBEXexcGood1 4 3 3 2" xfId="29658" xr:uid="{00000000-0005-0000-0000-000013450000}"/>
    <cellStyle name="SAPBEXexcGood1 4 3 4" xfId="17263" xr:uid="{00000000-0005-0000-0000-000014450000}"/>
    <cellStyle name="SAPBEXexcGood1 4 3 5" xfId="24245" xr:uid="{00000000-0005-0000-0000-000015450000}"/>
    <cellStyle name="SAPBEXexcGood1 4 4" xfId="9620" xr:uid="{00000000-0005-0000-0000-000016450000}"/>
    <cellStyle name="SAPBEXexcGood1 4 4 2" xfId="21091" xr:uid="{00000000-0005-0000-0000-000017450000}"/>
    <cellStyle name="SAPBEXexcGood1 4 4 2 2" xfId="27995" xr:uid="{00000000-0005-0000-0000-000018450000}"/>
    <cellStyle name="SAPBEXexcGood1 4 4 3" xfId="18540" xr:uid="{00000000-0005-0000-0000-000019450000}"/>
    <cellStyle name="SAPBEXexcGood1 4 4 3 2" xfId="25451" xr:uid="{00000000-0005-0000-0000-00001A450000}"/>
    <cellStyle name="SAPBEXexcGood1 4 4 4" xfId="16468" xr:uid="{00000000-0005-0000-0000-00001B450000}"/>
    <cellStyle name="SAPBEXexcGood1 4 4 5" xfId="23552" xr:uid="{00000000-0005-0000-0000-00001C450000}"/>
    <cellStyle name="SAPBEXexcGood1 4 5" xfId="9670" xr:uid="{00000000-0005-0000-0000-00001D450000}"/>
    <cellStyle name="SAPBEXexcGood1 4 5 2" xfId="21139" xr:uid="{00000000-0005-0000-0000-00001E450000}"/>
    <cellStyle name="SAPBEXexcGood1 4 5 2 2" xfId="28043" xr:uid="{00000000-0005-0000-0000-00001F450000}"/>
    <cellStyle name="SAPBEXexcGood1 4 5 3" xfId="20554" xr:uid="{00000000-0005-0000-0000-000020450000}"/>
    <cellStyle name="SAPBEXexcGood1 4 5 3 2" xfId="27458" xr:uid="{00000000-0005-0000-0000-000021450000}"/>
    <cellStyle name="SAPBEXexcGood1 4 5 4" xfId="16517" xr:uid="{00000000-0005-0000-0000-000022450000}"/>
    <cellStyle name="SAPBEXexcGood1 4 5 5" xfId="23600" xr:uid="{00000000-0005-0000-0000-000023450000}"/>
    <cellStyle name="SAPBEXexcGood1 4 6" xfId="13169" xr:uid="{00000000-0005-0000-0000-000024450000}"/>
    <cellStyle name="SAPBEXexcGood1 4 6 2" xfId="22472" xr:uid="{00000000-0005-0000-0000-000025450000}"/>
    <cellStyle name="SAPBEXexcGood1 4 6 2 2" xfId="29369" xr:uid="{00000000-0005-0000-0000-000026450000}"/>
    <cellStyle name="SAPBEXexcGood1 4 6 3" xfId="23312" xr:uid="{00000000-0005-0000-0000-000027450000}"/>
    <cellStyle name="SAPBEXexcGood1 4 6 3 2" xfId="30208" xr:uid="{00000000-0005-0000-0000-000028450000}"/>
    <cellStyle name="SAPBEXexcGood1 4 6 4" xfId="17876" xr:uid="{00000000-0005-0000-0000-000029450000}"/>
    <cellStyle name="SAPBEXexcGood1 4 6 5" xfId="24795" xr:uid="{00000000-0005-0000-0000-00002A450000}"/>
    <cellStyle name="SAPBEXexcGood1 4 7" xfId="18160" xr:uid="{00000000-0005-0000-0000-00002B450000}"/>
    <cellStyle name="SAPBEXexcGood1 4 7 2" xfId="25074" xr:uid="{00000000-0005-0000-0000-00002C450000}"/>
    <cellStyle name="SAPBEXexcGood1 4 8" xfId="13421" xr:uid="{00000000-0005-0000-0000-00002D450000}"/>
    <cellStyle name="SAPBEXexcGood1 5" xfId="5984" xr:uid="{00000000-0005-0000-0000-00002E450000}"/>
    <cellStyle name="SAPBEXexcGood1 5 10" xfId="15330" xr:uid="{00000000-0005-0000-0000-00002F450000}"/>
    <cellStyle name="SAPBEXexcGood1 5 11" xfId="13599" xr:uid="{00000000-0005-0000-0000-000030450000}"/>
    <cellStyle name="SAPBEXexcGood1 5 2" xfId="9749" xr:uid="{00000000-0005-0000-0000-000031450000}"/>
    <cellStyle name="SAPBEXexcGood1 5 2 2" xfId="21218" xr:uid="{00000000-0005-0000-0000-000032450000}"/>
    <cellStyle name="SAPBEXexcGood1 5 2 2 2" xfId="28122" xr:uid="{00000000-0005-0000-0000-000033450000}"/>
    <cellStyle name="SAPBEXexcGood1 5 2 3" xfId="18519" xr:uid="{00000000-0005-0000-0000-000034450000}"/>
    <cellStyle name="SAPBEXexcGood1 5 2 3 2" xfId="25430" xr:uid="{00000000-0005-0000-0000-000035450000}"/>
    <cellStyle name="SAPBEXexcGood1 5 2 4" xfId="16596" xr:uid="{00000000-0005-0000-0000-000036450000}"/>
    <cellStyle name="SAPBEXexcGood1 5 2 5" xfId="23679" xr:uid="{00000000-0005-0000-0000-000037450000}"/>
    <cellStyle name="SAPBEXexcGood1 5 3" xfId="11044" xr:uid="{00000000-0005-0000-0000-000038450000}"/>
    <cellStyle name="SAPBEXexcGood1 5 3 2" xfId="22343" xr:uid="{00000000-0005-0000-0000-000039450000}"/>
    <cellStyle name="SAPBEXexcGood1 5 3 2 2" xfId="29240" xr:uid="{00000000-0005-0000-0000-00003A450000}"/>
    <cellStyle name="SAPBEXexcGood1 5 3 3" xfId="23244" xr:uid="{00000000-0005-0000-0000-00003B450000}"/>
    <cellStyle name="SAPBEXexcGood1 5 3 3 2" xfId="30140" xr:uid="{00000000-0005-0000-0000-00003C450000}"/>
    <cellStyle name="SAPBEXexcGood1 5 3 4" xfId="17748" xr:uid="{00000000-0005-0000-0000-00003D450000}"/>
    <cellStyle name="SAPBEXexcGood1 5 3 5" xfId="24727" xr:uid="{00000000-0005-0000-0000-00003E450000}"/>
    <cellStyle name="SAPBEXexcGood1 5 4" xfId="11079" xr:uid="{00000000-0005-0000-0000-00003F450000}"/>
    <cellStyle name="SAPBEXexcGood1 5 4 2" xfId="22375" xr:uid="{00000000-0005-0000-0000-000040450000}"/>
    <cellStyle name="SAPBEXexcGood1 5 4 2 2" xfId="29272" xr:uid="{00000000-0005-0000-0000-000041450000}"/>
    <cellStyle name="SAPBEXexcGood1 5 4 3" xfId="23276" xr:uid="{00000000-0005-0000-0000-000042450000}"/>
    <cellStyle name="SAPBEXexcGood1 5 4 3 2" xfId="30172" xr:uid="{00000000-0005-0000-0000-000043450000}"/>
    <cellStyle name="SAPBEXexcGood1 5 4 4" xfId="17780" xr:uid="{00000000-0005-0000-0000-000044450000}"/>
    <cellStyle name="SAPBEXexcGood1 5 4 5" xfId="24759" xr:uid="{00000000-0005-0000-0000-000045450000}"/>
    <cellStyle name="SAPBEXexcGood1 5 5" xfId="9397" xr:uid="{00000000-0005-0000-0000-000046450000}"/>
    <cellStyle name="SAPBEXexcGood1 5 5 2" xfId="20901" xr:uid="{00000000-0005-0000-0000-000047450000}"/>
    <cellStyle name="SAPBEXexcGood1 5 5 2 2" xfId="27805" xr:uid="{00000000-0005-0000-0000-000048450000}"/>
    <cellStyle name="SAPBEXexcGood1 5 5 3" xfId="19290" xr:uid="{00000000-0005-0000-0000-000049450000}"/>
    <cellStyle name="SAPBEXexcGood1 5 5 3 2" xfId="26199" xr:uid="{00000000-0005-0000-0000-00004A450000}"/>
    <cellStyle name="SAPBEXexcGood1 5 5 4" xfId="16248" xr:uid="{00000000-0005-0000-0000-00004B450000}"/>
    <cellStyle name="SAPBEXexcGood1 5 5 5" xfId="23362" xr:uid="{00000000-0005-0000-0000-00004C450000}"/>
    <cellStyle name="SAPBEXexcGood1 5 6" xfId="9552" xr:uid="{00000000-0005-0000-0000-00004D450000}"/>
    <cellStyle name="SAPBEXexcGood1 5 6 2" xfId="21045" xr:uid="{00000000-0005-0000-0000-00004E450000}"/>
    <cellStyle name="SAPBEXexcGood1 5 6 2 2" xfId="27949" xr:uid="{00000000-0005-0000-0000-00004F450000}"/>
    <cellStyle name="SAPBEXexcGood1 5 6 3" xfId="19257" xr:uid="{00000000-0005-0000-0000-000050450000}"/>
    <cellStyle name="SAPBEXexcGood1 5 6 3 2" xfId="26166" xr:uid="{00000000-0005-0000-0000-000051450000}"/>
    <cellStyle name="SAPBEXexcGood1 5 6 4" xfId="16400" xr:uid="{00000000-0005-0000-0000-000052450000}"/>
    <cellStyle name="SAPBEXexcGood1 5 6 5" xfId="23506" xr:uid="{00000000-0005-0000-0000-000053450000}"/>
    <cellStyle name="SAPBEXexcGood1 5 7" xfId="9938" xr:uid="{00000000-0005-0000-0000-000054450000}"/>
    <cellStyle name="SAPBEXexcGood1 5 7 2" xfId="21407" xr:uid="{00000000-0005-0000-0000-000055450000}"/>
    <cellStyle name="SAPBEXexcGood1 5 7 2 2" xfId="28306" xr:uid="{00000000-0005-0000-0000-000056450000}"/>
    <cellStyle name="SAPBEXexcGood1 5 7 3" xfId="18487" xr:uid="{00000000-0005-0000-0000-000057450000}"/>
    <cellStyle name="SAPBEXexcGood1 5 7 3 2" xfId="25400" xr:uid="{00000000-0005-0000-0000-000058450000}"/>
    <cellStyle name="SAPBEXexcGood1 5 7 4" xfId="16785" xr:uid="{00000000-0005-0000-0000-000059450000}"/>
    <cellStyle name="SAPBEXexcGood1 5 7 5" xfId="23863" xr:uid="{00000000-0005-0000-0000-00005A450000}"/>
    <cellStyle name="SAPBEXexcGood1 5 8" xfId="20038" xr:uid="{00000000-0005-0000-0000-00005B450000}"/>
    <cellStyle name="SAPBEXexcGood1 5 8 2" xfId="26946" xr:uid="{00000000-0005-0000-0000-00005C450000}"/>
    <cellStyle name="SAPBEXexcGood1 5 9" xfId="19391" xr:uid="{00000000-0005-0000-0000-00005D450000}"/>
    <cellStyle name="SAPBEXexcGood1 5 9 2" xfId="26300" xr:uid="{00000000-0005-0000-0000-00005E450000}"/>
    <cellStyle name="SAPBEXexcGood1 6" xfId="10155" xr:uid="{00000000-0005-0000-0000-00005F450000}"/>
    <cellStyle name="SAPBEXexcGood1 6 2" xfId="11063" xr:uid="{00000000-0005-0000-0000-000060450000}"/>
    <cellStyle name="SAPBEXexcGood1 6 2 2" xfId="22361" xr:uid="{00000000-0005-0000-0000-000061450000}"/>
    <cellStyle name="SAPBEXexcGood1 6 2 2 2" xfId="29258" xr:uid="{00000000-0005-0000-0000-000062450000}"/>
    <cellStyle name="SAPBEXexcGood1 6 2 3" xfId="23262" xr:uid="{00000000-0005-0000-0000-000063450000}"/>
    <cellStyle name="SAPBEXexcGood1 6 2 3 2" xfId="30158" xr:uid="{00000000-0005-0000-0000-000064450000}"/>
    <cellStyle name="SAPBEXexcGood1 6 2 4" xfId="17766" xr:uid="{00000000-0005-0000-0000-000065450000}"/>
    <cellStyle name="SAPBEXexcGood1 6 2 5" xfId="24745" xr:uid="{00000000-0005-0000-0000-000066450000}"/>
    <cellStyle name="SAPBEXexcGood1 6 3" xfId="21595" xr:uid="{00000000-0005-0000-0000-000067450000}"/>
    <cellStyle name="SAPBEXexcGood1 6 3 2" xfId="28493" xr:uid="{00000000-0005-0000-0000-000068450000}"/>
    <cellStyle name="SAPBEXexcGood1 6 4" xfId="22517" xr:uid="{00000000-0005-0000-0000-000069450000}"/>
    <cellStyle name="SAPBEXexcGood1 6 4 2" xfId="29414" xr:uid="{00000000-0005-0000-0000-00006A450000}"/>
    <cellStyle name="SAPBEXexcGood1 6 5" xfId="16974" xr:uid="{00000000-0005-0000-0000-00006B450000}"/>
    <cellStyle name="SAPBEXexcGood1 6 6" xfId="24046" xr:uid="{00000000-0005-0000-0000-00006C450000}"/>
    <cellStyle name="SAPBEXexcGood1 7" xfId="9895" xr:uid="{00000000-0005-0000-0000-00006D450000}"/>
    <cellStyle name="SAPBEXexcGood1 7 2" xfId="21364" xr:uid="{00000000-0005-0000-0000-00006E450000}"/>
    <cellStyle name="SAPBEXexcGood1 7 2 2" xfId="28265" xr:uid="{00000000-0005-0000-0000-00006F450000}"/>
    <cellStyle name="SAPBEXexcGood1 7 3" xfId="19083" xr:uid="{00000000-0005-0000-0000-000070450000}"/>
    <cellStyle name="SAPBEXexcGood1 7 3 2" xfId="25992" xr:uid="{00000000-0005-0000-0000-000071450000}"/>
    <cellStyle name="SAPBEXexcGood1 7 4" xfId="16742" xr:uid="{00000000-0005-0000-0000-000072450000}"/>
    <cellStyle name="SAPBEXexcGood1 7 5" xfId="23822" xr:uid="{00000000-0005-0000-0000-000073450000}"/>
    <cellStyle name="SAPBEXexcGood1 8" xfId="7016" xr:uid="{00000000-0005-0000-0000-000074450000}"/>
    <cellStyle name="SAPBEXexcGood1 8 2" xfId="20670" xr:uid="{00000000-0005-0000-0000-000075450000}"/>
    <cellStyle name="SAPBEXexcGood1 8 2 2" xfId="27574" xr:uid="{00000000-0005-0000-0000-000076450000}"/>
    <cellStyle name="SAPBEXexcGood1 8 3" xfId="18605" xr:uid="{00000000-0005-0000-0000-000077450000}"/>
    <cellStyle name="SAPBEXexcGood1 8 3 2" xfId="25516" xr:uid="{00000000-0005-0000-0000-000078450000}"/>
    <cellStyle name="SAPBEXexcGood1 8 4" xfId="15829" xr:uid="{00000000-0005-0000-0000-000079450000}"/>
    <cellStyle name="SAPBEXexcGood1 8 5" xfId="13564" xr:uid="{00000000-0005-0000-0000-00007A450000}"/>
    <cellStyle name="SAPBEXexcGood1 9" xfId="18067" xr:uid="{00000000-0005-0000-0000-00007B450000}"/>
    <cellStyle name="SAPBEXexcGood1 9 2" xfId="24981" xr:uid="{00000000-0005-0000-0000-00007C450000}"/>
    <cellStyle name="SAPBEXexcGood2" xfId="317" xr:uid="{00000000-0005-0000-0000-00007D450000}"/>
    <cellStyle name="SAPBEXexcGood2 10" xfId="13332" xr:uid="{00000000-0005-0000-0000-00007E450000}"/>
    <cellStyle name="SAPBEXexcGood2 2" xfId="318" xr:uid="{00000000-0005-0000-0000-00007F450000}"/>
    <cellStyle name="SAPBEXexcGood2 2 2" xfId="723" xr:uid="{00000000-0005-0000-0000-000080450000}"/>
    <cellStyle name="SAPBEXexcGood2 2 2 2" xfId="5974" xr:uid="{00000000-0005-0000-0000-000081450000}"/>
    <cellStyle name="SAPBEXexcGood2 2 2 2 2" xfId="20028" xr:uid="{00000000-0005-0000-0000-000082450000}"/>
    <cellStyle name="SAPBEXexcGood2 2 2 2 2 2" xfId="26936" xr:uid="{00000000-0005-0000-0000-000083450000}"/>
    <cellStyle name="SAPBEXexcGood2 2 2 2 3" xfId="20449" xr:uid="{00000000-0005-0000-0000-000084450000}"/>
    <cellStyle name="SAPBEXexcGood2 2 2 2 3 2" xfId="27353" xr:uid="{00000000-0005-0000-0000-000085450000}"/>
    <cellStyle name="SAPBEXexcGood2 2 2 2 4" xfId="15320" xr:uid="{00000000-0005-0000-0000-000086450000}"/>
    <cellStyle name="SAPBEXexcGood2 2 2 2 5" xfId="14606" xr:uid="{00000000-0005-0000-0000-000087450000}"/>
    <cellStyle name="SAPBEXexcGood2 2 2 3" xfId="10555" xr:uid="{00000000-0005-0000-0000-000088450000}"/>
    <cellStyle name="SAPBEXexcGood2 2 2 3 2" xfId="21863" xr:uid="{00000000-0005-0000-0000-000089450000}"/>
    <cellStyle name="SAPBEXexcGood2 2 2 3 2 2" xfId="28760" xr:uid="{00000000-0005-0000-0000-00008A450000}"/>
    <cellStyle name="SAPBEXexcGood2 2 2 3 3" xfId="22765" xr:uid="{00000000-0005-0000-0000-00008B450000}"/>
    <cellStyle name="SAPBEXexcGood2 2 2 3 3 2" xfId="29661" xr:uid="{00000000-0005-0000-0000-00008C450000}"/>
    <cellStyle name="SAPBEXexcGood2 2 2 3 4" xfId="17266" xr:uid="{00000000-0005-0000-0000-00008D450000}"/>
    <cellStyle name="SAPBEXexcGood2 2 2 3 5" xfId="24248" xr:uid="{00000000-0005-0000-0000-00008E450000}"/>
    <cellStyle name="SAPBEXexcGood2 2 2 4" xfId="18295" xr:uid="{00000000-0005-0000-0000-00008F450000}"/>
    <cellStyle name="SAPBEXexcGood2 2 2 4 2" xfId="25209" xr:uid="{00000000-0005-0000-0000-000090450000}"/>
    <cellStyle name="SAPBEXexcGood2 2 2 5" xfId="13530" xr:uid="{00000000-0005-0000-0000-000091450000}"/>
    <cellStyle name="SAPBEXexcGood2 2 3" xfId="5419" xr:uid="{00000000-0005-0000-0000-000092450000}"/>
    <cellStyle name="SAPBEXexcGood2 2 3 2" xfId="5973" xr:uid="{00000000-0005-0000-0000-000093450000}"/>
    <cellStyle name="SAPBEXexcGood2 2 3 2 2" xfId="20027" xr:uid="{00000000-0005-0000-0000-000094450000}"/>
    <cellStyle name="SAPBEXexcGood2 2 3 2 2 2" xfId="26935" xr:uid="{00000000-0005-0000-0000-000095450000}"/>
    <cellStyle name="SAPBEXexcGood2 2 3 2 3" xfId="19056" xr:uid="{00000000-0005-0000-0000-000096450000}"/>
    <cellStyle name="SAPBEXexcGood2 2 3 2 3 2" xfId="25965" xr:uid="{00000000-0005-0000-0000-000097450000}"/>
    <cellStyle name="SAPBEXexcGood2 2 3 2 4" xfId="15319" xr:uid="{00000000-0005-0000-0000-000098450000}"/>
    <cellStyle name="SAPBEXexcGood2 2 3 2 5" xfId="13924" xr:uid="{00000000-0005-0000-0000-000099450000}"/>
    <cellStyle name="SAPBEXexcGood2 2 3 3" xfId="10556" xr:uid="{00000000-0005-0000-0000-00009A450000}"/>
    <cellStyle name="SAPBEXexcGood2 2 3 3 2" xfId="21864" xr:uid="{00000000-0005-0000-0000-00009B450000}"/>
    <cellStyle name="SAPBEXexcGood2 2 3 3 2 2" xfId="28761" xr:uid="{00000000-0005-0000-0000-00009C450000}"/>
    <cellStyle name="SAPBEXexcGood2 2 3 3 3" xfId="22766" xr:uid="{00000000-0005-0000-0000-00009D450000}"/>
    <cellStyle name="SAPBEXexcGood2 2 3 3 3 2" xfId="29662" xr:uid="{00000000-0005-0000-0000-00009E450000}"/>
    <cellStyle name="SAPBEXexcGood2 2 3 3 4" xfId="17267" xr:uid="{00000000-0005-0000-0000-00009F450000}"/>
    <cellStyle name="SAPBEXexcGood2 2 3 3 5" xfId="24249" xr:uid="{00000000-0005-0000-0000-0000A0450000}"/>
    <cellStyle name="SAPBEXexcGood2 2 3 4" xfId="9697" xr:uid="{00000000-0005-0000-0000-0000A1450000}"/>
    <cellStyle name="SAPBEXexcGood2 2 3 4 2" xfId="21166" xr:uid="{00000000-0005-0000-0000-0000A2450000}"/>
    <cellStyle name="SAPBEXexcGood2 2 3 4 2 2" xfId="28070" xr:uid="{00000000-0005-0000-0000-0000A3450000}"/>
    <cellStyle name="SAPBEXexcGood2 2 3 4 3" xfId="18526" xr:uid="{00000000-0005-0000-0000-0000A4450000}"/>
    <cellStyle name="SAPBEXexcGood2 2 3 4 3 2" xfId="25437" xr:uid="{00000000-0005-0000-0000-0000A5450000}"/>
    <cellStyle name="SAPBEXexcGood2 2 3 4 4" xfId="16544" xr:uid="{00000000-0005-0000-0000-0000A6450000}"/>
    <cellStyle name="SAPBEXexcGood2 2 3 4 5" xfId="23627" xr:uid="{00000000-0005-0000-0000-0000A7450000}"/>
    <cellStyle name="SAPBEXexcGood2 2 3 5" xfId="19667" xr:uid="{00000000-0005-0000-0000-0000A8450000}"/>
    <cellStyle name="SAPBEXexcGood2 2 3 5 2" xfId="26576" xr:uid="{00000000-0005-0000-0000-0000A9450000}"/>
    <cellStyle name="SAPBEXexcGood2 2 3 6" xfId="14934" xr:uid="{00000000-0005-0000-0000-0000AA450000}"/>
    <cellStyle name="SAPBEXexcGood2 2 4" xfId="5976" xr:uid="{00000000-0005-0000-0000-0000AB450000}"/>
    <cellStyle name="SAPBEXexcGood2 2 4 2" xfId="9541" xr:uid="{00000000-0005-0000-0000-0000AC450000}"/>
    <cellStyle name="SAPBEXexcGood2 2 4 2 2" xfId="21034" xr:uid="{00000000-0005-0000-0000-0000AD450000}"/>
    <cellStyle name="SAPBEXexcGood2 2 4 2 2 2" xfId="27938" xr:uid="{00000000-0005-0000-0000-0000AE450000}"/>
    <cellStyle name="SAPBEXexcGood2 2 4 2 3" xfId="18217" xr:uid="{00000000-0005-0000-0000-0000AF450000}"/>
    <cellStyle name="SAPBEXexcGood2 2 4 2 3 2" xfId="25131" xr:uid="{00000000-0005-0000-0000-0000B0450000}"/>
    <cellStyle name="SAPBEXexcGood2 2 4 2 4" xfId="16389" xr:uid="{00000000-0005-0000-0000-0000B1450000}"/>
    <cellStyle name="SAPBEXexcGood2 2 4 2 5" xfId="23495" xr:uid="{00000000-0005-0000-0000-0000B2450000}"/>
    <cellStyle name="SAPBEXexcGood2 2 4 3" xfId="20030" xr:uid="{00000000-0005-0000-0000-0000B3450000}"/>
    <cellStyle name="SAPBEXexcGood2 2 4 3 2" xfId="26938" xr:uid="{00000000-0005-0000-0000-0000B4450000}"/>
    <cellStyle name="SAPBEXexcGood2 2 4 4" xfId="18806" xr:uid="{00000000-0005-0000-0000-0000B5450000}"/>
    <cellStyle name="SAPBEXexcGood2 2 4 4 2" xfId="25716" xr:uid="{00000000-0005-0000-0000-0000B6450000}"/>
    <cellStyle name="SAPBEXexcGood2 2 4 5" xfId="15322" xr:uid="{00000000-0005-0000-0000-0000B7450000}"/>
    <cellStyle name="SAPBEXexcGood2 2 4 6" xfId="13923" xr:uid="{00000000-0005-0000-0000-0000B8450000}"/>
    <cellStyle name="SAPBEXexcGood2 2 5" xfId="10554" xr:uid="{00000000-0005-0000-0000-0000B9450000}"/>
    <cellStyle name="SAPBEXexcGood2 2 5 2" xfId="9437" xr:uid="{00000000-0005-0000-0000-0000BA450000}"/>
    <cellStyle name="SAPBEXexcGood2 2 5 2 2" xfId="20933" xr:uid="{00000000-0005-0000-0000-0000BB450000}"/>
    <cellStyle name="SAPBEXexcGood2 2 5 2 2 2" xfId="27837" xr:uid="{00000000-0005-0000-0000-0000BC450000}"/>
    <cellStyle name="SAPBEXexcGood2 2 5 2 3" xfId="18565" xr:uid="{00000000-0005-0000-0000-0000BD450000}"/>
    <cellStyle name="SAPBEXexcGood2 2 5 2 3 2" xfId="25476" xr:uid="{00000000-0005-0000-0000-0000BE450000}"/>
    <cellStyle name="SAPBEXexcGood2 2 5 2 4" xfId="16285" xr:uid="{00000000-0005-0000-0000-0000BF450000}"/>
    <cellStyle name="SAPBEXexcGood2 2 5 2 5" xfId="23394" xr:uid="{00000000-0005-0000-0000-0000C0450000}"/>
    <cellStyle name="SAPBEXexcGood2 2 5 3" xfId="21862" xr:uid="{00000000-0005-0000-0000-0000C1450000}"/>
    <cellStyle name="SAPBEXexcGood2 2 5 3 2" xfId="28759" xr:uid="{00000000-0005-0000-0000-0000C2450000}"/>
    <cellStyle name="SAPBEXexcGood2 2 5 4" xfId="22764" xr:uid="{00000000-0005-0000-0000-0000C3450000}"/>
    <cellStyle name="SAPBEXexcGood2 2 5 4 2" xfId="29660" xr:uid="{00000000-0005-0000-0000-0000C4450000}"/>
    <cellStyle name="SAPBEXexcGood2 2 5 5" xfId="17265" xr:uid="{00000000-0005-0000-0000-0000C5450000}"/>
    <cellStyle name="SAPBEXexcGood2 2 5 6" xfId="24247" xr:uid="{00000000-0005-0000-0000-0000C6450000}"/>
    <cellStyle name="SAPBEXexcGood2 2 6" xfId="6362" xr:uid="{00000000-0005-0000-0000-0000C7450000}"/>
    <cellStyle name="SAPBEXexcGood2 2 6 2" xfId="20320" xr:uid="{00000000-0005-0000-0000-0000C8450000}"/>
    <cellStyle name="SAPBEXexcGood2 2 6 2 2" xfId="27224" xr:uid="{00000000-0005-0000-0000-0000C9450000}"/>
    <cellStyle name="SAPBEXexcGood2 2 6 3" xfId="18786" xr:uid="{00000000-0005-0000-0000-0000CA450000}"/>
    <cellStyle name="SAPBEXexcGood2 2 6 3 2" xfId="25696" xr:uid="{00000000-0005-0000-0000-0000CB450000}"/>
    <cellStyle name="SAPBEXexcGood2 2 6 4" xfId="15609" xr:uid="{00000000-0005-0000-0000-0000CC450000}"/>
    <cellStyle name="SAPBEXexcGood2 2 6 5" xfId="14550" xr:uid="{00000000-0005-0000-0000-0000CD450000}"/>
    <cellStyle name="SAPBEXexcGood2 2 7" xfId="18070" xr:uid="{00000000-0005-0000-0000-0000CE450000}"/>
    <cellStyle name="SAPBEXexcGood2 2 7 2" xfId="24984" xr:uid="{00000000-0005-0000-0000-0000CF450000}"/>
    <cellStyle name="SAPBEXexcGood2 2 8" xfId="13333" xr:uid="{00000000-0005-0000-0000-0000D0450000}"/>
    <cellStyle name="SAPBEXexcGood2 3" xfId="674" xr:uid="{00000000-0005-0000-0000-0000D1450000}"/>
    <cellStyle name="SAPBEXexcGood2 3 2" xfId="5972" xr:uid="{00000000-0005-0000-0000-0000D2450000}"/>
    <cellStyle name="SAPBEXexcGood2 3 2 2" xfId="9861" xr:uid="{00000000-0005-0000-0000-0000D3450000}"/>
    <cellStyle name="SAPBEXexcGood2 3 2 2 2" xfId="21330" xr:uid="{00000000-0005-0000-0000-0000D4450000}"/>
    <cellStyle name="SAPBEXexcGood2 3 2 2 2 2" xfId="28232" xr:uid="{00000000-0005-0000-0000-0000D5450000}"/>
    <cellStyle name="SAPBEXexcGood2 3 2 2 3" xfId="19939" xr:uid="{00000000-0005-0000-0000-0000D6450000}"/>
    <cellStyle name="SAPBEXexcGood2 3 2 2 3 2" xfId="26847" xr:uid="{00000000-0005-0000-0000-0000D7450000}"/>
    <cellStyle name="SAPBEXexcGood2 3 2 2 4" xfId="16708" xr:uid="{00000000-0005-0000-0000-0000D8450000}"/>
    <cellStyle name="SAPBEXexcGood2 3 2 2 5" xfId="23789" xr:uid="{00000000-0005-0000-0000-0000D9450000}"/>
    <cellStyle name="SAPBEXexcGood2 3 2 3" xfId="20026" xr:uid="{00000000-0005-0000-0000-0000DA450000}"/>
    <cellStyle name="SAPBEXexcGood2 3 2 3 2" xfId="26934" xr:uid="{00000000-0005-0000-0000-0000DB450000}"/>
    <cellStyle name="SAPBEXexcGood2 3 2 4" xfId="20448" xr:uid="{00000000-0005-0000-0000-0000DC450000}"/>
    <cellStyle name="SAPBEXexcGood2 3 2 4 2" xfId="27352" xr:uid="{00000000-0005-0000-0000-0000DD450000}"/>
    <cellStyle name="SAPBEXexcGood2 3 2 5" xfId="15318" xr:uid="{00000000-0005-0000-0000-0000DE450000}"/>
    <cellStyle name="SAPBEXexcGood2 3 2 6" xfId="13611" xr:uid="{00000000-0005-0000-0000-0000DF450000}"/>
    <cellStyle name="SAPBEXexcGood2 3 3" xfId="10557" xr:uid="{00000000-0005-0000-0000-0000E0450000}"/>
    <cellStyle name="SAPBEXexcGood2 3 3 2" xfId="9837" xr:uid="{00000000-0005-0000-0000-0000E1450000}"/>
    <cellStyle name="SAPBEXexcGood2 3 3 2 2" xfId="21306" xr:uid="{00000000-0005-0000-0000-0000E2450000}"/>
    <cellStyle name="SAPBEXexcGood2 3 3 2 2 2" xfId="28209" xr:uid="{00000000-0005-0000-0000-0000E3450000}"/>
    <cellStyle name="SAPBEXexcGood2 3 3 2 3" xfId="19621" xr:uid="{00000000-0005-0000-0000-0000E4450000}"/>
    <cellStyle name="SAPBEXexcGood2 3 3 2 3 2" xfId="26530" xr:uid="{00000000-0005-0000-0000-0000E5450000}"/>
    <cellStyle name="SAPBEXexcGood2 3 3 2 4" xfId="16684" xr:uid="{00000000-0005-0000-0000-0000E6450000}"/>
    <cellStyle name="SAPBEXexcGood2 3 3 2 5" xfId="23766" xr:uid="{00000000-0005-0000-0000-0000E7450000}"/>
    <cellStyle name="SAPBEXexcGood2 3 3 3" xfId="21865" xr:uid="{00000000-0005-0000-0000-0000E8450000}"/>
    <cellStyle name="SAPBEXexcGood2 3 3 3 2" xfId="28762" xr:uid="{00000000-0005-0000-0000-0000E9450000}"/>
    <cellStyle name="SAPBEXexcGood2 3 3 4" xfId="22767" xr:uid="{00000000-0005-0000-0000-0000EA450000}"/>
    <cellStyle name="SAPBEXexcGood2 3 3 4 2" xfId="29663" xr:uid="{00000000-0005-0000-0000-0000EB450000}"/>
    <cellStyle name="SAPBEXexcGood2 3 3 5" xfId="17268" xr:uid="{00000000-0005-0000-0000-0000EC450000}"/>
    <cellStyle name="SAPBEXexcGood2 3 3 6" xfId="24250" xr:uid="{00000000-0005-0000-0000-0000ED450000}"/>
    <cellStyle name="SAPBEXexcGood2 3 4" xfId="10547" xr:uid="{00000000-0005-0000-0000-0000EE450000}"/>
    <cellStyle name="SAPBEXexcGood2 3 4 2" xfId="21857" xr:uid="{00000000-0005-0000-0000-0000EF450000}"/>
    <cellStyle name="SAPBEXexcGood2 3 4 2 2" xfId="28754" xr:uid="{00000000-0005-0000-0000-0000F0450000}"/>
    <cellStyle name="SAPBEXexcGood2 3 4 3" xfId="22759" xr:uid="{00000000-0005-0000-0000-0000F1450000}"/>
    <cellStyle name="SAPBEXexcGood2 3 4 3 2" xfId="29655" xr:uid="{00000000-0005-0000-0000-0000F2450000}"/>
    <cellStyle name="SAPBEXexcGood2 3 4 4" xfId="17259" xr:uid="{00000000-0005-0000-0000-0000F3450000}"/>
    <cellStyle name="SAPBEXexcGood2 3 4 5" xfId="24242" xr:uid="{00000000-0005-0000-0000-0000F4450000}"/>
    <cellStyle name="SAPBEXexcGood2 3 5" xfId="9472" xr:uid="{00000000-0005-0000-0000-0000F5450000}"/>
    <cellStyle name="SAPBEXexcGood2 3 5 2" xfId="20966" xr:uid="{00000000-0005-0000-0000-0000F6450000}"/>
    <cellStyle name="SAPBEXexcGood2 3 5 2 2" xfId="27870" xr:uid="{00000000-0005-0000-0000-0000F7450000}"/>
    <cellStyle name="SAPBEXexcGood2 3 5 3" xfId="21613" xr:uid="{00000000-0005-0000-0000-0000F8450000}"/>
    <cellStyle name="SAPBEXexcGood2 3 5 3 2" xfId="28511" xr:uid="{00000000-0005-0000-0000-0000F9450000}"/>
    <cellStyle name="SAPBEXexcGood2 3 5 4" xfId="16320" xr:uid="{00000000-0005-0000-0000-0000FA450000}"/>
    <cellStyle name="SAPBEXexcGood2 3 5 5" xfId="23427" xr:uid="{00000000-0005-0000-0000-0000FB450000}"/>
    <cellStyle name="SAPBEXexcGood2 3 6" xfId="10061" xr:uid="{00000000-0005-0000-0000-0000FC450000}"/>
    <cellStyle name="SAPBEXexcGood2 3 6 2" xfId="21513" xr:uid="{00000000-0005-0000-0000-0000FD450000}"/>
    <cellStyle name="SAPBEXexcGood2 3 6 2 2" xfId="28412" xr:uid="{00000000-0005-0000-0000-0000FE450000}"/>
    <cellStyle name="SAPBEXexcGood2 3 6 3" xfId="15011" xr:uid="{00000000-0005-0000-0000-0000FF450000}"/>
    <cellStyle name="SAPBEXexcGood2 3 6 3 2" xfId="14677" xr:uid="{00000000-0005-0000-0000-000000460000}"/>
    <cellStyle name="SAPBEXexcGood2 3 6 4" xfId="16891" xr:uid="{00000000-0005-0000-0000-000001460000}"/>
    <cellStyle name="SAPBEXexcGood2 3 6 5" xfId="23966" xr:uid="{00000000-0005-0000-0000-000002460000}"/>
    <cellStyle name="SAPBEXexcGood2 3 7" xfId="18266" xr:uid="{00000000-0005-0000-0000-000003460000}"/>
    <cellStyle name="SAPBEXexcGood2 3 7 2" xfId="25180" xr:uid="{00000000-0005-0000-0000-000004460000}"/>
    <cellStyle name="SAPBEXexcGood2 3 8" xfId="13497" xr:uid="{00000000-0005-0000-0000-000005460000}"/>
    <cellStyle name="SAPBEXexcGood2 4" xfId="475" xr:uid="{00000000-0005-0000-0000-000006460000}"/>
    <cellStyle name="SAPBEXexcGood2 4 2" xfId="5971" xr:uid="{00000000-0005-0000-0000-000007460000}"/>
    <cellStyle name="SAPBEXexcGood2 4 2 2" xfId="9915" xr:uid="{00000000-0005-0000-0000-000008460000}"/>
    <cellStyle name="SAPBEXexcGood2 4 2 2 2" xfId="21384" xr:uid="{00000000-0005-0000-0000-000009460000}"/>
    <cellStyle name="SAPBEXexcGood2 4 2 2 2 2" xfId="28285" xr:uid="{00000000-0005-0000-0000-00000A460000}"/>
    <cellStyle name="SAPBEXexcGood2 4 2 2 3" xfId="19177" xr:uid="{00000000-0005-0000-0000-00000B460000}"/>
    <cellStyle name="SAPBEXexcGood2 4 2 2 3 2" xfId="26086" xr:uid="{00000000-0005-0000-0000-00000C460000}"/>
    <cellStyle name="SAPBEXexcGood2 4 2 2 4" xfId="16762" xr:uid="{00000000-0005-0000-0000-00000D460000}"/>
    <cellStyle name="SAPBEXexcGood2 4 2 2 5" xfId="23842" xr:uid="{00000000-0005-0000-0000-00000E460000}"/>
    <cellStyle name="SAPBEXexcGood2 4 2 3" xfId="20025" xr:uid="{00000000-0005-0000-0000-00000F460000}"/>
    <cellStyle name="SAPBEXexcGood2 4 2 3 2" xfId="26933" xr:uid="{00000000-0005-0000-0000-000010460000}"/>
    <cellStyle name="SAPBEXexcGood2 4 2 4" xfId="20447" xr:uid="{00000000-0005-0000-0000-000011460000}"/>
    <cellStyle name="SAPBEXexcGood2 4 2 4 2" xfId="27351" xr:uid="{00000000-0005-0000-0000-000012460000}"/>
    <cellStyle name="SAPBEXexcGood2 4 2 5" xfId="15317" xr:uid="{00000000-0005-0000-0000-000013460000}"/>
    <cellStyle name="SAPBEXexcGood2 4 2 6" xfId="14607" xr:uid="{00000000-0005-0000-0000-000014460000}"/>
    <cellStyle name="SAPBEXexcGood2 4 3" xfId="10558" xr:uid="{00000000-0005-0000-0000-000015460000}"/>
    <cellStyle name="SAPBEXexcGood2 4 3 2" xfId="21866" xr:uid="{00000000-0005-0000-0000-000016460000}"/>
    <cellStyle name="SAPBEXexcGood2 4 3 2 2" xfId="28763" xr:uid="{00000000-0005-0000-0000-000017460000}"/>
    <cellStyle name="SAPBEXexcGood2 4 3 3" xfId="22768" xr:uid="{00000000-0005-0000-0000-000018460000}"/>
    <cellStyle name="SAPBEXexcGood2 4 3 3 2" xfId="29664" xr:uid="{00000000-0005-0000-0000-000019460000}"/>
    <cellStyle name="SAPBEXexcGood2 4 3 4" xfId="17269" xr:uid="{00000000-0005-0000-0000-00001A460000}"/>
    <cellStyle name="SAPBEXexcGood2 4 3 5" xfId="24251" xr:uid="{00000000-0005-0000-0000-00001B460000}"/>
    <cellStyle name="SAPBEXexcGood2 4 4" xfId="9619" xr:uid="{00000000-0005-0000-0000-00001C460000}"/>
    <cellStyle name="SAPBEXexcGood2 4 4 2" xfId="21090" xr:uid="{00000000-0005-0000-0000-00001D460000}"/>
    <cellStyle name="SAPBEXexcGood2 4 4 2 2" xfId="27994" xr:uid="{00000000-0005-0000-0000-00001E460000}"/>
    <cellStyle name="SAPBEXexcGood2 4 4 3" xfId="18190" xr:uid="{00000000-0005-0000-0000-00001F460000}"/>
    <cellStyle name="SAPBEXexcGood2 4 4 3 2" xfId="25104" xr:uid="{00000000-0005-0000-0000-000020460000}"/>
    <cellStyle name="SAPBEXexcGood2 4 4 4" xfId="16467" xr:uid="{00000000-0005-0000-0000-000021460000}"/>
    <cellStyle name="SAPBEXexcGood2 4 4 5" xfId="23551" xr:uid="{00000000-0005-0000-0000-000022460000}"/>
    <cellStyle name="SAPBEXexcGood2 4 5" xfId="9709" xr:uid="{00000000-0005-0000-0000-000023460000}"/>
    <cellStyle name="SAPBEXexcGood2 4 5 2" xfId="21178" xr:uid="{00000000-0005-0000-0000-000024460000}"/>
    <cellStyle name="SAPBEXexcGood2 4 5 2 2" xfId="28082" xr:uid="{00000000-0005-0000-0000-000025460000}"/>
    <cellStyle name="SAPBEXexcGood2 4 5 3" xfId="19225" xr:uid="{00000000-0005-0000-0000-000026460000}"/>
    <cellStyle name="SAPBEXexcGood2 4 5 3 2" xfId="26134" xr:uid="{00000000-0005-0000-0000-000027460000}"/>
    <cellStyle name="SAPBEXexcGood2 4 5 4" xfId="16556" xr:uid="{00000000-0005-0000-0000-000028460000}"/>
    <cellStyle name="SAPBEXexcGood2 4 5 5" xfId="23639" xr:uid="{00000000-0005-0000-0000-000029460000}"/>
    <cellStyle name="SAPBEXexcGood2 4 6" xfId="13170" xr:uid="{00000000-0005-0000-0000-00002A460000}"/>
    <cellStyle name="SAPBEXexcGood2 4 6 2" xfId="22473" xr:uid="{00000000-0005-0000-0000-00002B460000}"/>
    <cellStyle name="SAPBEXexcGood2 4 6 2 2" xfId="29370" xr:uid="{00000000-0005-0000-0000-00002C460000}"/>
    <cellStyle name="SAPBEXexcGood2 4 6 3" xfId="23313" xr:uid="{00000000-0005-0000-0000-00002D460000}"/>
    <cellStyle name="SAPBEXexcGood2 4 6 3 2" xfId="30209" xr:uid="{00000000-0005-0000-0000-00002E460000}"/>
    <cellStyle name="SAPBEXexcGood2 4 6 4" xfId="17877" xr:uid="{00000000-0005-0000-0000-00002F460000}"/>
    <cellStyle name="SAPBEXexcGood2 4 6 5" xfId="24796" xr:uid="{00000000-0005-0000-0000-000030460000}"/>
    <cellStyle name="SAPBEXexcGood2 4 7" xfId="18161" xr:uid="{00000000-0005-0000-0000-000031460000}"/>
    <cellStyle name="SAPBEXexcGood2 4 7 2" xfId="25075" xr:uid="{00000000-0005-0000-0000-000032460000}"/>
    <cellStyle name="SAPBEXexcGood2 4 8" xfId="13422" xr:uid="{00000000-0005-0000-0000-000033460000}"/>
    <cellStyle name="SAPBEXexcGood2 5" xfId="5977" xr:uid="{00000000-0005-0000-0000-000034460000}"/>
    <cellStyle name="SAPBEXexcGood2 5 10" xfId="15323" xr:uid="{00000000-0005-0000-0000-000035460000}"/>
    <cellStyle name="SAPBEXexcGood2 5 11" xfId="14605" xr:uid="{00000000-0005-0000-0000-000036460000}"/>
    <cellStyle name="SAPBEXexcGood2 5 2" xfId="9748" xr:uid="{00000000-0005-0000-0000-000037460000}"/>
    <cellStyle name="SAPBEXexcGood2 5 2 2" xfId="21217" xr:uid="{00000000-0005-0000-0000-000038460000}"/>
    <cellStyle name="SAPBEXexcGood2 5 2 2 2" xfId="28121" xr:uid="{00000000-0005-0000-0000-000039460000}"/>
    <cellStyle name="SAPBEXexcGood2 5 2 3" xfId="18197" xr:uid="{00000000-0005-0000-0000-00003A460000}"/>
    <cellStyle name="SAPBEXexcGood2 5 2 3 2" xfId="25111" xr:uid="{00000000-0005-0000-0000-00003B460000}"/>
    <cellStyle name="SAPBEXexcGood2 5 2 4" xfId="16595" xr:uid="{00000000-0005-0000-0000-00003C460000}"/>
    <cellStyle name="SAPBEXexcGood2 5 2 5" xfId="23678" xr:uid="{00000000-0005-0000-0000-00003D460000}"/>
    <cellStyle name="SAPBEXexcGood2 5 3" xfId="9657" xr:uid="{00000000-0005-0000-0000-00003E460000}"/>
    <cellStyle name="SAPBEXexcGood2 5 3 2" xfId="21126" xr:uid="{00000000-0005-0000-0000-00003F460000}"/>
    <cellStyle name="SAPBEXexcGood2 5 3 2 2" xfId="28030" xr:uid="{00000000-0005-0000-0000-000040460000}"/>
    <cellStyle name="SAPBEXexcGood2 5 3 3" xfId="19236" xr:uid="{00000000-0005-0000-0000-000041460000}"/>
    <cellStyle name="SAPBEXexcGood2 5 3 3 2" xfId="26145" xr:uid="{00000000-0005-0000-0000-000042460000}"/>
    <cellStyle name="SAPBEXexcGood2 5 3 4" xfId="16504" xr:uid="{00000000-0005-0000-0000-000043460000}"/>
    <cellStyle name="SAPBEXexcGood2 5 3 5" xfId="23587" xr:uid="{00000000-0005-0000-0000-000044460000}"/>
    <cellStyle name="SAPBEXexcGood2 5 4" xfId="11078" xr:uid="{00000000-0005-0000-0000-000045460000}"/>
    <cellStyle name="SAPBEXexcGood2 5 4 2" xfId="22374" xr:uid="{00000000-0005-0000-0000-000046460000}"/>
    <cellStyle name="SAPBEXexcGood2 5 4 2 2" xfId="29271" xr:uid="{00000000-0005-0000-0000-000047460000}"/>
    <cellStyle name="SAPBEXexcGood2 5 4 3" xfId="23275" xr:uid="{00000000-0005-0000-0000-000048460000}"/>
    <cellStyle name="SAPBEXexcGood2 5 4 3 2" xfId="30171" xr:uid="{00000000-0005-0000-0000-000049460000}"/>
    <cellStyle name="SAPBEXexcGood2 5 4 4" xfId="17779" xr:uid="{00000000-0005-0000-0000-00004A460000}"/>
    <cellStyle name="SAPBEXexcGood2 5 4 5" xfId="24758" xr:uid="{00000000-0005-0000-0000-00004B460000}"/>
    <cellStyle name="SAPBEXexcGood2 5 5" xfId="9396" xr:uid="{00000000-0005-0000-0000-00004C460000}"/>
    <cellStyle name="SAPBEXexcGood2 5 5 2" xfId="20900" xr:uid="{00000000-0005-0000-0000-00004D460000}"/>
    <cellStyle name="SAPBEXexcGood2 5 5 2 2" xfId="27804" xr:uid="{00000000-0005-0000-0000-00004E460000}"/>
    <cellStyle name="SAPBEXexcGood2 5 5 3" xfId="18571" xr:uid="{00000000-0005-0000-0000-00004F460000}"/>
    <cellStyle name="SAPBEXexcGood2 5 5 3 2" xfId="25482" xr:uid="{00000000-0005-0000-0000-000050460000}"/>
    <cellStyle name="SAPBEXexcGood2 5 5 4" xfId="16247" xr:uid="{00000000-0005-0000-0000-000051460000}"/>
    <cellStyle name="SAPBEXexcGood2 5 5 5" xfId="23361" xr:uid="{00000000-0005-0000-0000-000052460000}"/>
    <cellStyle name="SAPBEXexcGood2 5 6" xfId="9546" xr:uid="{00000000-0005-0000-0000-000053460000}"/>
    <cellStyle name="SAPBEXexcGood2 5 6 2" xfId="21039" xr:uid="{00000000-0005-0000-0000-000054460000}"/>
    <cellStyle name="SAPBEXexcGood2 5 6 2 2" xfId="27943" xr:uid="{00000000-0005-0000-0000-000055460000}"/>
    <cellStyle name="SAPBEXexcGood2 5 6 3" xfId="20548" xr:uid="{00000000-0005-0000-0000-000056460000}"/>
    <cellStyle name="SAPBEXexcGood2 5 6 3 2" xfId="27452" xr:uid="{00000000-0005-0000-0000-000057460000}"/>
    <cellStyle name="SAPBEXexcGood2 5 6 4" xfId="16394" xr:uid="{00000000-0005-0000-0000-000058460000}"/>
    <cellStyle name="SAPBEXexcGood2 5 6 5" xfId="23500" xr:uid="{00000000-0005-0000-0000-000059460000}"/>
    <cellStyle name="SAPBEXexcGood2 5 7" xfId="9937" xr:uid="{00000000-0005-0000-0000-00005A460000}"/>
    <cellStyle name="SAPBEXexcGood2 5 7 2" xfId="21406" xr:uid="{00000000-0005-0000-0000-00005B460000}"/>
    <cellStyle name="SAPBEXexcGood2 5 7 2 2" xfId="28305" xr:uid="{00000000-0005-0000-0000-00005C460000}"/>
    <cellStyle name="SAPBEXexcGood2 5 7 3" xfId="19172" xr:uid="{00000000-0005-0000-0000-00005D460000}"/>
    <cellStyle name="SAPBEXexcGood2 5 7 3 2" xfId="26081" xr:uid="{00000000-0005-0000-0000-00005E460000}"/>
    <cellStyle name="SAPBEXexcGood2 5 7 4" xfId="16784" xr:uid="{00000000-0005-0000-0000-00005F460000}"/>
    <cellStyle name="SAPBEXexcGood2 5 7 5" xfId="23862" xr:uid="{00000000-0005-0000-0000-000060460000}"/>
    <cellStyle name="SAPBEXexcGood2 5 8" xfId="20031" xr:uid="{00000000-0005-0000-0000-000061460000}"/>
    <cellStyle name="SAPBEXexcGood2 5 8 2" xfId="26939" xr:uid="{00000000-0005-0000-0000-000062460000}"/>
    <cellStyle name="SAPBEXexcGood2 5 9" xfId="18768" xr:uid="{00000000-0005-0000-0000-000063460000}"/>
    <cellStyle name="SAPBEXexcGood2 5 9 2" xfId="25679" xr:uid="{00000000-0005-0000-0000-000064460000}"/>
    <cellStyle name="SAPBEXexcGood2 6" xfId="10553" xr:uid="{00000000-0005-0000-0000-000065460000}"/>
    <cellStyle name="SAPBEXexcGood2 6 2" xfId="9878" xr:uid="{00000000-0005-0000-0000-000066460000}"/>
    <cellStyle name="SAPBEXexcGood2 6 2 2" xfId="21347" xr:uid="{00000000-0005-0000-0000-000067460000}"/>
    <cellStyle name="SAPBEXexcGood2 6 2 2 2" xfId="28249" xr:uid="{00000000-0005-0000-0000-000068460000}"/>
    <cellStyle name="SAPBEXexcGood2 6 2 3" xfId="19188" xr:uid="{00000000-0005-0000-0000-000069460000}"/>
    <cellStyle name="SAPBEXexcGood2 6 2 3 2" xfId="26097" xr:uid="{00000000-0005-0000-0000-00006A460000}"/>
    <cellStyle name="SAPBEXexcGood2 6 2 4" xfId="16725" xr:uid="{00000000-0005-0000-0000-00006B460000}"/>
    <cellStyle name="SAPBEXexcGood2 6 2 5" xfId="23806" xr:uid="{00000000-0005-0000-0000-00006C460000}"/>
    <cellStyle name="SAPBEXexcGood2 6 3" xfId="21861" xr:uid="{00000000-0005-0000-0000-00006D460000}"/>
    <cellStyle name="SAPBEXexcGood2 6 3 2" xfId="28758" xr:uid="{00000000-0005-0000-0000-00006E460000}"/>
    <cellStyle name="SAPBEXexcGood2 6 4" xfId="22763" xr:uid="{00000000-0005-0000-0000-00006F460000}"/>
    <cellStyle name="SAPBEXexcGood2 6 4 2" xfId="29659" xr:uid="{00000000-0005-0000-0000-000070460000}"/>
    <cellStyle name="SAPBEXexcGood2 6 5" xfId="17264" xr:uid="{00000000-0005-0000-0000-000071460000}"/>
    <cellStyle name="SAPBEXexcGood2 6 6" xfId="24246" xr:uid="{00000000-0005-0000-0000-000072460000}"/>
    <cellStyle name="SAPBEXexcGood2 7" xfId="9728" xr:uid="{00000000-0005-0000-0000-000073460000}"/>
    <cellStyle name="SAPBEXexcGood2 7 2" xfId="21197" xr:uid="{00000000-0005-0000-0000-000074460000}"/>
    <cellStyle name="SAPBEXexcGood2 7 2 2" xfId="28101" xr:uid="{00000000-0005-0000-0000-000075460000}"/>
    <cellStyle name="SAPBEXexcGood2 7 3" xfId="21609" xr:uid="{00000000-0005-0000-0000-000076460000}"/>
    <cellStyle name="SAPBEXexcGood2 7 3 2" xfId="28507" xr:uid="{00000000-0005-0000-0000-000077460000}"/>
    <cellStyle name="SAPBEXexcGood2 7 4" xfId="16575" xr:uid="{00000000-0005-0000-0000-000078460000}"/>
    <cellStyle name="SAPBEXexcGood2 7 5" xfId="23658" xr:uid="{00000000-0005-0000-0000-000079460000}"/>
    <cellStyle name="SAPBEXexcGood2 8" xfId="7015" xr:uid="{00000000-0005-0000-0000-00007A460000}"/>
    <cellStyle name="SAPBEXexcGood2 8 2" xfId="20669" xr:uid="{00000000-0005-0000-0000-00007B460000}"/>
    <cellStyle name="SAPBEXexcGood2 8 2 2" xfId="27573" xr:uid="{00000000-0005-0000-0000-00007C460000}"/>
    <cellStyle name="SAPBEXexcGood2 8 3" xfId="18385" xr:uid="{00000000-0005-0000-0000-00007D460000}"/>
    <cellStyle name="SAPBEXexcGood2 8 3 2" xfId="25298" xr:uid="{00000000-0005-0000-0000-00007E460000}"/>
    <cellStyle name="SAPBEXexcGood2 8 4" xfId="15828" xr:uid="{00000000-0005-0000-0000-00007F460000}"/>
    <cellStyle name="SAPBEXexcGood2 8 5" xfId="14520" xr:uid="{00000000-0005-0000-0000-000080460000}"/>
    <cellStyle name="SAPBEXexcGood2 9" xfId="18069" xr:uid="{00000000-0005-0000-0000-000081460000}"/>
    <cellStyle name="SAPBEXexcGood2 9 2" xfId="24983" xr:uid="{00000000-0005-0000-0000-000082460000}"/>
    <cellStyle name="SAPBEXexcGood3" xfId="319" xr:uid="{00000000-0005-0000-0000-000083460000}"/>
    <cellStyle name="SAPBEXexcGood3 10" xfId="13334" xr:uid="{00000000-0005-0000-0000-000084460000}"/>
    <cellStyle name="SAPBEXexcGood3 2" xfId="320" xr:uid="{00000000-0005-0000-0000-000085460000}"/>
    <cellStyle name="SAPBEXexcGood3 2 2" xfId="724" xr:uid="{00000000-0005-0000-0000-000086460000}"/>
    <cellStyle name="SAPBEXexcGood3 2 2 2" xfId="5968" xr:uid="{00000000-0005-0000-0000-000087460000}"/>
    <cellStyle name="SAPBEXexcGood3 2 2 2 2" xfId="20022" xr:uid="{00000000-0005-0000-0000-000088460000}"/>
    <cellStyle name="SAPBEXexcGood3 2 2 2 2 2" xfId="26930" xr:uid="{00000000-0005-0000-0000-000089460000}"/>
    <cellStyle name="SAPBEXexcGood3 2 2 2 3" xfId="18004" xr:uid="{00000000-0005-0000-0000-00008A460000}"/>
    <cellStyle name="SAPBEXexcGood3 2 2 2 3 2" xfId="24918" xr:uid="{00000000-0005-0000-0000-00008B460000}"/>
    <cellStyle name="SAPBEXexcGood3 2 2 2 4" xfId="15314" xr:uid="{00000000-0005-0000-0000-00008C460000}"/>
    <cellStyle name="SAPBEXexcGood3 2 2 2 5" xfId="14608" xr:uid="{00000000-0005-0000-0000-00008D460000}"/>
    <cellStyle name="SAPBEXexcGood3 2 2 3" xfId="10561" xr:uid="{00000000-0005-0000-0000-00008E460000}"/>
    <cellStyle name="SAPBEXexcGood3 2 2 3 2" xfId="21869" xr:uid="{00000000-0005-0000-0000-00008F460000}"/>
    <cellStyle name="SAPBEXexcGood3 2 2 3 2 2" xfId="28766" xr:uid="{00000000-0005-0000-0000-000090460000}"/>
    <cellStyle name="SAPBEXexcGood3 2 2 3 3" xfId="22771" xr:uid="{00000000-0005-0000-0000-000091460000}"/>
    <cellStyle name="SAPBEXexcGood3 2 2 3 3 2" xfId="29667" xr:uid="{00000000-0005-0000-0000-000092460000}"/>
    <cellStyle name="SAPBEXexcGood3 2 2 3 4" xfId="17272" xr:uid="{00000000-0005-0000-0000-000093460000}"/>
    <cellStyle name="SAPBEXexcGood3 2 2 3 5" xfId="24254" xr:uid="{00000000-0005-0000-0000-000094460000}"/>
    <cellStyle name="SAPBEXexcGood3 2 2 4" xfId="18296" xr:uid="{00000000-0005-0000-0000-000095460000}"/>
    <cellStyle name="SAPBEXexcGood3 2 2 4 2" xfId="25210" xr:uid="{00000000-0005-0000-0000-000096460000}"/>
    <cellStyle name="SAPBEXexcGood3 2 2 5" xfId="13531" xr:uid="{00000000-0005-0000-0000-000097460000}"/>
    <cellStyle name="SAPBEXexcGood3 2 3" xfId="5420" xr:uid="{00000000-0005-0000-0000-000098460000}"/>
    <cellStyle name="SAPBEXexcGood3 2 3 2" xfId="5967" xr:uid="{00000000-0005-0000-0000-000099460000}"/>
    <cellStyle name="SAPBEXexcGood3 2 3 2 2" xfId="20021" xr:uid="{00000000-0005-0000-0000-00009A460000}"/>
    <cellStyle name="SAPBEXexcGood3 2 3 2 2 2" xfId="26929" xr:uid="{00000000-0005-0000-0000-00009B460000}"/>
    <cellStyle name="SAPBEXexcGood3 2 3 2 3" xfId="18249" xr:uid="{00000000-0005-0000-0000-00009C460000}"/>
    <cellStyle name="SAPBEXexcGood3 2 3 2 3 2" xfId="25163" xr:uid="{00000000-0005-0000-0000-00009D460000}"/>
    <cellStyle name="SAPBEXexcGood3 2 3 2 4" xfId="15313" xr:uid="{00000000-0005-0000-0000-00009E460000}"/>
    <cellStyle name="SAPBEXexcGood3 2 3 2 5" xfId="13926" xr:uid="{00000000-0005-0000-0000-00009F460000}"/>
    <cellStyle name="SAPBEXexcGood3 2 3 3" xfId="10562" xr:uid="{00000000-0005-0000-0000-0000A0460000}"/>
    <cellStyle name="SAPBEXexcGood3 2 3 3 2" xfId="21870" xr:uid="{00000000-0005-0000-0000-0000A1460000}"/>
    <cellStyle name="SAPBEXexcGood3 2 3 3 2 2" xfId="28767" xr:uid="{00000000-0005-0000-0000-0000A2460000}"/>
    <cellStyle name="SAPBEXexcGood3 2 3 3 3" xfId="22772" xr:uid="{00000000-0005-0000-0000-0000A3460000}"/>
    <cellStyle name="SAPBEXexcGood3 2 3 3 3 2" xfId="29668" xr:uid="{00000000-0005-0000-0000-0000A4460000}"/>
    <cellStyle name="SAPBEXexcGood3 2 3 3 4" xfId="17273" xr:uid="{00000000-0005-0000-0000-0000A5460000}"/>
    <cellStyle name="SAPBEXexcGood3 2 3 3 5" xfId="24255" xr:uid="{00000000-0005-0000-0000-0000A6460000}"/>
    <cellStyle name="SAPBEXexcGood3 2 3 4" xfId="9703" xr:uid="{00000000-0005-0000-0000-0000A7460000}"/>
    <cellStyle name="SAPBEXexcGood3 2 3 4 2" xfId="21172" xr:uid="{00000000-0005-0000-0000-0000A8460000}"/>
    <cellStyle name="SAPBEXexcGood3 2 3 4 2 2" xfId="28076" xr:uid="{00000000-0005-0000-0000-0000A9460000}"/>
    <cellStyle name="SAPBEXexcGood3 2 3 4 3" xfId="20037" xr:uid="{00000000-0005-0000-0000-0000AA460000}"/>
    <cellStyle name="SAPBEXexcGood3 2 3 4 3 2" xfId="26945" xr:uid="{00000000-0005-0000-0000-0000AB460000}"/>
    <cellStyle name="SAPBEXexcGood3 2 3 4 4" xfId="16550" xr:uid="{00000000-0005-0000-0000-0000AC460000}"/>
    <cellStyle name="SAPBEXexcGood3 2 3 4 5" xfId="23633" xr:uid="{00000000-0005-0000-0000-0000AD460000}"/>
    <cellStyle name="SAPBEXexcGood3 2 3 5" xfId="19668" xr:uid="{00000000-0005-0000-0000-0000AE460000}"/>
    <cellStyle name="SAPBEXexcGood3 2 3 5 2" xfId="26577" xr:uid="{00000000-0005-0000-0000-0000AF460000}"/>
    <cellStyle name="SAPBEXexcGood3 2 3 6" xfId="14935" xr:uid="{00000000-0005-0000-0000-0000B0460000}"/>
    <cellStyle name="SAPBEXexcGood3 2 4" xfId="5969" xr:uid="{00000000-0005-0000-0000-0000B1460000}"/>
    <cellStyle name="SAPBEXexcGood3 2 4 2" xfId="9540" xr:uid="{00000000-0005-0000-0000-0000B2460000}"/>
    <cellStyle name="SAPBEXexcGood3 2 4 2 2" xfId="21033" xr:uid="{00000000-0005-0000-0000-0000B3460000}"/>
    <cellStyle name="SAPBEXexcGood3 2 4 2 2 2" xfId="27937" xr:uid="{00000000-0005-0000-0000-0000B4460000}"/>
    <cellStyle name="SAPBEXexcGood3 2 4 2 3" xfId="20107" xr:uid="{00000000-0005-0000-0000-0000B5460000}"/>
    <cellStyle name="SAPBEXexcGood3 2 4 2 3 2" xfId="27015" xr:uid="{00000000-0005-0000-0000-0000B6460000}"/>
    <cellStyle name="SAPBEXexcGood3 2 4 2 4" xfId="16388" xr:uid="{00000000-0005-0000-0000-0000B7460000}"/>
    <cellStyle name="SAPBEXexcGood3 2 4 2 5" xfId="23494" xr:uid="{00000000-0005-0000-0000-0000B8460000}"/>
    <cellStyle name="SAPBEXexcGood3 2 4 3" xfId="20023" xr:uid="{00000000-0005-0000-0000-0000B9460000}"/>
    <cellStyle name="SAPBEXexcGood3 2 4 3 2" xfId="26931" xr:uid="{00000000-0005-0000-0000-0000BA460000}"/>
    <cellStyle name="SAPBEXexcGood3 2 4 4" xfId="20445" xr:uid="{00000000-0005-0000-0000-0000BB460000}"/>
    <cellStyle name="SAPBEXexcGood3 2 4 4 2" xfId="27349" xr:uid="{00000000-0005-0000-0000-0000BC460000}"/>
    <cellStyle name="SAPBEXexcGood3 2 4 5" xfId="15315" xr:uid="{00000000-0005-0000-0000-0000BD460000}"/>
    <cellStyle name="SAPBEXexcGood3 2 4 6" xfId="13598" xr:uid="{00000000-0005-0000-0000-0000BE460000}"/>
    <cellStyle name="SAPBEXexcGood3 2 5" xfId="10560" xr:uid="{00000000-0005-0000-0000-0000BF460000}"/>
    <cellStyle name="SAPBEXexcGood3 2 5 2" xfId="9436" xr:uid="{00000000-0005-0000-0000-0000C0460000}"/>
    <cellStyle name="SAPBEXexcGood3 2 5 2 2" xfId="20932" xr:uid="{00000000-0005-0000-0000-0000C1460000}"/>
    <cellStyle name="SAPBEXexcGood3 2 5 2 2 2" xfId="27836" xr:uid="{00000000-0005-0000-0000-0000C2460000}"/>
    <cellStyle name="SAPBEXexcGood3 2 5 2 3" xfId="18566" xr:uid="{00000000-0005-0000-0000-0000C3460000}"/>
    <cellStyle name="SAPBEXexcGood3 2 5 2 3 2" xfId="25477" xr:uid="{00000000-0005-0000-0000-0000C4460000}"/>
    <cellStyle name="SAPBEXexcGood3 2 5 2 4" xfId="16284" xr:uid="{00000000-0005-0000-0000-0000C5460000}"/>
    <cellStyle name="SAPBEXexcGood3 2 5 2 5" xfId="23393" xr:uid="{00000000-0005-0000-0000-0000C6460000}"/>
    <cellStyle name="SAPBEXexcGood3 2 5 3" xfId="21868" xr:uid="{00000000-0005-0000-0000-0000C7460000}"/>
    <cellStyle name="SAPBEXexcGood3 2 5 3 2" xfId="28765" xr:uid="{00000000-0005-0000-0000-0000C8460000}"/>
    <cellStyle name="SAPBEXexcGood3 2 5 4" xfId="22770" xr:uid="{00000000-0005-0000-0000-0000C9460000}"/>
    <cellStyle name="SAPBEXexcGood3 2 5 4 2" xfId="29666" xr:uid="{00000000-0005-0000-0000-0000CA460000}"/>
    <cellStyle name="SAPBEXexcGood3 2 5 5" xfId="17271" xr:uid="{00000000-0005-0000-0000-0000CB460000}"/>
    <cellStyle name="SAPBEXexcGood3 2 5 6" xfId="24253" xr:uid="{00000000-0005-0000-0000-0000CC460000}"/>
    <cellStyle name="SAPBEXexcGood3 2 6" xfId="6357" xr:uid="{00000000-0005-0000-0000-0000CD460000}"/>
    <cellStyle name="SAPBEXexcGood3 2 6 2" xfId="20315" xr:uid="{00000000-0005-0000-0000-0000CE460000}"/>
    <cellStyle name="SAPBEXexcGood3 2 6 2 2" xfId="27219" xr:uid="{00000000-0005-0000-0000-0000CF460000}"/>
    <cellStyle name="SAPBEXexcGood3 2 6 3" xfId="19365" xr:uid="{00000000-0005-0000-0000-0000D0460000}"/>
    <cellStyle name="SAPBEXexcGood3 2 6 3 2" xfId="26274" xr:uid="{00000000-0005-0000-0000-0000D1460000}"/>
    <cellStyle name="SAPBEXexcGood3 2 6 4" xfId="15604" xr:uid="{00000000-0005-0000-0000-0000D2460000}"/>
    <cellStyle name="SAPBEXexcGood3 2 6 5" xfId="14551" xr:uid="{00000000-0005-0000-0000-0000D3460000}"/>
    <cellStyle name="SAPBEXexcGood3 2 7" xfId="18072" xr:uid="{00000000-0005-0000-0000-0000D4460000}"/>
    <cellStyle name="SAPBEXexcGood3 2 7 2" xfId="24986" xr:uid="{00000000-0005-0000-0000-0000D5460000}"/>
    <cellStyle name="SAPBEXexcGood3 2 8" xfId="13335" xr:uid="{00000000-0005-0000-0000-0000D6460000}"/>
    <cellStyle name="SAPBEXexcGood3 3" xfId="675" xr:uid="{00000000-0005-0000-0000-0000D7460000}"/>
    <cellStyle name="SAPBEXexcGood3 3 2" xfId="5966" xr:uid="{00000000-0005-0000-0000-0000D8460000}"/>
    <cellStyle name="SAPBEXexcGood3 3 2 2" xfId="9909" xr:uid="{00000000-0005-0000-0000-0000D9460000}"/>
    <cellStyle name="SAPBEXexcGood3 3 2 2 2" xfId="21378" xr:uid="{00000000-0005-0000-0000-0000DA460000}"/>
    <cellStyle name="SAPBEXexcGood3 3 2 2 2 2" xfId="28279" xr:uid="{00000000-0005-0000-0000-0000DB460000}"/>
    <cellStyle name="SAPBEXexcGood3 3 2 2 3" xfId="18490" xr:uid="{00000000-0005-0000-0000-0000DC460000}"/>
    <cellStyle name="SAPBEXexcGood3 3 2 2 3 2" xfId="25403" xr:uid="{00000000-0005-0000-0000-0000DD460000}"/>
    <cellStyle name="SAPBEXexcGood3 3 2 2 4" xfId="16756" xr:uid="{00000000-0005-0000-0000-0000DE460000}"/>
    <cellStyle name="SAPBEXexcGood3 3 2 2 5" xfId="23836" xr:uid="{00000000-0005-0000-0000-0000DF460000}"/>
    <cellStyle name="SAPBEXexcGood3 3 2 3" xfId="20020" xr:uid="{00000000-0005-0000-0000-0000E0460000}"/>
    <cellStyle name="SAPBEXexcGood3 3 2 3 2" xfId="26928" xr:uid="{00000000-0005-0000-0000-0000E1460000}"/>
    <cellStyle name="SAPBEXexcGood3 3 2 4" xfId="19394" xr:uid="{00000000-0005-0000-0000-0000E2460000}"/>
    <cellStyle name="SAPBEXexcGood3 3 2 4 2" xfId="26303" xr:uid="{00000000-0005-0000-0000-0000E3460000}"/>
    <cellStyle name="SAPBEXexcGood3 3 2 5" xfId="15312" xr:uid="{00000000-0005-0000-0000-0000E4460000}"/>
    <cellStyle name="SAPBEXexcGood3 3 2 6" xfId="13613" xr:uid="{00000000-0005-0000-0000-0000E5460000}"/>
    <cellStyle name="SAPBEXexcGood3 3 3" xfId="10563" xr:uid="{00000000-0005-0000-0000-0000E6460000}"/>
    <cellStyle name="SAPBEXexcGood3 3 3 2" xfId="9707" xr:uid="{00000000-0005-0000-0000-0000E7460000}"/>
    <cellStyle name="SAPBEXexcGood3 3 3 2 2" xfId="21176" xr:uid="{00000000-0005-0000-0000-0000E8460000}"/>
    <cellStyle name="SAPBEXexcGood3 3 3 2 2 2" xfId="28080" xr:uid="{00000000-0005-0000-0000-0000E9460000}"/>
    <cellStyle name="SAPBEXexcGood3 3 3 2 3" xfId="18852" xr:uid="{00000000-0005-0000-0000-0000EA460000}"/>
    <cellStyle name="SAPBEXexcGood3 3 3 2 3 2" xfId="25761" xr:uid="{00000000-0005-0000-0000-0000EB460000}"/>
    <cellStyle name="SAPBEXexcGood3 3 3 2 4" xfId="16554" xr:uid="{00000000-0005-0000-0000-0000EC460000}"/>
    <cellStyle name="SAPBEXexcGood3 3 3 2 5" xfId="23637" xr:uid="{00000000-0005-0000-0000-0000ED460000}"/>
    <cellStyle name="SAPBEXexcGood3 3 3 3" xfId="21871" xr:uid="{00000000-0005-0000-0000-0000EE460000}"/>
    <cellStyle name="SAPBEXexcGood3 3 3 3 2" xfId="28768" xr:uid="{00000000-0005-0000-0000-0000EF460000}"/>
    <cellStyle name="SAPBEXexcGood3 3 3 4" xfId="22773" xr:uid="{00000000-0005-0000-0000-0000F0460000}"/>
    <cellStyle name="SAPBEXexcGood3 3 3 4 2" xfId="29669" xr:uid="{00000000-0005-0000-0000-0000F1460000}"/>
    <cellStyle name="SAPBEXexcGood3 3 3 5" xfId="17274" xr:uid="{00000000-0005-0000-0000-0000F2460000}"/>
    <cellStyle name="SAPBEXexcGood3 3 3 6" xfId="24256" xr:uid="{00000000-0005-0000-0000-0000F3460000}"/>
    <cellStyle name="SAPBEXexcGood3 3 4" xfId="9569" xr:uid="{00000000-0005-0000-0000-0000F4460000}"/>
    <cellStyle name="SAPBEXexcGood3 3 4 2" xfId="21059" xr:uid="{00000000-0005-0000-0000-0000F5460000}"/>
    <cellStyle name="SAPBEXexcGood3 3 4 2 2" xfId="27963" xr:uid="{00000000-0005-0000-0000-0000F6460000}"/>
    <cellStyle name="SAPBEXexcGood3 3 4 3" xfId="18543" xr:uid="{00000000-0005-0000-0000-0000F7460000}"/>
    <cellStyle name="SAPBEXexcGood3 3 4 3 2" xfId="25454" xr:uid="{00000000-0005-0000-0000-0000F8460000}"/>
    <cellStyle name="SAPBEXexcGood3 3 4 4" xfId="16417" xr:uid="{00000000-0005-0000-0000-0000F9460000}"/>
    <cellStyle name="SAPBEXexcGood3 3 4 5" xfId="23520" xr:uid="{00000000-0005-0000-0000-0000FA460000}"/>
    <cellStyle name="SAPBEXexcGood3 3 5" xfId="9471" xr:uid="{00000000-0005-0000-0000-0000FB460000}"/>
    <cellStyle name="SAPBEXexcGood3 3 5 2" xfId="20965" xr:uid="{00000000-0005-0000-0000-0000FC460000}"/>
    <cellStyle name="SAPBEXexcGood3 3 5 2 2" xfId="27869" xr:uid="{00000000-0005-0000-0000-0000FD460000}"/>
    <cellStyle name="SAPBEXexcGood3 3 5 3" xfId="17955" xr:uid="{00000000-0005-0000-0000-0000FE460000}"/>
    <cellStyle name="SAPBEXexcGood3 3 5 3 2" xfId="24869" xr:uid="{00000000-0005-0000-0000-0000FF460000}"/>
    <cellStyle name="SAPBEXexcGood3 3 5 4" xfId="16319" xr:uid="{00000000-0005-0000-0000-000000470000}"/>
    <cellStyle name="SAPBEXexcGood3 3 5 5" xfId="23426" xr:uid="{00000000-0005-0000-0000-000001470000}"/>
    <cellStyle name="SAPBEXexcGood3 3 6" xfId="10060" xr:uid="{00000000-0005-0000-0000-000002470000}"/>
    <cellStyle name="SAPBEXexcGood3 3 6 2" xfId="21512" xr:uid="{00000000-0005-0000-0000-000003470000}"/>
    <cellStyle name="SAPBEXexcGood3 3 6 2 2" xfId="28411" xr:uid="{00000000-0005-0000-0000-000004470000}"/>
    <cellStyle name="SAPBEXexcGood3 3 6 3" xfId="18913" xr:uid="{00000000-0005-0000-0000-000005470000}"/>
    <cellStyle name="SAPBEXexcGood3 3 6 3 2" xfId="25822" xr:uid="{00000000-0005-0000-0000-000006470000}"/>
    <cellStyle name="SAPBEXexcGood3 3 6 4" xfId="16890" xr:uid="{00000000-0005-0000-0000-000007470000}"/>
    <cellStyle name="SAPBEXexcGood3 3 6 5" xfId="23965" xr:uid="{00000000-0005-0000-0000-000008470000}"/>
    <cellStyle name="SAPBEXexcGood3 3 7" xfId="18267" xr:uid="{00000000-0005-0000-0000-000009470000}"/>
    <cellStyle name="SAPBEXexcGood3 3 7 2" xfId="25181" xr:uid="{00000000-0005-0000-0000-00000A470000}"/>
    <cellStyle name="SAPBEXexcGood3 3 8" xfId="13498" xr:uid="{00000000-0005-0000-0000-00000B470000}"/>
    <cellStyle name="SAPBEXexcGood3 4" xfId="476" xr:uid="{00000000-0005-0000-0000-00000C470000}"/>
    <cellStyle name="SAPBEXexcGood3 4 2" xfId="5965" xr:uid="{00000000-0005-0000-0000-00000D470000}"/>
    <cellStyle name="SAPBEXexcGood3 4 2 2" xfId="11067" xr:uid="{00000000-0005-0000-0000-00000E470000}"/>
    <cellStyle name="SAPBEXexcGood3 4 2 2 2" xfId="22365" xr:uid="{00000000-0005-0000-0000-00000F470000}"/>
    <cellStyle name="SAPBEXexcGood3 4 2 2 2 2" xfId="29262" xr:uid="{00000000-0005-0000-0000-000010470000}"/>
    <cellStyle name="SAPBEXexcGood3 4 2 2 3" xfId="23266" xr:uid="{00000000-0005-0000-0000-000011470000}"/>
    <cellStyle name="SAPBEXexcGood3 4 2 2 3 2" xfId="30162" xr:uid="{00000000-0005-0000-0000-000012470000}"/>
    <cellStyle name="SAPBEXexcGood3 4 2 2 4" xfId="17770" xr:uid="{00000000-0005-0000-0000-000013470000}"/>
    <cellStyle name="SAPBEXexcGood3 4 2 2 5" xfId="24749" xr:uid="{00000000-0005-0000-0000-000014470000}"/>
    <cellStyle name="SAPBEXexcGood3 4 2 3" xfId="20019" xr:uid="{00000000-0005-0000-0000-000015470000}"/>
    <cellStyle name="SAPBEXexcGood3 4 2 3 2" xfId="26927" xr:uid="{00000000-0005-0000-0000-000016470000}"/>
    <cellStyle name="SAPBEXexcGood3 4 2 4" xfId="18655" xr:uid="{00000000-0005-0000-0000-000017470000}"/>
    <cellStyle name="SAPBEXexcGood3 4 2 4 2" xfId="25566" xr:uid="{00000000-0005-0000-0000-000018470000}"/>
    <cellStyle name="SAPBEXexcGood3 4 2 5" xfId="15311" xr:uid="{00000000-0005-0000-0000-000019470000}"/>
    <cellStyle name="SAPBEXexcGood3 4 2 6" xfId="14609" xr:uid="{00000000-0005-0000-0000-00001A470000}"/>
    <cellStyle name="SAPBEXexcGood3 4 3" xfId="10564" xr:uid="{00000000-0005-0000-0000-00001B470000}"/>
    <cellStyle name="SAPBEXexcGood3 4 3 2" xfId="21872" xr:uid="{00000000-0005-0000-0000-00001C470000}"/>
    <cellStyle name="SAPBEXexcGood3 4 3 2 2" xfId="28769" xr:uid="{00000000-0005-0000-0000-00001D470000}"/>
    <cellStyle name="SAPBEXexcGood3 4 3 3" xfId="22774" xr:uid="{00000000-0005-0000-0000-00001E470000}"/>
    <cellStyle name="SAPBEXexcGood3 4 3 3 2" xfId="29670" xr:uid="{00000000-0005-0000-0000-00001F470000}"/>
    <cellStyle name="SAPBEXexcGood3 4 3 4" xfId="17275" xr:uid="{00000000-0005-0000-0000-000020470000}"/>
    <cellStyle name="SAPBEXexcGood3 4 3 5" xfId="24257" xr:uid="{00000000-0005-0000-0000-000021470000}"/>
    <cellStyle name="SAPBEXexcGood3 4 4" xfId="9618" xr:uid="{00000000-0005-0000-0000-000022470000}"/>
    <cellStyle name="SAPBEXexcGood3 4 4 2" xfId="21089" xr:uid="{00000000-0005-0000-0000-000023470000}"/>
    <cellStyle name="SAPBEXexcGood3 4 4 2 2" xfId="27993" xr:uid="{00000000-0005-0000-0000-000024470000}"/>
    <cellStyle name="SAPBEXexcGood3 4 4 3" xfId="19247" xr:uid="{00000000-0005-0000-0000-000025470000}"/>
    <cellStyle name="SAPBEXexcGood3 4 4 3 2" xfId="26156" xr:uid="{00000000-0005-0000-0000-000026470000}"/>
    <cellStyle name="SAPBEXexcGood3 4 4 4" xfId="16466" xr:uid="{00000000-0005-0000-0000-000027470000}"/>
    <cellStyle name="SAPBEXexcGood3 4 4 5" xfId="23550" xr:uid="{00000000-0005-0000-0000-000028470000}"/>
    <cellStyle name="SAPBEXexcGood3 4 5" xfId="9676" xr:uid="{00000000-0005-0000-0000-000029470000}"/>
    <cellStyle name="SAPBEXexcGood3 4 5 2" xfId="21145" xr:uid="{00000000-0005-0000-0000-00002A470000}"/>
    <cellStyle name="SAPBEXexcGood3 4 5 2 2" xfId="28049" xr:uid="{00000000-0005-0000-0000-00002B470000}"/>
    <cellStyle name="SAPBEXexcGood3 4 5 3" xfId="17936" xr:uid="{00000000-0005-0000-0000-00002C470000}"/>
    <cellStyle name="SAPBEXexcGood3 4 5 3 2" xfId="24850" xr:uid="{00000000-0005-0000-0000-00002D470000}"/>
    <cellStyle name="SAPBEXexcGood3 4 5 4" xfId="16523" xr:uid="{00000000-0005-0000-0000-00002E470000}"/>
    <cellStyle name="SAPBEXexcGood3 4 5 5" xfId="23606" xr:uid="{00000000-0005-0000-0000-00002F470000}"/>
    <cellStyle name="SAPBEXexcGood3 4 6" xfId="13171" xr:uid="{00000000-0005-0000-0000-000030470000}"/>
    <cellStyle name="SAPBEXexcGood3 4 6 2" xfId="22474" xr:uid="{00000000-0005-0000-0000-000031470000}"/>
    <cellStyle name="SAPBEXexcGood3 4 6 2 2" xfId="29371" xr:uid="{00000000-0005-0000-0000-000032470000}"/>
    <cellStyle name="SAPBEXexcGood3 4 6 3" xfId="23314" xr:uid="{00000000-0005-0000-0000-000033470000}"/>
    <cellStyle name="SAPBEXexcGood3 4 6 3 2" xfId="30210" xr:uid="{00000000-0005-0000-0000-000034470000}"/>
    <cellStyle name="SAPBEXexcGood3 4 6 4" xfId="17878" xr:uid="{00000000-0005-0000-0000-000035470000}"/>
    <cellStyle name="SAPBEXexcGood3 4 6 5" xfId="24797" xr:uid="{00000000-0005-0000-0000-000036470000}"/>
    <cellStyle name="SAPBEXexcGood3 4 7" xfId="18162" xr:uid="{00000000-0005-0000-0000-000037470000}"/>
    <cellStyle name="SAPBEXexcGood3 4 7 2" xfId="25076" xr:uid="{00000000-0005-0000-0000-000038470000}"/>
    <cellStyle name="SAPBEXexcGood3 4 8" xfId="13423" xr:uid="{00000000-0005-0000-0000-000039470000}"/>
    <cellStyle name="SAPBEXexcGood3 5" xfId="5970" xr:uid="{00000000-0005-0000-0000-00003A470000}"/>
    <cellStyle name="SAPBEXexcGood3 5 10" xfId="15316" xr:uid="{00000000-0005-0000-0000-00003B470000}"/>
    <cellStyle name="SAPBEXexcGood3 5 11" xfId="13925" xr:uid="{00000000-0005-0000-0000-00003C470000}"/>
    <cellStyle name="SAPBEXexcGood3 5 2" xfId="9747" xr:uid="{00000000-0005-0000-0000-00003D470000}"/>
    <cellStyle name="SAPBEXexcGood3 5 2 2" xfId="21216" xr:uid="{00000000-0005-0000-0000-00003E470000}"/>
    <cellStyle name="SAPBEXexcGood3 5 2 2 2" xfId="28120" xr:uid="{00000000-0005-0000-0000-00003F470000}"/>
    <cellStyle name="SAPBEXexcGood3 5 2 3" xfId="19219" xr:uid="{00000000-0005-0000-0000-000040470000}"/>
    <cellStyle name="SAPBEXexcGood3 5 2 3 2" xfId="26128" xr:uid="{00000000-0005-0000-0000-000041470000}"/>
    <cellStyle name="SAPBEXexcGood3 5 2 4" xfId="16594" xr:uid="{00000000-0005-0000-0000-000042470000}"/>
    <cellStyle name="SAPBEXexcGood3 5 2 5" xfId="23677" xr:uid="{00000000-0005-0000-0000-000043470000}"/>
    <cellStyle name="SAPBEXexcGood3 5 3" xfId="11066" xr:uid="{00000000-0005-0000-0000-000044470000}"/>
    <cellStyle name="SAPBEXexcGood3 5 3 2" xfId="22364" xr:uid="{00000000-0005-0000-0000-000045470000}"/>
    <cellStyle name="SAPBEXexcGood3 5 3 2 2" xfId="29261" xr:uid="{00000000-0005-0000-0000-000046470000}"/>
    <cellStyle name="SAPBEXexcGood3 5 3 3" xfId="23265" xr:uid="{00000000-0005-0000-0000-000047470000}"/>
    <cellStyle name="SAPBEXexcGood3 5 3 3 2" xfId="30161" xr:uid="{00000000-0005-0000-0000-000048470000}"/>
    <cellStyle name="SAPBEXexcGood3 5 3 4" xfId="17769" xr:uid="{00000000-0005-0000-0000-000049470000}"/>
    <cellStyle name="SAPBEXexcGood3 5 3 5" xfId="24748" xr:uid="{00000000-0005-0000-0000-00004A470000}"/>
    <cellStyle name="SAPBEXexcGood3 5 4" xfId="11076" xr:uid="{00000000-0005-0000-0000-00004B470000}"/>
    <cellStyle name="SAPBEXexcGood3 5 4 2" xfId="22372" xr:uid="{00000000-0005-0000-0000-00004C470000}"/>
    <cellStyle name="SAPBEXexcGood3 5 4 2 2" xfId="29269" xr:uid="{00000000-0005-0000-0000-00004D470000}"/>
    <cellStyle name="SAPBEXexcGood3 5 4 3" xfId="23273" xr:uid="{00000000-0005-0000-0000-00004E470000}"/>
    <cellStyle name="SAPBEXexcGood3 5 4 3 2" xfId="30169" xr:uid="{00000000-0005-0000-0000-00004F470000}"/>
    <cellStyle name="SAPBEXexcGood3 5 4 4" xfId="17777" xr:uid="{00000000-0005-0000-0000-000050470000}"/>
    <cellStyle name="SAPBEXexcGood3 5 4 5" xfId="24756" xr:uid="{00000000-0005-0000-0000-000051470000}"/>
    <cellStyle name="SAPBEXexcGood3 5 5" xfId="9395" xr:uid="{00000000-0005-0000-0000-000052470000}"/>
    <cellStyle name="SAPBEXexcGood3 5 5 2" xfId="20899" xr:uid="{00000000-0005-0000-0000-000053470000}"/>
    <cellStyle name="SAPBEXexcGood3 5 5 2 2" xfId="27803" xr:uid="{00000000-0005-0000-0000-000054470000}"/>
    <cellStyle name="SAPBEXexcGood3 5 5 3" xfId="22407" xr:uid="{00000000-0005-0000-0000-000055470000}"/>
    <cellStyle name="SAPBEXexcGood3 5 5 3 2" xfId="29304" xr:uid="{00000000-0005-0000-0000-000056470000}"/>
    <cellStyle name="SAPBEXexcGood3 5 5 4" xfId="16246" xr:uid="{00000000-0005-0000-0000-000057470000}"/>
    <cellStyle name="SAPBEXexcGood3 5 5 5" xfId="23360" xr:uid="{00000000-0005-0000-0000-000058470000}"/>
    <cellStyle name="SAPBEXexcGood3 5 6" xfId="9352" xr:uid="{00000000-0005-0000-0000-000059470000}"/>
    <cellStyle name="SAPBEXexcGood3 5 6 2" xfId="20863" xr:uid="{00000000-0005-0000-0000-00005A470000}"/>
    <cellStyle name="SAPBEXexcGood3 5 6 2 2" xfId="27767" xr:uid="{00000000-0005-0000-0000-00005B470000}"/>
    <cellStyle name="SAPBEXexcGood3 5 6 3" xfId="20533" xr:uid="{00000000-0005-0000-0000-00005C470000}"/>
    <cellStyle name="SAPBEXexcGood3 5 6 3 2" xfId="27437" xr:uid="{00000000-0005-0000-0000-00005D470000}"/>
    <cellStyle name="SAPBEXexcGood3 5 6 4" xfId="16203" xr:uid="{00000000-0005-0000-0000-00005E470000}"/>
    <cellStyle name="SAPBEXexcGood3 5 6 5" xfId="15785" xr:uid="{00000000-0005-0000-0000-00005F470000}"/>
    <cellStyle name="SAPBEXexcGood3 5 7" xfId="9936" xr:uid="{00000000-0005-0000-0000-000060470000}"/>
    <cellStyle name="SAPBEXexcGood3 5 7 2" xfId="21405" xr:uid="{00000000-0005-0000-0000-000061470000}"/>
    <cellStyle name="SAPBEXexcGood3 5 7 2 2" xfId="28304" xr:uid="{00000000-0005-0000-0000-000062470000}"/>
    <cellStyle name="SAPBEXexcGood3 5 7 3" xfId="19617" xr:uid="{00000000-0005-0000-0000-000063470000}"/>
    <cellStyle name="SAPBEXexcGood3 5 7 3 2" xfId="26526" xr:uid="{00000000-0005-0000-0000-000064470000}"/>
    <cellStyle name="SAPBEXexcGood3 5 7 4" xfId="16783" xr:uid="{00000000-0005-0000-0000-000065470000}"/>
    <cellStyle name="SAPBEXexcGood3 5 7 5" xfId="23861" xr:uid="{00000000-0005-0000-0000-000066470000}"/>
    <cellStyle name="SAPBEXexcGood3 5 8" xfId="20024" xr:uid="{00000000-0005-0000-0000-000067470000}"/>
    <cellStyle name="SAPBEXexcGood3 5 8 2" xfId="26932" xr:uid="{00000000-0005-0000-0000-000068470000}"/>
    <cellStyle name="SAPBEXexcGood3 5 9" xfId="20446" xr:uid="{00000000-0005-0000-0000-000069470000}"/>
    <cellStyle name="SAPBEXexcGood3 5 9 2" xfId="27350" xr:uid="{00000000-0005-0000-0000-00006A470000}"/>
    <cellStyle name="SAPBEXexcGood3 6" xfId="10559" xr:uid="{00000000-0005-0000-0000-00006B470000}"/>
    <cellStyle name="SAPBEXexcGood3 6 2" xfId="9720" xr:uid="{00000000-0005-0000-0000-00006C470000}"/>
    <cellStyle name="SAPBEXexcGood3 6 2 2" xfId="21189" xr:uid="{00000000-0005-0000-0000-00006D470000}"/>
    <cellStyle name="SAPBEXexcGood3 6 2 2 2" xfId="28093" xr:uid="{00000000-0005-0000-0000-00006E470000}"/>
    <cellStyle name="SAPBEXexcGood3 6 2 3" xfId="18522" xr:uid="{00000000-0005-0000-0000-00006F470000}"/>
    <cellStyle name="SAPBEXexcGood3 6 2 3 2" xfId="25433" xr:uid="{00000000-0005-0000-0000-000070470000}"/>
    <cellStyle name="SAPBEXexcGood3 6 2 4" xfId="16567" xr:uid="{00000000-0005-0000-0000-000071470000}"/>
    <cellStyle name="SAPBEXexcGood3 6 2 5" xfId="23650" xr:uid="{00000000-0005-0000-0000-000072470000}"/>
    <cellStyle name="SAPBEXexcGood3 6 3" xfId="21867" xr:uid="{00000000-0005-0000-0000-000073470000}"/>
    <cellStyle name="SAPBEXexcGood3 6 3 2" xfId="28764" xr:uid="{00000000-0005-0000-0000-000074470000}"/>
    <cellStyle name="SAPBEXexcGood3 6 4" xfId="22769" xr:uid="{00000000-0005-0000-0000-000075470000}"/>
    <cellStyle name="SAPBEXexcGood3 6 4 2" xfId="29665" xr:uid="{00000000-0005-0000-0000-000076470000}"/>
    <cellStyle name="SAPBEXexcGood3 6 5" xfId="17270" xr:uid="{00000000-0005-0000-0000-000077470000}"/>
    <cellStyle name="SAPBEXexcGood3 6 6" xfId="24252" xr:uid="{00000000-0005-0000-0000-000078470000}"/>
    <cellStyle name="SAPBEXexcGood3 7" xfId="9881" xr:uid="{00000000-0005-0000-0000-000079470000}"/>
    <cellStyle name="SAPBEXexcGood3 7 2" xfId="21350" xr:uid="{00000000-0005-0000-0000-00007A470000}"/>
    <cellStyle name="SAPBEXexcGood3 7 2 2" xfId="28252" xr:uid="{00000000-0005-0000-0000-00007B470000}"/>
    <cellStyle name="SAPBEXexcGood3 7 3" xfId="18492" xr:uid="{00000000-0005-0000-0000-00007C470000}"/>
    <cellStyle name="SAPBEXexcGood3 7 3 2" xfId="25405" xr:uid="{00000000-0005-0000-0000-00007D470000}"/>
    <cellStyle name="SAPBEXexcGood3 7 4" xfId="16728" xr:uid="{00000000-0005-0000-0000-00007E470000}"/>
    <cellStyle name="SAPBEXexcGood3 7 5" xfId="23809" xr:uid="{00000000-0005-0000-0000-00007F470000}"/>
    <cellStyle name="SAPBEXexcGood3 8" xfId="7014" xr:uid="{00000000-0005-0000-0000-000080470000}"/>
    <cellStyle name="SAPBEXexcGood3 8 2" xfId="20668" xr:uid="{00000000-0005-0000-0000-000081470000}"/>
    <cellStyle name="SAPBEXexcGood3 8 2 2" xfId="27572" xr:uid="{00000000-0005-0000-0000-000082470000}"/>
    <cellStyle name="SAPBEXexcGood3 8 3" xfId="19333" xr:uid="{00000000-0005-0000-0000-000083470000}"/>
    <cellStyle name="SAPBEXexcGood3 8 3 2" xfId="26242" xr:uid="{00000000-0005-0000-0000-000084470000}"/>
    <cellStyle name="SAPBEXexcGood3 8 4" xfId="15827" xr:uid="{00000000-0005-0000-0000-000085470000}"/>
    <cellStyle name="SAPBEXexcGood3 8 5" xfId="13832" xr:uid="{00000000-0005-0000-0000-000086470000}"/>
    <cellStyle name="SAPBEXexcGood3 9" xfId="18071" xr:uid="{00000000-0005-0000-0000-000087470000}"/>
    <cellStyle name="SAPBEXexcGood3 9 2" xfId="24985" xr:uid="{00000000-0005-0000-0000-000088470000}"/>
    <cellStyle name="SAPBEXfilterDrill" xfId="321" xr:uid="{00000000-0005-0000-0000-000089470000}"/>
    <cellStyle name="SAPBEXfilterDrill 10" xfId="6919" xr:uid="{00000000-0005-0000-0000-00008A470000}"/>
    <cellStyle name="SAPBEXfilterDrill 11" xfId="6356" xr:uid="{00000000-0005-0000-0000-00008B470000}"/>
    <cellStyle name="SAPBEXfilterDrill 11 2" xfId="20314" xr:uid="{00000000-0005-0000-0000-00008C470000}"/>
    <cellStyle name="SAPBEXfilterDrill 11 2 2" xfId="27218" xr:uid="{00000000-0005-0000-0000-00008D470000}"/>
    <cellStyle name="SAPBEXfilterDrill 11 3" xfId="19093" xr:uid="{00000000-0005-0000-0000-00008E470000}"/>
    <cellStyle name="SAPBEXfilterDrill 11 3 2" xfId="26002" xr:uid="{00000000-0005-0000-0000-00008F470000}"/>
    <cellStyle name="SAPBEXfilterDrill 11 4" xfId="15603" xr:uid="{00000000-0005-0000-0000-000090470000}"/>
    <cellStyle name="SAPBEXfilterDrill 11 5" xfId="13675" xr:uid="{00000000-0005-0000-0000-000091470000}"/>
    <cellStyle name="SAPBEXfilterDrill 2" xfId="725" xr:uid="{00000000-0005-0000-0000-000092470000}"/>
    <cellStyle name="SAPBEXfilterDrill 2 2" xfId="5962" xr:uid="{00000000-0005-0000-0000-000093470000}"/>
    <cellStyle name="SAPBEXfilterDrill 2 2 2" xfId="9789" xr:uid="{00000000-0005-0000-0000-000094470000}"/>
    <cellStyle name="SAPBEXfilterDrill 2 2 2 2" xfId="21258" xr:uid="{00000000-0005-0000-0000-000095470000}"/>
    <cellStyle name="SAPBEXfilterDrill 2 2 2 2 2" xfId="28162" xr:uid="{00000000-0005-0000-0000-000096470000}"/>
    <cellStyle name="SAPBEXfilterDrill 2 2 2 3" xfId="18310" xr:uid="{00000000-0005-0000-0000-000097470000}"/>
    <cellStyle name="SAPBEXfilterDrill 2 2 2 3 2" xfId="25223" xr:uid="{00000000-0005-0000-0000-000098470000}"/>
    <cellStyle name="SAPBEXfilterDrill 2 2 2 4" xfId="16636" xr:uid="{00000000-0005-0000-0000-000099470000}"/>
    <cellStyle name="SAPBEXfilterDrill 2 2 2 5" xfId="23719" xr:uid="{00000000-0005-0000-0000-00009A470000}"/>
    <cellStyle name="SAPBEXfilterDrill 2 2 3" xfId="20016" xr:uid="{00000000-0005-0000-0000-00009B470000}"/>
    <cellStyle name="SAPBEXfilterDrill 2 2 3 2" xfId="26924" xr:uid="{00000000-0005-0000-0000-00009C470000}"/>
    <cellStyle name="SAPBEXfilterDrill 2 2 4" xfId="19395" xr:uid="{00000000-0005-0000-0000-00009D470000}"/>
    <cellStyle name="SAPBEXfilterDrill 2 2 4 2" xfId="26304" xr:uid="{00000000-0005-0000-0000-00009E470000}"/>
    <cellStyle name="SAPBEXfilterDrill 2 2 5" xfId="15308" xr:uid="{00000000-0005-0000-0000-00009F470000}"/>
    <cellStyle name="SAPBEXfilterDrill 2 2 6" xfId="14610" xr:uid="{00000000-0005-0000-0000-0000A0470000}"/>
    <cellStyle name="SAPBEXfilterDrill 2 3" xfId="10565" xr:uid="{00000000-0005-0000-0000-0000A1470000}"/>
    <cellStyle name="SAPBEXfilterDrill 2 3 2" xfId="21873" xr:uid="{00000000-0005-0000-0000-0000A2470000}"/>
    <cellStyle name="SAPBEXfilterDrill 2 3 2 2" xfId="28770" xr:uid="{00000000-0005-0000-0000-0000A3470000}"/>
    <cellStyle name="SAPBEXfilterDrill 2 3 3" xfId="22775" xr:uid="{00000000-0005-0000-0000-0000A4470000}"/>
    <cellStyle name="SAPBEXfilterDrill 2 3 3 2" xfId="29671" xr:uid="{00000000-0005-0000-0000-0000A5470000}"/>
    <cellStyle name="SAPBEXfilterDrill 2 3 4" xfId="17276" xr:uid="{00000000-0005-0000-0000-0000A6470000}"/>
    <cellStyle name="SAPBEXfilterDrill 2 3 5" xfId="24258" xr:uid="{00000000-0005-0000-0000-0000A7470000}"/>
    <cellStyle name="SAPBEXfilterDrill 2 4" xfId="9435" xr:uid="{00000000-0005-0000-0000-0000A8470000}"/>
    <cellStyle name="SAPBEXfilterDrill 2 4 2" xfId="20931" xr:uid="{00000000-0005-0000-0000-0000A9470000}"/>
    <cellStyle name="SAPBEXfilterDrill 2 4 2 2" xfId="27835" xr:uid="{00000000-0005-0000-0000-0000AA470000}"/>
    <cellStyle name="SAPBEXfilterDrill 2 4 3" xfId="19285" xr:uid="{00000000-0005-0000-0000-0000AB470000}"/>
    <cellStyle name="SAPBEXfilterDrill 2 4 3 2" xfId="26194" xr:uid="{00000000-0005-0000-0000-0000AC470000}"/>
    <cellStyle name="SAPBEXfilterDrill 2 4 4" xfId="16283" xr:uid="{00000000-0005-0000-0000-0000AD470000}"/>
    <cellStyle name="SAPBEXfilterDrill 2 4 5" xfId="23392" xr:uid="{00000000-0005-0000-0000-0000AE470000}"/>
    <cellStyle name="SAPBEXfilterDrill 2 5" xfId="18297" xr:uid="{00000000-0005-0000-0000-0000AF470000}"/>
    <cellStyle name="SAPBEXfilterDrill 2 5 2" xfId="25211" xr:uid="{00000000-0005-0000-0000-0000B0470000}"/>
    <cellStyle name="SAPBEXfilterDrill 2 6" xfId="13532" xr:uid="{00000000-0005-0000-0000-0000B1470000}"/>
    <cellStyle name="SAPBEXfilterDrill 3" xfId="676" xr:uid="{00000000-0005-0000-0000-0000B2470000}"/>
    <cellStyle name="SAPBEXfilterDrill 3 2" xfId="9700" xr:uid="{00000000-0005-0000-0000-0000B3470000}"/>
    <cellStyle name="SAPBEXfilterDrill 3 2 2" xfId="21169" xr:uid="{00000000-0005-0000-0000-0000B4470000}"/>
    <cellStyle name="SAPBEXfilterDrill 3 2 2 2" xfId="28073" xr:uid="{00000000-0005-0000-0000-0000B5470000}"/>
    <cellStyle name="SAPBEXfilterDrill 3 2 3" xfId="17934" xr:uid="{00000000-0005-0000-0000-0000B6470000}"/>
    <cellStyle name="SAPBEXfilterDrill 3 2 3 2" xfId="24848" xr:uid="{00000000-0005-0000-0000-0000B7470000}"/>
    <cellStyle name="SAPBEXfilterDrill 3 2 4" xfId="16547" xr:uid="{00000000-0005-0000-0000-0000B8470000}"/>
    <cellStyle name="SAPBEXfilterDrill 3 2 5" xfId="23630" xr:uid="{00000000-0005-0000-0000-0000B9470000}"/>
    <cellStyle name="SAPBEXfilterDrill 3 3" xfId="9568" xr:uid="{00000000-0005-0000-0000-0000BA470000}"/>
    <cellStyle name="SAPBEXfilterDrill 3 3 2" xfId="21058" xr:uid="{00000000-0005-0000-0000-0000BB470000}"/>
    <cellStyle name="SAPBEXfilterDrill 3 3 2 2" xfId="27962" xr:uid="{00000000-0005-0000-0000-0000BC470000}"/>
    <cellStyle name="SAPBEXfilterDrill 3 3 3" xfId="20550" xr:uid="{00000000-0005-0000-0000-0000BD470000}"/>
    <cellStyle name="SAPBEXfilterDrill 3 3 3 2" xfId="27454" xr:uid="{00000000-0005-0000-0000-0000BE470000}"/>
    <cellStyle name="SAPBEXfilterDrill 3 3 4" xfId="16416" xr:uid="{00000000-0005-0000-0000-0000BF470000}"/>
    <cellStyle name="SAPBEXfilterDrill 3 3 5" xfId="23519" xr:uid="{00000000-0005-0000-0000-0000C0470000}"/>
    <cellStyle name="SAPBEXfilterDrill 3 4" xfId="9470" xr:uid="{00000000-0005-0000-0000-0000C1470000}"/>
    <cellStyle name="SAPBEXfilterDrill 3 4 2" xfId="20964" xr:uid="{00000000-0005-0000-0000-0000C2470000}"/>
    <cellStyle name="SAPBEXfilterDrill 3 4 2 2" xfId="27868" xr:uid="{00000000-0005-0000-0000-0000C3470000}"/>
    <cellStyle name="SAPBEXfilterDrill 3 4 3" xfId="19275" xr:uid="{00000000-0005-0000-0000-0000C4470000}"/>
    <cellStyle name="SAPBEXfilterDrill 3 4 3 2" xfId="26184" xr:uid="{00000000-0005-0000-0000-0000C5470000}"/>
    <cellStyle name="SAPBEXfilterDrill 3 4 4" xfId="16318" xr:uid="{00000000-0005-0000-0000-0000C6470000}"/>
    <cellStyle name="SAPBEXfilterDrill 3 4 5" xfId="23425" xr:uid="{00000000-0005-0000-0000-0000C7470000}"/>
    <cellStyle name="SAPBEXfilterDrill 3 5" xfId="10059" xr:uid="{00000000-0005-0000-0000-0000C8470000}"/>
    <cellStyle name="SAPBEXfilterDrill 3 5 2" xfId="21511" xr:uid="{00000000-0005-0000-0000-0000C9470000}"/>
    <cellStyle name="SAPBEXfilterDrill 3 5 2 2" xfId="28410" xr:uid="{00000000-0005-0000-0000-0000CA470000}"/>
    <cellStyle name="SAPBEXfilterDrill 3 5 3" xfId="20608" xr:uid="{00000000-0005-0000-0000-0000CB470000}"/>
    <cellStyle name="SAPBEXfilterDrill 3 5 3 2" xfId="27512" xr:uid="{00000000-0005-0000-0000-0000CC470000}"/>
    <cellStyle name="SAPBEXfilterDrill 3 5 4" xfId="16889" xr:uid="{00000000-0005-0000-0000-0000CD470000}"/>
    <cellStyle name="SAPBEXfilterDrill 3 5 5" xfId="23964" xr:uid="{00000000-0005-0000-0000-0000CE470000}"/>
    <cellStyle name="SAPBEXfilterDrill 3 6" xfId="13499" xr:uid="{00000000-0005-0000-0000-0000CF470000}"/>
    <cellStyle name="SAPBEXfilterDrill 4" xfId="477" xr:uid="{00000000-0005-0000-0000-0000D0470000}"/>
    <cellStyle name="SAPBEXfilterDrill 4 2" xfId="5961" xr:uid="{00000000-0005-0000-0000-0000D1470000}"/>
    <cellStyle name="SAPBEXfilterDrill 4 2 2" xfId="9891" xr:uid="{00000000-0005-0000-0000-0000D2470000}"/>
    <cellStyle name="SAPBEXfilterDrill 4 2 2 2" xfId="21360" xr:uid="{00000000-0005-0000-0000-0000D3470000}"/>
    <cellStyle name="SAPBEXfilterDrill 4 2 2 2 2" xfId="28261" xr:uid="{00000000-0005-0000-0000-0000D4470000}"/>
    <cellStyle name="SAPBEXfilterDrill 4 2 2 3" xfId="19184" xr:uid="{00000000-0005-0000-0000-0000D5470000}"/>
    <cellStyle name="SAPBEXfilterDrill 4 2 2 3 2" xfId="26093" xr:uid="{00000000-0005-0000-0000-0000D6470000}"/>
    <cellStyle name="SAPBEXfilterDrill 4 2 2 4" xfId="16738" xr:uid="{00000000-0005-0000-0000-0000D7470000}"/>
    <cellStyle name="SAPBEXfilterDrill 4 2 2 5" xfId="23818" xr:uid="{00000000-0005-0000-0000-0000D8470000}"/>
    <cellStyle name="SAPBEXfilterDrill 4 2 3" xfId="20015" xr:uid="{00000000-0005-0000-0000-0000D9470000}"/>
    <cellStyle name="SAPBEXfilterDrill 4 2 3 2" xfId="26923" xr:uid="{00000000-0005-0000-0000-0000DA470000}"/>
    <cellStyle name="SAPBEXfilterDrill 4 2 4" xfId="18878" xr:uid="{00000000-0005-0000-0000-0000DB470000}"/>
    <cellStyle name="SAPBEXfilterDrill 4 2 4 2" xfId="25787" xr:uid="{00000000-0005-0000-0000-0000DC470000}"/>
    <cellStyle name="SAPBEXfilterDrill 4 2 5" xfId="15307" xr:uid="{00000000-0005-0000-0000-0000DD470000}"/>
    <cellStyle name="SAPBEXfilterDrill 4 2 6" xfId="13927" xr:uid="{00000000-0005-0000-0000-0000DE470000}"/>
    <cellStyle name="SAPBEXfilterDrill 4 3" xfId="10566" xr:uid="{00000000-0005-0000-0000-0000DF470000}"/>
    <cellStyle name="SAPBEXfilterDrill 4 3 2" xfId="21874" xr:uid="{00000000-0005-0000-0000-0000E0470000}"/>
    <cellStyle name="SAPBEXfilterDrill 4 3 2 2" xfId="28771" xr:uid="{00000000-0005-0000-0000-0000E1470000}"/>
    <cellStyle name="SAPBEXfilterDrill 4 3 3" xfId="22776" xr:uid="{00000000-0005-0000-0000-0000E2470000}"/>
    <cellStyle name="SAPBEXfilterDrill 4 3 3 2" xfId="29672" xr:uid="{00000000-0005-0000-0000-0000E3470000}"/>
    <cellStyle name="SAPBEXfilterDrill 4 3 4" xfId="17277" xr:uid="{00000000-0005-0000-0000-0000E4470000}"/>
    <cellStyle name="SAPBEXfilterDrill 4 3 5" xfId="24259" xr:uid="{00000000-0005-0000-0000-0000E5470000}"/>
    <cellStyle name="SAPBEXfilterDrill 4 4" xfId="10517" xr:uid="{00000000-0005-0000-0000-0000E6470000}"/>
    <cellStyle name="SAPBEXfilterDrill 4 4 2" xfId="21841" xr:uid="{00000000-0005-0000-0000-0000E7470000}"/>
    <cellStyle name="SAPBEXfilterDrill 4 4 2 2" xfId="28738" xr:uid="{00000000-0005-0000-0000-0000E8470000}"/>
    <cellStyle name="SAPBEXfilterDrill 4 4 3" xfId="22747" xr:uid="{00000000-0005-0000-0000-0000E9470000}"/>
    <cellStyle name="SAPBEXfilterDrill 4 4 3 2" xfId="29643" xr:uid="{00000000-0005-0000-0000-0000EA470000}"/>
    <cellStyle name="SAPBEXfilterDrill 4 4 4" xfId="17246" xr:uid="{00000000-0005-0000-0000-0000EB470000}"/>
    <cellStyle name="SAPBEXfilterDrill 4 4 5" xfId="24230" xr:uid="{00000000-0005-0000-0000-0000EC470000}"/>
    <cellStyle name="SAPBEXfilterDrill 4 5" xfId="13172" xr:uid="{00000000-0005-0000-0000-0000ED470000}"/>
    <cellStyle name="SAPBEXfilterDrill 4 6" xfId="18163" xr:uid="{00000000-0005-0000-0000-0000EE470000}"/>
    <cellStyle name="SAPBEXfilterDrill 4 6 2" xfId="25077" xr:uid="{00000000-0005-0000-0000-0000EF470000}"/>
    <cellStyle name="SAPBEXfilterDrill 4 7" xfId="13424" xr:uid="{00000000-0005-0000-0000-0000F0470000}"/>
    <cellStyle name="SAPBEXfilterDrill 5" xfId="9935" xr:uid="{00000000-0005-0000-0000-0000F1470000}"/>
    <cellStyle name="SAPBEXfilterDrill 5 10" xfId="23860" xr:uid="{00000000-0005-0000-0000-0000F2470000}"/>
    <cellStyle name="SAPBEXfilterDrill 5 2" xfId="9746" xr:uid="{00000000-0005-0000-0000-0000F3470000}"/>
    <cellStyle name="SAPBEXfilterDrill 5 2 2" xfId="21215" xr:uid="{00000000-0005-0000-0000-0000F4470000}"/>
    <cellStyle name="SAPBEXfilterDrill 5 2 2 2" xfId="28119" xr:uid="{00000000-0005-0000-0000-0000F5470000}"/>
    <cellStyle name="SAPBEXfilterDrill 5 2 3" xfId="18520" xr:uid="{00000000-0005-0000-0000-0000F6470000}"/>
    <cellStyle name="SAPBEXfilterDrill 5 2 3 2" xfId="25431" xr:uid="{00000000-0005-0000-0000-0000F7470000}"/>
    <cellStyle name="SAPBEXfilterDrill 5 2 4" xfId="16593" xr:uid="{00000000-0005-0000-0000-0000F8470000}"/>
    <cellStyle name="SAPBEXfilterDrill 5 2 5" xfId="23676" xr:uid="{00000000-0005-0000-0000-0000F9470000}"/>
    <cellStyle name="SAPBEXfilterDrill 5 3" xfId="9656" xr:uid="{00000000-0005-0000-0000-0000FA470000}"/>
    <cellStyle name="SAPBEXfilterDrill 5 3 2" xfId="21125" xr:uid="{00000000-0005-0000-0000-0000FB470000}"/>
    <cellStyle name="SAPBEXfilterDrill 5 3 2 2" xfId="28029" xr:uid="{00000000-0005-0000-0000-0000FC470000}"/>
    <cellStyle name="SAPBEXfilterDrill 5 3 3" xfId="18533" xr:uid="{00000000-0005-0000-0000-0000FD470000}"/>
    <cellStyle name="SAPBEXfilterDrill 5 3 3 2" xfId="25444" xr:uid="{00000000-0005-0000-0000-0000FE470000}"/>
    <cellStyle name="SAPBEXfilterDrill 5 3 4" xfId="16503" xr:uid="{00000000-0005-0000-0000-0000FF470000}"/>
    <cellStyle name="SAPBEXfilterDrill 5 3 5" xfId="23586" xr:uid="{00000000-0005-0000-0000-000000480000}"/>
    <cellStyle name="SAPBEXfilterDrill 5 4" xfId="11070" xr:uid="{00000000-0005-0000-0000-000001480000}"/>
    <cellStyle name="SAPBEXfilterDrill 5 4 2" xfId="22367" xr:uid="{00000000-0005-0000-0000-000002480000}"/>
    <cellStyle name="SAPBEXfilterDrill 5 4 2 2" xfId="29264" xr:uid="{00000000-0005-0000-0000-000003480000}"/>
    <cellStyle name="SAPBEXfilterDrill 5 4 3" xfId="23268" xr:uid="{00000000-0005-0000-0000-000004480000}"/>
    <cellStyle name="SAPBEXfilterDrill 5 4 3 2" xfId="30164" xr:uid="{00000000-0005-0000-0000-000005480000}"/>
    <cellStyle name="SAPBEXfilterDrill 5 4 4" xfId="17772" xr:uid="{00000000-0005-0000-0000-000006480000}"/>
    <cellStyle name="SAPBEXfilterDrill 5 4 5" xfId="24751" xr:uid="{00000000-0005-0000-0000-000007480000}"/>
    <cellStyle name="SAPBEXfilterDrill 5 5" xfId="9394" xr:uid="{00000000-0005-0000-0000-000008480000}"/>
    <cellStyle name="SAPBEXfilterDrill 5 5 2" xfId="20898" xr:uid="{00000000-0005-0000-0000-000009480000}"/>
    <cellStyle name="SAPBEXfilterDrill 5 5 2 2" xfId="27802" xr:uid="{00000000-0005-0000-0000-00000A480000}"/>
    <cellStyle name="SAPBEXfilterDrill 5 5 3" xfId="18372" xr:uid="{00000000-0005-0000-0000-00000B480000}"/>
    <cellStyle name="SAPBEXfilterDrill 5 5 3 2" xfId="25285" xr:uid="{00000000-0005-0000-0000-00000C480000}"/>
    <cellStyle name="SAPBEXfilterDrill 5 5 4" xfId="16245" xr:uid="{00000000-0005-0000-0000-00000D480000}"/>
    <cellStyle name="SAPBEXfilterDrill 5 5 5" xfId="23359" xr:uid="{00000000-0005-0000-0000-00000E480000}"/>
    <cellStyle name="SAPBEXfilterDrill 5 6" xfId="9367" xr:uid="{00000000-0005-0000-0000-00000F480000}"/>
    <cellStyle name="SAPBEXfilterDrill 5 6 2" xfId="20872" xr:uid="{00000000-0005-0000-0000-000010480000}"/>
    <cellStyle name="SAPBEXfilterDrill 5 6 2 2" xfId="27776" xr:uid="{00000000-0005-0000-0000-000011480000}"/>
    <cellStyle name="SAPBEXfilterDrill 5 6 3" xfId="17962" xr:uid="{00000000-0005-0000-0000-000012480000}"/>
    <cellStyle name="SAPBEXfilterDrill 5 6 3 2" xfId="24876" xr:uid="{00000000-0005-0000-0000-000013480000}"/>
    <cellStyle name="SAPBEXfilterDrill 5 6 4" xfId="16218" xr:uid="{00000000-0005-0000-0000-000014480000}"/>
    <cellStyle name="SAPBEXfilterDrill 5 6 5" xfId="15784" xr:uid="{00000000-0005-0000-0000-000015480000}"/>
    <cellStyle name="SAPBEXfilterDrill 5 7" xfId="21404" xr:uid="{00000000-0005-0000-0000-000016480000}"/>
    <cellStyle name="SAPBEXfilterDrill 5 7 2" xfId="28303" xr:uid="{00000000-0005-0000-0000-000017480000}"/>
    <cellStyle name="SAPBEXfilterDrill 5 8" xfId="18485" xr:uid="{00000000-0005-0000-0000-000018480000}"/>
    <cellStyle name="SAPBEXfilterDrill 5 8 2" xfId="25398" xr:uid="{00000000-0005-0000-0000-000019480000}"/>
    <cellStyle name="SAPBEXfilterDrill 5 9" xfId="16782" xr:uid="{00000000-0005-0000-0000-00001A480000}"/>
    <cellStyle name="SAPBEXfilterDrill 6" xfId="9888" xr:uid="{00000000-0005-0000-0000-00001B480000}"/>
    <cellStyle name="SAPBEXfilterDrill 6 2" xfId="21357" xr:uid="{00000000-0005-0000-0000-00001C480000}"/>
    <cellStyle name="SAPBEXfilterDrill 6 2 2" xfId="28259" xr:uid="{00000000-0005-0000-0000-00001D480000}"/>
    <cellStyle name="SAPBEXfilterDrill 6 3" xfId="18204" xr:uid="{00000000-0005-0000-0000-00001E480000}"/>
    <cellStyle name="SAPBEXfilterDrill 6 3 2" xfId="25118" xr:uid="{00000000-0005-0000-0000-00001F480000}"/>
    <cellStyle name="SAPBEXfilterDrill 6 4" xfId="16735" xr:uid="{00000000-0005-0000-0000-000020480000}"/>
    <cellStyle name="SAPBEXfilterDrill 6 5" xfId="23816" xr:uid="{00000000-0005-0000-0000-000021480000}"/>
    <cellStyle name="SAPBEXfilterDrill 7" xfId="9682" xr:uid="{00000000-0005-0000-0000-000022480000}"/>
    <cellStyle name="SAPBEXfilterDrill 7 2" xfId="21151" xr:uid="{00000000-0005-0000-0000-000023480000}"/>
    <cellStyle name="SAPBEXfilterDrill 7 2 2" xfId="28055" xr:uid="{00000000-0005-0000-0000-000024480000}"/>
    <cellStyle name="SAPBEXfilterDrill 7 3" xfId="19234" xr:uid="{00000000-0005-0000-0000-000025480000}"/>
    <cellStyle name="SAPBEXfilterDrill 7 3 2" xfId="26143" xr:uid="{00000000-0005-0000-0000-000026480000}"/>
    <cellStyle name="SAPBEXfilterDrill 7 4" xfId="16529" xr:uid="{00000000-0005-0000-0000-000027480000}"/>
    <cellStyle name="SAPBEXfilterDrill 7 5" xfId="23612" xr:uid="{00000000-0005-0000-0000-000028480000}"/>
    <cellStyle name="SAPBEXfilterDrill 8" xfId="7013" xr:uid="{00000000-0005-0000-0000-000029480000}"/>
    <cellStyle name="SAPBEXfilterDrill 9" xfId="6918" xr:uid="{00000000-0005-0000-0000-00002A480000}"/>
    <cellStyle name="SAPBEXfilterItem" xfId="322" xr:uid="{00000000-0005-0000-0000-00002B480000}"/>
    <cellStyle name="SAPBEXfilterItem 2" xfId="323" xr:uid="{00000000-0005-0000-0000-00002C480000}"/>
    <cellStyle name="SAPBEXfilterItem 2 2" xfId="5571" xr:uid="{00000000-0005-0000-0000-00002D480000}"/>
    <cellStyle name="SAPBEXfilterItem 2 2 2" xfId="5960" xr:uid="{00000000-0005-0000-0000-00002E480000}"/>
    <cellStyle name="SAPBEXfilterItem 2 2 2 2" xfId="20014" xr:uid="{00000000-0005-0000-0000-00002F480000}"/>
    <cellStyle name="SAPBEXfilterItem 2 2 2 2 2" xfId="26922" xr:uid="{00000000-0005-0000-0000-000030480000}"/>
    <cellStyle name="SAPBEXfilterItem 2 2 2 3" xfId="22433" xr:uid="{00000000-0005-0000-0000-000031480000}"/>
    <cellStyle name="SAPBEXfilterItem 2 2 2 3 2" xfId="29330" xr:uid="{00000000-0005-0000-0000-000032480000}"/>
    <cellStyle name="SAPBEXfilterItem 2 2 2 4" xfId="15306" xr:uid="{00000000-0005-0000-0000-000033480000}"/>
    <cellStyle name="SAPBEXfilterItem 2 2 2 5" xfId="13275" xr:uid="{00000000-0005-0000-0000-000034480000}"/>
    <cellStyle name="SAPBEXfilterItem 2 2 3" xfId="10567" xr:uid="{00000000-0005-0000-0000-000035480000}"/>
    <cellStyle name="SAPBEXfilterItem 2 2 3 2" xfId="21875" xr:uid="{00000000-0005-0000-0000-000036480000}"/>
    <cellStyle name="SAPBEXfilterItem 2 2 3 2 2" xfId="28772" xr:uid="{00000000-0005-0000-0000-000037480000}"/>
    <cellStyle name="SAPBEXfilterItem 2 2 3 3" xfId="22777" xr:uid="{00000000-0005-0000-0000-000038480000}"/>
    <cellStyle name="SAPBEXfilterItem 2 2 3 3 2" xfId="29673" xr:uid="{00000000-0005-0000-0000-000039480000}"/>
    <cellStyle name="SAPBEXfilterItem 2 2 3 4" xfId="17278" xr:uid="{00000000-0005-0000-0000-00003A480000}"/>
    <cellStyle name="SAPBEXfilterItem 2 2 3 5" xfId="24260" xr:uid="{00000000-0005-0000-0000-00003B480000}"/>
    <cellStyle name="SAPBEXfilterItem 2 2 4" xfId="19685" xr:uid="{00000000-0005-0000-0000-00003C480000}"/>
    <cellStyle name="SAPBEXfilterItem 2 2 4 2" xfId="26594" xr:uid="{00000000-0005-0000-0000-00003D480000}"/>
    <cellStyle name="SAPBEXfilterItem 2 2 5" xfId="14981" xr:uid="{00000000-0005-0000-0000-00003E480000}"/>
    <cellStyle name="SAPBEXfilterItem 2 3" xfId="9567" xr:uid="{00000000-0005-0000-0000-00003F480000}"/>
    <cellStyle name="SAPBEXfilterItem 2 3 2" xfId="21057" xr:uid="{00000000-0005-0000-0000-000040480000}"/>
    <cellStyle name="SAPBEXfilterItem 2 3 2 2" xfId="27961" xr:uid="{00000000-0005-0000-0000-000041480000}"/>
    <cellStyle name="SAPBEXfilterItem 2 3 3" xfId="18189" xr:uid="{00000000-0005-0000-0000-000042480000}"/>
    <cellStyle name="SAPBEXfilterItem 2 3 3 2" xfId="25103" xr:uid="{00000000-0005-0000-0000-000043480000}"/>
    <cellStyle name="SAPBEXfilterItem 2 3 4" xfId="16415" xr:uid="{00000000-0005-0000-0000-000044480000}"/>
    <cellStyle name="SAPBEXfilterItem 2 3 5" xfId="23518" xr:uid="{00000000-0005-0000-0000-000045480000}"/>
    <cellStyle name="SAPBEXfilterItem 2 4" xfId="9469" xr:uid="{00000000-0005-0000-0000-000046480000}"/>
    <cellStyle name="SAPBEXfilterItem 2 4 2" xfId="20963" xr:uid="{00000000-0005-0000-0000-000047480000}"/>
    <cellStyle name="SAPBEXfilterItem 2 4 2 2" xfId="27867" xr:uid="{00000000-0005-0000-0000-000048480000}"/>
    <cellStyle name="SAPBEXfilterItem 2 4 3" xfId="18560" xr:uid="{00000000-0005-0000-0000-000049480000}"/>
    <cellStyle name="SAPBEXfilterItem 2 4 3 2" xfId="25471" xr:uid="{00000000-0005-0000-0000-00004A480000}"/>
    <cellStyle name="SAPBEXfilterItem 2 4 4" xfId="16317" xr:uid="{00000000-0005-0000-0000-00004B480000}"/>
    <cellStyle name="SAPBEXfilterItem 2 4 5" xfId="23424" xr:uid="{00000000-0005-0000-0000-00004C480000}"/>
    <cellStyle name="SAPBEXfilterItem 3" xfId="478" xr:uid="{00000000-0005-0000-0000-00004D480000}"/>
    <cellStyle name="SAPBEXfilterItem 3 2" xfId="5959" xr:uid="{00000000-0005-0000-0000-00004E480000}"/>
    <cellStyle name="SAPBEXfilterItem 3 2 2" xfId="9783" xr:uid="{00000000-0005-0000-0000-00004F480000}"/>
    <cellStyle name="SAPBEXfilterItem 3 2 2 2" xfId="21252" xr:uid="{00000000-0005-0000-0000-000050480000}"/>
    <cellStyle name="SAPBEXfilterItem 3 2 2 2 2" xfId="28156" xr:uid="{00000000-0005-0000-0000-000051480000}"/>
    <cellStyle name="SAPBEXfilterItem 3 2 2 3" xfId="18199" xr:uid="{00000000-0005-0000-0000-000052480000}"/>
    <cellStyle name="SAPBEXfilterItem 3 2 2 3 2" xfId="25113" xr:uid="{00000000-0005-0000-0000-000053480000}"/>
    <cellStyle name="SAPBEXfilterItem 3 2 2 4" xfId="16630" xr:uid="{00000000-0005-0000-0000-000054480000}"/>
    <cellStyle name="SAPBEXfilterItem 3 2 2 5" xfId="23713" xr:uid="{00000000-0005-0000-0000-000055480000}"/>
    <cellStyle name="SAPBEXfilterItem 3 2 3" xfId="20013" xr:uid="{00000000-0005-0000-0000-000056480000}"/>
    <cellStyle name="SAPBEXfilterItem 3 2 3 2" xfId="26921" xr:uid="{00000000-0005-0000-0000-000057480000}"/>
    <cellStyle name="SAPBEXfilterItem 3 2 4" xfId="18929" xr:uid="{00000000-0005-0000-0000-000058480000}"/>
    <cellStyle name="SAPBEXfilterItem 3 2 4 2" xfId="25838" xr:uid="{00000000-0005-0000-0000-000059480000}"/>
    <cellStyle name="SAPBEXfilterItem 3 2 5" xfId="15305" xr:uid="{00000000-0005-0000-0000-00005A480000}"/>
    <cellStyle name="SAPBEXfilterItem 3 2 6" xfId="13484" xr:uid="{00000000-0005-0000-0000-00005B480000}"/>
    <cellStyle name="SAPBEXfilterItem 3 3" xfId="10568" xr:uid="{00000000-0005-0000-0000-00005C480000}"/>
    <cellStyle name="SAPBEXfilterItem 3 3 2" xfId="21876" xr:uid="{00000000-0005-0000-0000-00005D480000}"/>
    <cellStyle name="SAPBEXfilterItem 3 3 2 2" xfId="28773" xr:uid="{00000000-0005-0000-0000-00005E480000}"/>
    <cellStyle name="SAPBEXfilterItem 3 3 3" xfId="22778" xr:uid="{00000000-0005-0000-0000-00005F480000}"/>
    <cellStyle name="SAPBEXfilterItem 3 3 3 2" xfId="29674" xr:uid="{00000000-0005-0000-0000-000060480000}"/>
    <cellStyle name="SAPBEXfilterItem 3 3 4" xfId="17279" xr:uid="{00000000-0005-0000-0000-000061480000}"/>
    <cellStyle name="SAPBEXfilterItem 3 3 5" xfId="24261" xr:uid="{00000000-0005-0000-0000-000062480000}"/>
    <cellStyle name="SAPBEXfilterItem 3 4" xfId="9520" xr:uid="{00000000-0005-0000-0000-000063480000}"/>
    <cellStyle name="SAPBEXfilterItem 3 4 2" xfId="21013" xr:uid="{00000000-0005-0000-0000-000064480000}"/>
    <cellStyle name="SAPBEXfilterItem 3 4 2 2" xfId="27917" xr:uid="{00000000-0005-0000-0000-000065480000}"/>
    <cellStyle name="SAPBEXfilterItem 3 4 3" xfId="18552" xr:uid="{00000000-0005-0000-0000-000066480000}"/>
    <cellStyle name="SAPBEXfilterItem 3 4 3 2" xfId="25463" xr:uid="{00000000-0005-0000-0000-000067480000}"/>
    <cellStyle name="SAPBEXfilterItem 3 4 4" xfId="16368" xr:uid="{00000000-0005-0000-0000-000068480000}"/>
    <cellStyle name="SAPBEXfilterItem 3 4 5" xfId="23474" xr:uid="{00000000-0005-0000-0000-000069480000}"/>
    <cellStyle name="SAPBEXfilterItem 3 5" xfId="13173" xr:uid="{00000000-0005-0000-0000-00006A480000}"/>
    <cellStyle name="SAPBEXfilterItem 3 6" xfId="18164" xr:uid="{00000000-0005-0000-0000-00006B480000}"/>
    <cellStyle name="SAPBEXfilterItem 3 6 2" xfId="25078" xr:uid="{00000000-0005-0000-0000-00006C480000}"/>
    <cellStyle name="SAPBEXfilterItem 3 7" xfId="13425" xr:uid="{00000000-0005-0000-0000-00006D480000}"/>
    <cellStyle name="SAPBEXfilterItem 4" xfId="9934" xr:uid="{00000000-0005-0000-0000-00006E480000}"/>
    <cellStyle name="SAPBEXfilterItem 4 10" xfId="23859" xr:uid="{00000000-0005-0000-0000-00006F480000}"/>
    <cellStyle name="SAPBEXfilterItem 4 2" xfId="9745" xr:uid="{00000000-0005-0000-0000-000070480000}"/>
    <cellStyle name="SAPBEXfilterItem 4 2 2" xfId="21214" xr:uid="{00000000-0005-0000-0000-000071480000}"/>
    <cellStyle name="SAPBEXfilterItem 4 2 2 2" xfId="28118" xr:uid="{00000000-0005-0000-0000-000072480000}"/>
    <cellStyle name="SAPBEXfilterItem 4 2 3" xfId="19217" xr:uid="{00000000-0005-0000-0000-000073480000}"/>
    <cellStyle name="SAPBEXfilterItem 4 2 3 2" xfId="26126" xr:uid="{00000000-0005-0000-0000-000074480000}"/>
    <cellStyle name="SAPBEXfilterItem 4 2 4" xfId="16592" xr:uid="{00000000-0005-0000-0000-000075480000}"/>
    <cellStyle name="SAPBEXfilterItem 4 2 5" xfId="23675" xr:uid="{00000000-0005-0000-0000-000076480000}"/>
    <cellStyle name="SAPBEXfilterItem 4 3" xfId="9655" xr:uid="{00000000-0005-0000-0000-000077480000}"/>
    <cellStyle name="SAPBEXfilterItem 4 3 2" xfId="21124" xr:uid="{00000000-0005-0000-0000-000078480000}"/>
    <cellStyle name="SAPBEXfilterItem 4 3 2 2" xfId="28028" xr:uid="{00000000-0005-0000-0000-000079480000}"/>
    <cellStyle name="SAPBEXfilterItem 4 3 3" xfId="22401" xr:uid="{00000000-0005-0000-0000-00007A480000}"/>
    <cellStyle name="SAPBEXfilterItem 4 3 3 2" xfId="29298" xr:uid="{00000000-0005-0000-0000-00007B480000}"/>
    <cellStyle name="SAPBEXfilterItem 4 3 4" xfId="16502" xr:uid="{00000000-0005-0000-0000-00007C480000}"/>
    <cellStyle name="SAPBEXfilterItem 4 3 5" xfId="23585" xr:uid="{00000000-0005-0000-0000-00007D480000}"/>
    <cellStyle name="SAPBEXfilterItem 4 4" xfId="11056" xr:uid="{00000000-0005-0000-0000-00007E480000}"/>
    <cellStyle name="SAPBEXfilterItem 4 4 2" xfId="22354" xr:uid="{00000000-0005-0000-0000-00007F480000}"/>
    <cellStyle name="SAPBEXfilterItem 4 4 2 2" xfId="29251" xr:uid="{00000000-0005-0000-0000-000080480000}"/>
    <cellStyle name="SAPBEXfilterItem 4 4 3" xfId="23255" xr:uid="{00000000-0005-0000-0000-000081480000}"/>
    <cellStyle name="SAPBEXfilterItem 4 4 3 2" xfId="30151" xr:uid="{00000000-0005-0000-0000-000082480000}"/>
    <cellStyle name="SAPBEXfilterItem 4 4 4" xfId="17759" xr:uid="{00000000-0005-0000-0000-000083480000}"/>
    <cellStyle name="SAPBEXfilterItem 4 4 5" xfId="24738" xr:uid="{00000000-0005-0000-0000-000084480000}"/>
    <cellStyle name="SAPBEXfilterItem 4 5" xfId="11042" xr:uid="{00000000-0005-0000-0000-000085480000}"/>
    <cellStyle name="SAPBEXfilterItem 4 5 2" xfId="22341" xr:uid="{00000000-0005-0000-0000-000086480000}"/>
    <cellStyle name="SAPBEXfilterItem 4 5 2 2" xfId="29238" xr:uid="{00000000-0005-0000-0000-000087480000}"/>
    <cellStyle name="SAPBEXfilterItem 4 5 3" xfId="23242" xr:uid="{00000000-0005-0000-0000-000088480000}"/>
    <cellStyle name="SAPBEXfilterItem 4 5 3 2" xfId="30138" xr:uid="{00000000-0005-0000-0000-000089480000}"/>
    <cellStyle name="SAPBEXfilterItem 4 5 4" xfId="17746" xr:uid="{00000000-0005-0000-0000-00008A480000}"/>
    <cellStyle name="SAPBEXfilterItem 4 5 5" xfId="24725" xr:uid="{00000000-0005-0000-0000-00008B480000}"/>
    <cellStyle name="SAPBEXfilterItem 4 6" xfId="9417" xr:uid="{00000000-0005-0000-0000-00008C480000}"/>
    <cellStyle name="SAPBEXfilterItem 4 6 2" xfId="20917" xr:uid="{00000000-0005-0000-0000-00008D480000}"/>
    <cellStyle name="SAPBEXfilterItem 4 6 2 2" xfId="27821" xr:uid="{00000000-0005-0000-0000-00008E480000}"/>
    <cellStyle name="SAPBEXfilterItem 4 6 3" xfId="17958" xr:uid="{00000000-0005-0000-0000-00008F480000}"/>
    <cellStyle name="SAPBEXfilterItem 4 6 3 2" xfId="24872" xr:uid="{00000000-0005-0000-0000-000090480000}"/>
    <cellStyle name="SAPBEXfilterItem 4 6 4" xfId="16268" xr:uid="{00000000-0005-0000-0000-000091480000}"/>
    <cellStyle name="SAPBEXfilterItem 4 6 5" xfId="23378" xr:uid="{00000000-0005-0000-0000-000092480000}"/>
    <cellStyle name="SAPBEXfilterItem 4 7" xfId="21403" xr:uid="{00000000-0005-0000-0000-000093480000}"/>
    <cellStyle name="SAPBEXfilterItem 4 7 2" xfId="28302" xr:uid="{00000000-0005-0000-0000-000094480000}"/>
    <cellStyle name="SAPBEXfilterItem 4 8" xfId="20600" xr:uid="{00000000-0005-0000-0000-000095480000}"/>
    <cellStyle name="SAPBEXfilterItem 4 8 2" xfId="27504" xr:uid="{00000000-0005-0000-0000-000096480000}"/>
    <cellStyle name="SAPBEXfilterItem 4 9" xfId="16781" xr:uid="{00000000-0005-0000-0000-000097480000}"/>
    <cellStyle name="SAPBEXfilterItem 5" xfId="9834" xr:uid="{00000000-0005-0000-0000-000098480000}"/>
    <cellStyle name="SAPBEXfilterItem 5 2" xfId="21303" xr:uid="{00000000-0005-0000-0000-000099480000}"/>
    <cellStyle name="SAPBEXfilterItem 5 2 2" xfId="28206" xr:uid="{00000000-0005-0000-0000-00009A480000}"/>
    <cellStyle name="SAPBEXfilterItem 5 3" xfId="18964" xr:uid="{00000000-0005-0000-0000-00009B480000}"/>
    <cellStyle name="SAPBEXfilterItem 5 3 2" xfId="25873" xr:uid="{00000000-0005-0000-0000-00009C480000}"/>
    <cellStyle name="SAPBEXfilterItem 5 4" xfId="16681" xr:uid="{00000000-0005-0000-0000-00009D480000}"/>
    <cellStyle name="SAPBEXfilterItem 5 5" xfId="23763" xr:uid="{00000000-0005-0000-0000-00009E480000}"/>
    <cellStyle name="SAPBEXfilterItem 6" xfId="9849" xr:uid="{00000000-0005-0000-0000-00009F480000}"/>
    <cellStyle name="SAPBEXfilterItem 6 2" xfId="21318" xr:uid="{00000000-0005-0000-0000-0000A0480000}"/>
    <cellStyle name="SAPBEXfilterItem 6 2 2" xfId="28221" xr:uid="{00000000-0005-0000-0000-0000A1480000}"/>
    <cellStyle name="SAPBEXfilterItem 6 3" xfId="18500" xr:uid="{00000000-0005-0000-0000-0000A2480000}"/>
    <cellStyle name="SAPBEXfilterItem 6 3 2" xfId="25412" xr:uid="{00000000-0005-0000-0000-0000A3480000}"/>
    <cellStyle name="SAPBEXfilterItem 6 4" xfId="16696" xr:uid="{00000000-0005-0000-0000-0000A4480000}"/>
    <cellStyle name="SAPBEXfilterItem 6 5" xfId="23778" xr:uid="{00000000-0005-0000-0000-0000A5480000}"/>
    <cellStyle name="SAPBEXfilterItem 7" xfId="7012" xr:uid="{00000000-0005-0000-0000-0000A6480000}"/>
    <cellStyle name="SAPBEXfilterItem 8" xfId="6355" xr:uid="{00000000-0005-0000-0000-0000A7480000}"/>
    <cellStyle name="SAPBEXfilterItem 8 2" xfId="20313" xr:uid="{00000000-0005-0000-0000-0000A8480000}"/>
    <cellStyle name="SAPBEXfilterItem 8 2 2" xfId="27217" xr:uid="{00000000-0005-0000-0000-0000A9480000}"/>
    <cellStyle name="SAPBEXfilterItem 8 3" xfId="19117" xr:uid="{00000000-0005-0000-0000-0000AA480000}"/>
    <cellStyle name="SAPBEXfilterItem 8 3 2" xfId="26026" xr:uid="{00000000-0005-0000-0000-0000AB480000}"/>
    <cellStyle name="SAPBEXfilterItem 8 4" xfId="15602" xr:uid="{00000000-0005-0000-0000-0000AC480000}"/>
    <cellStyle name="SAPBEXfilterItem 8 5" xfId="13863" xr:uid="{00000000-0005-0000-0000-0000AD480000}"/>
    <cellStyle name="SAPBEXfilterText" xfId="324" xr:uid="{00000000-0005-0000-0000-0000AE480000}"/>
    <cellStyle name="SAPBEXfilterText 2" xfId="325" xr:uid="{00000000-0005-0000-0000-0000AF480000}"/>
    <cellStyle name="SAPBEXfilterText 2 2" xfId="326" xr:uid="{00000000-0005-0000-0000-0000B0480000}"/>
    <cellStyle name="SAPBEXfilterText 2 2 2" xfId="9894" xr:uid="{00000000-0005-0000-0000-0000B1480000}"/>
    <cellStyle name="SAPBEXfilterText 2 2 2 2" xfId="21363" xr:uid="{00000000-0005-0000-0000-0000B2480000}"/>
    <cellStyle name="SAPBEXfilterText 2 2 2 2 2" xfId="28264" xr:uid="{00000000-0005-0000-0000-0000B3480000}"/>
    <cellStyle name="SAPBEXfilterText 2 2 2 3" xfId="19106" xr:uid="{00000000-0005-0000-0000-0000B4480000}"/>
    <cellStyle name="SAPBEXfilterText 2 2 2 3 2" xfId="26015" xr:uid="{00000000-0005-0000-0000-0000B5480000}"/>
    <cellStyle name="SAPBEXfilterText 2 2 2 4" xfId="16741" xr:uid="{00000000-0005-0000-0000-0000B6480000}"/>
    <cellStyle name="SAPBEXfilterText 2 2 2 5" xfId="23821" xr:uid="{00000000-0005-0000-0000-0000B7480000}"/>
    <cellStyle name="SAPBEXfilterText 2 3" xfId="5572" xr:uid="{00000000-0005-0000-0000-0000B8480000}"/>
    <cellStyle name="SAPBEXfilterText 2 3 2" xfId="5958" xr:uid="{00000000-0005-0000-0000-0000B9480000}"/>
    <cellStyle name="SAPBEXfilterText 2 3 2 2" xfId="20012" xr:uid="{00000000-0005-0000-0000-0000BA480000}"/>
    <cellStyle name="SAPBEXfilterText 2 3 2 2 2" xfId="26920" xr:uid="{00000000-0005-0000-0000-0000BB480000}"/>
    <cellStyle name="SAPBEXfilterText 2 3 2 3" xfId="19120" xr:uid="{00000000-0005-0000-0000-0000BC480000}"/>
    <cellStyle name="SAPBEXfilterText 2 3 2 3 2" xfId="26029" xr:uid="{00000000-0005-0000-0000-0000BD480000}"/>
    <cellStyle name="SAPBEXfilterText 2 3 2 4" xfId="15304" xr:uid="{00000000-0005-0000-0000-0000BE480000}"/>
    <cellStyle name="SAPBEXfilterText 2 3 2 5" xfId="14612" xr:uid="{00000000-0005-0000-0000-0000BF480000}"/>
    <cellStyle name="SAPBEXfilterText 2 3 3" xfId="10569" xr:uid="{00000000-0005-0000-0000-0000C0480000}"/>
    <cellStyle name="SAPBEXfilterText 2 3 3 2" xfId="21877" xr:uid="{00000000-0005-0000-0000-0000C1480000}"/>
    <cellStyle name="SAPBEXfilterText 2 3 3 2 2" xfId="28774" xr:uid="{00000000-0005-0000-0000-0000C2480000}"/>
    <cellStyle name="SAPBEXfilterText 2 3 3 3" xfId="22779" xr:uid="{00000000-0005-0000-0000-0000C3480000}"/>
    <cellStyle name="SAPBEXfilterText 2 3 3 3 2" xfId="29675" xr:uid="{00000000-0005-0000-0000-0000C4480000}"/>
    <cellStyle name="SAPBEXfilterText 2 3 3 4" xfId="17280" xr:uid="{00000000-0005-0000-0000-0000C5480000}"/>
    <cellStyle name="SAPBEXfilterText 2 3 3 5" xfId="24262" xr:uid="{00000000-0005-0000-0000-0000C6480000}"/>
    <cellStyle name="SAPBEXfilterText 2 3 4" xfId="19686" xr:uid="{00000000-0005-0000-0000-0000C7480000}"/>
    <cellStyle name="SAPBEXfilterText 2 3 4 2" xfId="26595" xr:uid="{00000000-0005-0000-0000-0000C8480000}"/>
    <cellStyle name="SAPBEXfilterText 2 3 5" xfId="14982" xr:uid="{00000000-0005-0000-0000-0000C9480000}"/>
    <cellStyle name="SAPBEXfilterText 2 4" xfId="9468" xr:uid="{00000000-0005-0000-0000-0000CA480000}"/>
    <cellStyle name="SAPBEXfilterText 2 4 2" xfId="20962" xr:uid="{00000000-0005-0000-0000-0000CB480000}"/>
    <cellStyle name="SAPBEXfilterText 2 4 2 2" xfId="27866" xr:uid="{00000000-0005-0000-0000-0000CC480000}"/>
    <cellStyle name="SAPBEXfilterText 2 4 3" xfId="18323" xr:uid="{00000000-0005-0000-0000-0000CD480000}"/>
    <cellStyle name="SAPBEXfilterText 2 4 3 2" xfId="25236" xr:uid="{00000000-0005-0000-0000-0000CE480000}"/>
    <cellStyle name="SAPBEXfilterText 2 4 4" xfId="16316" xr:uid="{00000000-0005-0000-0000-0000CF480000}"/>
    <cellStyle name="SAPBEXfilterText 2 4 5" xfId="23423" xr:uid="{00000000-0005-0000-0000-0000D0480000}"/>
    <cellStyle name="SAPBEXfilterText 3" xfId="677" xr:uid="{00000000-0005-0000-0000-0000D1480000}"/>
    <cellStyle name="SAPBEXfilterText 3 2" xfId="9724" xr:uid="{00000000-0005-0000-0000-0000D2480000}"/>
    <cellStyle name="SAPBEXfilterText 3 2 2" xfId="21193" xr:uid="{00000000-0005-0000-0000-0000D3480000}"/>
    <cellStyle name="SAPBEXfilterText 3 2 2 2" xfId="28097" xr:uid="{00000000-0005-0000-0000-0000D4480000}"/>
    <cellStyle name="SAPBEXfilterText 3 2 3" xfId="18313" xr:uid="{00000000-0005-0000-0000-0000D5480000}"/>
    <cellStyle name="SAPBEXfilterText 3 2 3 2" xfId="25226" xr:uid="{00000000-0005-0000-0000-0000D6480000}"/>
    <cellStyle name="SAPBEXfilterText 3 2 4" xfId="16571" xr:uid="{00000000-0005-0000-0000-0000D7480000}"/>
    <cellStyle name="SAPBEXfilterText 3 2 5" xfId="23654" xr:uid="{00000000-0005-0000-0000-0000D8480000}"/>
    <cellStyle name="SAPBEXfilterText 3 3" xfId="9617" xr:uid="{00000000-0005-0000-0000-0000D9480000}"/>
    <cellStyle name="SAPBEXfilterText 3 3 2" xfId="21088" xr:uid="{00000000-0005-0000-0000-0000DA480000}"/>
    <cellStyle name="SAPBEXfilterText 3 3 2 2" xfId="27992" xr:uid="{00000000-0005-0000-0000-0000DB480000}"/>
    <cellStyle name="SAPBEXfilterText 3 3 3" xfId="18541" xr:uid="{00000000-0005-0000-0000-0000DC480000}"/>
    <cellStyle name="SAPBEXfilterText 3 3 3 2" xfId="25452" xr:uid="{00000000-0005-0000-0000-0000DD480000}"/>
    <cellStyle name="SAPBEXfilterText 3 3 4" xfId="16465" xr:uid="{00000000-0005-0000-0000-0000DE480000}"/>
    <cellStyle name="SAPBEXfilterText 3 3 5" xfId="23549" xr:uid="{00000000-0005-0000-0000-0000DF480000}"/>
    <cellStyle name="SAPBEXfilterText 3 4" xfId="9521" xr:uid="{00000000-0005-0000-0000-0000E0480000}"/>
    <cellStyle name="SAPBEXfilterText 3 4 2" xfId="21014" xr:uid="{00000000-0005-0000-0000-0000E1480000}"/>
    <cellStyle name="SAPBEXfilterText 3 4 2 2" xfId="27918" xr:uid="{00000000-0005-0000-0000-0000E2480000}"/>
    <cellStyle name="SAPBEXfilterText 3 4 3" xfId="19264" xr:uid="{00000000-0005-0000-0000-0000E3480000}"/>
    <cellStyle name="SAPBEXfilterText 3 4 3 2" xfId="26173" xr:uid="{00000000-0005-0000-0000-0000E4480000}"/>
    <cellStyle name="SAPBEXfilterText 3 4 4" xfId="16369" xr:uid="{00000000-0005-0000-0000-0000E5480000}"/>
    <cellStyle name="SAPBEXfilterText 3 4 5" xfId="23475" xr:uid="{00000000-0005-0000-0000-0000E6480000}"/>
    <cellStyle name="SAPBEXfilterText 3 5" xfId="10085" xr:uid="{00000000-0005-0000-0000-0000E7480000}"/>
    <cellStyle name="SAPBEXfilterText 3 5 2" xfId="21531" xr:uid="{00000000-0005-0000-0000-0000E8480000}"/>
    <cellStyle name="SAPBEXfilterText 3 5 2 2" xfId="28430" xr:uid="{00000000-0005-0000-0000-0000E9480000}"/>
    <cellStyle name="SAPBEXfilterText 3 5 3" xfId="15015" xr:uid="{00000000-0005-0000-0000-0000EA480000}"/>
    <cellStyle name="SAPBEXfilterText 3 5 3 2" xfId="13406" xr:uid="{00000000-0005-0000-0000-0000EB480000}"/>
    <cellStyle name="SAPBEXfilterText 3 5 4" xfId="16910" xr:uid="{00000000-0005-0000-0000-0000EC480000}"/>
    <cellStyle name="SAPBEXfilterText 3 5 5" xfId="23984" xr:uid="{00000000-0005-0000-0000-0000ED480000}"/>
    <cellStyle name="SAPBEXfilterText 4" xfId="479" xr:uid="{00000000-0005-0000-0000-0000EE480000}"/>
    <cellStyle name="SAPBEXfilterText 4 2" xfId="2738" xr:uid="{00000000-0005-0000-0000-0000EF480000}"/>
    <cellStyle name="SAPBEXfilterText 4 2 2" xfId="9744" xr:uid="{00000000-0005-0000-0000-0000F0480000}"/>
    <cellStyle name="SAPBEXfilterText 4 2 2 2" xfId="21213" xr:uid="{00000000-0005-0000-0000-0000F1480000}"/>
    <cellStyle name="SAPBEXfilterText 4 2 2 2 2" xfId="28117" xr:uid="{00000000-0005-0000-0000-0000F2480000}"/>
    <cellStyle name="SAPBEXfilterText 4 2 2 3" xfId="19626" xr:uid="{00000000-0005-0000-0000-0000F3480000}"/>
    <cellStyle name="SAPBEXfilterText 4 2 2 3 2" xfId="26535" xr:uid="{00000000-0005-0000-0000-0000F4480000}"/>
    <cellStyle name="SAPBEXfilterText 4 2 2 4" xfId="16591" xr:uid="{00000000-0005-0000-0000-0000F5480000}"/>
    <cellStyle name="SAPBEXfilterText 4 2 2 5" xfId="23674" xr:uid="{00000000-0005-0000-0000-0000F6480000}"/>
    <cellStyle name="SAPBEXfilterText 4 3" xfId="2739" xr:uid="{00000000-0005-0000-0000-0000F7480000}"/>
    <cellStyle name="SAPBEXfilterText 4 3 2" xfId="9654" xr:uid="{00000000-0005-0000-0000-0000F8480000}"/>
    <cellStyle name="SAPBEXfilterText 4 3 2 2" xfId="21123" xr:uid="{00000000-0005-0000-0000-0000F9480000}"/>
    <cellStyle name="SAPBEXfilterText 4 3 2 2 2" xfId="28027" xr:uid="{00000000-0005-0000-0000-0000FA480000}"/>
    <cellStyle name="SAPBEXfilterText 4 3 2 3" xfId="18192" xr:uid="{00000000-0005-0000-0000-0000FB480000}"/>
    <cellStyle name="SAPBEXfilterText 4 3 2 3 2" xfId="25106" xr:uid="{00000000-0005-0000-0000-0000FC480000}"/>
    <cellStyle name="SAPBEXfilterText 4 3 2 4" xfId="16501" xr:uid="{00000000-0005-0000-0000-0000FD480000}"/>
    <cellStyle name="SAPBEXfilterText 4 3 2 5" xfId="23584" xr:uid="{00000000-0005-0000-0000-0000FE480000}"/>
    <cellStyle name="SAPBEXfilterText 4 4" xfId="2737" xr:uid="{00000000-0005-0000-0000-0000FF480000}"/>
    <cellStyle name="SAPBEXfilterText 4 4 2" xfId="11074" xr:uid="{00000000-0005-0000-0000-000000490000}"/>
    <cellStyle name="SAPBEXfilterText 4 4 2 2" xfId="22371" xr:uid="{00000000-0005-0000-0000-000001490000}"/>
    <cellStyle name="SAPBEXfilterText 4 4 2 2 2" xfId="29268" xr:uid="{00000000-0005-0000-0000-000002490000}"/>
    <cellStyle name="SAPBEXfilterText 4 4 2 3" xfId="23272" xr:uid="{00000000-0005-0000-0000-000003490000}"/>
    <cellStyle name="SAPBEXfilterText 4 4 2 3 2" xfId="30168" xr:uid="{00000000-0005-0000-0000-000004490000}"/>
    <cellStyle name="SAPBEXfilterText 4 4 2 4" xfId="17776" xr:uid="{00000000-0005-0000-0000-000005490000}"/>
    <cellStyle name="SAPBEXfilterText 4 4 2 5" xfId="24755" xr:uid="{00000000-0005-0000-0000-000006490000}"/>
    <cellStyle name="SAPBEXfilterText 4 5" xfId="5957" xr:uid="{00000000-0005-0000-0000-000007490000}"/>
    <cellStyle name="SAPBEXfilterText 4 5 2" xfId="11041" xr:uid="{00000000-0005-0000-0000-000008490000}"/>
    <cellStyle name="SAPBEXfilterText 4 5 2 2" xfId="22340" xr:uid="{00000000-0005-0000-0000-000009490000}"/>
    <cellStyle name="SAPBEXfilterText 4 5 2 2 2" xfId="29237" xr:uid="{00000000-0005-0000-0000-00000A490000}"/>
    <cellStyle name="SAPBEXfilterText 4 5 2 3" xfId="23241" xr:uid="{00000000-0005-0000-0000-00000B490000}"/>
    <cellStyle name="SAPBEXfilterText 4 5 2 3 2" xfId="30137" xr:uid="{00000000-0005-0000-0000-00000C490000}"/>
    <cellStyle name="SAPBEXfilterText 4 5 2 4" xfId="17745" xr:uid="{00000000-0005-0000-0000-00000D490000}"/>
    <cellStyle name="SAPBEXfilterText 4 5 2 5" xfId="24724" xr:uid="{00000000-0005-0000-0000-00000E490000}"/>
    <cellStyle name="SAPBEXfilterText 4 5 3" xfId="20011" xr:uid="{00000000-0005-0000-0000-00000F490000}"/>
    <cellStyle name="SAPBEXfilterText 4 5 3 2" xfId="26919" xr:uid="{00000000-0005-0000-0000-000010490000}"/>
    <cellStyle name="SAPBEXfilterText 4 5 4" xfId="19393" xr:uid="{00000000-0005-0000-0000-000011490000}"/>
    <cellStyle name="SAPBEXfilterText 4 5 4 2" xfId="26302" xr:uid="{00000000-0005-0000-0000-000012490000}"/>
    <cellStyle name="SAPBEXfilterText 4 5 5" xfId="15303" xr:uid="{00000000-0005-0000-0000-000013490000}"/>
    <cellStyle name="SAPBEXfilterText 4 5 6" xfId="13928" xr:uid="{00000000-0005-0000-0000-000014490000}"/>
    <cellStyle name="SAPBEXfilterText 4 6" xfId="10570" xr:uid="{00000000-0005-0000-0000-000015490000}"/>
    <cellStyle name="SAPBEXfilterText 4 6 2" xfId="21878" xr:uid="{00000000-0005-0000-0000-000016490000}"/>
    <cellStyle name="SAPBEXfilterText 4 6 2 2" xfId="28775" xr:uid="{00000000-0005-0000-0000-000017490000}"/>
    <cellStyle name="SAPBEXfilterText 4 6 3" xfId="22780" xr:uid="{00000000-0005-0000-0000-000018490000}"/>
    <cellStyle name="SAPBEXfilterText 4 6 3 2" xfId="29676" xr:uid="{00000000-0005-0000-0000-000019490000}"/>
    <cellStyle name="SAPBEXfilterText 4 6 4" xfId="17281" xr:uid="{00000000-0005-0000-0000-00001A490000}"/>
    <cellStyle name="SAPBEXfilterText 4 6 5" xfId="24263" xr:uid="{00000000-0005-0000-0000-00001B490000}"/>
    <cellStyle name="SAPBEXfilterText 4 7" xfId="18165" xr:uid="{00000000-0005-0000-0000-00001C490000}"/>
    <cellStyle name="SAPBEXfilterText 4 7 2" xfId="25079" xr:uid="{00000000-0005-0000-0000-00001D490000}"/>
    <cellStyle name="SAPBEXfilterText 4 8" xfId="13426" xr:uid="{00000000-0005-0000-0000-00001E490000}"/>
    <cellStyle name="SAPBEXfilterText 5" xfId="11047" xr:uid="{00000000-0005-0000-0000-00001F490000}"/>
    <cellStyle name="SAPBEXfilterText 5 2" xfId="22346" xr:uid="{00000000-0005-0000-0000-000020490000}"/>
    <cellStyle name="SAPBEXfilterText 5 2 2" xfId="29243" xr:uid="{00000000-0005-0000-0000-000021490000}"/>
    <cellStyle name="SAPBEXfilterText 5 3" xfId="23247" xr:uid="{00000000-0005-0000-0000-000022490000}"/>
    <cellStyle name="SAPBEXfilterText 5 3 2" xfId="30143" xr:uid="{00000000-0005-0000-0000-000023490000}"/>
    <cellStyle name="SAPBEXfilterText 5 4" xfId="17751" xr:uid="{00000000-0005-0000-0000-000024490000}"/>
    <cellStyle name="SAPBEXfilterText 5 5" xfId="24730" xr:uid="{00000000-0005-0000-0000-000025490000}"/>
    <cellStyle name="SAPBEXfilterText 6" xfId="9874" xr:uid="{00000000-0005-0000-0000-000026490000}"/>
    <cellStyle name="SAPBEXfilterText 6 2" xfId="21343" xr:uid="{00000000-0005-0000-0000-000027490000}"/>
    <cellStyle name="SAPBEXfilterText 6 2 2" xfId="28245" xr:uid="{00000000-0005-0000-0000-000028490000}"/>
    <cellStyle name="SAPBEXfilterText 6 3" xfId="18498" xr:uid="{00000000-0005-0000-0000-000029490000}"/>
    <cellStyle name="SAPBEXfilterText 6 3 2" xfId="25410" xr:uid="{00000000-0005-0000-0000-00002A490000}"/>
    <cellStyle name="SAPBEXfilterText 6 4" xfId="16721" xr:uid="{00000000-0005-0000-0000-00002B490000}"/>
    <cellStyle name="SAPBEXfilterText 6 5" xfId="23802" xr:uid="{00000000-0005-0000-0000-00002C490000}"/>
    <cellStyle name="SAPBEXfilterText 7" xfId="7011" xr:uid="{00000000-0005-0000-0000-00002D490000}"/>
    <cellStyle name="SAPBEXfilterText 8" xfId="6352" xr:uid="{00000000-0005-0000-0000-00002E490000}"/>
    <cellStyle name="SAPBEXformats" xfId="327" xr:uid="{00000000-0005-0000-0000-00002F490000}"/>
    <cellStyle name="SAPBEXformats 10" xfId="18073" xr:uid="{00000000-0005-0000-0000-000030490000}"/>
    <cellStyle name="SAPBEXformats 10 2" xfId="24987" xr:uid="{00000000-0005-0000-0000-000031490000}"/>
    <cellStyle name="SAPBEXformats 11" xfId="13336" xr:uid="{00000000-0005-0000-0000-000032490000}"/>
    <cellStyle name="SAPBEXformats 2" xfId="328" xr:uid="{00000000-0005-0000-0000-000033490000}"/>
    <cellStyle name="SAPBEXformats 2 2" xfId="726" xr:uid="{00000000-0005-0000-0000-000034490000}"/>
    <cellStyle name="SAPBEXformats 2 2 2" xfId="5954" xr:uid="{00000000-0005-0000-0000-000035490000}"/>
    <cellStyle name="SAPBEXformats 2 2 2 2" xfId="20008" xr:uid="{00000000-0005-0000-0000-000036490000}"/>
    <cellStyle name="SAPBEXformats 2 2 2 2 2" xfId="26916" xr:uid="{00000000-0005-0000-0000-000037490000}"/>
    <cellStyle name="SAPBEXformats 2 2 2 3" xfId="18250" xr:uid="{00000000-0005-0000-0000-000038490000}"/>
    <cellStyle name="SAPBEXformats 2 2 2 3 2" xfId="25164" xr:uid="{00000000-0005-0000-0000-000039490000}"/>
    <cellStyle name="SAPBEXformats 2 2 2 4" xfId="15300" xr:uid="{00000000-0005-0000-0000-00003A490000}"/>
    <cellStyle name="SAPBEXformats 2 2 2 5" xfId="13545" xr:uid="{00000000-0005-0000-0000-00003B490000}"/>
    <cellStyle name="SAPBEXformats 2 2 3" xfId="10573" xr:uid="{00000000-0005-0000-0000-00003C490000}"/>
    <cellStyle name="SAPBEXformats 2 2 3 2" xfId="21881" xr:uid="{00000000-0005-0000-0000-00003D490000}"/>
    <cellStyle name="SAPBEXformats 2 2 3 2 2" xfId="28778" xr:uid="{00000000-0005-0000-0000-00003E490000}"/>
    <cellStyle name="SAPBEXformats 2 2 3 3" xfId="22783" xr:uid="{00000000-0005-0000-0000-00003F490000}"/>
    <cellStyle name="SAPBEXformats 2 2 3 3 2" xfId="29679" xr:uid="{00000000-0005-0000-0000-000040490000}"/>
    <cellStyle name="SAPBEXformats 2 2 3 4" xfId="17284" xr:uid="{00000000-0005-0000-0000-000041490000}"/>
    <cellStyle name="SAPBEXformats 2 2 3 5" xfId="24266" xr:uid="{00000000-0005-0000-0000-000042490000}"/>
    <cellStyle name="SAPBEXformats 2 2 4" xfId="18298" xr:uid="{00000000-0005-0000-0000-000043490000}"/>
    <cellStyle name="SAPBEXformats 2 2 4 2" xfId="25212" xr:uid="{00000000-0005-0000-0000-000044490000}"/>
    <cellStyle name="SAPBEXformats 2 2 5" xfId="13533" xr:uid="{00000000-0005-0000-0000-000045490000}"/>
    <cellStyle name="SAPBEXformats 2 3" xfId="5421" xr:uid="{00000000-0005-0000-0000-000046490000}"/>
    <cellStyle name="SAPBEXformats 2 3 2" xfId="5953" xr:uid="{00000000-0005-0000-0000-000047490000}"/>
    <cellStyle name="SAPBEXformats 2 3 2 2" xfId="20007" xr:uid="{00000000-0005-0000-0000-000048490000}"/>
    <cellStyle name="SAPBEXformats 2 3 2 2 2" xfId="26915" xr:uid="{00000000-0005-0000-0000-000049490000}"/>
    <cellStyle name="SAPBEXformats 2 3 2 3" xfId="19397" xr:uid="{00000000-0005-0000-0000-00004A490000}"/>
    <cellStyle name="SAPBEXformats 2 3 2 3 2" xfId="26306" xr:uid="{00000000-0005-0000-0000-00004B490000}"/>
    <cellStyle name="SAPBEXformats 2 3 2 4" xfId="15299" xr:uid="{00000000-0005-0000-0000-00004C490000}"/>
    <cellStyle name="SAPBEXformats 2 3 2 5" xfId="14613" xr:uid="{00000000-0005-0000-0000-00004D490000}"/>
    <cellStyle name="SAPBEXformats 2 3 3" xfId="10574" xr:uid="{00000000-0005-0000-0000-00004E490000}"/>
    <cellStyle name="SAPBEXformats 2 3 3 2" xfId="21882" xr:uid="{00000000-0005-0000-0000-00004F490000}"/>
    <cellStyle name="SAPBEXformats 2 3 3 2 2" xfId="28779" xr:uid="{00000000-0005-0000-0000-000050490000}"/>
    <cellStyle name="SAPBEXformats 2 3 3 3" xfId="22784" xr:uid="{00000000-0005-0000-0000-000051490000}"/>
    <cellStyle name="SAPBEXformats 2 3 3 3 2" xfId="29680" xr:uid="{00000000-0005-0000-0000-000052490000}"/>
    <cellStyle name="SAPBEXformats 2 3 3 4" xfId="17285" xr:uid="{00000000-0005-0000-0000-000053490000}"/>
    <cellStyle name="SAPBEXformats 2 3 3 5" xfId="24267" xr:uid="{00000000-0005-0000-0000-000054490000}"/>
    <cellStyle name="SAPBEXformats 2 3 4" xfId="9702" xr:uid="{00000000-0005-0000-0000-000055490000}"/>
    <cellStyle name="SAPBEXformats 2 3 4 2" xfId="21171" xr:uid="{00000000-0005-0000-0000-000056490000}"/>
    <cellStyle name="SAPBEXformats 2 3 4 2 2" xfId="28075" xr:uid="{00000000-0005-0000-0000-000057490000}"/>
    <cellStyle name="SAPBEXformats 2 3 4 3" xfId="19086" xr:uid="{00000000-0005-0000-0000-000058490000}"/>
    <cellStyle name="SAPBEXformats 2 3 4 3 2" xfId="25995" xr:uid="{00000000-0005-0000-0000-000059490000}"/>
    <cellStyle name="SAPBEXformats 2 3 4 4" xfId="16549" xr:uid="{00000000-0005-0000-0000-00005A490000}"/>
    <cellStyle name="SAPBEXformats 2 3 4 5" xfId="23632" xr:uid="{00000000-0005-0000-0000-00005B490000}"/>
    <cellStyle name="SAPBEXformats 2 3 5" xfId="19669" xr:uid="{00000000-0005-0000-0000-00005C490000}"/>
    <cellStyle name="SAPBEXformats 2 3 5 2" xfId="26578" xr:uid="{00000000-0005-0000-0000-00005D490000}"/>
    <cellStyle name="SAPBEXformats 2 3 6" xfId="14936" xr:uid="{00000000-0005-0000-0000-00005E490000}"/>
    <cellStyle name="SAPBEXformats 2 4" xfId="5955" xr:uid="{00000000-0005-0000-0000-00005F490000}"/>
    <cellStyle name="SAPBEXformats 2 4 2" xfId="9539" xr:uid="{00000000-0005-0000-0000-000060490000}"/>
    <cellStyle name="SAPBEXformats 2 4 2 2" xfId="21032" xr:uid="{00000000-0005-0000-0000-000061490000}"/>
    <cellStyle name="SAPBEXformats 2 4 2 2 2" xfId="27936" xr:uid="{00000000-0005-0000-0000-000062490000}"/>
    <cellStyle name="SAPBEXformats 2 4 2 3" xfId="19706" xr:uid="{00000000-0005-0000-0000-000063490000}"/>
    <cellStyle name="SAPBEXformats 2 4 2 3 2" xfId="26615" xr:uid="{00000000-0005-0000-0000-000064490000}"/>
    <cellStyle name="SAPBEXformats 2 4 2 4" xfId="16387" xr:uid="{00000000-0005-0000-0000-000065490000}"/>
    <cellStyle name="SAPBEXformats 2 4 2 5" xfId="23493" xr:uid="{00000000-0005-0000-0000-000066490000}"/>
    <cellStyle name="SAPBEXformats 2 4 3" xfId="20009" xr:uid="{00000000-0005-0000-0000-000067490000}"/>
    <cellStyle name="SAPBEXformats 2 4 3 2" xfId="26917" xr:uid="{00000000-0005-0000-0000-000068490000}"/>
    <cellStyle name="SAPBEXformats 2 4 4" xfId="18005" xr:uid="{00000000-0005-0000-0000-000069490000}"/>
    <cellStyle name="SAPBEXformats 2 4 4 2" xfId="24919" xr:uid="{00000000-0005-0000-0000-00006A490000}"/>
    <cellStyle name="SAPBEXformats 2 4 5" xfId="15301" xr:uid="{00000000-0005-0000-0000-00006B490000}"/>
    <cellStyle name="SAPBEXformats 2 4 6" xfId="17825" xr:uid="{00000000-0005-0000-0000-00006C490000}"/>
    <cellStyle name="SAPBEXformats 2 5" xfId="10572" xr:uid="{00000000-0005-0000-0000-00006D490000}"/>
    <cellStyle name="SAPBEXformats 2 5 2" xfId="9434" xr:uid="{00000000-0005-0000-0000-00006E490000}"/>
    <cellStyle name="SAPBEXformats 2 5 2 2" xfId="20930" xr:uid="{00000000-0005-0000-0000-00006F490000}"/>
    <cellStyle name="SAPBEXformats 2 5 2 2 2" xfId="27834" xr:uid="{00000000-0005-0000-0000-000070490000}"/>
    <cellStyle name="SAPBEXformats 2 5 2 3" xfId="19640" xr:uid="{00000000-0005-0000-0000-000071490000}"/>
    <cellStyle name="SAPBEXformats 2 5 2 3 2" xfId="26549" xr:uid="{00000000-0005-0000-0000-000072490000}"/>
    <cellStyle name="SAPBEXformats 2 5 2 4" xfId="16282" xr:uid="{00000000-0005-0000-0000-000073490000}"/>
    <cellStyle name="SAPBEXformats 2 5 2 5" xfId="23391" xr:uid="{00000000-0005-0000-0000-000074490000}"/>
    <cellStyle name="SAPBEXformats 2 5 3" xfId="21880" xr:uid="{00000000-0005-0000-0000-000075490000}"/>
    <cellStyle name="SAPBEXformats 2 5 3 2" xfId="28777" xr:uid="{00000000-0005-0000-0000-000076490000}"/>
    <cellStyle name="SAPBEXformats 2 5 4" xfId="22782" xr:uid="{00000000-0005-0000-0000-000077490000}"/>
    <cellStyle name="SAPBEXformats 2 5 4 2" xfId="29678" xr:uid="{00000000-0005-0000-0000-000078490000}"/>
    <cellStyle name="SAPBEXformats 2 5 5" xfId="17283" xr:uid="{00000000-0005-0000-0000-000079490000}"/>
    <cellStyle name="SAPBEXformats 2 5 6" xfId="24265" xr:uid="{00000000-0005-0000-0000-00007A490000}"/>
    <cellStyle name="SAPBEXformats 2 6" xfId="6349" xr:uid="{00000000-0005-0000-0000-00007B490000}"/>
    <cellStyle name="SAPBEXformats 2 6 2" xfId="20308" xr:uid="{00000000-0005-0000-0000-00007C490000}"/>
    <cellStyle name="SAPBEXformats 2 6 2 2" xfId="27212" xr:uid="{00000000-0005-0000-0000-00007D490000}"/>
    <cellStyle name="SAPBEXformats 2 6 3" xfId="18630" xr:uid="{00000000-0005-0000-0000-00007E490000}"/>
    <cellStyle name="SAPBEXformats 2 6 3 2" xfId="25541" xr:uid="{00000000-0005-0000-0000-00007F490000}"/>
    <cellStyle name="SAPBEXformats 2 6 4" xfId="15597" xr:uid="{00000000-0005-0000-0000-000080490000}"/>
    <cellStyle name="SAPBEXformats 2 6 5" xfId="13449" xr:uid="{00000000-0005-0000-0000-000081490000}"/>
    <cellStyle name="SAPBEXformats 2 7" xfId="18074" xr:uid="{00000000-0005-0000-0000-000082490000}"/>
    <cellStyle name="SAPBEXformats 2 7 2" xfId="24988" xr:uid="{00000000-0005-0000-0000-000083490000}"/>
    <cellStyle name="SAPBEXformats 2 8" xfId="13337" xr:uid="{00000000-0005-0000-0000-000084490000}"/>
    <cellStyle name="SAPBEXformats 3" xfId="678" xr:uid="{00000000-0005-0000-0000-000085490000}"/>
    <cellStyle name="SAPBEXformats 3 2" xfId="5952" xr:uid="{00000000-0005-0000-0000-000086490000}"/>
    <cellStyle name="SAPBEXformats 3 2 2" xfId="9907" xr:uid="{00000000-0005-0000-0000-000087490000}"/>
    <cellStyle name="SAPBEXformats 3 2 2 2" xfId="21376" xr:uid="{00000000-0005-0000-0000-000088490000}"/>
    <cellStyle name="SAPBEXformats 3 2 2 2 2" xfId="28277" xr:uid="{00000000-0005-0000-0000-000089490000}"/>
    <cellStyle name="SAPBEXformats 3 2 2 3" xfId="18366" xr:uid="{00000000-0005-0000-0000-00008A490000}"/>
    <cellStyle name="SAPBEXformats 3 2 2 3 2" xfId="25279" xr:uid="{00000000-0005-0000-0000-00008B490000}"/>
    <cellStyle name="SAPBEXformats 3 2 2 4" xfId="16754" xr:uid="{00000000-0005-0000-0000-00008C490000}"/>
    <cellStyle name="SAPBEXformats 3 2 2 5" xfId="23834" xr:uid="{00000000-0005-0000-0000-00008D490000}"/>
    <cellStyle name="SAPBEXformats 3 2 3" xfId="20006" xr:uid="{00000000-0005-0000-0000-00008E490000}"/>
    <cellStyle name="SAPBEXformats 3 2 3 2" xfId="26914" xr:uid="{00000000-0005-0000-0000-00008F490000}"/>
    <cellStyle name="SAPBEXformats 3 2 4" xfId="18656" xr:uid="{00000000-0005-0000-0000-000090490000}"/>
    <cellStyle name="SAPBEXformats 3 2 4 2" xfId="25567" xr:uid="{00000000-0005-0000-0000-000091490000}"/>
    <cellStyle name="SAPBEXformats 3 2 5" xfId="15298" xr:uid="{00000000-0005-0000-0000-000092490000}"/>
    <cellStyle name="SAPBEXformats 3 2 6" xfId="13929" xr:uid="{00000000-0005-0000-0000-000093490000}"/>
    <cellStyle name="SAPBEXformats 3 3" xfId="10575" xr:uid="{00000000-0005-0000-0000-000094490000}"/>
    <cellStyle name="SAPBEXformats 3 3 2" xfId="9879" xr:uid="{00000000-0005-0000-0000-000095490000}"/>
    <cellStyle name="SAPBEXformats 3 3 2 2" xfId="21348" xr:uid="{00000000-0005-0000-0000-000096490000}"/>
    <cellStyle name="SAPBEXformats 3 3 2 2 2" xfId="28250" xr:uid="{00000000-0005-0000-0000-000097490000}"/>
    <cellStyle name="SAPBEXformats 3 3 2 3" xfId="18306" xr:uid="{00000000-0005-0000-0000-000098490000}"/>
    <cellStyle name="SAPBEXformats 3 3 2 3 2" xfId="25219" xr:uid="{00000000-0005-0000-0000-000099490000}"/>
    <cellStyle name="SAPBEXformats 3 3 2 4" xfId="16726" xr:uid="{00000000-0005-0000-0000-00009A490000}"/>
    <cellStyle name="SAPBEXformats 3 3 2 5" xfId="23807" xr:uid="{00000000-0005-0000-0000-00009B490000}"/>
    <cellStyle name="SAPBEXformats 3 3 3" xfId="21883" xr:uid="{00000000-0005-0000-0000-00009C490000}"/>
    <cellStyle name="SAPBEXformats 3 3 3 2" xfId="28780" xr:uid="{00000000-0005-0000-0000-00009D490000}"/>
    <cellStyle name="SAPBEXformats 3 3 4" xfId="22785" xr:uid="{00000000-0005-0000-0000-00009E490000}"/>
    <cellStyle name="SAPBEXformats 3 3 4 2" xfId="29681" xr:uid="{00000000-0005-0000-0000-00009F490000}"/>
    <cellStyle name="SAPBEXformats 3 3 5" xfId="17286" xr:uid="{00000000-0005-0000-0000-0000A0490000}"/>
    <cellStyle name="SAPBEXformats 3 3 6" xfId="24268" xr:uid="{00000000-0005-0000-0000-0000A1490000}"/>
    <cellStyle name="SAPBEXformats 3 4" xfId="9566" xr:uid="{00000000-0005-0000-0000-0000A2490000}"/>
    <cellStyle name="SAPBEXformats 3 4 2" xfId="21056" xr:uid="{00000000-0005-0000-0000-0000A3490000}"/>
    <cellStyle name="SAPBEXformats 3 4 2 2" xfId="27960" xr:uid="{00000000-0005-0000-0000-0000A4490000}"/>
    <cellStyle name="SAPBEXformats 3 4 3" xfId="19255" xr:uid="{00000000-0005-0000-0000-0000A5490000}"/>
    <cellStyle name="SAPBEXformats 3 4 3 2" xfId="26164" xr:uid="{00000000-0005-0000-0000-0000A6490000}"/>
    <cellStyle name="SAPBEXformats 3 4 4" xfId="16414" xr:uid="{00000000-0005-0000-0000-0000A7490000}"/>
    <cellStyle name="SAPBEXformats 3 4 5" xfId="23517" xr:uid="{00000000-0005-0000-0000-0000A8490000}"/>
    <cellStyle name="SAPBEXformats 3 5" xfId="9467" xr:uid="{00000000-0005-0000-0000-0000A9490000}"/>
    <cellStyle name="SAPBEXformats 3 5 2" xfId="20961" xr:uid="{00000000-0005-0000-0000-0000AA490000}"/>
    <cellStyle name="SAPBEXformats 3 5 2 2" xfId="27865" xr:uid="{00000000-0005-0000-0000-0000AB490000}"/>
    <cellStyle name="SAPBEXformats 3 5 3" xfId="18859" xr:uid="{00000000-0005-0000-0000-0000AC490000}"/>
    <cellStyle name="SAPBEXformats 3 5 3 2" xfId="25768" xr:uid="{00000000-0005-0000-0000-0000AD490000}"/>
    <cellStyle name="SAPBEXformats 3 5 4" xfId="16315" xr:uid="{00000000-0005-0000-0000-0000AE490000}"/>
    <cellStyle name="SAPBEXformats 3 5 5" xfId="23422" xr:uid="{00000000-0005-0000-0000-0000AF490000}"/>
    <cellStyle name="SAPBEXformats 3 6" xfId="10058" xr:uid="{00000000-0005-0000-0000-0000B0490000}"/>
    <cellStyle name="SAPBEXformats 3 6 2" xfId="21510" xr:uid="{00000000-0005-0000-0000-0000B1490000}"/>
    <cellStyle name="SAPBEXformats 3 6 2 2" xfId="28409" xr:uid="{00000000-0005-0000-0000-0000B2490000}"/>
    <cellStyle name="SAPBEXformats 3 6 3" xfId="15021" xr:uid="{00000000-0005-0000-0000-0000B3490000}"/>
    <cellStyle name="SAPBEXformats 3 6 3 2" xfId="16046" xr:uid="{00000000-0005-0000-0000-0000B4490000}"/>
    <cellStyle name="SAPBEXformats 3 6 4" xfId="16888" xr:uid="{00000000-0005-0000-0000-0000B5490000}"/>
    <cellStyle name="SAPBEXformats 3 6 5" xfId="23963" xr:uid="{00000000-0005-0000-0000-0000B6490000}"/>
    <cellStyle name="SAPBEXformats 3 7" xfId="18268" xr:uid="{00000000-0005-0000-0000-0000B7490000}"/>
    <cellStyle name="SAPBEXformats 3 7 2" xfId="25182" xr:uid="{00000000-0005-0000-0000-0000B8490000}"/>
    <cellStyle name="SAPBEXformats 3 8" xfId="13500" xr:uid="{00000000-0005-0000-0000-0000B9490000}"/>
    <cellStyle name="SAPBEXformats 4" xfId="480" xr:uid="{00000000-0005-0000-0000-0000BA490000}"/>
    <cellStyle name="SAPBEXformats 4 2" xfId="5951" xr:uid="{00000000-0005-0000-0000-0000BB490000}"/>
    <cellStyle name="SAPBEXformats 4 2 2" xfId="9776" xr:uid="{00000000-0005-0000-0000-0000BC490000}"/>
    <cellStyle name="SAPBEXformats 4 2 2 2" xfId="21245" xr:uid="{00000000-0005-0000-0000-0000BD490000}"/>
    <cellStyle name="SAPBEXformats 4 2 2 2 2" xfId="28149" xr:uid="{00000000-0005-0000-0000-0000BE490000}"/>
    <cellStyle name="SAPBEXformats 4 2 2 3" xfId="19999" xr:uid="{00000000-0005-0000-0000-0000BF490000}"/>
    <cellStyle name="SAPBEXformats 4 2 2 3 2" xfId="26907" xr:uid="{00000000-0005-0000-0000-0000C0490000}"/>
    <cellStyle name="SAPBEXformats 4 2 2 4" xfId="16623" xr:uid="{00000000-0005-0000-0000-0000C1490000}"/>
    <cellStyle name="SAPBEXformats 4 2 2 5" xfId="23706" xr:uid="{00000000-0005-0000-0000-0000C2490000}"/>
    <cellStyle name="SAPBEXformats 4 2 3" xfId="20005" xr:uid="{00000000-0005-0000-0000-0000C3490000}"/>
    <cellStyle name="SAPBEXformats 4 2 3 2" xfId="26913" xr:uid="{00000000-0005-0000-0000-0000C4490000}"/>
    <cellStyle name="SAPBEXformats 4 2 4" xfId="22434" xr:uid="{00000000-0005-0000-0000-0000C5490000}"/>
    <cellStyle name="SAPBEXformats 4 2 4 2" xfId="29331" xr:uid="{00000000-0005-0000-0000-0000C6490000}"/>
    <cellStyle name="SAPBEXformats 4 2 5" xfId="15297" xr:uid="{00000000-0005-0000-0000-0000C7490000}"/>
    <cellStyle name="SAPBEXformats 4 2 6" xfId="17826" xr:uid="{00000000-0005-0000-0000-0000C8490000}"/>
    <cellStyle name="SAPBEXformats 4 3" xfId="10576" xr:uid="{00000000-0005-0000-0000-0000C9490000}"/>
    <cellStyle name="SAPBEXformats 4 3 2" xfId="21884" xr:uid="{00000000-0005-0000-0000-0000CA490000}"/>
    <cellStyle name="SAPBEXformats 4 3 2 2" xfId="28781" xr:uid="{00000000-0005-0000-0000-0000CB490000}"/>
    <cellStyle name="SAPBEXformats 4 3 3" xfId="22786" xr:uid="{00000000-0005-0000-0000-0000CC490000}"/>
    <cellStyle name="SAPBEXformats 4 3 3 2" xfId="29682" xr:uid="{00000000-0005-0000-0000-0000CD490000}"/>
    <cellStyle name="SAPBEXformats 4 3 4" xfId="17287" xr:uid="{00000000-0005-0000-0000-0000CE490000}"/>
    <cellStyle name="SAPBEXformats 4 3 5" xfId="24269" xr:uid="{00000000-0005-0000-0000-0000CF490000}"/>
    <cellStyle name="SAPBEXformats 4 4" xfId="9615" xr:uid="{00000000-0005-0000-0000-0000D0490000}"/>
    <cellStyle name="SAPBEXformats 4 4 2" xfId="21087" xr:uid="{00000000-0005-0000-0000-0000D1490000}"/>
    <cellStyle name="SAPBEXformats 4 4 2 2" xfId="27991" xr:uid="{00000000-0005-0000-0000-0000D2490000}"/>
    <cellStyle name="SAPBEXformats 4 4 3" xfId="19632" xr:uid="{00000000-0005-0000-0000-0000D3490000}"/>
    <cellStyle name="SAPBEXformats 4 4 3 2" xfId="26541" xr:uid="{00000000-0005-0000-0000-0000D4490000}"/>
    <cellStyle name="SAPBEXformats 4 4 4" xfId="16463" xr:uid="{00000000-0005-0000-0000-0000D5490000}"/>
    <cellStyle name="SAPBEXformats 4 4 5" xfId="23548" xr:uid="{00000000-0005-0000-0000-0000D6490000}"/>
    <cellStyle name="SAPBEXformats 4 5" xfId="9721" xr:uid="{00000000-0005-0000-0000-0000D7490000}"/>
    <cellStyle name="SAPBEXformats 4 5 2" xfId="21190" xr:uid="{00000000-0005-0000-0000-0000D8490000}"/>
    <cellStyle name="SAPBEXformats 4 5 2 2" xfId="28094" xr:uid="{00000000-0005-0000-0000-0000D9490000}"/>
    <cellStyle name="SAPBEXformats 4 5 3" xfId="19221" xr:uid="{00000000-0005-0000-0000-0000DA490000}"/>
    <cellStyle name="SAPBEXformats 4 5 3 2" xfId="26130" xr:uid="{00000000-0005-0000-0000-0000DB490000}"/>
    <cellStyle name="SAPBEXformats 4 5 4" xfId="16568" xr:uid="{00000000-0005-0000-0000-0000DC490000}"/>
    <cellStyle name="SAPBEXformats 4 5 5" xfId="23651" xr:uid="{00000000-0005-0000-0000-0000DD490000}"/>
    <cellStyle name="SAPBEXformats 4 6" xfId="13174" xr:uid="{00000000-0005-0000-0000-0000DE490000}"/>
    <cellStyle name="SAPBEXformats 4 6 2" xfId="22475" xr:uid="{00000000-0005-0000-0000-0000DF490000}"/>
    <cellStyle name="SAPBEXformats 4 6 2 2" xfId="29372" xr:uid="{00000000-0005-0000-0000-0000E0490000}"/>
    <cellStyle name="SAPBEXformats 4 6 3" xfId="23315" xr:uid="{00000000-0005-0000-0000-0000E1490000}"/>
    <cellStyle name="SAPBEXformats 4 6 3 2" xfId="30211" xr:uid="{00000000-0005-0000-0000-0000E2490000}"/>
    <cellStyle name="SAPBEXformats 4 6 4" xfId="17879" xr:uid="{00000000-0005-0000-0000-0000E3490000}"/>
    <cellStyle name="SAPBEXformats 4 6 5" xfId="24798" xr:uid="{00000000-0005-0000-0000-0000E4490000}"/>
    <cellStyle name="SAPBEXformats 4 7" xfId="18166" xr:uid="{00000000-0005-0000-0000-0000E5490000}"/>
    <cellStyle name="SAPBEXformats 4 7 2" xfId="25080" xr:uid="{00000000-0005-0000-0000-0000E6490000}"/>
    <cellStyle name="SAPBEXformats 4 8" xfId="13427" xr:uid="{00000000-0005-0000-0000-0000E7490000}"/>
    <cellStyle name="SAPBEXformats 5" xfId="5956" xr:uid="{00000000-0005-0000-0000-0000E8490000}"/>
    <cellStyle name="SAPBEXformats 5 10" xfId="15302" xr:uid="{00000000-0005-0000-0000-0000E9490000}"/>
    <cellStyle name="SAPBEXformats 5 11" xfId="15731" xr:uid="{00000000-0005-0000-0000-0000EA490000}"/>
    <cellStyle name="SAPBEXformats 5 2" xfId="9743" xr:uid="{00000000-0005-0000-0000-0000EB490000}"/>
    <cellStyle name="SAPBEXformats 5 2 2" xfId="21212" xr:uid="{00000000-0005-0000-0000-0000EC490000}"/>
    <cellStyle name="SAPBEXformats 5 2 2 2" xfId="28116" xr:uid="{00000000-0005-0000-0000-0000ED490000}"/>
    <cellStyle name="SAPBEXformats 5 2 3" xfId="18518" xr:uid="{00000000-0005-0000-0000-0000EE490000}"/>
    <cellStyle name="SAPBEXformats 5 2 3 2" xfId="25429" xr:uid="{00000000-0005-0000-0000-0000EF490000}"/>
    <cellStyle name="SAPBEXformats 5 2 4" xfId="16590" xr:uid="{00000000-0005-0000-0000-0000F0490000}"/>
    <cellStyle name="SAPBEXformats 5 2 5" xfId="23673" xr:uid="{00000000-0005-0000-0000-0000F1490000}"/>
    <cellStyle name="SAPBEXformats 5 3" xfId="9653" xr:uid="{00000000-0005-0000-0000-0000F2490000}"/>
    <cellStyle name="SAPBEXformats 5 3 2" xfId="21122" xr:uid="{00000000-0005-0000-0000-0000F3490000}"/>
    <cellStyle name="SAPBEXformats 5 3 2 2" xfId="28026" xr:uid="{00000000-0005-0000-0000-0000F4490000}"/>
    <cellStyle name="SAPBEXformats 5 3 3" xfId="19238" xr:uid="{00000000-0005-0000-0000-0000F5490000}"/>
    <cellStyle name="SAPBEXformats 5 3 3 2" xfId="26147" xr:uid="{00000000-0005-0000-0000-0000F6490000}"/>
    <cellStyle name="SAPBEXformats 5 3 4" xfId="16500" xr:uid="{00000000-0005-0000-0000-0000F7490000}"/>
    <cellStyle name="SAPBEXformats 5 3 5" xfId="23583" xr:uid="{00000000-0005-0000-0000-0000F8490000}"/>
    <cellStyle name="SAPBEXformats 5 4" xfId="11060" xr:uid="{00000000-0005-0000-0000-0000F9490000}"/>
    <cellStyle name="SAPBEXformats 5 4 2" xfId="22358" xr:uid="{00000000-0005-0000-0000-0000FA490000}"/>
    <cellStyle name="SAPBEXformats 5 4 2 2" xfId="29255" xr:uid="{00000000-0005-0000-0000-0000FB490000}"/>
    <cellStyle name="SAPBEXformats 5 4 3" xfId="23259" xr:uid="{00000000-0005-0000-0000-0000FC490000}"/>
    <cellStyle name="SAPBEXformats 5 4 3 2" xfId="30155" xr:uid="{00000000-0005-0000-0000-0000FD490000}"/>
    <cellStyle name="SAPBEXformats 5 4 4" xfId="17763" xr:uid="{00000000-0005-0000-0000-0000FE490000}"/>
    <cellStyle name="SAPBEXformats 5 4 5" xfId="24742" xr:uid="{00000000-0005-0000-0000-0000FF490000}"/>
    <cellStyle name="SAPBEXformats 5 5" xfId="11040" xr:uid="{00000000-0005-0000-0000-0000004A0000}"/>
    <cellStyle name="SAPBEXformats 5 5 2" xfId="22339" xr:uid="{00000000-0005-0000-0000-0000014A0000}"/>
    <cellStyle name="SAPBEXformats 5 5 2 2" xfId="29236" xr:uid="{00000000-0005-0000-0000-0000024A0000}"/>
    <cellStyle name="SAPBEXformats 5 5 3" xfId="23240" xr:uid="{00000000-0005-0000-0000-0000034A0000}"/>
    <cellStyle name="SAPBEXformats 5 5 3 2" xfId="30136" xr:uid="{00000000-0005-0000-0000-0000044A0000}"/>
    <cellStyle name="SAPBEXformats 5 5 4" xfId="17744" xr:uid="{00000000-0005-0000-0000-0000054A0000}"/>
    <cellStyle name="SAPBEXformats 5 5 5" xfId="24723" xr:uid="{00000000-0005-0000-0000-0000064A0000}"/>
    <cellStyle name="SAPBEXformats 5 6" xfId="9674" xr:uid="{00000000-0005-0000-0000-0000074A0000}"/>
    <cellStyle name="SAPBEXformats 5 6 2" xfId="21143" xr:uid="{00000000-0005-0000-0000-0000084A0000}"/>
    <cellStyle name="SAPBEXformats 5 6 2 2" xfId="28047" xr:uid="{00000000-0005-0000-0000-0000094A0000}"/>
    <cellStyle name="SAPBEXformats 5 6 3" xfId="21853" xr:uid="{00000000-0005-0000-0000-00000A4A0000}"/>
    <cellStyle name="SAPBEXformats 5 6 3 2" xfId="28750" xr:uid="{00000000-0005-0000-0000-00000B4A0000}"/>
    <cellStyle name="SAPBEXformats 5 6 4" xfId="16521" xr:uid="{00000000-0005-0000-0000-00000C4A0000}"/>
    <cellStyle name="SAPBEXformats 5 6 5" xfId="23604" xr:uid="{00000000-0005-0000-0000-00000D4A0000}"/>
    <cellStyle name="SAPBEXformats 5 7" xfId="9933" xr:uid="{00000000-0005-0000-0000-00000E4A0000}"/>
    <cellStyle name="SAPBEXformats 5 7 2" xfId="21402" xr:uid="{00000000-0005-0000-0000-00000F4A0000}"/>
    <cellStyle name="SAPBEXformats 5 7 2 2" xfId="28301" xr:uid="{00000000-0005-0000-0000-0000104A0000}"/>
    <cellStyle name="SAPBEXformats 5 7 3" xfId="17912" xr:uid="{00000000-0005-0000-0000-0000114A0000}"/>
    <cellStyle name="SAPBEXformats 5 7 3 2" xfId="24826" xr:uid="{00000000-0005-0000-0000-0000124A0000}"/>
    <cellStyle name="SAPBEXformats 5 7 4" xfId="16780" xr:uid="{00000000-0005-0000-0000-0000134A0000}"/>
    <cellStyle name="SAPBEXformats 5 7 5" xfId="23858" xr:uid="{00000000-0005-0000-0000-0000144A0000}"/>
    <cellStyle name="SAPBEXformats 5 8" xfId="20010" xr:uid="{00000000-0005-0000-0000-0000154A0000}"/>
    <cellStyle name="SAPBEXformats 5 8 2" xfId="26918" xr:uid="{00000000-0005-0000-0000-0000164A0000}"/>
    <cellStyle name="SAPBEXformats 5 9" xfId="18444" xr:uid="{00000000-0005-0000-0000-0000174A0000}"/>
    <cellStyle name="SAPBEXformats 5 9 2" xfId="25357" xr:uid="{00000000-0005-0000-0000-0000184A0000}"/>
    <cellStyle name="SAPBEXformats 6" xfId="10571" xr:uid="{00000000-0005-0000-0000-0000194A0000}"/>
    <cellStyle name="SAPBEXformats 6 2" xfId="9830" xr:uid="{00000000-0005-0000-0000-00001A4A0000}"/>
    <cellStyle name="SAPBEXformats 6 2 2" xfId="21299" xr:uid="{00000000-0005-0000-0000-00001B4A0000}"/>
    <cellStyle name="SAPBEXformats 6 2 2 2" xfId="28202" xr:uid="{00000000-0005-0000-0000-00001C4A0000}"/>
    <cellStyle name="SAPBEXformats 6 2 3" xfId="19107" xr:uid="{00000000-0005-0000-0000-00001D4A0000}"/>
    <cellStyle name="SAPBEXformats 6 2 3 2" xfId="26016" xr:uid="{00000000-0005-0000-0000-00001E4A0000}"/>
    <cellStyle name="SAPBEXformats 6 2 4" xfId="16677" xr:uid="{00000000-0005-0000-0000-00001F4A0000}"/>
    <cellStyle name="SAPBEXformats 6 2 5" xfId="23759" xr:uid="{00000000-0005-0000-0000-0000204A0000}"/>
    <cellStyle name="SAPBEXformats 6 3" xfId="21879" xr:uid="{00000000-0005-0000-0000-0000214A0000}"/>
    <cellStyle name="SAPBEXformats 6 3 2" xfId="28776" xr:uid="{00000000-0005-0000-0000-0000224A0000}"/>
    <cellStyle name="SAPBEXformats 6 4" xfId="22781" xr:uid="{00000000-0005-0000-0000-0000234A0000}"/>
    <cellStyle name="SAPBEXformats 6 4 2" xfId="29677" xr:uid="{00000000-0005-0000-0000-0000244A0000}"/>
    <cellStyle name="SAPBEXformats 6 5" xfId="17282" xr:uid="{00000000-0005-0000-0000-0000254A0000}"/>
    <cellStyle name="SAPBEXformats 6 6" xfId="24264" xr:uid="{00000000-0005-0000-0000-0000264A0000}"/>
    <cellStyle name="SAPBEXformats 7" xfId="9715" xr:uid="{00000000-0005-0000-0000-0000274A0000}"/>
    <cellStyle name="SAPBEXformats 7 2" xfId="21184" xr:uid="{00000000-0005-0000-0000-0000284A0000}"/>
    <cellStyle name="SAPBEXformats 7 2 2" xfId="28088" xr:uid="{00000000-0005-0000-0000-0000294A0000}"/>
    <cellStyle name="SAPBEXformats 7 3" xfId="22400" xr:uid="{00000000-0005-0000-0000-00002A4A0000}"/>
    <cellStyle name="SAPBEXformats 7 3 2" xfId="29297" xr:uid="{00000000-0005-0000-0000-00002B4A0000}"/>
    <cellStyle name="SAPBEXformats 7 4" xfId="16562" xr:uid="{00000000-0005-0000-0000-00002C4A0000}"/>
    <cellStyle name="SAPBEXformats 7 5" xfId="23645" xr:uid="{00000000-0005-0000-0000-00002D4A0000}"/>
    <cellStyle name="SAPBEXformats 8" xfId="7010" xr:uid="{00000000-0005-0000-0000-00002E4A0000}"/>
    <cellStyle name="SAPBEXformats 8 2" xfId="20667" xr:uid="{00000000-0005-0000-0000-00002F4A0000}"/>
    <cellStyle name="SAPBEXformats 8 2 2" xfId="27571" xr:uid="{00000000-0005-0000-0000-0000304A0000}"/>
    <cellStyle name="SAPBEXformats 8 3" xfId="19334" xr:uid="{00000000-0005-0000-0000-0000314A0000}"/>
    <cellStyle name="SAPBEXformats 8 3 2" xfId="26243" xr:uid="{00000000-0005-0000-0000-0000324A0000}"/>
    <cellStyle name="SAPBEXformats 8 4" xfId="15826" xr:uid="{00000000-0005-0000-0000-0000334A0000}"/>
    <cellStyle name="SAPBEXformats 8 5" xfId="14952" xr:uid="{00000000-0005-0000-0000-0000344A0000}"/>
    <cellStyle name="SAPBEXformats 9" xfId="6351" xr:uid="{00000000-0005-0000-0000-0000354A0000}"/>
    <cellStyle name="SAPBEXformats 9 2" xfId="20310" xr:uid="{00000000-0005-0000-0000-0000364A0000}"/>
    <cellStyle name="SAPBEXformats 9 2 2" xfId="27214" xr:uid="{00000000-0005-0000-0000-0000374A0000}"/>
    <cellStyle name="SAPBEXformats 9 3" xfId="20515" xr:uid="{00000000-0005-0000-0000-0000384A0000}"/>
    <cellStyle name="SAPBEXformats 9 3 2" xfId="27419" xr:uid="{00000000-0005-0000-0000-0000394A0000}"/>
    <cellStyle name="SAPBEXformats 9 4" xfId="15599" xr:uid="{00000000-0005-0000-0000-00003A4A0000}"/>
    <cellStyle name="SAPBEXformats 9 5" xfId="15735" xr:uid="{00000000-0005-0000-0000-00003B4A0000}"/>
    <cellStyle name="SAPBEXheaderData" xfId="6330" xr:uid="{00000000-0005-0000-0000-00003C4A0000}"/>
    <cellStyle name="SAPBEXheaderItem" xfId="329" xr:uid="{00000000-0005-0000-0000-00003D4A0000}"/>
    <cellStyle name="SAPBEXheaderItem 2" xfId="330" xr:uid="{00000000-0005-0000-0000-00003E4A0000}"/>
    <cellStyle name="SAPBEXheaderItem 2 2" xfId="5573" xr:uid="{00000000-0005-0000-0000-00003F4A0000}"/>
    <cellStyle name="SAPBEXheaderItem 2 2 2" xfId="5950" xr:uid="{00000000-0005-0000-0000-0000404A0000}"/>
    <cellStyle name="SAPBEXheaderItem 2 2 2 2" xfId="20004" xr:uid="{00000000-0005-0000-0000-0000414A0000}"/>
    <cellStyle name="SAPBEXheaderItem 2 2 2 2 2" xfId="26912" xr:uid="{00000000-0005-0000-0000-0000424A0000}"/>
    <cellStyle name="SAPBEXheaderItem 2 2 2 3" xfId="18142" xr:uid="{00000000-0005-0000-0000-0000434A0000}"/>
    <cellStyle name="SAPBEXheaderItem 2 2 2 3 2" xfId="25056" xr:uid="{00000000-0005-0000-0000-0000444A0000}"/>
    <cellStyle name="SAPBEXheaderItem 2 2 2 4" xfId="15296" xr:uid="{00000000-0005-0000-0000-0000454A0000}"/>
    <cellStyle name="SAPBEXheaderItem 2 2 2 5" xfId="13471" xr:uid="{00000000-0005-0000-0000-0000464A0000}"/>
    <cellStyle name="SAPBEXheaderItem 2 2 3" xfId="10577" xr:uid="{00000000-0005-0000-0000-0000474A0000}"/>
    <cellStyle name="SAPBEXheaderItem 2 2 3 2" xfId="21885" xr:uid="{00000000-0005-0000-0000-0000484A0000}"/>
    <cellStyle name="SAPBEXheaderItem 2 2 3 2 2" xfId="28782" xr:uid="{00000000-0005-0000-0000-0000494A0000}"/>
    <cellStyle name="SAPBEXheaderItem 2 2 3 3" xfId="22787" xr:uid="{00000000-0005-0000-0000-00004A4A0000}"/>
    <cellStyle name="SAPBEXheaderItem 2 2 3 3 2" xfId="29683" xr:uid="{00000000-0005-0000-0000-00004B4A0000}"/>
    <cellStyle name="SAPBEXheaderItem 2 2 3 4" xfId="17288" xr:uid="{00000000-0005-0000-0000-00004C4A0000}"/>
    <cellStyle name="SAPBEXheaderItem 2 2 3 5" xfId="24270" xr:uid="{00000000-0005-0000-0000-00004D4A0000}"/>
    <cellStyle name="SAPBEXheaderItem 2 2 4" xfId="19687" xr:uid="{00000000-0005-0000-0000-00004E4A0000}"/>
    <cellStyle name="SAPBEXheaderItem 2 2 4 2" xfId="26596" xr:uid="{00000000-0005-0000-0000-00004F4A0000}"/>
    <cellStyle name="SAPBEXheaderItem 2 2 5" xfId="14983" xr:uid="{00000000-0005-0000-0000-0000504A0000}"/>
    <cellStyle name="SAPBEXheaderItem 2 3" xfId="9538" xr:uid="{00000000-0005-0000-0000-0000514A0000}"/>
    <cellStyle name="SAPBEXheaderItem 2 3 2" xfId="21031" xr:uid="{00000000-0005-0000-0000-0000524A0000}"/>
    <cellStyle name="SAPBEXheaderItem 2 3 2 2" xfId="27935" xr:uid="{00000000-0005-0000-0000-0000534A0000}"/>
    <cellStyle name="SAPBEXheaderItem 2 3 3" xfId="20108" xr:uid="{00000000-0005-0000-0000-0000544A0000}"/>
    <cellStyle name="SAPBEXheaderItem 2 3 3 2" xfId="27016" xr:uid="{00000000-0005-0000-0000-0000554A0000}"/>
    <cellStyle name="SAPBEXheaderItem 2 3 4" xfId="16386" xr:uid="{00000000-0005-0000-0000-0000564A0000}"/>
    <cellStyle name="SAPBEXheaderItem 2 3 5" xfId="23492" xr:uid="{00000000-0005-0000-0000-0000574A0000}"/>
    <cellStyle name="SAPBEXheaderItem 2 4" xfId="9430" xr:uid="{00000000-0005-0000-0000-0000584A0000}"/>
    <cellStyle name="SAPBEXheaderItem 2 4 2" xfId="20929" xr:uid="{00000000-0005-0000-0000-0000594A0000}"/>
    <cellStyle name="SAPBEXheaderItem 2 4 2 2" xfId="27833" xr:uid="{00000000-0005-0000-0000-00005A4A0000}"/>
    <cellStyle name="SAPBEXheaderItem 2 4 3" xfId="18325" xr:uid="{00000000-0005-0000-0000-00005B4A0000}"/>
    <cellStyle name="SAPBEXheaderItem 2 4 3 2" xfId="25238" xr:uid="{00000000-0005-0000-0000-00005C4A0000}"/>
    <cellStyle name="SAPBEXheaderItem 2 4 4" xfId="16281" xr:uid="{00000000-0005-0000-0000-00005D4A0000}"/>
    <cellStyle name="SAPBEXheaderItem 2 4 5" xfId="23390" xr:uid="{00000000-0005-0000-0000-00005E4A0000}"/>
    <cellStyle name="SAPBEXheaderItem 2 5" xfId="6324" xr:uid="{00000000-0005-0000-0000-00005F4A0000}"/>
    <cellStyle name="SAPBEXheaderItem 3" xfId="679" xr:uid="{00000000-0005-0000-0000-0000604A0000}"/>
    <cellStyle name="SAPBEXheaderItem 3 2" xfId="11049" xr:uid="{00000000-0005-0000-0000-0000614A0000}"/>
    <cellStyle name="SAPBEXheaderItem 3 2 2" xfId="22348" xr:uid="{00000000-0005-0000-0000-0000624A0000}"/>
    <cellStyle name="SAPBEXheaderItem 3 2 2 2" xfId="29245" xr:uid="{00000000-0005-0000-0000-0000634A0000}"/>
    <cellStyle name="SAPBEXheaderItem 3 2 3" xfId="23249" xr:uid="{00000000-0005-0000-0000-0000644A0000}"/>
    <cellStyle name="SAPBEXheaderItem 3 2 3 2" xfId="30145" xr:uid="{00000000-0005-0000-0000-0000654A0000}"/>
    <cellStyle name="SAPBEXheaderItem 3 2 4" xfId="17753" xr:uid="{00000000-0005-0000-0000-0000664A0000}"/>
    <cellStyle name="SAPBEXheaderItem 3 2 5" xfId="24732" xr:uid="{00000000-0005-0000-0000-0000674A0000}"/>
    <cellStyle name="SAPBEXheaderItem 3 3" xfId="9565" xr:uid="{00000000-0005-0000-0000-0000684A0000}"/>
    <cellStyle name="SAPBEXheaderItem 3 3 2" xfId="21055" xr:uid="{00000000-0005-0000-0000-0000694A0000}"/>
    <cellStyle name="SAPBEXheaderItem 3 3 2 2" xfId="27959" xr:uid="{00000000-0005-0000-0000-00006A4A0000}"/>
    <cellStyle name="SAPBEXheaderItem 3 3 3" xfId="18544" xr:uid="{00000000-0005-0000-0000-00006B4A0000}"/>
    <cellStyle name="SAPBEXheaderItem 3 3 3 2" xfId="25455" xr:uid="{00000000-0005-0000-0000-00006C4A0000}"/>
    <cellStyle name="SAPBEXheaderItem 3 3 4" xfId="16413" xr:uid="{00000000-0005-0000-0000-00006D4A0000}"/>
    <cellStyle name="SAPBEXheaderItem 3 3 5" xfId="23516" xr:uid="{00000000-0005-0000-0000-00006E4A0000}"/>
    <cellStyle name="SAPBEXheaderItem 3 4" xfId="9466" xr:uid="{00000000-0005-0000-0000-00006F4A0000}"/>
    <cellStyle name="SAPBEXheaderItem 3 4 2" xfId="20960" xr:uid="{00000000-0005-0000-0000-0000704A0000}"/>
    <cellStyle name="SAPBEXheaderItem 3 4 2 2" xfId="27864" xr:uid="{00000000-0005-0000-0000-0000714A0000}"/>
    <cellStyle name="SAPBEXheaderItem 3 4 3" xfId="19277" xr:uid="{00000000-0005-0000-0000-0000724A0000}"/>
    <cellStyle name="SAPBEXheaderItem 3 4 3 2" xfId="26186" xr:uid="{00000000-0005-0000-0000-0000734A0000}"/>
    <cellStyle name="SAPBEXheaderItem 3 4 4" xfId="16314" xr:uid="{00000000-0005-0000-0000-0000744A0000}"/>
    <cellStyle name="SAPBEXheaderItem 3 4 5" xfId="23421" xr:uid="{00000000-0005-0000-0000-0000754A0000}"/>
    <cellStyle name="SAPBEXheaderItem 3 5" xfId="10057" xr:uid="{00000000-0005-0000-0000-0000764A0000}"/>
    <cellStyle name="SAPBEXheaderItem 3 5 2" xfId="21509" xr:uid="{00000000-0005-0000-0000-0000774A0000}"/>
    <cellStyle name="SAPBEXheaderItem 3 5 2 2" xfId="28408" xr:uid="{00000000-0005-0000-0000-0000784A0000}"/>
    <cellStyle name="SAPBEXheaderItem 3 5 3" xfId="20607" xr:uid="{00000000-0005-0000-0000-0000794A0000}"/>
    <cellStyle name="SAPBEXheaderItem 3 5 3 2" xfId="27511" xr:uid="{00000000-0005-0000-0000-00007A4A0000}"/>
    <cellStyle name="SAPBEXheaderItem 3 5 4" xfId="16887" xr:uid="{00000000-0005-0000-0000-00007B4A0000}"/>
    <cellStyle name="SAPBEXheaderItem 3 5 5" xfId="23962" xr:uid="{00000000-0005-0000-0000-00007C4A0000}"/>
    <cellStyle name="SAPBEXheaderItem 4" xfId="481" xr:uid="{00000000-0005-0000-0000-00007D4A0000}"/>
    <cellStyle name="SAPBEXheaderItem 4 2" xfId="2741" xr:uid="{00000000-0005-0000-0000-00007E4A0000}"/>
    <cellStyle name="SAPBEXheaderItem 4 2 2" xfId="9856" xr:uid="{00000000-0005-0000-0000-00007F4A0000}"/>
    <cellStyle name="SAPBEXheaderItem 4 2 2 2" xfId="21325" xr:uid="{00000000-0005-0000-0000-0000804A0000}"/>
    <cellStyle name="SAPBEXheaderItem 4 2 2 2 2" xfId="28228" xr:uid="{00000000-0005-0000-0000-0000814A0000}"/>
    <cellStyle name="SAPBEXheaderItem 4 2 2 3" xfId="17921" xr:uid="{00000000-0005-0000-0000-0000824A0000}"/>
    <cellStyle name="SAPBEXheaderItem 4 2 2 3 2" xfId="24835" xr:uid="{00000000-0005-0000-0000-0000834A0000}"/>
    <cellStyle name="SAPBEXheaderItem 4 2 2 4" xfId="16703" xr:uid="{00000000-0005-0000-0000-0000844A0000}"/>
    <cellStyle name="SAPBEXheaderItem 4 2 2 5" xfId="23785" xr:uid="{00000000-0005-0000-0000-0000854A0000}"/>
    <cellStyle name="SAPBEXheaderItem 4 3" xfId="2742" xr:uid="{00000000-0005-0000-0000-0000864A0000}"/>
    <cellStyle name="SAPBEXheaderItem 4 3 2" xfId="9612" xr:uid="{00000000-0005-0000-0000-0000874A0000}"/>
    <cellStyle name="SAPBEXheaderItem 4 3 2 2" xfId="21086" xr:uid="{00000000-0005-0000-0000-0000884A0000}"/>
    <cellStyle name="SAPBEXheaderItem 4 3 2 2 2" xfId="27990" xr:uid="{00000000-0005-0000-0000-0000894A0000}"/>
    <cellStyle name="SAPBEXheaderItem 4 3 2 3" xfId="17942" xr:uid="{00000000-0005-0000-0000-00008A4A0000}"/>
    <cellStyle name="SAPBEXheaderItem 4 3 2 3 2" xfId="24856" xr:uid="{00000000-0005-0000-0000-00008B4A0000}"/>
    <cellStyle name="SAPBEXheaderItem 4 3 2 4" xfId="16460" xr:uid="{00000000-0005-0000-0000-00008C4A0000}"/>
    <cellStyle name="SAPBEXheaderItem 4 3 2 5" xfId="23547" xr:uid="{00000000-0005-0000-0000-00008D4A0000}"/>
    <cellStyle name="SAPBEXheaderItem 4 4" xfId="2740" xr:uid="{00000000-0005-0000-0000-00008E4A0000}"/>
    <cellStyle name="SAPBEXheaderItem 4 4 2" xfId="9712" xr:uid="{00000000-0005-0000-0000-00008F4A0000}"/>
    <cellStyle name="SAPBEXheaderItem 4 4 2 2" xfId="21181" xr:uid="{00000000-0005-0000-0000-0000904A0000}"/>
    <cellStyle name="SAPBEXheaderItem 4 4 2 2 2" xfId="28085" xr:uid="{00000000-0005-0000-0000-0000914A0000}"/>
    <cellStyle name="SAPBEXheaderItem 4 4 2 3" xfId="18524" xr:uid="{00000000-0005-0000-0000-0000924A0000}"/>
    <cellStyle name="SAPBEXheaderItem 4 4 2 3 2" xfId="25435" xr:uid="{00000000-0005-0000-0000-0000934A0000}"/>
    <cellStyle name="SAPBEXheaderItem 4 4 2 4" xfId="16559" xr:uid="{00000000-0005-0000-0000-0000944A0000}"/>
    <cellStyle name="SAPBEXheaderItem 4 4 2 5" xfId="23642" xr:uid="{00000000-0005-0000-0000-0000954A0000}"/>
    <cellStyle name="SAPBEXheaderItem 4 5" xfId="5949" xr:uid="{00000000-0005-0000-0000-0000964A0000}"/>
    <cellStyle name="SAPBEXheaderItem 4 5 2" xfId="20003" xr:uid="{00000000-0005-0000-0000-0000974A0000}"/>
    <cellStyle name="SAPBEXheaderItem 4 5 2 2" xfId="26911" xr:uid="{00000000-0005-0000-0000-0000984A0000}"/>
    <cellStyle name="SAPBEXheaderItem 4 5 3" xfId="19398" xr:uid="{00000000-0005-0000-0000-0000994A0000}"/>
    <cellStyle name="SAPBEXheaderItem 4 5 3 2" xfId="26307" xr:uid="{00000000-0005-0000-0000-00009A4A0000}"/>
    <cellStyle name="SAPBEXheaderItem 4 5 4" xfId="15295" xr:uid="{00000000-0005-0000-0000-00009B4A0000}"/>
    <cellStyle name="SAPBEXheaderItem 4 5 5" xfId="14614" xr:uid="{00000000-0005-0000-0000-00009C4A0000}"/>
    <cellStyle name="SAPBEXheaderItem 4 6" xfId="10578" xr:uid="{00000000-0005-0000-0000-00009D4A0000}"/>
    <cellStyle name="SAPBEXheaderItem 4 6 2" xfId="21886" xr:uid="{00000000-0005-0000-0000-00009E4A0000}"/>
    <cellStyle name="SAPBEXheaderItem 4 6 2 2" xfId="28783" xr:uid="{00000000-0005-0000-0000-00009F4A0000}"/>
    <cellStyle name="SAPBEXheaderItem 4 6 3" xfId="22788" xr:uid="{00000000-0005-0000-0000-0000A04A0000}"/>
    <cellStyle name="SAPBEXheaderItem 4 6 3 2" xfId="29684" xr:uid="{00000000-0005-0000-0000-0000A14A0000}"/>
    <cellStyle name="SAPBEXheaderItem 4 6 4" xfId="17289" xr:uid="{00000000-0005-0000-0000-0000A24A0000}"/>
    <cellStyle name="SAPBEXheaderItem 4 6 5" xfId="24271" xr:uid="{00000000-0005-0000-0000-0000A34A0000}"/>
    <cellStyle name="SAPBEXheaderItem 4 7" xfId="18167" xr:uid="{00000000-0005-0000-0000-0000A44A0000}"/>
    <cellStyle name="SAPBEXheaderItem 4 7 2" xfId="25081" xr:uid="{00000000-0005-0000-0000-0000A54A0000}"/>
    <cellStyle name="SAPBEXheaderItem 4 8" xfId="13428" xr:uid="{00000000-0005-0000-0000-0000A64A0000}"/>
    <cellStyle name="SAPBEXheaderItem 5" xfId="2743" xr:uid="{00000000-0005-0000-0000-0000A74A0000}"/>
    <cellStyle name="SAPBEXheaderItem 5 2" xfId="9742" xr:uid="{00000000-0005-0000-0000-0000A84A0000}"/>
    <cellStyle name="SAPBEXheaderItem 5 2 2" xfId="21211" xr:uid="{00000000-0005-0000-0000-0000A94A0000}"/>
    <cellStyle name="SAPBEXheaderItem 5 2 2 2" xfId="28115" xr:uid="{00000000-0005-0000-0000-0000AA4A0000}"/>
    <cellStyle name="SAPBEXheaderItem 5 2 3" xfId="20575" xr:uid="{00000000-0005-0000-0000-0000AB4A0000}"/>
    <cellStyle name="SAPBEXheaderItem 5 2 3 2" xfId="27479" xr:uid="{00000000-0005-0000-0000-0000AC4A0000}"/>
    <cellStyle name="SAPBEXheaderItem 5 2 4" xfId="16589" xr:uid="{00000000-0005-0000-0000-0000AD4A0000}"/>
    <cellStyle name="SAPBEXheaderItem 5 2 5" xfId="23672" xr:uid="{00000000-0005-0000-0000-0000AE4A0000}"/>
    <cellStyle name="SAPBEXheaderItem 5 3" xfId="9652" xr:uid="{00000000-0005-0000-0000-0000AF4A0000}"/>
    <cellStyle name="SAPBEXheaderItem 5 3 2" xfId="21121" xr:uid="{00000000-0005-0000-0000-0000B04A0000}"/>
    <cellStyle name="SAPBEXheaderItem 5 3 2 2" xfId="28025" xr:uid="{00000000-0005-0000-0000-0000B14A0000}"/>
    <cellStyle name="SAPBEXheaderItem 5 3 3" xfId="18534" xr:uid="{00000000-0005-0000-0000-0000B24A0000}"/>
    <cellStyle name="SAPBEXheaderItem 5 3 3 2" xfId="25445" xr:uid="{00000000-0005-0000-0000-0000B34A0000}"/>
    <cellStyle name="SAPBEXheaderItem 5 3 4" xfId="16499" xr:uid="{00000000-0005-0000-0000-0000B44A0000}"/>
    <cellStyle name="SAPBEXheaderItem 5 3 5" xfId="23582" xr:uid="{00000000-0005-0000-0000-0000B54A0000}"/>
    <cellStyle name="SAPBEXheaderItem 5 4" xfId="11072" xr:uid="{00000000-0005-0000-0000-0000B64A0000}"/>
    <cellStyle name="SAPBEXheaderItem 5 4 2" xfId="22369" xr:uid="{00000000-0005-0000-0000-0000B74A0000}"/>
    <cellStyle name="SAPBEXheaderItem 5 4 2 2" xfId="29266" xr:uid="{00000000-0005-0000-0000-0000B84A0000}"/>
    <cellStyle name="SAPBEXheaderItem 5 4 3" xfId="23270" xr:uid="{00000000-0005-0000-0000-0000B94A0000}"/>
    <cellStyle name="SAPBEXheaderItem 5 4 3 2" xfId="30166" xr:uid="{00000000-0005-0000-0000-0000BA4A0000}"/>
    <cellStyle name="SAPBEXheaderItem 5 4 4" xfId="17774" xr:uid="{00000000-0005-0000-0000-0000BB4A0000}"/>
    <cellStyle name="SAPBEXheaderItem 5 4 5" xfId="24753" xr:uid="{00000000-0005-0000-0000-0000BC4A0000}"/>
    <cellStyle name="SAPBEXheaderItem 5 5" xfId="11039" xr:uid="{00000000-0005-0000-0000-0000BD4A0000}"/>
    <cellStyle name="SAPBEXheaderItem 5 5 2" xfId="22338" xr:uid="{00000000-0005-0000-0000-0000BE4A0000}"/>
    <cellStyle name="SAPBEXheaderItem 5 5 2 2" xfId="29235" xr:uid="{00000000-0005-0000-0000-0000BF4A0000}"/>
    <cellStyle name="SAPBEXheaderItem 5 5 3" xfId="23239" xr:uid="{00000000-0005-0000-0000-0000C04A0000}"/>
    <cellStyle name="SAPBEXheaderItem 5 5 3 2" xfId="30135" xr:uid="{00000000-0005-0000-0000-0000C14A0000}"/>
    <cellStyle name="SAPBEXheaderItem 5 5 4" xfId="17743" xr:uid="{00000000-0005-0000-0000-0000C24A0000}"/>
    <cellStyle name="SAPBEXheaderItem 5 5 5" xfId="24722" xr:uid="{00000000-0005-0000-0000-0000C34A0000}"/>
    <cellStyle name="SAPBEXheaderItem 5 6" xfId="9518" xr:uid="{00000000-0005-0000-0000-0000C44A0000}"/>
    <cellStyle name="SAPBEXheaderItem 5 6 2" xfId="21011" xr:uid="{00000000-0005-0000-0000-0000C54A0000}"/>
    <cellStyle name="SAPBEXheaderItem 5 6 2 2" xfId="27915" xr:uid="{00000000-0005-0000-0000-0000C64A0000}"/>
    <cellStyle name="SAPBEXheaderItem 5 6 3" xfId="18782" xr:uid="{00000000-0005-0000-0000-0000C74A0000}"/>
    <cellStyle name="SAPBEXheaderItem 5 6 3 2" xfId="25692" xr:uid="{00000000-0005-0000-0000-0000C84A0000}"/>
    <cellStyle name="SAPBEXheaderItem 5 6 4" xfId="16366" xr:uid="{00000000-0005-0000-0000-0000C94A0000}"/>
    <cellStyle name="SAPBEXheaderItem 5 6 5" xfId="23472" xr:uid="{00000000-0005-0000-0000-0000CA4A0000}"/>
    <cellStyle name="SAPBEXheaderItem 5 7" xfId="9932" xr:uid="{00000000-0005-0000-0000-0000CB4A0000}"/>
    <cellStyle name="SAPBEXheaderItem 5 7 2" xfId="21401" xr:uid="{00000000-0005-0000-0000-0000CC4A0000}"/>
    <cellStyle name="SAPBEXheaderItem 5 7 2 2" xfId="28300" xr:uid="{00000000-0005-0000-0000-0000CD4A0000}"/>
    <cellStyle name="SAPBEXheaderItem 5 7 3" xfId="18915" xr:uid="{00000000-0005-0000-0000-0000CE4A0000}"/>
    <cellStyle name="SAPBEXheaderItem 5 7 3 2" xfId="25824" xr:uid="{00000000-0005-0000-0000-0000CF4A0000}"/>
    <cellStyle name="SAPBEXheaderItem 5 7 4" xfId="16779" xr:uid="{00000000-0005-0000-0000-0000D04A0000}"/>
    <cellStyle name="SAPBEXheaderItem 5 7 5" xfId="23857" xr:uid="{00000000-0005-0000-0000-0000D14A0000}"/>
    <cellStyle name="SAPBEXheaderItem 6" xfId="9782" xr:uid="{00000000-0005-0000-0000-0000D24A0000}"/>
    <cellStyle name="SAPBEXheaderItem 6 2" xfId="21251" xr:uid="{00000000-0005-0000-0000-0000D34A0000}"/>
    <cellStyle name="SAPBEXheaderItem 6 2 2" xfId="28155" xr:uid="{00000000-0005-0000-0000-0000D44A0000}"/>
    <cellStyle name="SAPBEXheaderItem 6 3" xfId="19208" xr:uid="{00000000-0005-0000-0000-0000D54A0000}"/>
    <cellStyle name="SAPBEXheaderItem 6 3 2" xfId="26117" xr:uid="{00000000-0005-0000-0000-0000D64A0000}"/>
    <cellStyle name="SAPBEXheaderItem 6 4" xfId="16629" xr:uid="{00000000-0005-0000-0000-0000D74A0000}"/>
    <cellStyle name="SAPBEXheaderItem 6 5" xfId="23712" xr:uid="{00000000-0005-0000-0000-0000D84A0000}"/>
    <cellStyle name="SAPBEXheaderItem 7" xfId="9547" xr:uid="{00000000-0005-0000-0000-0000D94A0000}"/>
    <cellStyle name="SAPBEXheaderItem 7 2" xfId="21040" xr:uid="{00000000-0005-0000-0000-0000DA4A0000}"/>
    <cellStyle name="SAPBEXheaderItem 7 2 2" xfId="27944" xr:uid="{00000000-0005-0000-0000-0000DB4A0000}"/>
    <cellStyle name="SAPBEXheaderItem 7 3" xfId="18921" xr:uid="{00000000-0005-0000-0000-0000DC4A0000}"/>
    <cellStyle name="SAPBEXheaderItem 7 3 2" xfId="25830" xr:uid="{00000000-0005-0000-0000-0000DD4A0000}"/>
    <cellStyle name="SAPBEXheaderItem 7 4" xfId="16395" xr:uid="{00000000-0005-0000-0000-0000DE4A0000}"/>
    <cellStyle name="SAPBEXheaderItem 7 5" xfId="23501" xr:uid="{00000000-0005-0000-0000-0000DF4A0000}"/>
    <cellStyle name="SAPBEXheaderItem 8" xfId="7009" xr:uid="{00000000-0005-0000-0000-0000E04A0000}"/>
    <cellStyle name="SAPBEXheaderItem 9" xfId="6329" xr:uid="{00000000-0005-0000-0000-0000E14A0000}"/>
    <cellStyle name="SAPBEXheaderItem_2010-2012 Program Workbook Completed_Incent_V2" xfId="6322" xr:uid="{00000000-0005-0000-0000-0000E24A0000}"/>
    <cellStyle name="SAPBEXheaderText" xfId="331" xr:uid="{00000000-0005-0000-0000-0000E34A0000}"/>
    <cellStyle name="SAPBEXheaderText 2" xfId="332" xr:uid="{00000000-0005-0000-0000-0000E44A0000}"/>
    <cellStyle name="SAPBEXheaderText 2 2" xfId="5574" xr:uid="{00000000-0005-0000-0000-0000E54A0000}"/>
    <cellStyle name="SAPBEXheaderText 2 2 2" xfId="5947" xr:uid="{00000000-0005-0000-0000-0000E64A0000}"/>
    <cellStyle name="SAPBEXheaderText 2 2 2 2" xfId="20001" xr:uid="{00000000-0005-0000-0000-0000E74A0000}"/>
    <cellStyle name="SAPBEXheaderText 2 2 2 2 2" xfId="26909" xr:uid="{00000000-0005-0000-0000-0000E84A0000}"/>
    <cellStyle name="SAPBEXheaderText 2 2 2 3" xfId="22435" xr:uid="{00000000-0005-0000-0000-0000E94A0000}"/>
    <cellStyle name="SAPBEXheaderText 2 2 2 3 2" xfId="29332" xr:uid="{00000000-0005-0000-0000-0000EA4A0000}"/>
    <cellStyle name="SAPBEXheaderText 2 2 2 4" xfId="15293" xr:uid="{00000000-0005-0000-0000-0000EB4A0000}"/>
    <cellStyle name="SAPBEXheaderText 2 2 2 5" xfId="14611" xr:uid="{00000000-0005-0000-0000-0000EC4A0000}"/>
    <cellStyle name="SAPBEXheaderText 2 2 3" xfId="10579" xr:uid="{00000000-0005-0000-0000-0000ED4A0000}"/>
    <cellStyle name="SAPBEXheaderText 2 2 3 2" xfId="21887" xr:uid="{00000000-0005-0000-0000-0000EE4A0000}"/>
    <cellStyle name="SAPBEXheaderText 2 2 3 2 2" xfId="28784" xr:uid="{00000000-0005-0000-0000-0000EF4A0000}"/>
    <cellStyle name="SAPBEXheaderText 2 2 3 3" xfId="22789" xr:uid="{00000000-0005-0000-0000-0000F04A0000}"/>
    <cellStyle name="SAPBEXheaderText 2 2 3 3 2" xfId="29685" xr:uid="{00000000-0005-0000-0000-0000F14A0000}"/>
    <cellStyle name="SAPBEXheaderText 2 2 3 4" xfId="17290" xr:uid="{00000000-0005-0000-0000-0000F24A0000}"/>
    <cellStyle name="SAPBEXheaderText 2 2 3 5" xfId="24272" xr:uid="{00000000-0005-0000-0000-0000F34A0000}"/>
    <cellStyle name="SAPBEXheaderText 2 2 4" xfId="19688" xr:uid="{00000000-0005-0000-0000-0000F44A0000}"/>
    <cellStyle name="SAPBEXheaderText 2 2 4 2" xfId="26597" xr:uid="{00000000-0005-0000-0000-0000F54A0000}"/>
    <cellStyle name="SAPBEXheaderText 2 2 5" xfId="14984" xr:uid="{00000000-0005-0000-0000-0000F64A0000}"/>
    <cellStyle name="SAPBEXheaderText 2 3" xfId="9537" xr:uid="{00000000-0005-0000-0000-0000F74A0000}"/>
    <cellStyle name="SAPBEXheaderText 2 3 2" xfId="21030" xr:uid="{00000000-0005-0000-0000-0000F84A0000}"/>
    <cellStyle name="SAPBEXheaderText 2 3 2 2" xfId="27934" xr:uid="{00000000-0005-0000-0000-0000F94A0000}"/>
    <cellStyle name="SAPBEXheaderText 2 3 3" xfId="19730" xr:uid="{00000000-0005-0000-0000-0000FA4A0000}"/>
    <cellStyle name="SAPBEXheaderText 2 3 3 2" xfId="26638" xr:uid="{00000000-0005-0000-0000-0000FB4A0000}"/>
    <cellStyle name="SAPBEXheaderText 2 3 4" xfId="16385" xr:uid="{00000000-0005-0000-0000-0000FC4A0000}"/>
    <cellStyle name="SAPBEXheaderText 2 3 5" xfId="23491" xr:uid="{00000000-0005-0000-0000-0000FD4A0000}"/>
    <cellStyle name="SAPBEXheaderText 2 4" xfId="9429" xr:uid="{00000000-0005-0000-0000-0000FE4A0000}"/>
    <cellStyle name="SAPBEXheaderText 2 4 2" xfId="20928" xr:uid="{00000000-0005-0000-0000-0000FF4A0000}"/>
    <cellStyle name="SAPBEXheaderText 2 4 2 2" xfId="27832" xr:uid="{00000000-0005-0000-0000-0000004B0000}"/>
    <cellStyle name="SAPBEXheaderText 2 4 3" xfId="19286" xr:uid="{00000000-0005-0000-0000-0000014B0000}"/>
    <cellStyle name="SAPBEXheaderText 2 4 3 2" xfId="26195" xr:uid="{00000000-0005-0000-0000-0000024B0000}"/>
    <cellStyle name="SAPBEXheaderText 2 4 4" xfId="16280" xr:uid="{00000000-0005-0000-0000-0000034B0000}"/>
    <cellStyle name="SAPBEXheaderText 2 4 5" xfId="23389" xr:uid="{00000000-0005-0000-0000-0000044B0000}"/>
    <cellStyle name="SAPBEXheaderText 2 5" xfId="6320" xr:uid="{00000000-0005-0000-0000-0000054B0000}"/>
    <cellStyle name="SAPBEXheaderText 3" xfId="680" xr:uid="{00000000-0005-0000-0000-0000064B0000}"/>
    <cellStyle name="SAPBEXheaderText 3 2" xfId="9714" xr:uid="{00000000-0005-0000-0000-0000074B0000}"/>
    <cellStyle name="SAPBEXheaderText 3 2 2" xfId="21183" xr:uid="{00000000-0005-0000-0000-0000084B0000}"/>
    <cellStyle name="SAPBEXheaderText 3 2 2 2" xfId="28087" xr:uid="{00000000-0005-0000-0000-0000094B0000}"/>
    <cellStyle name="SAPBEXheaderText 3 2 3" xfId="18369" xr:uid="{00000000-0005-0000-0000-00000A4B0000}"/>
    <cellStyle name="SAPBEXheaderText 3 2 3 2" xfId="25282" xr:uid="{00000000-0005-0000-0000-00000B4B0000}"/>
    <cellStyle name="SAPBEXheaderText 3 2 4" xfId="16561" xr:uid="{00000000-0005-0000-0000-00000C4B0000}"/>
    <cellStyle name="SAPBEXheaderText 3 2 5" xfId="23644" xr:uid="{00000000-0005-0000-0000-00000D4B0000}"/>
    <cellStyle name="SAPBEXheaderText 3 3" xfId="9564" xr:uid="{00000000-0005-0000-0000-00000E4B0000}"/>
    <cellStyle name="SAPBEXheaderText 3 3 2" xfId="21054" xr:uid="{00000000-0005-0000-0000-00000F4B0000}"/>
    <cellStyle name="SAPBEXheaderText 3 3 2 2" xfId="27958" xr:uid="{00000000-0005-0000-0000-0000104B0000}"/>
    <cellStyle name="SAPBEXheaderText 3 3 3" xfId="18545" xr:uid="{00000000-0005-0000-0000-0000114B0000}"/>
    <cellStyle name="SAPBEXheaderText 3 3 3 2" xfId="25456" xr:uid="{00000000-0005-0000-0000-0000124B0000}"/>
    <cellStyle name="SAPBEXheaderText 3 3 4" xfId="16412" xr:uid="{00000000-0005-0000-0000-0000134B0000}"/>
    <cellStyle name="SAPBEXheaderText 3 3 5" xfId="23515" xr:uid="{00000000-0005-0000-0000-0000144B0000}"/>
    <cellStyle name="SAPBEXheaderText 3 4" xfId="9465" xr:uid="{00000000-0005-0000-0000-0000154B0000}"/>
    <cellStyle name="SAPBEXheaderText 3 4 2" xfId="20959" xr:uid="{00000000-0005-0000-0000-0000164B0000}"/>
    <cellStyle name="SAPBEXheaderText 3 4 2 2" xfId="27863" xr:uid="{00000000-0005-0000-0000-0000174B0000}"/>
    <cellStyle name="SAPBEXheaderText 3 4 3" xfId="19276" xr:uid="{00000000-0005-0000-0000-0000184B0000}"/>
    <cellStyle name="SAPBEXheaderText 3 4 3 2" xfId="26185" xr:uid="{00000000-0005-0000-0000-0000194B0000}"/>
    <cellStyle name="SAPBEXheaderText 3 4 4" xfId="16313" xr:uid="{00000000-0005-0000-0000-00001A4B0000}"/>
    <cellStyle name="SAPBEXheaderText 3 4 5" xfId="23420" xr:uid="{00000000-0005-0000-0000-00001B4B0000}"/>
    <cellStyle name="SAPBEXheaderText 3 5" xfId="10056" xr:uid="{00000000-0005-0000-0000-00001C4B0000}"/>
    <cellStyle name="SAPBEXheaderText 3 5 2" xfId="21508" xr:uid="{00000000-0005-0000-0000-00001D4B0000}"/>
    <cellStyle name="SAPBEXheaderText 3 5 2 2" xfId="28407" xr:uid="{00000000-0005-0000-0000-00001E4B0000}"/>
    <cellStyle name="SAPBEXheaderText 3 5 3" xfId="15020" xr:uid="{00000000-0005-0000-0000-00001F4B0000}"/>
    <cellStyle name="SAPBEXheaderText 3 5 3 2" xfId="17836" xr:uid="{00000000-0005-0000-0000-0000204B0000}"/>
    <cellStyle name="SAPBEXheaderText 3 5 4" xfId="16886" xr:uid="{00000000-0005-0000-0000-0000214B0000}"/>
    <cellStyle name="SAPBEXheaderText 3 5 5" xfId="23961" xr:uid="{00000000-0005-0000-0000-0000224B0000}"/>
    <cellStyle name="SAPBEXheaderText 4" xfId="482" xr:uid="{00000000-0005-0000-0000-0000234B0000}"/>
    <cellStyle name="SAPBEXheaderText 4 2" xfId="2745" xr:uid="{00000000-0005-0000-0000-0000244B0000}"/>
    <cellStyle name="SAPBEXheaderText 4 2 2" xfId="9790" xr:uid="{00000000-0005-0000-0000-0000254B0000}"/>
    <cellStyle name="SAPBEXheaderText 4 2 2 2" xfId="21259" xr:uid="{00000000-0005-0000-0000-0000264B0000}"/>
    <cellStyle name="SAPBEXheaderText 4 2 2 2 2" xfId="28163" xr:uid="{00000000-0005-0000-0000-0000274B0000}"/>
    <cellStyle name="SAPBEXheaderText 4 2 2 3" xfId="18510" xr:uid="{00000000-0005-0000-0000-0000284B0000}"/>
    <cellStyle name="SAPBEXheaderText 4 2 2 3 2" xfId="25421" xr:uid="{00000000-0005-0000-0000-0000294B0000}"/>
    <cellStyle name="SAPBEXheaderText 4 2 2 4" xfId="16637" xr:uid="{00000000-0005-0000-0000-00002A4B0000}"/>
    <cellStyle name="SAPBEXheaderText 4 2 2 5" xfId="23720" xr:uid="{00000000-0005-0000-0000-00002B4B0000}"/>
    <cellStyle name="SAPBEXheaderText 4 3" xfId="2746" xr:uid="{00000000-0005-0000-0000-00002C4B0000}"/>
    <cellStyle name="SAPBEXheaderText 4 3 2" xfId="9611" xr:uid="{00000000-0005-0000-0000-00002D4B0000}"/>
    <cellStyle name="SAPBEXheaderText 4 3 2 2" xfId="21085" xr:uid="{00000000-0005-0000-0000-00002E4B0000}"/>
    <cellStyle name="SAPBEXheaderText 4 3 2 2 2" xfId="27989" xr:uid="{00000000-0005-0000-0000-00002F4B0000}"/>
    <cellStyle name="SAPBEXheaderText 4 3 2 3" xfId="18920" xr:uid="{00000000-0005-0000-0000-0000304B0000}"/>
    <cellStyle name="SAPBEXheaderText 4 3 2 3 2" xfId="25829" xr:uid="{00000000-0005-0000-0000-0000314B0000}"/>
    <cellStyle name="SAPBEXheaderText 4 3 2 4" xfId="16459" xr:uid="{00000000-0005-0000-0000-0000324B0000}"/>
    <cellStyle name="SAPBEXheaderText 4 3 2 5" xfId="23546" xr:uid="{00000000-0005-0000-0000-0000334B0000}"/>
    <cellStyle name="SAPBEXheaderText 4 4" xfId="2744" xr:uid="{00000000-0005-0000-0000-0000344B0000}"/>
    <cellStyle name="SAPBEXheaderText 4 4 2" xfId="9684" xr:uid="{00000000-0005-0000-0000-0000354B0000}"/>
    <cellStyle name="SAPBEXheaderText 4 4 2 2" xfId="21153" xr:uid="{00000000-0005-0000-0000-0000364B0000}"/>
    <cellStyle name="SAPBEXheaderText 4 4 2 2 2" xfId="28057" xr:uid="{00000000-0005-0000-0000-0000374B0000}"/>
    <cellStyle name="SAPBEXheaderText 4 4 2 3" xfId="18530" xr:uid="{00000000-0005-0000-0000-0000384B0000}"/>
    <cellStyle name="SAPBEXheaderText 4 4 2 3 2" xfId="25441" xr:uid="{00000000-0005-0000-0000-0000394B0000}"/>
    <cellStyle name="SAPBEXheaderText 4 4 2 4" xfId="16531" xr:uid="{00000000-0005-0000-0000-00003A4B0000}"/>
    <cellStyle name="SAPBEXheaderText 4 4 2 5" xfId="23614" xr:uid="{00000000-0005-0000-0000-00003B4B0000}"/>
    <cellStyle name="SAPBEXheaderText 4 5" xfId="5946" xr:uid="{00000000-0005-0000-0000-00003C4B0000}"/>
    <cellStyle name="SAPBEXheaderText 4 5 2" xfId="20000" xr:uid="{00000000-0005-0000-0000-00003D4B0000}"/>
    <cellStyle name="SAPBEXheaderText 4 5 2 2" xfId="26908" xr:uid="{00000000-0005-0000-0000-00003E4B0000}"/>
    <cellStyle name="SAPBEXheaderText 4 5 3" xfId="18930" xr:uid="{00000000-0005-0000-0000-00003F4B0000}"/>
    <cellStyle name="SAPBEXheaderText 4 5 3 2" xfId="25839" xr:uid="{00000000-0005-0000-0000-0000404B0000}"/>
    <cellStyle name="SAPBEXheaderText 4 5 4" xfId="15292" xr:uid="{00000000-0005-0000-0000-0000414B0000}"/>
    <cellStyle name="SAPBEXheaderText 4 5 5" xfId="14919" xr:uid="{00000000-0005-0000-0000-0000424B0000}"/>
    <cellStyle name="SAPBEXheaderText 4 6" xfId="10580" xr:uid="{00000000-0005-0000-0000-0000434B0000}"/>
    <cellStyle name="SAPBEXheaderText 4 6 2" xfId="21888" xr:uid="{00000000-0005-0000-0000-0000444B0000}"/>
    <cellStyle name="SAPBEXheaderText 4 6 2 2" xfId="28785" xr:uid="{00000000-0005-0000-0000-0000454B0000}"/>
    <cellStyle name="SAPBEXheaderText 4 6 3" xfId="22790" xr:uid="{00000000-0005-0000-0000-0000464B0000}"/>
    <cellStyle name="SAPBEXheaderText 4 6 3 2" xfId="29686" xr:uid="{00000000-0005-0000-0000-0000474B0000}"/>
    <cellStyle name="SAPBEXheaderText 4 6 4" xfId="17291" xr:uid="{00000000-0005-0000-0000-0000484B0000}"/>
    <cellStyle name="SAPBEXheaderText 4 6 5" xfId="24273" xr:uid="{00000000-0005-0000-0000-0000494B0000}"/>
    <cellStyle name="SAPBEXheaderText 4 7" xfId="18168" xr:uid="{00000000-0005-0000-0000-00004A4B0000}"/>
    <cellStyle name="SAPBEXheaderText 4 7 2" xfId="25082" xr:uid="{00000000-0005-0000-0000-00004B4B0000}"/>
    <cellStyle name="SAPBEXheaderText 4 8" xfId="13429" xr:uid="{00000000-0005-0000-0000-00004C4B0000}"/>
    <cellStyle name="SAPBEXheaderText 5" xfId="2747" xr:uid="{00000000-0005-0000-0000-00004D4B0000}"/>
    <cellStyle name="SAPBEXheaderText 5 2" xfId="9741" xr:uid="{00000000-0005-0000-0000-00004E4B0000}"/>
    <cellStyle name="SAPBEXheaderText 5 2 2" xfId="21210" xr:uid="{00000000-0005-0000-0000-00004F4B0000}"/>
    <cellStyle name="SAPBEXheaderText 5 2 2 2" xfId="28114" xr:uid="{00000000-0005-0000-0000-0000504B0000}"/>
    <cellStyle name="SAPBEXheaderText 5 2 3" xfId="17930" xr:uid="{00000000-0005-0000-0000-0000514B0000}"/>
    <cellStyle name="SAPBEXheaderText 5 2 3 2" xfId="24844" xr:uid="{00000000-0005-0000-0000-0000524B0000}"/>
    <cellStyle name="SAPBEXheaderText 5 2 4" xfId="16588" xr:uid="{00000000-0005-0000-0000-0000534B0000}"/>
    <cellStyle name="SAPBEXheaderText 5 2 5" xfId="23671" xr:uid="{00000000-0005-0000-0000-0000544B0000}"/>
    <cellStyle name="SAPBEXheaderText 5 3" xfId="9651" xr:uid="{00000000-0005-0000-0000-0000554B0000}"/>
    <cellStyle name="SAPBEXheaderText 5 3 2" xfId="21120" xr:uid="{00000000-0005-0000-0000-0000564B0000}"/>
    <cellStyle name="SAPBEXheaderText 5 3 2 2" xfId="28024" xr:uid="{00000000-0005-0000-0000-0000574B0000}"/>
    <cellStyle name="SAPBEXheaderText 5 3 3" xfId="22402" xr:uid="{00000000-0005-0000-0000-0000584B0000}"/>
    <cellStyle name="SAPBEXheaderText 5 3 3 2" xfId="29299" xr:uid="{00000000-0005-0000-0000-0000594B0000}"/>
    <cellStyle name="SAPBEXheaderText 5 3 4" xfId="16498" xr:uid="{00000000-0005-0000-0000-00005A4B0000}"/>
    <cellStyle name="SAPBEXheaderText 5 3 5" xfId="23581" xr:uid="{00000000-0005-0000-0000-00005B4B0000}"/>
    <cellStyle name="SAPBEXheaderText 5 4" xfId="9503" xr:uid="{00000000-0005-0000-0000-00005C4B0000}"/>
    <cellStyle name="SAPBEXheaderText 5 4 2" xfId="20997" xr:uid="{00000000-0005-0000-0000-00005D4B0000}"/>
    <cellStyle name="SAPBEXheaderText 5 4 2 2" xfId="27901" xr:uid="{00000000-0005-0000-0000-00005E4B0000}"/>
    <cellStyle name="SAPBEXheaderText 5 4 3" xfId="18230" xr:uid="{00000000-0005-0000-0000-00005F4B0000}"/>
    <cellStyle name="SAPBEXheaderText 5 4 3 2" xfId="25144" xr:uid="{00000000-0005-0000-0000-0000604B0000}"/>
    <cellStyle name="SAPBEXheaderText 5 4 4" xfId="16351" xr:uid="{00000000-0005-0000-0000-0000614B0000}"/>
    <cellStyle name="SAPBEXheaderText 5 4 5" xfId="23458" xr:uid="{00000000-0005-0000-0000-0000624B0000}"/>
    <cellStyle name="SAPBEXheaderText 5 5" xfId="11038" xr:uid="{00000000-0005-0000-0000-0000634B0000}"/>
    <cellStyle name="SAPBEXheaderText 5 5 2" xfId="22337" xr:uid="{00000000-0005-0000-0000-0000644B0000}"/>
    <cellStyle name="SAPBEXheaderText 5 5 2 2" xfId="29234" xr:uid="{00000000-0005-0000-0000-0000654B0000}"/>
    <cellStyle name="SAPBEXheaderText 5 5 3" xfId="23238" xr:uid="{00000000-0005-0000-0000-0000664B0000}"/>
    <cellStyle name="SAPBEXheaderText 5 5 3 2" xfId="30134" xr:uid="{00000000-0005-0000-0000-0000674B0000}"/>
    <cellStyle name="SAPBEXheaderText 5 5 4" xfId="17742" xr:uid="{00000000-0005-0000-0000-0000684B0000}"/>
    <cellStyle name="SAPBEXheaderText 5 5 5" xfId="24721" xr:uid="{00000000-0005-0000-0000-0000694B0000}"/>
    <cellStyle name="SAPBEXheaderText 5 6" xfId="9696" xr:uid="{00000000-0005-0000-0000-00006A4B0000}"/>
    <cellStyle name="SAPBEXheaderText 5 6 2" xfId="21165" xr:uid="{00000000-0005-0000-0000-00006B4B0000}"/>
    <cellStyle name="SAPBEXheaderText 5 6 2 2" xfId="28069" xr:uid="{00000000-0005-0000-0000-00006C4B0000}"/>
    <cellStyle name="SAPBEXheaderText 5 6 3" xfId="20557" xr:uid="{00000000-0005-0000-0000-00006D4B0000}"/>
    <cellStyle name="SAPBEXheaderText 5 6 3 2" xfId="27461" xr:uid="{00000000-0005-0000-0000-00006E4B0000}"/>
    <cellStyle name="SAPBEXheaderText 5 6 4" xfId="16543" xr:uid="{00000000-0005-0000-0000-00006F4B0000}"/>
    <cellStyle name="SAPBEXheaderText 5 6 5" xfId="23626" xr:uid="{00000000-0005-0000-0000-0000704B0000}"/>
    <cellStyle name="SAPBEXheaderText 5 7" xfId="9931" xr:uid="{00000000-0005-0000-0000-0000714B0000}"/>
    <cellStyle name="SAPBEXheaderText 5 7 2" xfId="21400" xr:uid="{00000000-0005-0000-0000-0000724B0000}"/>
    <cellStyle name="SAPBEXheaderText 5 7 2 2" xfId="28299" xr:uid="{00000000-0005-0000-0000-0000734B0000}"/>
    <cellStyle name="SAPBEXheaderText 5 7 3" xfId="20599" xr:uid="{00000000-0005-0000-0000-0000744B0000}"/>
    <cellStyle name="SAPBEXheaderText 5 7 3 2" xfId="27503" xr:uid="{00000000-0005-0000-0000-0000754B0000}"/>
    <cellStyle name="SAPBEXheaderText 5 7 4" xfId="16778" xr:uid="{00000000-0005-0000-0000-0000764B0000}"/>
    <cellStyle name="SAPBEXheaderText 5 7 5" xfId="23856" xr:uid="{00000000-0005-0000-0000-0000774B0000}"/>
    <cellStyle name="SAPBEXheaderText 6" xfId="9796" xr:uid="{00000000-0005-0000-0000-0000784B0000}"/>
    <cellStyle name="SAPBEXheaderText 6 2" xfId="21265" xr:uid="{00000000-0005-0000-0000-0000794B0000}"/>
    <cellStyle name="SAPBEXheaderText 6 2 2" xfId="28169" xr:uid="{00000000-0005-0000-0000-00007A4B0000}"/>
    <cellStyle name="SAPBEXheaderText 6 3" xfId="19710" xr:uid="{00000000-0005-0000-0000-00007B4B0000}"/>
    <cellStyle name="SAPBEXheaderText 6 3 2" xfId="26618" xr:uid="{00000000-0005-0000-0000-00007C4B0000}"/>
    <cellStyle name="SAPBEXheaderText 6 4" xfId="16643" xr:uid="{00000000-0005-0000-0000-00007D4B0000}"/>
    <cellStyle name="SAPBEXheaderText 6 5" xfId="23726" xr:uid="{00000000-0005-0000-0000-00007E4B0000}"/>
    <cellStyle name="SAPBEXheaderText 7" xfId="9632" xr:uid="{00000000-0005-0000-0000-00007F4B0000}"/>
    <cellStyle name="SAPBEXheaderText 7 2" xfId="21102" xr:uid="{00000000-0005-0000-0000-0000804B0000}"/>
    <cellStyle name="SAPBEXheaderText 7 2 2" xfId="28006" xr:uid="{00000000-0005-0000-0000-0000814B0000}"/>
    <cellStyle name="SAPBEXheaderText 7 3" xfId="20553" xr:uid="{00000000-0005-0000-0000-0000824B0000}"/>
    <cellStyle name="SAPBEXheaderText 7 3 2" xfId="27457" xr:uid="{00000000-0005-0000-0000-0000834B0000}"/>
    <cellStyle name="SAPBEXheaderText 7 4" xfId="16479" xr:uid="{00000000-0005-0000-0000-0000844B0000}"/>
    <cellStyle name="SAPBEXheaderText 7 5" xfId="23563" xr:uid="{00000000-0005-0000-0000-0000854B0000}"/>
    <cellStyle name="SAPBEXheaderText 8" xfId="7008" xr:uid="{00000000-0005-0000-0000-0000864B0000}"/>
    <cellStyle name="SAPBEXheaderText 9" xfId="6321" xr:uid="{00000000-0005-0000-0000-0000874B0000}"/>
    <cellStyle name="SAPBEXheaderText_2010-2012 Program Workbook Completed_Incent_V2" xfId="6319" xr:uid="{00000000-0005-0000-0000-0000884B0000}"/>
    <cellStyle name="SAPBEXHLevel0" xfId="333" xr:uid="{00000000-0005-0000-0000-0000894B0000}"/>
    <cellStyle name="SAPBEXHLevel0 10" xfId="3842" xr:uid="{00000000-0005-0000-0000-00008A4B0000}"/>
    <cellStyle name="SAPBEXHLevel0 10 2" xfId="5943" xr:uid="{00000000-0005-0000-0000-00008B4B0000}"/>
    <cellStyle name="SAPBEXHLevel0 10 2 2" xfId="19997" xr:uid="{00000000-0005-0000-0000-00008C4B0000}"/>
    <cellStyle name="SAPBEXHLevel0 10 2 2 2" xfId="26905" xr:uid="{00000000-0005-0000-0000-00008D4B0000}"/>
    <cellStyle name="SAPBEXHLevel0 10 2 3" xfId="18445" xr:uid="{00000000-0005-0000-0000-00008E4B0000}"/>
    <cellStyle name="SAPBEXHLevel0 10 2 3 2" xfId="25358" xr:uid="{00000000-0005-0000-0000-00008F4B0000}"/>
    <cellStyle name="SAPBEXHLevel0 10 2 4" xfId="15289" xr:uid="{00000000-0005-0000-0000-0000904B0000}"/>
    <cellStyle name="SAPBEXHLevel0 10 2 5" xfId="13612" xr:uid="{00000000-0005-0000-0000-0000914B0000}"/>
    <cellStyle name="SAPBEXHLevel0 10 3" xfId="10582" xr:uid="{00000000-0005-0000-0000-0000924B0000}"/>
    <cellStyle name="SAPBEXHLevel0 10 3 2" xfId="21890" xr:uid="{00000000-0005-0000-0000-0000934B0000}"/>
    <cellStyle name="SAPBEXHLevel0 10 3 2 2" xfId="28787" xr:uid="{00000000-0005-0000-0000-0000944B0000}"/>
    <cellStyle name="SAPBEXHLevel0 10 3 3" xfId="22792" xr:uid="{00000000-0005-0000-0000-0000954B0000}"/>
    <cellStyle name="SAPBEXHLevel0 10 3 3 2" xfId="29688" xr:uid="{00000000-0005-0000-0000-0000964B0000}"/>
    <cellStyle name="SAPBEXHLevel0 10 3 4" xfId="17293" xr:uid="{00000000-0005-0000-0000-0000974B0000}"/>
    <cellStyle name="SAPBEXHLevel0 10 3 5" xfId="24275" xr:uid="{00000000-0005-0000-0000-0000984B0000}"/>
    <cellStyle name="SAPBEXHLevel0 10 4" xfId="19129" xr:uid="{00000000-0005-0000-0000-0000994B0000}"/>
    <cellStyle name="SAPBEXHLevel0 10 4 2" xfId="26038" xr:uid="{00000000-0005-0000-0000-00009A4B0000}"/>
    <cellStyle name="SAPBEXHLevel0 10 5" xfId="14472" xr:uid="{00000000-0005-0000-0000-00009B4B0000}"/>
    <cellStyle name="SAPBEXHLevel0 11" xfId="5168" xr:uid="{00000000-0005-0000-0000-00009C4B0000}"/>
    <cellStyle name="SAPBEXHLevel0 11 2" xfId="5942" xr:uid="{00000000-0005-0000-0000-00009D4B0000}"/>
    <cellStyle name="SAPBEXHLevel0 11 2 2" xfId="19996" xr:uid="{00000000-0005-0000-0000-00009E4B0000}"/>
    <cellStyle name="SAPBEXHLevel0 11 2 2 2" xfId="26904" xr:uid="{00000000-0005-0000-0000-00009F4B0000}"/>
    <cellStyle name="SAPBEXHLevel0 11 2 3" xfId="18006" xr:uid="{00000000-0005-0000-0000-0000A04B0000}"/>
    <cellStyle name="SAPBEXHLevel0 11 2 3 2" xfId="24920" xr:uid="{00000000-0005-0000-0000-0000A14B0000}"/>
    <cellStyle name="SAPBEXHLevel0 11 2 4" xfId="15288" xr:uid="{00000000-0005-0000-0000-0000A24B0000}"/>
    <cellStyle name="SAPBEXHLevel0 11 2 5" xfId="14615" xr:uid="{00000000-0005-0000-0000-0000A34B0000}"/>
    <cellStyle name="SAPBEXHLevel0 11 3" xfId="10583" xr:uid="{00000000-0005-0000-0000-0000A44B0000}"/>
    <cellStyle name="SAPBEXHLevel0 11 3 2" xfId="21891" xr:uid="{00000000-0005-0000-0000-0000A54B0000}"/>
    <cellStyle name="SAPBEXHLevel0 11 3 2 2" xfId="28788" xr:uid="{00000000-0005-0000-0000-0000A64B0000}"/>
    <cellStyle name="SAPBEXHLevel0 11 3 3" xfId="22793" xr:uid="{00000000-0005-0000-0000-0000A74B0000}"/>
    <cellStyle name="SAPBEXHLevel0 11 3 3 2" xfId="29689" xr:uid="{00000000-0005-0000-0000-0000A84B0000}"/>
    <cellStyle name="SAPBEXHLevel0 11 3 4" xfId="17294" xr:uid="{00000000-0005-0000-0000-0000A94B0000}"/>
    <cellStyle name="SAPBEXHLevel0 11 3 5" xfId="24276" xr:uid="{00000000-0005-0000-0000-0000AA4B0000}"/>
    <cellStyle name="SAPBEXHLevel0 11 4" xfId="19519" xr:uid="{00000000-0005-0000-0000-0000AB4B0000}"/>
    <cellStyle name="SAPBEXHLevel0 11 4 2" xfId="26428" xr:uid="{00000000-0005-0000-0000-0000AC4B0000}"/>
    <cellStyle name="SAPBEXHLevel0 11 5" xfId="14809" xr:uid="{00000000-0005-0000-0000-0000AD4B0000}"/>
    <cellStyle name="SAPBEXHLevel0 12" xfId="1785" xr:uid="{00000000-0005-0000-0000-0000AE4B0000}"/>
    <cellStyle name="SAPBEXHLevel0 12 2" xfId="5941" xr:uid="{00000000-0005-0000-0000-0000AF4B0000}"/>
    <cellStyle name="SAPBEXHLevel0 12 2 2" xfId="19995" xr:uid="{00000000-0005-0000-0000-0000B04B0000}"/>
    <cellStyle name="SAPBEXHLevel0 12 2 2 2" xfId="26903" xr:uid="{00000000-0005-0000-0000-0000B14B0000}"/>
    <cellStyle name="SAPBEXHLevel0 12 2 3" xfId="18657" xr:uid="{00000000-0005-0000-0000-0000B24B0000}"/>
    <cellStyle name="SAPBEXHLevel0 12 2 3 2" xfId="25568" xr:uid="{00000000-0005-0000-0000-0000B34B0000}"/>
    <cellStyle name="SAPBEXHLevel0 12 2 4" xfId="15287" xr:uid="{00000000-0005-0000-0000-0000B44B0000}"/>
    <cellStyle name="SAPBEXHLevel0 12 2 5" xfId="13930" xr:uid="{00000000-0005-0000-0000-0000B54B0000}"/>
    <cellStyle name="SAPBEXHLevel0 12 3" xfId="10584" xr:uid="{00000000-0005-0000-0000-0000B64B0000}"/>
    <cellStyle name="SAPBEXHLevel0 12 3 2" xfId="21892" xr:uid="{00000000-0005-0000-0000-0000B74B0000}"/>
    <cellStyle name="SAPBEXHLevel0 12 3 2 2" xfId="28789" xr:uid="{00000000-0005-0000-0000-0000B84B0000}"/>
    <cellStyle name="SAPBEXHLevel0 12 3 3" xfId="22794" xr:uid="{00000000-0005-0000-0000-0000B94B0000}"/>
    <cellStyle name="SAPBEXHLevel0 12 3 3 2" xfId="29690" xr:uid="{00000000-0005-0000-0000-0000BA4B0000}"/>
    <cellStyle name="SAPBEXHLevel0 12 3 4" xfId="17295" xr:uid="{00000000-0005-0000-0000-0000BB4B0000}"/>
    <cellStyle name="SAPBEXHLevel0 12 3 5" xfId="24277" xr:uid="{00000000-0005-0000-0000-0000BC4B0000}"/>
    <cellStyle name="SAPBEXHLevel0 12 4" xfId="18448" xr:uid="{00000000-0005-0000-0000-0000BD4B0000}"/>
    <cellStyle name="SAPBEXHLevel0 12 4 2" xfId="25361" xr:uid="{00000000-0005-0000-0000-0000BE4B0000}"/>
    <cellStyle name="SAPBEXHLevel0 12 5" xfId="13793" xr:uid="{00000000-0005-0000-0000-0000BF4B0000}"/>
    <cellStyle name="SAPBEXHLevel0 13" xfId="5944" xr:uid="{00000000-0005-0000-0000-0000C04B0000}"/>
    <cellStyle name="SAPBEXHLevel0 13 2" xfId="19998" xr:uid="{00000000-0005-0000-0000-0000C14B0000}"/>
    <cellStyle name="SAPBEXHLevel0 13 2 2" xfId="26906" xr:uid="{00000000-0005-0000-0000-0000C24B0000}"/>
    <cellStyle name="SAPBEXHLevel0 13 3" xfId="19396" xr:uid="{00000000-0005-0000-0000-0000C34B0000}"/>
    <cellStyle name="SAPBEXHLevel0 13 3 2" xfId="26305" xr:uid="{00000000-0005-0000-0000-0000C44B0000}"/>
    <cellStyle name="SAPBEXHLevel0 13 4" xfId="15290" xr:uid="{00000000-0005-0000-0000-0000C54B0000}"/>
    <cellStyle name="SAPBEXHLevel0 13 5" xfId="17824" xr:uid="{00000000-0005-0000-0000-0000C64B0000}"/>
    <cellStyle name="SAPBEXHLevel0 14" xfId="10581" xr:uid="{00000000-0005-0000-0000-0000C74B0000}"/>
    <cellStyle name="SAPBEXHLevel0 14 2" xfId="21889" xr:uid="{00000000-0005-0000-0000-0000C84B0000}"/>
    <cellStyle name="SAPBEXHLevel0 14 2 2" xfId="28786" xr:uid="{00000000-0005-0000-0000-0000C94B0000}"/>
    <cellStyle name="SAPBEXHLevel0 14 3" xfId="22791" xr:uid="{00000000-0005-0000-0000-0000CA4B0000}"/>
    <cellStyle name="SAPBEXHLevel0 14 3 2" xfId="29687" xr:uid="{00000000-0005-0000-0000-0000CB4B0000}"/>
    <cellStyle name="SAPBEXHLevel0 14 4" xfId="17292" xr:uid="{00000000-0005-0000-0000-0000CC4B0000}"/>
    <cellStyle name="SAPBEXHLevel0 14 5" xfId="24274" xr:uid="{00000000-0005-0000-0000-0000CD4B0000}"/>
    <cellStyle name="SAPBEXHLevel0 15" xfId="18075" xr:uid="{00000000-0005-0000-0000-0000CE4B0000}"/>
    <cellStyle name="SAPBEXHLevel0 15 2" xfId="24989" xr:uid="{00000000-0005-0000-0000-0000CF4B0000}"/>
    <cellStyle name="SAPBEXHLevel0 16" xfId="13338" xr:uid="{00000000-0005-0000-0000-0000D04B0000}"/>
    <cellStyle name="SAPBEXHLevel0 2" xfId="334" xr:uid="{00000000-0005-0000-0000-0000D14B0000}"/>
    <cellStyle name="SAPBEXHLevel0 2 2" xfId="708" xr:uid="{00000000-0005-0000-0000-0000D24B0000}"/>
    <cellStyle name="SAPBEXHLevel0 2 2 2" xfId="3535" xr:uid="{00000000-0005-0000-0000-0000D34B0000}"/>
    <cellStyle name="SAPBEXHLevel0 2 2 2 2" xfId="5938" xr:uid="{00000000-0005-0000-0000-0000D44B0000}"/>
    <cellStyle name="SAPBEXHLevel0 2 2 2 2 2" xfId="19992" xr:uid="{00000000-0005-0000-0000-0000D54B0000}"/>
    <cellStyle name="SAPBEXHLevel0 2 2 2 2 2 2" xfId="26900" xr:uid="{00000000-0005-0000-0000-0000D64B0000}"/>
    <cellStyle name="SAPBEXHLevel0 2 2 2 2 3" xfId="19401" xr:uid="{00000000-0005-0000-0000-0000D74B0000}"/>
    <cellStyle name="SAPBEXHLevel0 2 2 2 2 3 2" xfId="26310" xr:uid="{00000000-0005-0000-0000-0000D84B0000}"/>
    <cellStyle name="SAPBEXHLevel0 2 2 2 2 4" xfId="15284" xr:uid="{00000000-0005-0000-0000-0000D94B0000}"/>
    <cellStyle name="SAPBEXHLevel0 2 2 2 2 5" xfId="13931" xr:uid="{00000000-0005-0000-0000-0000DA4B0000}"/>
    <cellStyle name="SAPBEXHLevel0 2 2 2 3" xfId="10587" xr:uid="{00000000-0005-0000-0000-0000DB4B0000}"/>
    <cellStyle name="SAPBEXHLevel0 2 2 2 3 2" xfId="21895" xr:uid="{00000000-0005-0000-0000-0000DC4B0000}"/>
    <cellStyle name="SAPBEXHLevel0 2 2 2 3 2 2" xfId="28792" xr:uid="{00000000-0005-0000-0000-0000DD4B0000}"/>
    <cellStyle name="SAPBEXHLevel0 2 2 2 3 3" xfId="22797" xr:uid="{00000000-0005-0000-0000-0000DE4B0000}"/>
    <cellStyle name="SAPBEXHLevel0 2 2 2 3 3 2" xfId="29693" xr:uid="{00000000-0005-0000-0000-0000DF4B0000}"/>
    <cellStyle name="SAPBEXHLevel0 2 2 2 3 4" xfId="17298" xr:uid="{00000000-0005-0000-0000-0000E04B0000}"/>
    <cellStyle name="SAPBEXHLevel0 2 2 2 3 5" xfId="24280" xr:uid="{00000000-0005-0000-0000-0000E14B0000}"/>
    <cellStyle name="SAPBEXHLevel0 2 2 2 4" xfId="19000" xr:uid="{00000000-0005-0000-0000-0000E24B0000}"/>
    <cellStyle name="SAPBEXHLevel0 2 2 2 4 2" xfId="25909" xr:uid="{00000000-0005-0000-0000-0000E34B0000}"/>
    <cellStyle name="SAPBEXHLevel0 2 2 2 5" xfId="14368" xr:uid="{00000000-0005-0000-0000-0000E44B0000}"/>
    <cellStyle name="SAPBEXHLevel0 2 2 3" xfId="5939" xr:uid="{00000000-0005-0000-0000-0000E54B0000}"/>
    <cellStyle name="SAPBEXHLevel0 2 2 3 2" xfId="19993" xr:uid="{00000000-0005-0000-0000-0000E64B0000}"/>
    <cellStyle name="SAPBEXHLevel0 2 2 3 2 2" xfId="26901" xr:uid="{00000000-0005-0000-0000-0000E74B0000}"/>
    <cellStyle name="SAPBEXHLevel0 2 2 3 3" xfId="18879" xr:uid="{00000000-0005-0000-0000-0000E84B0000}"/>
    <cellStyle name="SAPBEXHLevel0 2 2 3 3 2" xfId="25788" xr:uid="{00000000-0005-0000-0000-0000E94B0000}"/>
    <cellStyle name="SAPBEXHLevel0 2 2 3 4" xfId="15285" xr:uid="{00000000-0005-0000-0000-0000EA4B0000}"/>
    <cellStyle name="SAPBEXHLevel0 2 2 3 5" xfId="14616" xr:uid="{00000000-0005-0000-0000-0000EB4B0000}"/>
    <cellStyle name="SAPBEXHLevel0 2 2 4" xfId="10586" xr:uid="{00000000-0005-0000-0000-0000EC4B0000}"/>
    <cellStyle name="SAPBEXHLevel0 2 2 4 2" xfId="21894" xr:uid="{00000000-0005-0000-0000-0000ED4B0000}"/>
    <cellStyle name="SAPBEXHLevel0 2 2 4 2 2" xfId="28791" xr:uid="{00000000-0005-0000-0000-0000EE4B0000}"/>
    <cellStyle name="SAPBEXHLevel0 2 2 4 3" xfId="22796" xr:uid="{00000000-0005-0000-0000-0000EF4B0000}"/>
    <cellStyle name="SAPBEXHLevel0 2 2 4 3 2" xfId="29692" xr:uid="{00000000-0005-0000-0000-0000F04B0000}"/>
    <cellStyle name="SAPBEXHLevel0 2 2 4 4" xfId="17297" xr:uid="{00000000-0005-0000-0000-0000F14B0000}"/>
    <cellStyle name="SAPBEXHLevel0 2 2 4 5" xfId="24279" xr:uid="{00000000-0005-0000-0000-0000F24B0000}"/>
    <cellStyle name="SAPBEXHLevel0 2 2 5" xfId="18280" xr:uid="{00000000-0005-0000-0000-0000F34B0000}"/>
    <cellStyle name="SAPBEXHLevel0 2 2 5 2" xfId="25194" xr:uid="{00000000-0005-0000-0000-0000F44B0000}"/>
    <cellStyle name="SAPBEXHLevel0 2 2 6" xfId="13515" xr:uid="{00000000-0005-0000-0000-0000F54B0000}"/>
    <cellStyle name="SAPBEXHLevel0 2 3" xfId="5169" xr:uid="{00000000-0005-0000-0000-0000F64B0000}"/>
    <cellStyle name="SAPBEXHLevel0 2 3 2" xfId="5935" xr:uid="{00000000-0005-0000-0000-0000F74B0000}"/>
    <cellStyle name="SAPBEXHLevel0 2 3 2 2" xfId="19989" xr:uid="{00000000-0005-0000-0000-0000F84B0000}"/>
    <cellStyle name="SAPBEXHLevel0 2 3 2 2 2" xfId="26897" xr:uid="{00000000-0005-0000-0000-0000F94B0000}"/>
    <cellStyle name="SAPBEXHLevel0 2 3 2 3" xfId="19399" xr:uid="{00000000-0005-0000-0000-0000FA4B0000}"/>
    <cellStyle name="SAPBEXHLevel0 2 3 2 3 2" xfId="26308" xr:uid="{00000000-0005-0000-0000-0000FB4B0000}"/>
    <cellStyle name="SAPBEXHLevel0 2 3 2 4" xfId="15281" xr:uid="{00000000-0005-0000-0000-0000FC4B0000}"/>
    <cellStyle name="SAPBEXHLevel0 2 3 2 5" xfId="13932" xr:uid="{00000000-0005-0000-0000-0000FD4B0000}"/>
    <cellStyle name="SAPBEXHLevel0 2 3 3" xfId="10588" xr:uid="{00000000-0005-0000-0000-0000FE4B0000}"/>
    <cellStyle name="SAPBEXHLevel0 2 3 3 2" xfId="21896" xr:uid="{00000000-0005-0000-0000-0000FF4B0000}"/>
    <cellStyle name="SAPBEXHLevel0 2 3 3 2 2" xfId="28793" xr:uid="{00000000-0005-0000-0000-0000004C0000}"/>
    <cellStyle name="SAPBEXHLevel0 2 3 3 3" xfId="22798" xr:uid="{00000000-0005-0000-0000-0000014C0000}"/>
    <cellStyle name="SAPBEXHLevel0 2 3 3 3 2" xfId="29694" xr:uid="{00000000-0005-0000-0000-0000024C0000}"/>
    <cellStyle name="SAPBEXHLevel0 2 3 3 4" xfId="17299" xr:uid="{00000000-0005-0000-0000-0000034C0000}"/>
    <cellStyle name="SAPBEXHLevel0 2 3 3 5" xfId="24281" xr:uid="{00000000-0005-0000-0000-0000044C0000}"/>
    <cellStyle name="SAPBEXHLevel0 2 3 4" xfId="9892" xr:uid="{00000000-0005-0000-0000-0000054C0000}"/>
    <cellStyle name="SAPBEXHLevel0 2 3 4 2" xfId="21361" xr:uid="{00000000-0005-0000-0000-0000064C0000}"/>
    <cellStyle name="SAPBEXHLevel0 2 3 4 2 2" xfId="28262" xr:uid="{00000000-0005-0000-0000-0000074C0000}"/>
    <cellStyle name="SAPBEXHLevel0 2 3 4 3" xfId="18305" xr:uid="{00000000-0005-0000-0000-0000084C0000}"/>
    <cellStyle name="SAPBEXHLevel0 2 3 4 3 2" xfId="25218" xr:uid="{00000000-0005-0000-0000-0000094C0000}"/>
    <cellStyle name="SAPBEXHLevel0 2 3 4 4" xfId="16739" xr:uid="{00000000-0005-0000-0000-00000A4C0000}"/>
    <cellStyle name="SAPBEXHLevel0 2 3 4 5" xfId="23819" xr:uid="{00000000-0005-0000-0000-00000B4C0000}"/>
    <cellStyle name="SAPBEXHLevel0 2 3 5" xfId="19520" xr:uid="{00000000-0005-0000-0000-00000C4C0000}"/>
    <cellStyle name="SAPBEXHLevel0 2 3 5 2" xfId="26429" xr:uid="{00000000-0005-0000-0000-00000D4C0000}"/>
    <cellStyle name="SAPBEXHLevel0 2 3 6" xfId="14810" xr:uid="{00000000-0005-0000-0000-00000E4C0000}"/>
    <cellStyle name="SAPBEXHLevel0 2 4" xfId="2749" xr:uid="{00000000-0005-0000-0000-00000F4C0000}"/>
    <cellStyle name="SAPBEXHLevel0 2 4 2" xfId="5934" xr:uid="{00000000-0005-0000-0000-0000104C0000}"/>
    <cellStyle name="SAPBEXHLevel0 2 4 2 2" xfId="19988" xr:uid="{00000000-0005-0000-0000-0000114C0000}"/>
    <cellStyle name="SAPBEXHLevel0 2 4 2 2 2" xfId="26896" xr:uid="{00000000-0005-0000-0000-0000124C0000}"/>
    <cellStyle name="SAPBEXHLevel0 2 4 2 3" xfId="18446" xr:uid="{00000000-0005-0000-0000-0000134C0000}"/>
    <cellStyle name="SAPBEXHLevel0 2 4 2 3 2" xfId="25359" xr:uid="{00000000-0005-0000-0000-0000144C0000}"/>
    <cellStyle name="SAPBEXHLevel0 2 4 2 4" xfId="15280" xr:uid="{00000000-0005-0000-0000-0000154C0000}"/>
    <cellStyle name="SAPBEXHLevel0 2 4 2 5" xfId="13601" xr:uid="{00000000-0005-0000-0000-0000164C0000}"/>
    <cellStyle name="SAPBEXHLevel0 2 4 3" xfId="10589" xr:uid="{00000000-0005-0000-0000-0000174C0000}"/>
    <cellStyle name="SAPBEXHLevel0 2 4 3 2" xfId="21897" xr:uid="{00000000-0005-0000-0000-0000184C0000}"/>
    <cellStyle name="SAPBEXHLevel0 2 4 3 2 2" xfId="28794" xr:uid="{00000000-0005-0000-0000-0000194C0000}"/>
    <cellStyle name="SAPBEXHLevel0 2 4 3 3" xfId="22799" xr:uid="{00000000-0005-0000-0000-00001A4C0000}"/>
    <cellStyle name="SAPBEXHLevel0 2 4 3 3 2" xfId="29695" xr:uid="{00000000-0005-0000-0000-00001B4C0000}"/>
    <cellStyle name="SAPBEXHLevel0 2 4 3 4" xfId="17300" xr:uid="{00000000-0005-0000-0000-00001C4C0000}"/>
    <cellStyle name="SAPBEXHLevel0 2 4 3 5" xfId="24282" xr:uid="{00000000-0005-0000-0000-00001D4C0000}"/>
    <cellStyle name="SAPBEXHLevel0 2 4 4" xfId="9536" xr:uid="{00000000-0005-0000-0000-00001E4C0000}"/>
    <cellStyle name="SAPBEXHLevel0 2 4 4 2" xfId="21029" xr:uid="{00000000-0005-0000-0000-00001F4C0000}"/>
    <cellStyle name="SAPBEXHLevel0 2 4 4 2 2" xfId="27933" xr:uid="{00000000-0005-0000-0000-0000204C0000}"/>
    <cellStyle name="SAPBEXHLevel0 2 4 4 3" xfId="21612" xr:uid="{00000000-0005-0000-0000-0000214C0000}"/>
    <cellStyle name="SAPBEXHLevel0 2 4 4 3 2" xfId="28510" xr:uid="{00000000-0005-0000-0000-0000224C0000}"/>
    <cellStyle name="SAPBEXHLevel0 2 4 4 4" xfId="16384" xr:uid="{00000000-0005-0000-0000-0000234C0000}"/>
    <cellStyle name="SAPBEXHLevel0 2 4 4 5" xfId="23490" xr:uid="{00000000-0005-0000-0000-0000244C0000}"/>
    <cellStyle name="SAPBEXHLevel0 2 4 5" xfId="18703" xr:uid="{00000000-0005-0000-0000-0000254C0000}"/>
    <cellStyle name="SAPBEXHLevel0 2 4 5 2" xfId="25614" xr:uid="{00000000-0005-0000-0000-0000264C0000}"/>
    <cellStyle name="SAPBEXHLevel0 2 4 6" xfId="14043" xr:uid="{00000000-0005-0000-0000-0000274C0000}"/>
    <cellStyle name="SAPBEXHLevel0 2 5" xfId="5940" xr:uid="{00000000-0005-0000-0000-0000284C0000}"/>
    <cellStyle name="SAPBEXHLevel0 2 5 2" xfId="9428" xr:uid="{00000000-0005-0000-0000-0000294C0000}"/>
    <cellStyle name="SAPBEXHLevel0 2 5 2 2" xfId="20927" xr:uid="{00000000-0005-0000-0000-00002A4C0000}"/>
    <cellStyle name="SAPBEXHLevel0 2 5 2 2 2" xfId="27831" xr:uid="{00000000-0005-0000-0000-00002B4C0000}"/>
    <cellStyle name="SAPBEXHLevel0 2 5 2 3" xfId="18568" xr:uid="{00000000-0005-0000-0000-00002C4C0000}"/>
    <cellStyle name="SAPBEXHLevel0 2 5 2 3 2" xfId="25479" xr:uid="{00000000-0005-0000-0000-00002D4C0000}"/>
    <cellStyle name="SAPBEXHLevel0 2 5 2 4" xfId="16279" xr:uid="{00000000-0005-0000-0000-00002E4C0000}"/>
    <cellStyle name="SAPBEXHLevel0 2 5 2 5" xfId="23388" xr:uid="{00000000-0005-0000-0000-00002F4C0000}"/>
    <cellStyle name="SAPBEXHLevel0 2 5 3" xfId="19994" xr:uid="{00000000-0005-0000-0000-0000304C0000}"/>
    <cellStyle name="SAPBEXHLevel0 2 5 3 2" xfId="26902" xr:uid="{00000000-0005-0000-0000-0000314C0000}"/>
    <cellStyle name="SAPBEXHLevel0 2 5 4" xfId="19400" xr:uid="{00000000-0005-0000-0000-0000324C0000}"/>
    <cellStyle name="SAPBEXHLevel0 2 5 4 2" xfId="26309" xr:uid="{00000000-0005-0000-0000-0000334C0000}"/>
    <cellStyle name="SAPBEXHLevel0 2 5 5" xfId="15286" xr:uid="{00000000-0005-0000-0000-0000344C0000}"/>
    <cellStyle name="SAPBEXHLevel0 2 5 6" xfId="13614" xr:uid="{00000000-0005-0000-0000-0000354C0000}"/>
    <cellStyle name="SAPBEXHLevel0 2 6" xfId="10585" xr:uid="{00000000-0005-0000-0000-0000364C0000}"/>
    <cellStyle name="SAPBEXHLevel0 2 6 2" xfId="10538" xr:uid="{00000000-0005-0000-0000-0000374C0000}"/>
    <cellStyle name="SAPBEXHLevel0 2 6 2 2" xfId="21852" xr:uid="{00000000-0005-0000-0000-0000384C0000}"/>
    <cellStyle name="SAPBEXHLevel0 2 6 2 2 2" xfId="28749" xr:uid="{00000000-0005-0000-0000-0000394C0000}"/>
    <cellStyle name="SAPBEXHLevel0 2 6 2 3" xfId="22756" xr:uid="{00000000-0005-0000-0000-00003A4C0000}"/>
    <cellStyle name="SAPBEXHLevel0 2 6 2 3 2" xfId="29652" xr:uid="{00000000-0005-0000-0000-00003B4C0000}"/>
    <cellStyle name="SAPBEXHLevel0 2 6 2 4" xfId="17256" xr:uid="{00000000-0005-0000-0000-00003C4C0000}"/>
    <cellStyle name="SAPBEXHLevel0 2 6 2 5" xfId="24239" xr:uid="{00000000-0005-0000-0000-00003D4C0000}"/>
    <cellStyle name="SAPBEXHLevel0 2 6 3" xfId="21893" xr:uid="{00000000-0005-0000-0000-00003E4C0000}"/>
    <cellStyle name="SAPBEXHLevel0 2 6 3 2" xfId="28790" xr:uid="{00000000-0005-0000-0000-00003F4C0000}"/>
    <cellStyle name="SAPBEXHLevel0 2 6 4" xfId="22795" xr:uid="{00000000-0005-0000-0000-0000404C0000}"/>
    <cellStyle name="SAPBEXHLevel0 2 6 4 2" xfId="29691" xr:uid="{00000000-0005-0000-0000-0000414C0000}"/>
    <cellStyle name="SAPBEXHLevel0 2 6 5" xfId="17296" xr:uid="{00000000-0005-0000-0000-0000424C0000}"/>
    <cellStyle name="SAPBEXHLevel0 2 6 6" xfId="24278" xr:uid="{00000000-0005-0000-0000-0000434C0000}"/>
    <cellStyle name="SAPBEXHLevel0 2 7" xfId="18076" xr:uid="{00000000-0005-0000-0000-0000444C0000}"/>
    <cellStyle name="SAPBEXHLevel0 2 7 2" xfId="24990" xr:uid="{00000000-0005-0000-0000-0000454C0000}"/>
    <cellStyle name="SAPBEXHLevel0 2 8" xfId="13339" xr:uid="{00000000-0005-0000-0000-0000464C0000}"/>
    <cellStyle name="SAPBEXHLevel0 3" xfId="335" xr:uid="{00000000-0005-0000-0000-0000474C0000}"/>
    <cellStyle name="SAPBEXHLevel0 3 2" xfId="3536" xr:uid="{00000000-0005-0000-0000-0000484C0000}"/>
    <cellStyle name="SAPBEXHLevel0 3 2 2" xfId="5932" xr:uid="{00000000-0005-0000-0000-0000494C0000}"/>
    <cellStyle name="SAPBEXHLevel0 3 2 2 2" xfId="19986" xr:uid="{00000000-0005-0000-0000-00004A4C0000}"/>
    <cellStyle name="SAPBEXHLevel0 3 2 2 2 2" xfId="26894" xr:uid="{00000000-0005-0000-0000-00004B4C0000}"/>
    <cellStyle name="SAPBEXHLevel0 3 2 2 3" xfId="20443" xr:uid="{00000000-0005-0000-0000-00004C4C0000}"/>
    <cellStyle name="SAPBEXHLevel0 3 2 2 3 2" xfId="27347" xr:uid="{00000000-0005-0000-0000-00004D4C0000}"/>
    <cellStyle name="SAPBEXHLevel0 3 2 2 4" xfId="15278" xr:uid="{00000000-0005-0000-0000-00004E4C0000}"/>
    <cellStyle name="SAPBEXHLevel0 3 2 2 5" xfId="13933" xr:uid="{00000000-0005-0000-0000-00004F4C0000}"/>
    <cellStyle name="SAPBEXHLevel0 3 2 3" xfId="10591" xr:uid="{00000000-0005-0000-0000-0000504C0000}"/>
    <cellStyle name="SAPBEXHLevel0 3 2 3 2" xfId="21899" xr:uid="{00000000-0005-0000-0000-0000514C0000}"/>
    <cellStyle name="SAPBEXHLevel0 3 2 3 2 2" xfId="28796" xr:uid="{00000000-0005-0000-0000-0000524C0000}"/>
    <cellStyle name="SAPBEXHLevel0 3 2 3 3" xfId="22801" xr:uid="{00000000-0005-0000-0000-0000534C0000}"/>
    <cellStyle name="SAPBEXHLevel0 3 2 3 3 2" xfId="29697" xr:uid="{00000000-0005-0000-0000-0000544C0000}"/>
    <cellStyle name="SAPBEXHLevel0 3 2 3 4" xfId="17302" xr:uid="{00000000-0005-0000-0000-0000554C0000}"/>
    <cellStyle name="SAPBEXHLevel0 3 2 3 5" xfId="24284" xr:uid="{00000000-0005-0000-0000-0000564C0000}"/>
    <cellStyle name="SAPBEXHLevel0 3 2 4" xfId="9794" xr:uid="{00000000-0005-0000-0000-0000574C0000}"/>
    <cellStyle name="SAPBEXHLevel0 3 2 4 2" xfId="21263" xr:uid="{00000000-0005-0000-0000-0000584C0000}"/>
    <cellStyle name="SAPBEXHLevel0 3 2 4 2 2" xfId="28167" xr:uid="{00000000-0005-0000-0000-0000594C0000}"/>
    <cellStyle name="SAPBEXHLevel0 3 2 4 3" xfId="19734" xr:uid="{00000000-0005-0000-0000-00005A4C0000}"/>
    <cellStyle name="SAPBEXHLevel0 3 2 4 3 2" xfId="26642" xr:uid="{00000000-0005-0000-0000-00005B4C0000}"/>
    <cellStyle name="SAPBEXHLevel0 3 2 4 4" xfId="16641" xr:uid="{00000000-0005-0000-0000-00005C4C0000}"/>
    <cellStyle name="SAPBEXHLevel0 3 2 4 5" xfId="23724" xr:uid="{00000000-0005-0000-0000-00005D4C0000}"/>
    <cellStyle name="SAPBEXHLevel0 3 2 5" xfId="19001" xr:uid="{00000000-0005-0000-0000-00005E4C0000}"/>
    <cellStyle name="SAPBEXHLevel0 3 2 5 2" xfId="25910" xr:uid="{00000000-0005-0000-0000-00005F4C0000}"/>
    <cellStyle name="SAPBEXHLevel0 3 2 6" xfId="14369" xr:uid="{00000000-0005-0000-0000-0000604C0000}"/>
    <cellStyle name="SAPBEXHLevel0 3 3" xfId="5170" xr:uid="{00000000-0005-0000-0000-0000614C0000}"/>
    <cellStyle name="SAPBEXHLevel0 3 3 2" xfId="5931" xr:uid="{00000000-0005-0000-0000-0000624C0000}"/>
    <cellStyle name="SAPBEXHLevel0 3 3 2 2" xfId="19985" xr:uid="{00000000-0005-0000-0000-0000634C0000}"/>
    <cellStyle name="SAPBEXHLevel0 3 3 2 2 2" xfId="26893" xr:uid="{00000000-0005-0000-0000-0000644C0000}"/>
    <cellStyle name="SAPBEXHLevel0 3 3 2 3" xfId="20442" xr:uid="{00000000-0005-0000-0000-0000654C0000}"/>
    <cellStyle name="SAPBEXHLevel0 3 3 2 3 2" xfId="27346" xr:uid="{00000000-0005-0000-0000-0000664C0000}"/>
    <cellStyle name="SAPBEXHLevel0 3 3 2 4" xfId="15277" xr:uid="{00000000-0005-0000-0000-0000674C0000}"/>
    <cellStyle name="SAPBEXHLevel0 3 3 2 5" xfId="13608" xr:uid="{00000000-0005-0000-0000-0000684C0000}"/>
    <cellStyle name="SAPBEXHLevel0 3 3 3" xfId="10592" xr:uid="{00000000-0005-0000-0000-0000694C0000}"/>
    <cellStyle name="SAPBEXHLevel0 3 3 3 2" xfId="21900" xr:uid="{00000000-0005-0000-0000-00006A4C0000}"/>
    <cellStyle name="SAPBEXHLevel0 3 3 3 2 2" xfId="28797" xr:uid="{00000000-0005-0000-0000-00006B4C0000}"/>
    <cellStyle name="SAPBEXHLevel0 3 3 3 3" xfId="22802" xr:uid="{00000000-0005-0000-0000-00006C4C0000}"/>
    <cellStyle name="SAPBEXHLevel0 3 3 3 3 2" xfId="29698" xr:uid="{00000000-0005-0000-0000-00006D4C0000}"/>
    <cellStyle name="SAPBEXHLevel0 3 3 3 4" xfId="17303" xr:uid="{00000000-0005-0000-0000-00006E4C0000}"/>
    <cellStyle name="SAPBEXHLevel0 3 3 3 5" xfId="24285" xr:uid="{00000000-0005-0000-0000-00006F4C0000}"/>
    <cellStyle name="SAPBEXHLevel0 3 3 4" xfId="9793" xr:uid="{00000000-0005-0000-0000-0000704C0000}"/>
    <cellStyle name="SAPBEXHLevel0 3 3 4 2" xfId="21262" xr:uid="{00000000-0005-0000-0000-0000714C0000}"/>
    <cellStyle name="SAPBEXHLevel0 3 3 4 2 2" xfId="28166" xr:uid="{00000000-0005-0000-0000-0000724C0000}"/>
    <cellStyle name="SAPBEXHLevel0 3 3 4 3" xfId="21608" xr:uid="{00000000-0005-0000-0000-0000734C0000}"/>
    <cellStyle name="SAPBEXHLevel0 3 3 4 3 2" xfId="28506" xr:uid="{00000000-0005-0000-0000-0000744C0000}"/>
    <cellStyle name="SAPBEXHLevel0 3 3 4 4" xfId="16640" xr:uid="{00000000-0005-0000-0000-0000754C0000}"/>
    <cellStyle name="SAPBEXHLevel0 3 3 4 5" xfId="23723" xr:uid="{00000000-0005-0000-0000-0000764C0000}"/>
    <cellStyle name="SAPBEXHLevel0 3 3 5" xfId="19521" xr:uid="{00000000-0005-0000-0000-0000774C0000}"/>
    <cellStyle name="SAPBEXHLevel0 3 3 5 2" xfId="26430" xr:uid="{00000000-0005-0000-0000-0000784C0000}"/>
    <cellStyle name="SAPBEXHLevel0 3 3 6" xfId="14811" xr:uid="{00000000-0005-0000-0000-0000794C0000}"/>
    <cellStyle name="SAPBEXHLevel0 3 4" xfId="2750" xr:uid="{00000000-0005-0000-0000-00007A4C0000}"/>
    <cellStyle name="SAPBEXHLevel0 3 4 2" xfId="5930" xr:uid="{00000000-0005-0000-0000-00007B4C0000}"/>
    <cellStyle name="SAPBEXHLevel0 3 4 2 2" xfId="19984" xr:uid="{00000000-0005-0000-0000-00007C4C0000}"/>
    <cellStyle name="SAPBEXHLevel0 3 4 2 2 2" xfId="26892" xr:uid="{00000000-0005-0000-0000-00007D4C0000}"/>
    <cellStyle name="SAPBEXHLevel0 3 4 2 3" xfId="20441" xr:uid="{00000000-0005-0000-0000-00007E4C0000}"/>
    <cellStyle name="SAPBEXHLevel0 3 4 2 3 2" xfId="27345" xr:uid="{00000000-0005-0000-0000-00007F4C0000}"/>
    <cellStyle name="SAPBEXHLevel0 3 4 2 4" xfId="15276" xr:uid="{00000000-0005-0000-0000-0000804C0000}"/>
    <cellStyle name="SAPBEXHLevel0 3 4 2 5" xfId="14618" xr:uid="{00000000-0005-0000-0000-0000814C0000}"/>
    <cellStyle name="SAPBEXHLevel0 3 4 3" xfId="10593" xr:uid="{00000000-0005-0000-0000-0000824C0000}"/>
    <cellStyle name="SAPBEXHLevel0 3 4 3 2" xfId="21901" xr:uid="{00000000-0005-0000-0000-0000834C0000}"/>
    <cellStyle name="SAPBEXHLevel0 3 4 3 2 2" xfId="28798" xr:uid="{00000000-0005-0000-0000-0000844C0000}"/>
    <cellStyle name="SAPBEXHLevel0 3 4 3 3" xfId="22803" xr:uid="{00000000-0005-0000-0000-0000854C0000}"/>
    <cellStyle name="SAPBEXHLevel0 3 4 3 3 2" xfId="29699" xr:uid="{00000000-0005-0000-0000-0000864C0000}"/>
    <cellStyle name="SAPBEXHLevel0 3 4 3 4" xfId="17304" xr:uid="{00000000-0005-0000-0000-0000874C0000}"/>
    <cellStyle name="SAPBEXHLevel0 3 4 3 5" xfId="24286" xr:uid="{00000000-0005-0000-0000-0000884C0000}"/>
    <cellStyle name="SAPBEXHLevel0 3 4 4" xfId="9563" xr:uid="{00000000-0005-0000-0000-0000894C0000}"/>
    <cellStyle name="SAPBEXHLevel0 3 4 4 2" xfId="21053" xr:uid="{00000000-0005-0000-0000-00008A4C0000}"/>
    <cellStyle name="SAPBEXHLevel0 3 4 4 2 2" xfId="27957" xr:uid="{00000000-0005-0000-0000-00008B4C0000}"/>
    <cellStyle name="SAPBEXHLevel0 3 4 4 3" xfId="19256" xr:uid="{00000000-0005-0000-0000-00008C4C0000}"/>
    <cellStyle name="SAPBEXHLevel0 3 4 4 3 2" xfId="26165" xr:uid="{00000000-0005-0000-0000-00008D4C0000}"/>
    <cellStyle name="SAPBEXHLevel0 3 4 4 4" xfId="16411" xr:uid="{00000000-0005-0000-0000-00008E4C0000}"/>
    <cellStyle name="SAPBEXHLevel0 3 4 4 5" xfId="23514" xr:uid="{00000000-0005-0000-0000-00008F4C0000}"/>
    <cellStyle name="SAPBEXHLevel0 3 4 5" xfId="18704" xr:uid="{00000000-0005-0000-0000-0000904C0000}"/>
    <cellStyle name="SAPBEXHLevel0 3 4 5 2" xfId="25615" xr:uid="{00000000-0005-0000-0000-0000914C0000}"/>
    <cellStyle name="SAPBEXHLevel0 3 4 6" xfId="14044" xr:uid="{00000000-0005-0000-0000-0000924C0000}"/>
    <cellStyle name="SAPBEXHLevel0 3 5" xfId="5933" xr:uid="{00000000-0005-0000-0000-0000934C0000}"/>
    <cellStyle name="SAPBEXHLevel0 3 5 2" xfId="9464" xr:uid="{00000000-0005-0000-0000-0000944C0000}"/>
    <cellStyle name="SAPBEXHLevel0 3 5 2 2" xfId="20958" xr:uid="{00000000-0005-0000-0000-0000954C0000}"/>
    <cellStyle name="SAPBEXHLevel0 3 5 2 2 2" xfId="27862" xr:uid="{00000000-0005-0000-0000-0000964C0000}"/>
    <cellStyle name="SAPBEXHLevel0 3 5 2 3" xfId="18561" xr:uid="{00000000-0005-0000-0000-0000974C0000}"/>
    <cellStyle name="SAPBEXHLevel0 3 5 2 3 2" xfId="25472" xr:uid="{00000000-0005-0000-0000-0000984C0000}"/>
    <cellStyle name="SAPBEXHLevel0 3 5 2 4" xfId="16312" xr:uid="{00000000-0005-0000-0000-0000994C0000}"/>
    <cellStyle name="SAPBEXHLevel0 3 5 2 5" xfId="23419" xr:uid="{00000000-0005-0000-0000-00009A4C0000}"/>
    <cellStyle name="SAPBEXHLevel0 3 5 3" xfId="19987" xr:uid="{00000000-0005-0000-0000-00009B4C0000}"/>
    <cellStyle name="SAPBEXHLevel0 3 5 3 2" xfId="26895" xr:uid="{00000000-0005-0000-0000-00009C4C0000}"/>
    <cellStyle name="SAPBEXHLevel0 3 5 4" xfId="20444" xr:uid="{00000000-0005-0000-0000-00009D4C0000}"/>
    <cellStyle name="SAPBEXHLevel0 3 5 4 2" xfId="27348" xr:uid="{00000000-0005-0000-0000-00009E4C0000}"/>
    <cellStyle name="SAPBEXHLevel0 3 5 5" xfId="15279" xr:uid="{00000000-0005-0000-0000-00009F4C0000}"/>
    <cellStyle name="SAPBEXHLevel0 3 5 6" xfId="14617" xr:uid="{00000000-0005-0000-0000-0000A04C0000}"/>
    <cellStyle name="SAPBEXHLevel0 3 6" xfId="10590" xr:uid="{00000000-0005-0000-0000-0000A14C0000}"/>
    <cellStyle name="SAPBEXHLevel0 3 6 2" xfId="21898" xr:uid="{00000000-0005-0000-0000-0000A24C0000}"/>
    <cellStyle name="SAPBEXHLevel0 3 6 2 2" xfId="28795" xr:uid="{00000000-0005-0000-0000-0000A34C0000}"/>
    <cellStyle name="SAPBEXHLevel0 3 6 3" xfId="22800" xr:uid="{00000000-0005-0000-0000-0000A44C0000}"/>
    <cellStyle name="SAPBEXHLevel0 3 6 3 2" xfId="29696" xr:uid="{00000000-0005-0000-0000-0000A54C0000}"/>
    <cellStyle name="SAPBEXHLevel0 3 6 4" xfId="17301" xr:uid="{00000000-0005-0000-0000-0000A64C0000}"/>
    <cellStyle name="SAPBEXHLevel0 3 6 5" xfId="24283" xr:uid="{00000000-0005-0000-0000-0000A74C0000}"/>
    <cellStyle name="SAPBEXHLevel0 3 7" xfId="10048" xr:uid="{00000000-0005-0000-0000-0000A84C0000}"/>
    <cellStyle name="SAPBEXHLevel0 3 7 2" xfId="21500" xr:uid="{00000000-0005-0000-0000-0000A94C0000}"/>
    <cellStyle name="SAPBEXHLevel0 3 7 2 2" xfId="28399" xr:uid="{00000000-0005-0000-0000-0000AA4C0000}"/>
    <cellStyle name="SAPBEXHLevel0 3 7 3" xfId="15017" xr:uid="{00000000-0005-0000-0000-0000AB4C0000}"/>
    <cellStyle name="SAPBEXHLevel0 3 7 3 2" xfId="13985" xr:uid="{00000000-0005-0000-0000-0000AC4C0000}"/>
    <cellStyle name="SAPBEXHLevel0 3 7 4" xfId="16878" xr:uid="{00000000-0005-0000-0000-0000AD4C0000}"/>
    <cellStyle name="SAPBEXHLevel0 3 7 5" xfId="23953" xr:uid="{00000000-0005-0000-0000-0000AE4C0000}"/>
    <cellStyle name="SAPBEXHLevel0 3 8" xfId="18077" xr:uid="{00000000-0005-0000-0000-0000AF4C0000}"/>
    <cellStyle name="SAPBEXHLevel0 3 8 2" xfId="24991" xr:uid="{00000000-0005-0000-0000-0000B04C0000}"/>
    <cellStyle name="SAPBEXHLevel0 3 9" xfId="13340" xr:uid="{00000000-0005-0000-0000-0000B14C0000}"/>
    <cellStyle name="SAPBEXHLevel0 4" xfId="336" xr:uid="{00000000-0005-0000-0000-0000B24C0000}"/>
    <cellStyle name="SAPBEXHLevel0 4 2" xfId="337" xr:uid="{00000000-0005-0000-0000-0000B34C0000}"/>
    <cellStyle name="SAPBEXHLevel0 4 2 2" xfId="3537" xr:uid="{00000000-0005-0000-0000-0000B44C0000}"/>
    <cellStyle name="SAPBEXHLevel0 4 2 2 2" xfId="5927" xr:uid="{00000000-0005-0000-0000-0000B54C0000}"/>
    <cellStyle name="SAPBEXHLevel0 4 2 2 2 2" xfId="19981" xr:uid="{00000000-0005-0000-0000-0000B64C0000}"/>
    <cellStyle name="SAPBEXHLevel0 4 2 2 2 2 2" xfId="26889" xr:uid="{00000000-0005-0000-0000-0000B74C0000}"/>
    <cellStyle name="SAPBEXHLevel0 4 2 2 2 3" xfId="19720" xr:uid="{00000000-0005-0000-0000-0000B84C0000}"/>
    <cellStyle name="SAPBEXHLevel0 4 2 2 2 3 2" xfId="26628" xr:uid="{00000000-0005-0000-0000-0000B94C0000}"/>
    <cellStyle name="SAPBEXHLevel0 4 2 2 2 4" xfId="15273" xr:uid="{00000000-0005-0000-0000-0000BA4C0000}"/>
    <cellStyle name="SAPBEXHLevel0 4 2 2 2 5" xfId="13646" xr:uid="{00000000-0005-0000-0000-0000BB4C0000}"/>
    <cellStyle name="SAPBEXHLevel0 4 2 2 3" xfId="10596" xr:uid="{00000000-0005-0000-0000-0000BC4C0000}"/>
    <cellStyle name="SAPBEXHLevel0 4 2 2 3 2" xfId="21904" xr:uid="{00000000-0005-0000-0000-0000BD4C0000}"/>
    <cellStyle name="SAPBEXHLevel0 4 2 2 3 2 2" xfId="28801" xr:uid="{00000000-0005-0000-0000-0000BE4C0000}"/>
    <cellStyle name="SAPBEXHLevel0 4 2 2 3 3" xfId="22806" xr:uid="{00000000-0005-0000-0000-0000BF4C0000}"/>
    <cellStyle name="SAPBEXHLevel0 4 2 2 3 3 2" xfId="29702" xr:uid="{00000000-0005-0000-0000-0000C04C0000}"/>
    <cellStyle name="SAPBEXHLevel0 4 2 2 3 4" xfId="17307" xr:uid="{00000000-0005-0000-0000-0000C14C0000}"/>
    <cellStyle name="SAPBEXHLevel0 4 2 2 3 5" xfId="24289" xr:uid="{00000000-0005-0000-0000-0000C24C0000}"/>
    <cellStyle name="SAPBEXHLevel0 4 2 2 4" xfId="19002" xr:uid="{00000000-0005-0000-0000-0000C34C0000}"/>
    <cellStyle name="SAPBEXHLevel0 4 2 2 4 2" xfId="25911" xr:uid="{00000000-0005-0000-0000-0000C44C0000}"/>
    <cellStyle name="SAPBEXHLevel0 4 2 2 5" xfId="14370" xr:uid="{00000000-0005-0000-0000-0000C54C0000}"/>
    <cellStyle name="SAPBEXHLevel0 4 2 3" xfId="5928" xr:uid="{00000000-0005-0000-0000-0000C64C0000}"/>
    <cellStyle name="SAPBEXHLevel0 4 2 3 2" xfId="19982" xr:uid="{00000000-0005-0000-0000-0000C74C0000}"/>
    <cellStyle name="SAPBEXHLevel0 4 2 3 2 2" xfId="26890" xr:uid="{00000000-0005-0000-0000-0000C84C0000}"/>
    <cellStyle name="SAPBEXHLevel0 4 2 3 3" xfId="20439" xr:uid="{00000000-0005-0000-0000-0000C94C0000}"/>
    <cellStyle name="SAPBEXHLevel0 4 2 3 3 2" xfId="27343" xr:uid="{00000000-0005-0000-0000-0000CA4C0000}"/>
    <cellStyle name="SAPBEXHLevel0 4 2 3 4" xfId="15274" xr:uid="{00000000-0005-0000-0000-0000CB4C0000}"/>
    <cellStyle name="SAPBEXHLevel0 4 2 3 5" xfId="13636" xr:uid="{00000000-0005-0000-0000-0000CC4C0000}"/>
    <cellStyle name="SAPBEXHLevel0 4 2 4" xfId="10595" xr:uid="{00000000-0005-0000-0000-0000CD4C0000}"/>
    <cellStyle name="SAPBEXHLevel0 4 2 4 2" xfId="21903" xr:uid="{00000000-0005-0000-0000-0000CE4C0000}"/>
    <cellStyle name="SAPBEXHLevel0 4 2 4 2 2" xfId="28800" xr:uid="{00000000-0005-0000-0000-0000CF4C0000}"/>
    <cellStyle name="SAPBEXHLevel0 4 2 4 3" xfId="22805" xr:uid="{00000000-0005-0000-0000-0000D04C0000}"/>
    <cellStyle name="SAPBEXHLevel0 4 2 4 3 2" xfId="29701" xr:uid="{00000000-0005-0000-0000-0000D14C0000}"/>
    <cellStyle name="SAPBEXHLevel0 4 2 4 4" xfId="17306" xr:uid="{00000000-0005-0000-0000-0000D24C0000}"/>
    <cellStyle name="SAPBEXHLevel0 4 2 4 5" xfId="24288" xr:uid="{00000000-0005-0000-0000-0000D34C0000}"/>
    <cellStyle name="SAPBEXHLevel0 4 2 5" xfId="9858" xr:uid="{00000000-0005-0000-0000-0000D44C0000}"/>
    <cellStyle name="SAPBEXHLevel0 4 2 5 2" xfId="21327" xr:uid="{00000000-0005-0000-0000-0000D54C0000}"/>
    <cellStyle name="SAPBEXHLevel0 4 2 5 2 2" xfId="28230" xr:uid="{00000000-0005-0000-0000-0000D64C0000}"/>
    <cellStyle name="SAPBEXHLevel0 4 2 5 3" xfId="19732" xr:uid="{00000000-0005-0000-0000-0000D74C0000}"/>
    <cellStyle name="SAPBEXHLevel0 4 2 5 3 2" xfId="26640" xr:uid="{00000000-0005-0000-0000-0000D84C0000}"/>
    <cellStyle name="SAPBEXHLevel0 4 2 5 4" xfId="16705" xr:uid="{00000000-0005-0000-0000-0000D94C0000}"/>
    <cellStyle name="SAPBEXHLevel0 4 2 5 5" xfId="23787" xr:uid="{00000000-0005-0000-0000-0000DA4C0000}"/>
    <cellStyle name="SAPBEXHLevel0 4 2 6" xfId="18079" xr:uid="{00000000-0005-0000-0000-0000DB4C0000}"/>
    <cellStyle name="SAPBEXHLevel0 4 2 6 2" xfId="24993" xr:uid="{00000000-0005-0000-0000-0000DC4C0000}"/>
    <cellStyle name="SAPBEXHLevel0 4 2 7" xfId="13342" xr:uid="{00000000-0005-0000-0000-0000DD4C0000}"/>
    <cellStyle name="SAPBEXHLevel0 4 3" xfId="5171" xr:uid="{00000000-0005-0000-0000-0000DE4C0000}"/>
    <cellStyle name="SAPBEXHLevel0 4 3 2" xfId="5926" xr:uid="{00000000-0005-0000-0000-0000DF4C0000}"/>
    <cellStyle name="SAPBEXHLevel0 4 3 2 2" xfId="19980" xr:uid="{00000000-0005-0000-0000-0000E04C0000}"/>
    <cellStyle name="SAPBEXHLevel0 4 3 2 2 2" xfId="26888" xr:uid="{00000000-0005-0000-0000-0000E14C0000}"/>
    <cellStyle name="SAPBEXHLevel0 4 3 2 3" xfId="18007" xr:uid="{00000000-0005-0000-0000-0000E24C0000}"/>
    <cellStyle name="SAPBEXHLevel0 4 3 2 3 2" xfId="24921" xr:uid="{00000000-0005-0000-0000-0000E34C0000}"/>
    <cellStyle name="SAPBEXHLevel0 4 3 2 4" xfId="15272" xr:uid="{00000000-0005-0000-0000-0000E44C0000}"/>
    <cellStyle name="SAPBEXHLevel0 4 3 2 5" xfId="14619" xr:uid="{00000000-0005-0000-0000-0000E54C0000}"/>
    <cellStyle name="SAPBEXHLevel0 4 3 3" xfId="10597" xr:uid="{00000000-0005-0000-0000-0000E64C0000}"/>
    <cellStyle name="SAPBEXHLevel0 4 3 3 2" xfId="21905" xr:uid="{00000000-0005-0000-0000-0000E74C0000}"/>
    <cellStyle name="SAPBEXHLevel0 4 3 3 2 2" xfId="28802" xr:uid="{00000000-0005-0000-0000-0000E84C0000}"/>
    <cellStyle name="SAPBEXHLevel0 4 3 3 3" xfId="22807" xr:uid="{00000000-0005-0000-0000-0000E94C0000}"/>
    <cellStyle name="SAPBEXHLevel0 4 3 3 3 2" xfId="29703" xr:uid="{00000000-0005-0000-0000-0000EA4C0000}"/>
    <cellStyle name="SAPBEXHLevel0 4 3 3 4" xfId="17308" xr:uid="{00000000-0005-0000-0000-0000EB4C0000}"/>
    <cellStyle name="SAPBEXHLevel0 4 3 3 5" xfId="24290" xr:uid="{00000000-0005-0000-0000-0000EC4C0000}"/>
    <cellStyle name="SAPBEXHLevel0 4 3 4" xfId="9729" xr:uid="{00000000-0005-0000-0000-0000ED4C0000}"/>
    <cellStyle name="SAPBEXHLevel0 4 3 4 2" xfId="21198" xr:uid="{00000000-0005-0000-0000-0000EE4C0000}"/>
    <cellStyle name="SAPBEXHLevel0 4 3 4 2 2" xfId="28102" xr:uid="{00000000-0005-0000-0000-0000EF4C0000}"/>
    <cellStyle name="SAPBEXHLevel0 4 3 4 3" xfId="19722" xr:uid="{00000000-0005-0000-0000-0000F04C0000}"/>
    <cellStyle name="SAPBEXHLevel0 4 3 4 3 2" xfId="26630" xr:uid="{00000000-0005-0000-0000-0000F14C0000}"/>
    <cellStyle name="SAPBEXHLevel0 4 3 4 4" xfId="16576" xr:uid="{00000000-0005-0000-0000-0000F24C0000}"/>
    <cellStyle name="SAPBEXHLevel0 4 3 4 5" xfId="23659" xr:uid="{00000000-0005-0000-0000-0000F34C0000}"/>
    <cellStyle name="SAPBEXHLevel0 4 3 5" xfId="19522" xr:uid="{00000000-0005-0000-0000-0000F44C0000}"/>
    <cellStyle name="SAPBEXHLevel0 4 3 5 2" xfId="26431" xr:uid="{00000000-0005-0000-0000-0000F54C0000}"/>
    <cellStyle name="SAPBEXHLevel0 4 3 6" xfId="14812" xr:uid="{00000000-0005-0000-0000-0000F64C0000}"/>
    <cellStyle name="SAPBEXHLevel0 4 4" xfId="2751" xr:uid="{00000000-0005-0000-0000-0000F74C0000}"/>
    <cellStyle name="SAPBEXHLevel0 4 4 2" xfId="5925" xr:uid="{00000000-0005-0000-0000-0000F84C0000}"/>
    <cellStyle name="SAPBEXHLevel0 4 4 2 2" xfId="19979" xr:uid="{00000000-0005-0000-0000-0000F94C0000}"/>
    <cellStyle name="SAPBEXHLevel0 4 4 2 2 2" xfId="26887" xr:uid="{00000000-0005-0000-0000-0000FA4C0000}"/>
    <cellStyle name="SAPBEXHLevel0 4 4 2 3" xfId="19402" xr:uid="{00000000-0005-0000-0000-0000FB4C0000}"/>
    <cellStyle name="SAPBEXHLevel0 4 4 2 3 2" xfId="26311" xr:uid="{00000000-0005-0000-0000-0000FC4C0000}"/>
    <cellStyle name="SAPBEXHLevel0 4 4 2 4" xfId="15271" xr:uid="{00000000-0005-0000-0000-0000FD4C0000}"/>
    <cellStyle name="SAPBEXHLevel0 4 4 2 5" xfId="13721" xr:uid="{00000000-0005-0000-0000-0000FE4C0000}"/>
    <cellStyle name="SAPBEXHLevel0 4 4 3" xfId="10598" xr:uid="{00000000-0005-0000-0000-0000FF4C0000}"/>
    <cellStyle name="SAPBEXHLevel0 4 4 3 2" xfId="21906" xr:uid="{00000000-0005-0000-0000-0000004D0000}"/>
    <cellStyle name="SAPBEXHLevel0 4 4 3 2 2" xfId="28803" xr:uid="{00000000-0005-0000-0000-0000014D0000}"/>
    <cellStyle name="SAPBEXHLevel0 4 4 3 3" xfId="22808" xr:uid="{00000000-0005-0000-0000-0000024D0000}"/>
    <cellStyle name="SAPBEXHLevel0 4 4 3 3 2" xfId="29704" xr:uid="{00000000-0005-0000-0000-0000034D0000}"/>
    <cellStyle name="SAPBEXHLevel0 4 4 3 4" xfId="17309" xr:uid="{00000000-0005-0000-0000-0000044D0000}"/>
    <cellStyle name="SAPBEXHLevel0 4 4 3 5" xfId="24291" xr:uid="{00000000-0005-0000-0000-0000054D0000}"/>
    <cellStyle name="SAPBEXHLevel0 4 4 4" xfId="9609" xr:uid="{00000000-0005-0000-0000-0000064D0000}"/>
    <cellStyle name="SAPBEXHLevel0 4 4 4 2" xfId="21084" xr:uid="{00000000-0005-0000-0000-0000074D0000}"/>
    <cellStyle name="SAPBEXHLevel0 4 4 4 2 2" xfId="27988" xr:uid="{00000000-0005-0000-0000-0000084D0000}"/>
    <cellStyle name="SAPBEXHLevel0 4 4 4 3" xfId="17943" xr:uid="{00000000-0005-0000-0000-0000094D0000}"/>
    <cellStyle name="SAPBEXHLevel0 4 4 4 3 2" xfId="24857" xr:uid="{00000000-0005-0000-0000-00000A4D0000}"/>
    <cellStyle name="SAPBEXHLevel0 4 4 4 4" xfId="16457" xr:uid="{00000000-0005-0000-0000-00000B4D0000}"/>
    <cellStyle name="SAPBEXHLevel0 4 4 4 5" xfId="23545" xr:uid="{00000000-0005-0000-0000-00000C4D0000}"/>
    <cellStyle name="SAPBEXHLevel0 4 4 5" xfId="18705" xr:uid="{00000000-0005-0000-0000-00000D4D0000}"/>
    <cellStyle name="SAPBEXHLevel0 4 4 5 2" xfId="25616" xr:uid="{00000000-0005-0000-0000-00000E4D0000}"/>
    <cellStyle name="SAPBEXHLevel0 4 4 6" xfId="14045" xr:uid="{00000000-0005-0000-0000-00000F4D0000}"/>
    <cellStyle name="SAPBEXHLevel0 4 5" xfId="5929" xr:uid="{00000000-0005-0000-0000-0000104D0000}"/>
    <cellStyle name="SAPBEXHLevel0 4 5 2" xfId="11073" xr:uid="{00000000-0005-0000-0000-0000114D0000}"/>
    <cellStyle name="SAPBEXHLevel0 4 5 2 2" xfId="22370" xr:uid="{00000000-0005-0000-0000-0000124D0000}"/>
    <cellStyle name="SAPBEXHLevel0 4 5 2 2 2" xfId="29267" xr:uid="{00000000-0005-0000-0000-0000134D0000}"/>
    <cellStyle name="SAPBEXHLevel0 4 5 2 3" xfId="23271" xr:uid="{00000000-0005-0000-0000-0000144D0000}"/>
    <cellStyle name="SAPBEXHLevel0 4 5 2 3 2" xfId="30167" xr:uid="{00000000-0005-0000-0000-0000154D0000}"/>
    <cellStyle name="SAPBEXHLevel0 4 5 2 4" xfId="17775" xr:uid="{00000000-0005-0000-0000-0000164D0000}"/>
    <cellStyle name="SAPBEXHLevel0 4 5 2 5" xfId="24754" xr:uid="{00000000-0005-0000-0000-0000174D0000}"/>
    <cellStyle name="SAPBEXHLevel0 4 5 3" xfId="19983" xr:uid="{00000000-0005-0000-0000-0000184D0000}"/>
    <cellStyle name="SAPBEXHLevel0 4 5 3 2" xfId="26891" xr:uid="{00000000-0005-0000-0000-0000194D0000}"/>
    <cellStyle name="SAPBEXHLevel0 4 5 4" xfId="20440" xr:uid="{00000000-0005-0000-0000-00001A4D0000}"/>
    <cellStyle name="SAPBEXHLevel0 4 5 4 2" xfId="27344" xr:uid="{00000000-0005-0000-0000-00001B4D0000}"/>
    <cellStyle name="SAPBEXHLevel0 4 5 5" xfId="15275" xr:uid="{00000000-0005-0000-0000-00001C4D0000}"/>
    <cellStyle name="SAPBEXHLevel0 4 5 6" xfId="13934" xr:uid="{00000000-0005-0000-0000-00001D4D0000}"/>
    <cellStyle name="SAPBEXHLevel0 4 6" xfId="10594" xr:uid="{00000000-0005-0000-0000-00001E4D0000}"/>
    <cellStyle name="SAPBEXHLevel0 4 6 2" xfId="21902" xr:uid="{00000000-0005-0000-0000-00001F4D0000}"/>
    <cellStyle name="SAPBEXHLevel0 4 6 2 2" xfId="28799" xr:uid="{00000000-0005-0000-0000-0000204D0000}"/>
    <cellStyle name="SAPBEXHLevel0 4 6 3" xfId="22804" xr:uid="{00000000-0005-0000-0000-0000214D0000}"/>
    <cellStyle name="SAPBEXHLevel0 4 6 3 2" xfId="29700" xr:uid="{00000000-0005-0000-0000-0000224D0000}"/>
    <cellStyle name="SAPBEXHLevel0 4 6 4" xfId="17305" xr:uid="{00000000-0005-0000-0000-0000234D0000}"/>
    <cellStyle name="SAPBEXHLevel0 4 6 5" xfId="24287" xr:uid="{00000000-0005-0000-0000-0000244D0000}"/>
    <cellStyle name="SAPBEXHLevel0 4 7" xfId="10084" xr:uid="{00000000-0005-0000-0000-0000254D0000}"/>
    <cellStyle name="SAPBEXHLevel0 4 7 2" xfId="21530" xr:uid="{00000000-0005-0000-0000-0000264D0000}"/>
    <cellStyle name="SAPBEXHLevel0 4 7 2 2" xfId="28429" xr:uid="{00000000-0005-0000-0000-0000274D0000}"/>
    <cellStyle name="SAPBEXHLevel0 4 7 3" xfId="18275" xr:uid="{00000000-0005-0000-0000-0000284D0000}"/>
    <cellStyle name="SAPBEXHLevel0 4 7 3 2" xfId="25189" xr:uid="{00000000-0005-0000-0000-0000294D0000}"/>
    <cellStyle name="SAPBEXHLevel0 4 7 4" xfId="16909" xr:uid="{00000000-0005-0000-0000-00002A4D0000}"/>
    <cellStyle name="SAPBEXHLevel0 4 7 5" xfId="23983" xr:uid="{00000000-0005-0000-0000-00002B4D0000}"/>
    <cellStyle name="SAPBEXHLevel0 4 8" xfId="18078" xr:uid="{00000000-0005-0000-0000-00002C4D0000}"/>
    <cellStyle name="SAPBEXHLevel0 4 8 2" xfId="24992" xr:uid="{00000000-0005-0000-0000-00002D4D0000}"/>
    <cellStyle name="SAPBEXHLevel0 4 9" xfId="13341" xr:uid="{00000000-0005-0000-0000-00002E4D0000}"/>
    <cellStyle name="SAPBEXHLevel0 5" xfId="811" xr:uid="{00000000-0005-0000-0000-00002F4D0000}"/>
    <cellStyle name="SAPBEXHLevel0 5 10" xfId="18346" xr:uid="{00000000-0005-0000-0000-0000304D0000}"/>
    <cellStyle name="SAPBEXHLevel0 5 10 2" xfId="25259" xr:uid="{00000000-0005-0000-0000-0000314D0000}"/>
    <cellStyle name="SAPBEXHLevel0 5 11" xfId="13554" xr:uid="{00000000-0005-0000-0000-0000324D0000}"/>
    <cellStyle name="SAPBEXHLevel0 5 2" xfId="844" xr:uid="{00000000-0005-0000-0000-0000334D0000}"/>
    <cellStyle name="SAPBEXHLevel0 5 2 2" xfId="3539" xr:uid="{00000000-0005-0000-0000-0000344D0000}"/>
    <cellStyle name="SAPBEXHLevel0 5 2 2 2" xfId="5922" xr:uid="{00000000-0005-0000-0000-0000354D0000}"/>
    <cellStyle name="SAPBEXHLevel0 5 2 2 2 2" xfId="19976" xr:uid="{00000000-0005-0000-0000-0000364D0000}"/>
    <cellStyle name="SAPBEXHLevel0 5 2 2 2 2 2" xfId="26884" xr:uid="{00000000-0005-0000-0000-0000374D0000}"/>
    <cellStyle name="SAPBEXHLevel0 5 2 2 2 3" xfId="18881" xr:uid="{00000000-0005-0000-0000-0000384D0000}"/>
    <cellStyle name="SAPBEXHLevel0 5 2 2 2 3 2" xfId="25790" xr:uid="{00000000-0005-0000-0000-0000394D0000}"/>
    <cellStyle name="SAPBEXHLevel0 5 2 2 2 4" xfId="15268" xr:uid="{00000000-0005-0000-0000-00003A4D0000}"/>
    <cellStyle name="SAPBEXHLevel0 5 2 2 2 5" xfId="13726" xr:uid="{00000000-0005-0000-0000-00003B4D0000}"/>
    <cellStyle name="SAPBEXHLevel0 5 2 2 3" xfId="10601" xr:uid="{00000000-0005-0000-0000-00003C4D0000}"/>
    <cellStyle name="SAPBEXHLevel0 5 2 2 3 2" xfId="21909" xr:uid="{00000000-0005-0000-0000-00003D4D0000}"/>
    <cellStyle name="SAPBEXHLevel0 5 2 2 3 2 2" xfId="28806" xr:uid="{00000000-0005-0000-0000-00003E4D0000}"/>
    <cellStyle name="SAPBEXHLevel0 5 2 2 3 3" xfId="22811" xr:uid="{00000000-0005-0000-0000-00003F4D0000}"/>
    <cellStyle name="SAPBEXHLevel0 5 2 2 3 3 2" xfId="29707" xr:uid="{00000000-0005-0000-0000-0000404D0000}"/>
    <cellStyle name="SAPBEXHLevel0 5 2 2 3 4" xfId="17312" xr:uid="{00000000-0005-0000-0000-0000414D0000}"/>
    <cellStyle name="SAPBEXHLevel0 5 2 2 3 5" xfId="24294" xr:uid="{00000000-0005-0000-0000-0000424D0000}"/>
    <cellStyle name="SAPBEXHLevel0 5 2 2 4" xfId="19004" xr:uid="{00000000-0005-0000-0000-0000434D0000}"/>
    <cellStyle name="SAPBEXHLevel0 5 2 2 4 2" xfId="25913" xr:uid="{00000000-0005-0000-0000-0000444D0000}"/>
    <cellStyle name="SAPBEXHLevel0 5 2 2 5" xfId="14372" xr:uid="{00000000-0005-0000-0000-0000454D0000}"/>
    <cellStyle name="SAPBEXHLevel0 5 2 3" xfId="5173" xr:uid="{00000000-0005-0000-0000-0000464D0000}"/>
    <cellStyle name="SAPBEXHLevel0 5 2 3 2" xfId="5921" xr:uid="{00000000-0005-0000-0000-0000474D0000}"/>
    <cellStyle name="SAPBEXHLevel0 5 2 3 2 2" xfId="19975" xr:uid="{00000000-0005-0000-0000-0000484D0000}"/>
    <cellStyle name="SAPBEXHLevel0 5 2 3 2 2 2" xfId="26883" xr:uid="{00000000-0005-0000-0000-0000494D0000}"/>
    <cellStyle name="SAPBEXHLevel0 5 2 3 2 3" xfId="19404" xr:uid="{00000000-0005-0000-0000-00004A4D0000}"/>
    <cellStyle name="SAPBEXHLevel0 5 2 3 2 3 2" xfId="26313" xr:uid="{00000000-0005-0000-0000-00004B4D0000}"/>
    <cellStyle name="SAPBEXHLevel0 5 2 3 2 4" xfId="15267" xr:uid="{00000000-0005-0000-0000-00004C4D0000}"/>
    <cellStyle name="SAPBEXHLevel0 5 2 3 2 5" xfId="14620" xr:uid="{00000000-0005-0000-0000-00004D4D0000}"/>
    <cellStyle name="SAPBEXHLevel0 5 2 3 3" xfId="10602" xr:uid="{00000000-0005-0000-0000-00004E4D0000}"/>
    <cellStyle name="SAPBEXHLevel0 5 2 3 3 2" xfId="21910" xr:uid="{00000000-0005-0000-0000-00004F4D0000}"/>
    <cellStyle name="SAPBEXHLevel0 5 2 3 3 2 2" xfId="28807" xr:uid="{00000000-0005-0000-0000-0000504D0000}"/>
    <cellStyle name="SAPBEXHLevel0 5 2 3 3 3" xfId="22812" xr:uid="{00000000-0005-0000-0000-0000514D0000}"/>
    <cellStyle name="SAPBEXHLevel0 5 2 3 3 3 2" xfId="29708" xr:uid="{00000000-0005-0000-0000-0000524D0000}"/>
    <cellStyle name="SAPBEXHLevel0 5 2 3 3 4" xfId="17313" xr:uid="{00000000-0005-0000-0000-0000534D0000}"/>
    <cellStyle name="SAPBEXHLevel0 5 2 3 3 5" xfId="24295" xr:uid="{00000000-0005-0000-0000-0000544D0000}"/>
    <cellStyle name="SAPBEXHLevel0 5 2 3 4" xfId="19524" xr:uid="{00000000-0005-0000-0000-0000554D0000}"/>
    <cellStyle name="SAPBEXHLevel0 5 2 3 4 2" xfId="26433" xr:uid="{00000000-0005-0000-0000-0000564D0000}"/>
    <cellStyle name="SAPBEXHLevel0 5 2 3 5" xfId="14814" xr:uid="{00000000-0005-0000-0000-0000574D0000}"/>
    <cellStyle name="SAPBEXHLevel0 5 2 4" xfId="2753" xr:uid="{00000000-0005-0000-0000-0000584D0000}"/>
    <cellStyle name="SAPBEXHLevel0 5 2 4 2" xfId="5920" xr:uid="{00000000-0005-0000-0000-0000594D0000}"/>
    <cellStyle name="SAPBEXHLevel0 5 2 4 2 2" xfId="19974" xr:uid="{00000000-0005-0000-0000-00005A4D0000}"/>
    <cellStyle name="SAPBEXHLevel0 5 2 4 2 2 2" xfId="26882" xr:uid="{00000000-0005-0000-0000-00005B4D0000}"/>
    <cellStyle name="SAPBEXHLevel0 5 2 4 2 3" xfId="19403" xr:uid="{00000000-0005-0000-0000-00005C4D0000}"/>
    <cellStyle name="SAPBEXHLevel0 5 2 4 2 3 2" xfId="26312" xr:uid="{00000000-0005-0000-0000-00005D4D0000}"/>
    <cellStyle name="SAPBEXHLevel0 5 2 4 2 4" xfId="15266" xr:uid="{00000000-0005-0000-0000-00005E4D0000}"/>
    <cellStyle name="SAPBEXHLevel0 5 2 4 2 5" xfId="13660" xr:uid="{00000000-0005-0000-0000-00005F4D0000}"/>
    <cellStyle name="SAPBEXHLevel0 5 2 4 3" xfId="10603" xr:uid="{00000000-0005-0000-0000-0000604D0000}"/>
    <cellStyle name="SAPBEXHLevel0 5 2 4 3 2" xfId="21911" xr:uid="{00000000-0005-0000-0000-0000614D0000}"/>
    <cellStyle name="SAPBEXHLevel0 5 2 4 3 2 2" xfId="28808" xr:uid="{00000000-0005-0000-0000-0000624D0000}"/>
    <cellStyle name="SAPBEXHLevel0 5 2 4 3 3" xfId="22813" xr:uid="{00000000-0005-0000-0000-0000634D0000}"/>
    <cellStyle name="SAPBEXHLevel0 5 2 4 3 3 2" xfId="29709" xr:uid="{00000000-0005-0000-0000-0000644D0000}"/>
    <cellStyle name="SAPBEXHLevel0 5 2 4 3 4" xfId="17314" xr:uid="{00000000-0005-0000-0000-0000654D0000}"/>
    <cellStyle name="SAPBEXHLevel0 5 2 4 3 5" xfId="24296" xr:uid="{00000000-0005-0000-0000-0000664D0000}"/>
    <cellStyle name="SAPBEXHLevel0 5 2 4 4" xfId="18707" xr:uid="{00000000-0005-0000-0000-0000674D0000}"/>
    <cellStyle name="SAPBEXHLevel0 5 2 4 4 2" xfId="25618" xr:uid="{00000000-0005-0000-0000-0000684D0000}"/>
    <cellStyle name="SAPBEXHLevel0 5 2 4 5" xfId="14047" xr:uid="{00000000-0005-0000-0000-0000694D0000}"/>
    <cellStyle name="SAPBEXHLevel0 5 2 5" xfId="5923" xr:uid="{00000000-0005-0000-0000-00006A4D0000}"/>
    <cellStyle name="SAPBEXHLevel0 5 2 5 2" xfId="19977" xr:uid="{00000000-0005-0000-0000-00006B4D0000}"/>
    <cellStyle name="SAPBEXHLevel0 5 2 5 2 2" xfId="26885" xr:uid="{00000000-0005-0000-0000-00006C4D0000}"/>
    <cellStyle name="SAPBEXHLevel0 5 2 5 3" xfId="18337" xr:uid="{00000000-0005-0000-0000-00006D4D0000}"/>
    <cellStyle name="SAPBEXHLevel0 5 2 5 3 2" xfId="25250" xr:uid="{00000000-0005-0000-0000-00006E4D0000}"/>
    <cellStyle name="SAPBEXHLevel0 5 2 5 4" xfId="15269" xr:uid="{00000000-0005-0000-0000-00006F4D0000}"/>
    <cellStyle name="SAPBEXHLevel0 5 2 5 5" xfId="13642" xr:uid="{00000000-0005-0000-0000-0000704D0000}"/>
    <cellStyle name="SAPBEXHLevel0 5 2 6" xfId="10600" xr:uid="{00000000-0005-0000-0000-0000714D0000}"/>
    <cellStyle name="SAPBEXHLevel0 5 2 6 2" xfId="21908" xr:uid="{00000000-0005-0000-0000-0000724D0000}"/>
    <cellStyle name="SAPBEXHLevel0 5 2 6 2 2" xfId="28805" xr:uid="{00000000-0005-0000-0000-0000734D0000}"/>
    <cellStyle name="SAPBEXHLevel0 5 2 6 3" xfId="22810" xr:uid="{00000000-0005-0000-0000-0000744D0000}"/>
    <cellStyle name="SAPBEXHLevel0 5 2 6 3 2" xfId="29706" xr:uid="{00000000-0005-0000-0000-0000754D0000}"/>
    <cellStyle name="SAPBEXHLevel0 5 2 6 4" xfId="17311" xr:uid="{00000000-0005-0000-0000-0000764D0000}"/>
    <cellStyle name="SAPBEXHLevel0 5 2 6 5" xfId="24293" xr:uid="{00000000-0005-0000-0000-0000774D0000}"/>
    <cellStyle name="SAPBEXHLevel0 5 2 7" xfId="9740" xr:uid="{00000000-0005-0000-0000-0000784D0000}"/>
    <cellStyle name="SAPBEXHLevel0 5 2 7 2" xfId="21209" xr:uid="{00000000-0005-0000-0000-0000794D0000}"/>
    <cellStyle name="SAPBEXHLevel0 5 2 7 2 2" xfId="28113" xr:uid="{00000000-0005-0000-0000-00007A4D0000}"/>
    <cellStyle name="SAPBEXHLevel0 5 2 7 3" xfId="18918" xr:uid="{00000000-0005-0000-0000-00007B4D0000}"/>
    <cellStyle name="SAPBEXHLevel0 5 2 7 3 2" xfId="25827" xr:uid="{00000000-0005-0000-0000-00007C4D0000}"/>
    <cellStyle name="SAPBEXHLevel0 5 2 7 4" xfId="16587" xr:uid="{00000000-0005-0000-0000-00007D4D0000}"/>
    <cellStyle name="SAPBEXHLevel0 5 2 7 5" xfId="23670" xr:uid="{00000000-0005-0000-0000-00007E4D0000}"/>
    <cellStyle name="SAPBEXHLevel0 5 2 8" xfId="18355" xr:uid="{00000000-0005-0000-0000-00007F4D0000}"/>
    <cellStyle name="SAPBEXHLevel0 5 2 8 2" xfId="25268" xr:uid="{00000000-0005-0000-0000-0000804D0000}"/>
    <cellStyle name="SAPBEXHLevel0 5 2 9" xfId="13570" xr:uid="{00000000-0005-0000-0000-0000814D0000}"/>
    <cellStyle name="SAPBEXHLevel0 5 3" xfId="2754" xr:uid="{00000000-0005-0000-0000-0000824D0000}"/>
    <cellStyle name="SAPBEXHLevel0 5 3 2" xfId="3540" xr:uid="{00000000-0005-0000-0000-0000834D0000}"/>
    <cellStyle name="SAPBEXHLevel0 5 3 2 2" xfId="5918" xr:uid="{00000000-0005-0000-0000-0000844D0000}"/>
    <cellStyle name="SAPBEXHLevel0 5 3 2 2 2" xfId="19972" xr:uid="{00000000-0005-0000-0000-0000854D0000}"/>
    <cellStyle name="SAPBEXHLevel0 5 3 2 2 2 2" xfId="26880" xr:uid="{00000000-0005-0000-0000-0000864D0000}"/>
    <cellStyle name="SAPBEXHLevel0 5 3 2 2 3" xfId="22436" xr:uid="{00000000-0005-0000-0000-0000874D0000}"/>
    <cellStyle name="SAPBEXHLevel0 5 3 2 2 3 2" xfId="29333" xr:uid="{00000000-0005-0000-0000-0000884D0000}"/>
    <cellStyle name="SAPBEXHLevel0 5 3 2 2 4" xfId="15264" xr:uid="{00000000-0005-0000-0000-0000894D0000}"/>
    <cellStyle name="SAPBEXHLevel0 5 3 2 2 5" xfId="13637" xr:uid="{00000000-0005-0000-0000-00008A4D0000}"/>
    <cellStyle name="SAPBEXHLevel0 5 3 2 3" xfId="10605" xr:uid="{00000000-0005-0000-0000-00008B4D0000}"/>
    <cellStyle name="SAPBEXHLevel0 5 3 2 3 2" xfId="21913" xr:uid="{00000000-0005-0000-0000-00008C4D0000}"/>
    <cellStyle name="SAPBEXHLevel0 5 3 2 3 2 2" xfId="28810" xr:uid="{00000000-0005-0000-0000-00008D4D0000}"/>
    <cellStyle name="SAPBEXHLevel0 5 3 2 3 3" xfId="22815" xr:uid="{00000000-0005-0000-0000-00008E4D0000}"/>
    <cellStyle name="SAPBEXHLevel0 5 3 2 3 3 2" xfId="29711" xr:uid="{00000000-0005-0000-0000-00008F4D0000}"/>
    <cellStyle name="SAPBEXHLevel0 5 3 2 3 4" xfId="17316" xr:uid="{00000000-0005-0000-0000-0000904D0000}"/>
    <cellStyle name="SAPBEXHLevel0 5 3 2 3 5" xfId="24298" xr:uid="{00000000-0005-0000-0000-0000914D0000}"/>
    <cellStyle name="SAPBEXHLevel0 5 3 2 4" xfId="19005" xr:uid="{00000000-0005-0000-0000-0000924D0000}"/>
    <cellStyle name="SAPBEXHLevel0 5 3 2 4 2" xfId="25914" xr:uid="{00000000-0005-0000-0000-0000934D0000}"/>
    <cellStyle name="SAPBEXHLevel0 5 3 2 5" xfId="14373" xr:uid="{00000000-0005-0000-0000-0000944D0000}"/>
    <cellStyle name="SAPBEXHLevel0 5 3 3" xfId="5174" xr:uid="{00000000-0005-0000-0000-0000954D0000}"/>
    <cellStyle name="SAPBEXHLevel0 5 3 3 2" xfId="5917" xr:uid="{00000000-0005-0000-0000-0000964D0000}"/>
    <cellStyle name="SAPBEXHLevel0 5 3 3 2 2" xfId="19971" xr:uid="{00000000-0005-0000-0000-0000974D0000}"/>
    <cellStyle name="SAPBEXHLevel0 5 3 3 2 2 2" xfId="26879" xr:uid="{00000000-0005-0000-0000-0000984D0000}"/>
    <cellStyle name="SAPBEXHLevel0 5 3 3 2 3" xfId="18251" xr:uid="{00000000-0005-0000-0000-0000994D0000}"/>
    <cellStyle name="SAPBEXHLevel0 5 3 3 2 3 2" xfId="25165" xr:uid="{00000000-0005-0000-0000-00009A4D0000}"/>
    <cellStyle name="SAPBEXHLevel0 5 3 3 2 4" xfId="15263" xr:uid="{00000000-0005-0000-0000-00009B4D0000}"/>
    <cellStyle name="SAPBEXHLevel0 5 3 3 2 5" xfId="13722" xr:uid="{00000000-0005-0000-0000-00009C4D0000}"/>
    <cellStyle name="SAPBEXHLevel0 5 3 3 3" xfId="10606" xr:uid="{00000000-0005-0000-0000-00009D4D0000}"/>
    <cellStyle name="SAPBEXHLevel0 5 3 3 3 2" xfId="21914" xr:uid="{00000000-0005-0000-0000-00009E4D0000}"/>
    <cellStyle name="SAPBEXHLevel0 5 3 3 3 2 2" xfId="28811" xr:uid="{00000000-0005-0000-0000-00009F4D0000}"/>
    <cellStyle name="SAPBEXHLevel0 5 3 3 3 3" xfId="22816" xr:uid="{00000000-0005-0000-0000-0000A04D0000}"/>
    <cellStyle name="SAPBEXHLevel0 5 3 3 3 3 2" xfId="29712" xr:uid="{00000000-0005-0000-0000-0000A14D0000}"/>
    <cellStyle name="SAPBEXHLevel0 5 3 3 3 4" xfId="17317" xr:uid="{00000000-0005-0000-0000-0000A24D0000}"/>
    <cellStyle name="SAPBEXHLevel0 5 3 3 3 5" xfId="24299" xr:uid="{00000000-0005-0000-0000-0000A34D0000}"/>
    <cellStyle name="SAPBEXHLevel0 5 3 3 4" xfId="19525" xr:uid="{00000000-0005-0000-0000-0000A44D0000}"/>
    <cellStyle name="SAPBEXHLevel0 5 3 3 4 2" xfId="26434" xr:uid="{00000000-0005-0000-0000-0000A54D0000}"/>
    <cellStyle name="SAPBEXHLevel0 5 3 3 5" xfId="14815" xr:uid="{00000000-0005-0000-0000-0000A64D0000}"/>
    <cellStyle name="SAPBEXHLevel0 5 3 4" xfId="5919" xr:uid="{00000000-0005-0000-0000-0000A74D0000}"/>
    <cellStyle name="SAPBEXHLevel0 5 3 4 2" xfId="19973" xr:uid="{00000000-0005-0000-0000-0000A84D0000}"/>
    <cellStyle name="SAPBEXHLevel0 5 3 4 2 2" xfId="26881" xr:uid="{00000000-0005-0000-0000-0000A94D0000}"/>
    <cellStyle name="SAPBEXHLevel0 5 3 4 3" xfId="18659" xr:uid="{00000000-0005-0000-0000-0000AA4D0000}"/>
    <cellStyle name="SAPBEXHLevel0 5 3 4 3 2" xfId="25570" xr:uid="{00000000-0005-0000-0000-0000AB4D0000}"/>
    <cellStyle name="SAPBEXHLevel0 5 3 4 4" xfId="15265" xr:uid="{00000000-0005-0000-0000-0000AC4D0000}"/>
    <cellStyle name="SAPBEXHLevel0 5 3 4 5" xfId="13936" xr:uid="{00000000-0005-0000-0000-0000AD4D0000}"/>
    <cellStyle name="SAPBEXHLevel0 5 3 5" xfId="10604" xr:uid="{00000000-0005-0000-0000-0000AE4D0000}"/>
    <cellStyle name="SAPBEXHLevel0 5 3 5 2" xfId="21912" xr:uid="{00000000-0005-0000-0000-0000AF4D0000}"/>
    <cellStyle name="SAPBEXHLevel0 5 3 5 2 2" xfId="28809" xr:uid="{00000000-0005-0000-0000-0000B04D0000}"/>
    <cellStyle name="SAPBEXHLevel0 5 3 5 3" xfId="22814" xr:uid="{00000000-0005-0000-0000-0000B14D0000}"/>
    <cellStyle name="SAPBEXHLevel0 5 3 5 3 2" xfId="29710" xr:uid="{00000000-0005-0000-0000-0000B24D0000}"/>
    <cellStyle name="SAPBEXHLevel0 5 3 5 4" xfId="17315" xr:uid="{00000000-0005-0000-0000-0000B34D0000}"/>
    <cellStyle name="SAPBEXHLevel0 5 3 5 5" xfId="24297" xr:uid="{00000000-0005-0000-0000-0000B44D0000}"/>
    <cellStyle name="SAPBEXHLevel0 5 3 6" xfId="9650" xr:uid="{00000000-0005-0000-0000-0000B54D0000}"/>
    <cellStyle name="SAPBEXHLevel0 5 3 6 2" xfId="21119" xr:uid="{00000000-0005-0000-0000-0000B64D0000}"/>
    <cellStyle name="SAPBEXHLevel0 5 3 6 2 2" xfId="28023" xr:uid="{00000000-0005-0000-0000-0000B74D0000}"/>
    <cellStyle name="SAPBEXHLevel0 5 3 6 3" xfId="18370" xr:uid="{00000000-0005-0000-0000-0000B84D0000}"/>
    <cellStyle name="SAPBEXHLevel0 5 3 6 3 2" xfId="25283" xr:uid="{00000000-0005-0000-0000-0000B94D0000}"/>
    <cellStyle name="SAPBEXHLevel0 5 3 6 4" xfId="16497" xr:uid="{00000000-0005-0000-0000-0000BA4D0000}"/>
    <cellStyle name="SAPBEXHLevel0 5 3 6 5" xfId="23580" xr:uid="{00000000-0005-0000-0000-0000BB4D0000}"/>
    <cellStyle name="SAPBEXHLevel0 5 3 7" xfId="18708" xr:uid="{00000000-0005-0000-0000-0000BC4D0000}"/>
    <cellStyle name="SAPBEXHLevel0 5 3 7 2" xfId="25619" xr:uid="{00000000-0005-0000-0000-0000BD4D0000}"/>
    <cellStyle name="SAPBEXHLevel0 5 3 8" xfId="14048" xr:uid="{00000000-0005-0000-0000-0000BE4D0000}"/>
    <cellStyle name="SAPBEXHLevel0 5 4" xfId="3538" xr:uid="{00000000-0005-0000-0000-0000BF4D0000}"/>
    <cellStyle name="SAPBEXHLevel0 5 4 2" xfId="5916" xr:uid="{00000000-0005-0000-0000-0000C04D0000}"/>
    <cellStyle name="SAPBEXHLevel0 5 4 2 2" xfId="19970" xr:uid="{00000000-0005-0000-0000-0000C14D0000}"/>
    <cellStyle name="SAPBEXHLevel0 5 4 2 2 2" xfId="26878" xr:uid="{00000000-0005-0000-0000-0000C24D0000}"/>
    <cellStyle name="SAPBEXHLevel0 5 4 2 3" xfId="19405" xr:uid="{00000000-0005-0000-0000-0000C34D0000}"/>
    <cellStyle name="SAPBEXHLevel0 5 4 2 3 2" xfId="26314" xr:uid="{00000000-0005-0000-0000-0000C44D0000}"/>
    <cellStyle name="SAPBEXHLevel0 5 4 2 4" xfId="15262" xr:uid="{00000000-0005-0000-0000-0000C54D0000}"/>
    <cellStyle name="SAPBEXHLevel0 5 4 2 5" xfId="14621" xr:uid="{00000000-0005-0000-0000-0000C64D0000}"/>
    <cellStyle name="SAPBEXHLevel0 5 4 3" xfId="10607" xr:uid="{00000000-0005-0000-0000-0000C74D0000}"/>
    <cellStyle name="SAPBEXHLevel0 5 4 3 2" xfId="21915" xr:uid="{00000000-0005-0000-0000-0000C84D0000}"/>
    <cellStyle name="SAPBEXHLevel0 5 4 3 2 2" xfId="28812" xr:uid="{00000000-0005-0000-0000-0000C94D0000}"/>
    <cellStyle name="SAPBEXHLevel0 5 4 3 3" xfId="22817" xr:uid="{00000000-0005-0000-0000-0000CA4D0000}"/>
    <cellStyle name="SAPBEXHLevel0 5 4 3 3 2" xfId="29713" xr:uid="{00000000-0005-0000-0000-0000CB4D0000}"/>
    <cellStyle name="SAPBEXHLevel0 5 4 3 4" xfId="17318" xr:uid="{00000000-0005-0000-0000-0000CC4D0000}"/>
    <cellStyle name="SAPBEXHLevel0 5 4 3 5" xfId="24300" xr:uid="{00000000-0005-0000-0000-0000CD4D0000}"/>
    <cellStyle name="SAPBEXHLevel0 5 4 4" xfId="9502" xr:uid="{00000000-0005-0000-0000-0000CE4D0000}"/>
    <cellStyle name="SAPBEXHLevel0 5 4 4 2" xfId="20996" xr:uid="{00000000-0005-0000-0000-0000CF4D0000}"/>
    <cellStyle name="SAPBEXHLevel0 5 4 4 2 2" xfId="27900" xr:uid="{00000000-0005-0000-0000-0000D04D0000}"/>
    <cellStyle name="SAPBEXHLevel0 5 4 4 3" xfId="19270" xr:uid="{00000000-0005-0000-0000-0000D14D0000}"/>
    <cellStyle name="SAPBEXHLevel0 5 4 4 3 2" xfId="26179" xr:uid="{00000000-0005-0000-0000-0000D24D0000}"/>
    <cellStyle name="SAPBEXHLevel0 5 4 4 4" xfId="16350" xr:uid="{00000000-0005-0000-0000-0000D34D0000}"/>
    <cellStyle name="SAPBEXHLevel0 5 4 4 5" xfId="23457" xr:uid="{00000000-0005-0000-0000-0000D44D0000}"/>
    <cellStyle name="SAPBEXHLevel0 5 4 5" xfId="19003" xr:uid="{00000000-0005-0000-0000-0000D54D0000}"/>
    <cellStyle name="SAPBEXHLevel0 5 4 5 2" xfId="25912" xr:uid="{00000000-0005-0000-0000-0000D64D0000}"/>
    <cellStyle name="SAPBEXHLevel0 5 4 6" xfId="14371" xr:uid="{00000000-0005-0000-0000-0000D74D0000}"/>
    <cellStyle name="SAPBEXHLevel0 5 5" xfId="5172" xr:uid="{00000000-0005-0000-0000-0000D84D0000}"/>
    <cellStyle name="SAPBEXHLevel0 5 5 2" xfId="5915" xr:uid="{00000000-0005-0000-0000-0000D94D0000}"/>
    <cellStyle name="SAPBEXHLevel0 5 5 2 2" xfId="19969" xr:uid="{00000000-0005-0000-0000-0000DA4D0000}"/>
    <cellStyle name="SAPBEXHLevel0 5 5 2 2 2" xfId="26877" xr:uid="{00000000-0005-0000-0000-0000DB4D0000}"/>
    <cellStyle name="SAPBEXHLevel0 5 5 2 3" xfId="18660" xr:uid="{00000000-0005-0000-0000-0000DC4D0000}"/>
    <cellStyle name="SAPBEXHLevel0 5 5 2 3 2" xfId="25571" xr:uid="{00000000-0005-0000-0000-0000DD4D0000}"/>
    <cellStyle name="SAPBEXHLevel0 5 5 2 4" xfId="15261" xr:uid="{00000000-0005-0000-0000-0000DE4D0000}"/>
    <cellStyle name="SAPBEXHLevel0 5 5 2 5" xfId="13673" xr:uid="{00000000-0005-0000-0000-0000DF4D0000}"/>
    <cellStyle name="SAPBEXHLevel0 5 5 3" xfId="10608" xr:uid="{00000000-0005-0000-0000-0000E04D0000}"/>
    <cellStyle name="SAPBEXHLevel0 5 5 3 2" xfId="21916" xr:uid="{00000000-0005-0000-0000-0000E14D0000}"/>
    <cellStyle name="SAPBEXHLevel0 5 5 3 2 2" xfId="28813" xr:uid="{00000000-0005-0000-0000-0000E24D0000}"/>
    <cellStyle name="SAPBEXHLevel0 5 5 3 3" xfId="22818" xr:uid="{00000000-0005-0000-0000-0000E34D0000}"/>
    <cellStyle name="SAPBEXHLevel0 5 5 3 3 2" xfId="29714" xr:uid="{00000000-0005-0000-0000-0000E44D0000}"/>
    <cellStyle name="SAPBEXHLevel0 5 5 3 4" xfId="17319" xr:uid="{00000000-0005-0000-0000-0000E54D0000}"/>
    <cellStyle name="SAPBEXHLevel0 5 5 3 5" xfId="24301" xr:uid="{00000000-0005-0000-0000-0000E64D0000}"/>
    <cellStyle name="SAPBEXHLevel0 5 5 4" xfId="9393" xr:uid="{00000000-0005-0000-0000-0000E74D0000}"/>
    <cellStyle name="SAPBEXHLevel0 5 5 4 2" xfId="20897" xr:uid="{00000000-0005-0000-0000-0000E84D0000}"/>
    <cellStyle name="SAPBEXHLevel0 5 5 4 2 2" xfId="27801" xr:uid="{00000000-0005-0000-0000-0000E94D0000}"/>
    <cellStyle name="SAPBEXHLevel0 5 5 4 3" xfId="19291" xr:uid="{00000000-0005-0000-0000-0000EA4D0000}"/>
    <cellStyle name="SAPBEXHLevel0 5 5 4 3 2" xfId="26200" xr:uid="{00000000-0005-0000-0000-0000EB4D0000}"/>
    <cellStyle name="SAPBEXHLevel0 5 5 4 4" xfId="16244" xr:uid="{00000000-0005-0000-0000-0000EC4D0000}"/>
    <cellStyle name="SAPBEXHLevel0 5 5 4 5" xfId="23358" xr:uid="{00000000-0005-0000-0000-0000ED4D0000}"/>
    <cellStyle name="SAPBEXHLevel0 5 5 5" xfId="19523" xr:uid="{00000000-0005-0000-0000-0000EE4D0000}"/>
    <cellStyle name="SAPBEXHLevel0 5 5 5 2" xfId="26432" xr:uid="{00000000-0005-0000-0000-0000EF4D0000}"/>
    <cellStyle name="SAPBEXHLevel0 5 5 6" xfId="14813" xr:uid="{00000000-0005-0000-0000-0000F04D0000}"/>
    <cellStyle name="SAPBEXHLevel0 5 6" xfId="2752" xr:uid="{00000000-0005-0000-0000-0000F14D0000}"/>
    <cellStyle name="SAPBEXHLevel0 5 6 2" xfId="5914" xr:uid="{00000000-0005-0000-0000-0000F24D0000}"/>
    <cellStyle name="SAPBEXHLevel0 5 6 2 2" xfId="19968" xr:uid="{00000000-0005-0000-0000-0000F34D0000}"/>
    <cellStyle name="SAPBEXHLevel0 5 6 2 2 2" xfId="26876" xr:uid="{00000000-0005-0000-0000-0000F44D0000}"/>
    <cellStyle name="SAPBEXHLevel0 5 6 2 3" xfId="22437" xr:uid="{00000000-0005-0000-0000-0000F54D0000}"/>
    <cellStyle name="SAPBEXHLevel0 5 6 2 3 2" xfId="29334" xr:uid="{00000000-0005-0000-0000-0000F64D0000}"/>
    <cellStyle name="SAPBEXHLevel0 5 6 2 4" xfId="15260" xr:uid="{00000000-0005-0000-0000-0000F74D0000}"/>
    <cellStyle name="SAPBEXHLevel0 5 6 2 5" xfId="13937" xr:uid="{00000000-0005-0000-0000-0000F84D0000}"/>
    <cellStyle name="SAPBEXHLevel0 5 6 3" xfId="10609" xr:uid="{00000000-0005-0000-0000-0000F94D0000}"/>
    <cellStyle name="SAPBEXHLevel0 5 6 3 2" xfId="21917" xr:uid="{00000000-0005-0000-0000-0000FA4D0000}"/>
    <cellStyle name="SAPBEXHLevel0 5 6 3 2 2" xfId="28814" xr:uid="{00000000-0005-0000-0000-0000FB4D0000}"/>
    <cellStyle name="SAPBEXHLevel0 5 6 3 3" xfId="22819" xr:uid="{00000000-0005-0000-0000-0000FC4D0000}"/>
    <cellStyle name="SAPBEXHLevel0 5 6 3 3 2" xfId="29715" xr:uid="{00000000-0005-0000-0000-0000FD4D0000}"/>
    <cellStyle name="SAPBEXHLevel0 5 6 3 4" xfId="17320" xr:uid="{00000000-0005-0000-0000-0000FE4D0000}"/>
    <cellStyle name="SAPBEXHLevel0 5 6 3 5" xfId="24302" xr:uid="{00000000-0005-0000-0000-0000FF4D0000}"/>
    <cellStyle name="SAPBEXHLevel0 5 6 4" xfId="9822" xr:uid="{00000000-0005-0000-0000-0000004E0000}"/>
    <cellStyle name="SAPBEXHLevel0 5 6 4 2" xfId="21291" xr:uid="{00000000-0005-0000-0000-0000014E0000}"/>
    <cellStyle name="SAPBEXHLevel0 5 6 4 2 2" xfId="28194" xr:uid="{00000000-0005-0000-0000-0000024E0000}"/>
    <cellStyle name="SAPBEXHLevel0 5 6 4 3" xfId="18505" xr:uid="{00000000-0005-0000-0000-0000034E0000}"/>
    <cellStyle name="SAPBEXHLevel0 5 6 4 3 2" xfId="25417" xr:uid="{00000000-0005-0000-0000-0000044E0000}"/>
    <cellStyle name="SAPBEXHLevel0 5 6 4 4" xfId="16669" xr:uid="{00000000-0005-0000-0000-0000054E0000}"/>
    <cellStyle name="SAPBEXHLevel0 5 6 4 5" xfId="23751" xr:uid="{00000000-0005-0000-0000-0000064E0000}"/>
    <cellStyle name="SAPBEXHLevel0 5 6 5" xfId="18706" xr:uid="{00000000-0005-0000-0000-0000074E0000}"/>
    <cellStyle name="SAPBEXHLevel0 5 6 5 2" xfId="25617" xr:uid="{00000000-0005-0000-0000-0000084E0000}"/>
    <cellStyle name="SAPBEXHLevel0 5 6 6" xfId="14046" xr:uid="{00000000-0005-0000-0000-0000094E0000}"/>
    <cellStyle name="SAPBEXHLevel0 5 7" xfId="5924" xr:uid="{00000000-0005-0000-0000-00000A4E0000}"/>
    <cellStyle name="SAPBEXHLevel0 5 7 2" xfId="19978" xr:uid="{00000000-0005-0000-0000-00000B4E0000}"/>
    <cellStyle name="SAPBEXHLevel0 5 7 2 2" xfId="26886" xr:uid="{00000000-0005-0000-0000-00000C4E0000}"/>
    <cellStyle name="SAPBEXHLevel0 5 7 3" xfId="18658" xr:uid="{00000000-0005-0000-0000-00000D4E0000}"/>
    <cellStyle name="SAPBEXHLevel0 5 7 3 2" xfId="25569" xr:uid="{00000000-0005-0000-0000-00000E4E0000}"/>
    <cellStyle name="SAPBEXHLevel0 5 7 4" xfId="15270" xr:uid="{00000000-0005-0000-0000-00000F4E0000}"/>
    <cellStyle name="SAPBEXHLevel0 5 7 5" xfId="13935" xr:uid="{00000000-0005-0000-0000-0000104E0000}"/>
    <cellStyle name="SAPBEXHLevel0 5 8" xfId="10599" xr:uid="{00000000-0005-0000-0000-0000114E0000}"/>
    <cellStyle name="SAPBEXHLevel0 5 8 2" xfId="21907" xr:uid="{00000000-0005-0000-0000-0000124E0000}"/>
    <cellStyle name="SAPBEXHLevel0 5 8 2 2" xfId="28804" xr:uid="{00000000-0005-0000-0000-0000134E0000}"/>
    <cellStyle name="SAPBEXHLevel0 5 8 3" xfId="22809" xr:uid="{00000000-0005-0000-0000-0000144E0000}"/>
    <cellStyle name="SAPBEXHLevel0 5 8 3 2" xfId="29705" xr:uid="{00000000-0005-0000-0000-0000154E0000}"/>
    <cellStyle name="SAPBEXHLevel0 5 8 4" xfId="17310" xr:uid="{00000000-0005-0000-0000-0000164E0000}"/>
    <cellStyle name="SAPBEXHLevel0 5 8 5" xfId="24292" xr:uid="{00000000-0005-0000-0000-0000174E0000}"/>
    <cellStyle name="SAPBEXHLevel0 5 9" xfId="9930" xr:uid="{00000000-0005-0000-0000-0000184E0000}"/>
    <cellStyle name="SAPBEXHLevel0 5 9 2" xfId="21399" xr:uid="{00000000-0005-0000-0000-0000194E0000}"/>
    <cellStyle name="SAPBEXHLevel0 5 9 2 2" xfId="28298" xr:uid="{00000000-0005-0000-0000-00001A4E0000}"/>
    <cellStyle name="SAPBEXHLevel0 5 9 3" xfId="17913" xr:uid="{00000000-0005-0000-0000-00001B4E0000}"/>
    <cellStyle name="SAPBEXHLevel0 5 9 3 2" xfId="24827" xr:uid="{00000000-0005-0000-0000-00001C4E0000}"/>
    <cellStyle name="SAPBEXHLevel0 5 9 4" xfId="16777" xr:uid="{00000000-0005-0000-0000-00001D4E0000}"/>
    <cellStyle name="SAPBEXHLevel0 5 9 5" xfId="23855" xr:uid="{00000000-0005-0000-0000-00001E4E0000}"/>
    <cellStyle name="SAPBEXHLevel0 6" xfId="483" xr:uid="{00000000-0005-0000-0000-00001F4E0000}"/>
    <cellStyle name="SAPBEXHLevel0 6 2" xfId="3534" xr:uid="{00000000-0005-0000-0000-0000204E0000}"/>
    <cellStyle name="SAPBEXHLevel0 6 2 2" xfId="5912" xr:uid="{00000000-0005-0000-0000-0000214E0000}"/>
    <cellStyle name="SAPBEXHLevel0 6 2 2 2" xfId="19966" xr:uid="{00000000-0005-0000-0000-0000224E0000}"/>
    <cellStyle name="SAPBEXHLevel0 6 2 2 2 2" xfId="26874" xr:uid="{00000000-0005-0000-0000-0000234E0000}"/>
    <cellStyle name="SAPBEXHLevel0 6 2 2 3" xfId="19406" xr:uid="{00000000-0005-0000-0000-0000244E0000}"/>
    <cellStyle name="SAPBEXHLevel0 6 2 2 3 2" xfId="26315" xr:uid="{00000000-0005-0000-0000-0000254E0000}"/>
    <cellStyle name="SAPBEXHLevel0 6 2 2 4" xfId="15258" xr:uid="{00000000-0005-0000-0000-0000264E0000}"/>
    <cellStyle name="SAPBEXHLevel0 6 2 2 5" xfId="13734" xr:uid="{00000000-0005-0000-0000-0000274E0000}"/>
    <cellStyle name="SAPBEXHLevel0 6 2 3" xfId="10611" xr:uid="{00000000-0005-0000-0000-0000284E0000}"/>
    <cellStyle name="SAPBEXHLevel0 6 2 3 2" xfId="21919" xr:uid="{00000000-0005-0000-0000-0000294E0000}"/>
    <cellStyle name="SAPBEXHLevel0 6 2 3 2 2" xfId="28816" xr:uid="{00000000-0005-0000-0000-00002A4E0000}"/>
    <cellStyle name="SAPBEXHLevel0 6 2 3 3" xfId="22821" xr:uid="{00000000-0005-0000-0000-00002B4E0000}"/>
    <cellStyle name="SAPBEXHLevel0 6 2 3 3 2" xfId="29717" xr:uid="{00000000-0005-0000-0000-00002C4E0000}"/>
    <cellStyle name="SAPBEXHLevel0 6 2 3 4" xfId="17322" xr:uid="{00000000-0005-0000-0000-00002D4E0000}"/>
    <cellStyle name="SAPBEXHLevel0 6 2 3 5" xfId="24304" xr:uid="{00000000-0005-0000-0000-00002E4E0000}"/>
    <cellStyle name="SAPBEXHLevel0 6 2 4" xfId="18999" xr:uid="{00000000-0005-0000-0000-00002F4E0000}"/>
    <cellStyle name="SAPBEXHLevel0 6 2 4 2" xfId="25908" xr:uid="{00000000-0005-0000-0000-0000304E0000}"/>
    <cellStyle name="SAPBEXHLevel0 6 2 5" xfId="14367" xr:uid="{00000000-0005-0000-0000-0000314E0000}"/>
    <cellStyle name="SAPBEXHLevel0 6 3" xfId="5175" xr:uid="{00000000-0005-0000-0000-0000324E0000}"/>
    <cellStyle name="SAPBEXHLevel0 6 3 2" xfId="5911" xr:uid="{00000000-0005-0000-0000-0000334E0000}"/>
    <cellStyle name="SAPBEXHLevel0 6 3 2 2" xfId="19965" xr:uid="{00000000-0005-0000-0000-0000344E0000}"/>
    <cellStyle name="SAPBEXHLevel0 6 3 2 2 2" xfId="26873" xr:uid="{00000000-0005-0000-0000-0000354E0000}"/>
    <cellStyle name="SAPBEXHLevel0 6 3 2 3" xfId="18661" xr:uid="{00000000-0005-0000-0000-0000364E0000}"/>
    <cellStyle name="SAPBEXHLevel0 6 3 2 3 2" xfId="25572" xr:uid="{00000000-0005-0000-0000-0000374E0000}"/>
    <cellStyle name="SAPBEXHLevel0 6 3 2 4" xfId="15257" xr:uid="{00000000-0005-0000-0000-0000384E0000}"/>
    <cellStyle name="SAPBEXHLevel0 6 3 2 5" xfId="14622" xr:uid="{00000000-0005-0000-0000-0000394E0000}"/>
    <cellStyle name="SAPBEXHLevel0 6 3 3" xfId="10612" xr:uid="{00000000-0005-0000-0000-00003A4E0000}"/>
    <cellStyle name="SAPBEXHLevel0 6 3 3 2" xfId="21920" xr:uid="{00000000-0005-0000-0000-00003B4E0000}"/>
    <cellStyle name="SAPBEXHLevel0 6 3 3 2 2" xfId="28817" xr:uid="{00000000-0005-0000-0000-00003C4E0000}"/>
    <cellStyle name="SAPBEXHLevel0 6 3 3 3" xfId="22822" xr:uid="{00000000-0005-0000-0000-00003D4E0000}"/>
    <cellStyle name="SAPBEXHLevel0 6 3 3 3 2" xfId="29718" xr:uid="{00000000-0005-0000-0000-00003E4E0000}"/>
    <cellStyle name="SAPBEXHLevel0 6 3 3 4" xfId="17323" xr:uid="{00000000-0005-0000-0000-00003F4E0000}"/>
    <cellStyle name="SAPBEXHLevel0 6 3 3 5" xfId="24305" xr:uid="{00000000-0005-0000-0000-0000404E0000}"/>
    <cellStyle name="SAPBEXHLevel0 6 3 4" xfId="19526" xr:uid="{00000000-0005-0000-0000-0000414E0000}"/>
    <cellStyle name="SAPBEXHLevel0 6 3 4 2" xfId="26435" xr:uid="{00000000-0005-0000-0000-0000424E0000}"/>
    <cellStyle name="SAPBEXHLevel0 6 3 5" xfId="14816" xr:uid="{00000000-0005-0000-0000-0000434E0000}"/>
    <cellStyle name="SAPBEXHLevel0 6 4" xfId="2748" xr:uid="{00000000-0005-0000-0000-0000444E0000}"/>
    <cellStyle name="SAPBEXHLevel0 6 4 2" xfId="5910" xr:uid="{00000000-0005-0000-0000-0000454E0000}"/>
    <cellStyle name="SAPBEXHLevel0 6 4 2 2" xfId="19964" xr:uid="{00000000-0005-0000-0000-0000464E0000}"/>
    <cellStyle name="SAPBEXHLevel0 6 4 2 2 2" xfId="26872" xr:uid="{00000000-0005-0000-0000-0000474E0000}"/>
    <cellStyle name="SAPBEXHLevel0 6 4 2 3" xfId="18789" xr:uid="{00000000-0005-0000-0000-0000484E0000}"/>
    <cellStyle name="SAPBEXHLevel0 6 4 2 3 2" xfId="25699" xr:uid="{00000000-0005-0000-0000-0000494E0000}"/>
    <cellStyle name="SAPBEXHLevel0 6 4 2 4" xfId="15256" xr:uid="{00000000-0005-0000-0000-00004A4E0000}"/>
    <cellStyle name="SAPBEXHLevel0 6 4 2 5" xfId="13661" xr:uid="{00000000-0005-0000-0000-00004B4E0000}"/>
    <cellStyle name="SAPBEXHLevel0 6 4 3" xfId="10613" xr:uid="{00000000-0005-0000-0000-00004C4E0000}"/>
    <cellStyle name="SAPBEXHLevel0 6 4 3 2" xfId="21921" xr:uid="{00000000-0005-0000-0000-00004D4E0000}"/>
    <cellStyle name="SAPBEXHLevel0 6 4 3 2 2" xfId="28818" xr:uid="{00000000-0005-0000-0000-00004E4E0000}"/>
    <cellStyle name="SAPBEXHLevel0 6 4 3 3" xfId="22823" xr:uid="{00000000-0005-0000-0000-00004F4E0000}"/>
    <cellStyle name="SAPBEXHLevel0 6 4 3 3 2" xfId="29719" xr:uid="{00000000-0005-0000-0000-0000504E0000}"/>
    <cellStyle name="SAPBEXHLevel0 6 4 3 4" xfId="17324" xr:uid="{00000000-0005-0000-0000-0000514E0000}"/>
    <cellStyle name="SAPBEXHLevel0 6 4 3 5" xfId="24306" xr:uid="{00000000-0005-0000-0000-0000524E0000}"/>
    <cellStyle name="SAPBEXHLevel0 6 4 4" xfId="18702" xr:uid="{00000000-0005-0000-0000-0000534E0000}"/>
    <cellStyle name="SAPBEXHLevel0 6 4 4 2" xfId="25613" xr:uid="{00000000-0005-0000-0000-0000544E0000}"/>
    <cellStyle name="SAPBEXHLevel0 6 4 5" xfId="14042" xr:uid="{00000000-0005-0000-0000-0000554E0000}"/>
    <cellStyle name="SAPBEXHLevel0 6 5" xfId="5913" xr:uid="{00000000-0005-0000-0000-0000564E0000}"/>
    <cellStyle name="SAPBEXHLevel0 6 5 2" xfId="19967" xr:uid="{00000000-0005-0000-0000-0000574E0000}"/>
    <cellStyle name="SAPBEXHLevel0 6 5 2 2" xfId="26875" xr:uid="{00000000-0005-0000-0000-0000584E0000}"/>
    <cellStyle name="SAPBEXHLevel0 6 5 3" xfId="18377" xr:uid="{00000000-0005-0000-0000-0000594E0000}"/>
    <cellStyle name="SAPBEXHLevel0 6 5 3 2" xfId="25290" xr:uid="{00000000-0005-0000-0000-00005A4E0000}"/>
    <cellStyle name="SAPBEXHLevel0 6 5 4" xfId="15259" xr:uid="{00000000-0005-0000-0000-00005B4E0000}"/>
    <cellStyle name="SAPBEXHLevel0 6 5 5" xfId="13652" xr:uid="{00000000-0005-0000-0000-00005C4E0000}"/>
    <cellStyle name="SAPBEXHLevel0 6 6" xfId="10610" xr:uid="{00000000-0005-0000-0000-00005D4E0000}"/>
    <cellStyle name="SAPBEXHLevel0 6 6 2" xfId="21918" xr:uid="{00000000-0005-0000-0000-00005E4E0000}"/>
    <cellStyle name="SAPBEXHLevel0 6 6 2 2" xfId="28815" xr:uid="{00000000-0005-0000-0000-00005F4E0000}"/>
    <cellStyle name="SAPBEXHLevel0 6 6 3" xfId="22820" xr:uid="{00000000-0005-0000-0000-0000604E0000}"/>
    <cellStyle name="SAPBEXHLevel0 6 6 3 2" xfId="29716" xr:uid="{00000000-0005-0000-0000-0000614E0000}"/>
    <cellStyle name="SAPBEXHLevel0 6 6 4" xfId="17321" xr:uid="{00000000-0005-0000-0000-0000624E0000}"/>
    <cellStyle name="SAPBEXHLevel0 6 6 5" xfId="24303" xr:uid="{00000000-0005-0000-0000-0000634E0000}"/>
    <cellStyle name="SAPBEXHLevel0 6 7" xfId="18169" xr:uid="{00000000-0005-0000-0000-0000644E0000}"/>
    <cellStyle name="SAPBEXHLevel0 6 7 2" xfId="25083" xr:uid="{00000000-0005-0000-0000-0000654E0000}"/>
    <cellStyle name="SAPBEXHLevel0 6 8" xfId="13430" xr:uid="{00000000-0005-0000-0000-0000664E0000}"/>
    <cellStyle name="SAPBEXHLevel0 7" xfId="3173" xr:uid="{00000000-0005-0000-0000-0000674E0000}"/>
    <cellStyle name="SAPBEXHLevel0 7 2" xfId="3680" xr:uid="{00000000-0005-0000-0000-0000684E0000}"/>
    <cellStyle name="SAPBEXHLevel0 7 2 2" xfId="5908" xr:uid="{00000000-0005-0000-0000-0000694E0000}"/>
    <cellStyle name="SAPBEXHLevel0 7 2 2 2" xfId="19962" xr:uid="{00000000-0005-0000-0000-00006A4E0000}"/>
    <cellStyle name="SAPBEXHLevel0 7 2 2 2 2" xfId="26870" xr:uid="{00000000-0005-0000-0000-00006B4E0000}"/>
    <cellStyle name="SAPBEXHLevel0 7 2 2 3" xfId="19651" xr:uid="{00000000-0005-0000-0000-00006C4E0000}"/>
    <cellStyle name="SAPBEXHLevel0 7 2 2 3 2" xfId="26560" xr:uid="{00000000-0005-0000-0000-00006D4E0000}"/>
    <cellStyle name="SAPBEXHLevel0 7 2 2 4" xfId="15254" xr:uid="{00000000-0005-0000-0000-00006E4E0000}"/>
    <cellStyle name="SAPBEXHLevel0 7 2 2 5" xfId="13633" xr:uid="{00000000-0005-0000-0000-00006F4E0000}"/>
    <cellStyle name="SAPBEXHLevel0 7 2 3" xfId="10615" xr:uid="{00000000-0005-0000-0000-0000704E0000}"/>
    <cellStyle name="SAPBEXHLevel0 7 2 3 2" xfId="21923" xr:uid="{00000000-0005-0000-0000-0000714E0000}"/>
    <cellStyle name="SAPBEXHLevel0 7 2 3 2 2" xfId="28820" xr:uid="{00000000-0005-0000-0000-0000724E0000}"/>
    <cellStyle name="SAPBEXHLevel0 7 2 3 3" xfId="22825" xr:uid="{00000000-0005-0000-0000-0000734E0000}"/>
    <cellStyle name="SAPBEXHLevel0 7 2 3 3 2" xfId="29721" xr:uid="{00000000-0005-0000-0000-0000744E0000}"/>
    <cellStyle name="SAPBEXHLevel0 7 2 3 4" xfId="17326" xr:uid="{00000000-0005-0000-0000-0000754E0000}"/>
    <cellStyle name="SAPBEXHLevel0 7 2 3 5" xfId="24308" xr:uid="{00000000-0005-0000-0000-0000764E0000}"/>
    <cellStyle name="SAPBEXHLevel0 7 2 4" xfId="19065" xr:uid="{00000000-0005-0000-0000-0000774E0000}"/>
    <cellStyle name="SAPBEXHLevel0 7 2 4 2" xfId="25974" xr:uid="{00000000-0005-0000-0000-0000784E0000}"/>
    <cellStyle name="SAPBEXHLevel0 7 2 5" xfId="14425" xr:uid="{00000000-0005-0000-0000-0000794E0000}"/>
    <cellStyle name="SAPBEXHLevel0 7 3" xfId="5176" xr:uid="{00000000-0005-0000-0000-00007A4E0000}"/>
    <cellStyle name="SAPBEXHLevel0 7 3 2" xfId="5907" xr:uid="{00000000-0005-0000-0000-00007B4E0000}"/>
    <cellStyle name="SAPBEXHLevel0 7 3 2 2" xfId="19961" xr:uid="{00000000-0005-0000-0000-00007C4E0000}"/>
    <cellStyle name="SAPBEXHLevel0 7 3 2 2 2" xfId="26869" xr:uid="{00000000-0005-0000-0000-00007D4E0000}"/>
    <cellStyle name="SAPBEXHLevel0 7 3 2 3" xfId="18880" xr:uid="{00000000-0005-0000-0000-00007E4E0000}"/>
    <cellStyle name="SAPBEXHLevel0 7 3 2 3 2" xfId="25789" xr:uid="{00000000-0005-0000-0000-00007F4E0000}"/>
    <cellStyle name="SAPBEXHLevel0 7 3 2 4" xfId="15253" xr:uid="{00000000-0005-0000-0000-0000804E0000}"/>
    <cellStyle name="SAPBEXHLevel0 7 3 2 5" xfId="13718" xr:uid="{00000000-0005-0000-0000-0000814E0000}"/>
    <cellStyle name="SAPBEXHLevel0 7 3 3" xfId="10616" xr:uid="{00000000-0005-0000-0000-0000824E0000}"/>
    <cellStyle name="SAPBEXHLevel0 7 3 3 2" xfId="21924" xr:uid="{00000000-0005-0000-0000-0000834E0000}"/>
    <cellStyle name="SAPBEXHLevel0 7 3 3 2 2" xfId="28821" xr:uid="{00000000-0005-0000-0000-0000844E0000}"/>
    <cellStyle name="SAPBEXHLevel0 7 3 3 3" xfId="22826" xr:uid="{00000000-0005-0000-0000-0000854E0000}"/>
    <cellStyle name="SAPBEXHLevel0 7 3 3 3 2" xfId="29722" xr:uid="{00000000-0005-0000-0000-0000864E0000}"/>
    <cellStyle name="SAPBEXHLevel0 7 3 3 4" xfId="17327" xr:uid="{00000000-0005-0000-0000-0000874E0000}"/>
    <cellStyle name="SAPBEXHLevel0 7 3 3 5" xfId="24309" xr:uid="{00000000-0005-0000-0000-0000884E0000}"/>
    <cellStyle name="SAPBEXHLevel0 7 3 4" xfId="19527" xr:uid="{00000000-0005-0000-0000-0000894E0000}"/>
    <cellStyle name="SAPBEXHLevel0 7 3 4 2" xfId="26436" xr:uid="{00000000-0005-0000-0000-00008A4E0000}"/>
    <cellStyle name="SAPBEXHLevel0 7 3 5" xfId="14817" xr:uid="{00000000-0005-0000-0000-00008B4E0000}"/>
    <cellStyle name="SAPBEXHLevel0 7 4" xfId="5909" xr:uid="{00000000-0005-0000-0000-00008C4E0000}"/>
    <cellStyle name="SAPBEXHLevel0 7 4 2" xfId="19963" xr:uid="{00000000-0005-0000-0000-00008D4E0000}"/>
    <cellStyle name="SAPBEXHLevel0 7 4 2 2" xfId="26871" xr:uid="{00000000-0005-0000-0000-00008E4E0000}"/>
    <cellStyle name="SAPBEXHLevel0 7 4 3" xfId="19407" xr:uid="{00000000-0005-0000-0000-00008F4E0000}"/>
    <cellStyle name="SAPBEXHLevel0 7 4 3 2" xfId="26316" xr:uid="{00000000-0005-0000-0000-0000904E0000}"/>
    <cellStyle name="SAPBEXHLevel0 7 4 4" xfId="15255" xr:uid="{00000000-0005-0000-0000-0000914E0000}"/>
    <cellStyle name="SAPBEXHLevel0 7 4 5" xfId="13938" xr:uid="{00000000-0005-0000-0000-0000924E0000}"/>
    <cellStyle name="SAPBEXHLevel0 7 5" xfId="10614" xr:uid="{00000000-0005-0000-0000-0000934E0000}"/>
    <cellStyle name="SAPBEXHLevel0 7 5 2" xfId="21922" xr:uid="{00000000-0005-0000-0000-0000944E0000}"/>
    <cellStyle name="SAPBEXHLevel0 7 5 2 2" xfId="28819" xr:uid="{00000000-0005-0000-0000-0000954E0000}"/>
    <cellStyle name="SAPBEXHLevel0 7 5 3" xfId="22824" xr:uid="{00000000-0005-0000-0000-0000964E0000}"/>
    <cellStyle name="SAPBEXHLevel0 7 5 3 2" xfId="29720" xr:uid="{00000000-0005-0000-0000-0000974E0000}"/>
    <cellStyle name="SAPBEXHLevel0 7 5 4" xfId="17325" xr:uid="{00000000-0005-0000-0000-0000984E0000}"/>
    <cellStyle name="SAPBEXHLevel0 7 5 5" xfId="24307" xr:uid="{00000000-0005-0000-0000-0000994E0000}"/>
    <cellStyle name="SAPBEXHLevel0 7 6" xfId="9791" xr:uid="{00000000-0005-0000-0000-00009A4E0000}"/>
    <cellStyle name="SAPBEXHLevel0 7 6 2" xfId="21260" xr:uid="{00000000-0005-0000-0000-00009B4E0000}"/>
    <cellStyle name="SAPBEXHLevel0 7 6 2 2" xfId="28164" xr:uid="{00000000-0005-0000-0000-00009C4E0000}"/>
    <cellStyle name="SAPBEXHLevel0 7 6 3" xfId="19205" xr:uid="{00000000-0005-0000-0000-00009D4E0000}"/>
    <cellStyle name="SAPBEXHLevel0 7 6 3 2" xfId="26114" xr:uid="{00000000-0005-0000-0000-00009E4E0000}"/>
    <cellStyle name="SAPBEXHLevel0 7 6 4" xfId="16638" xr:uid="{00000000-0005-0000-0000-00009F4E0000}"/>
    <cellStyle name="SAPBEXHLevel0 7 6 5" xfId="23721" xr:uid="{00000000-0005-0000-0000-0000A04E0000}"/>
    <cellStyle name="SAPBEXHLevel0 7 7" xfId="18892" xr:uid="{00000000-0005-0000-0000-0000A14E0000}"/>
    <cellStyle name="SAPBEXHLevel0 7 7 2" xfId="25801" xr:uid="{00000000-0005-0000-0000-0000A24E0000}"/>
    <cellStyle name="SAPBEXHLevel0 7 8" xfId="14189" xr:uid="{00000000-0005-0000-0000-0000A34E0000}"/>
    <cellStyle name="SAPBEXHLevel0 8" xfId="3366" xr:uid="{00000000-0005-0000-0000-0000A44E0000}"/>
    <cellStyle name="SAPBEXHLevel0 8 2" xfId="3694" xr:uid="{00000000-0005-0000-0000-0000A54E0000}"/>
    <cellStyle name="SAPBEXHLevel0 8 2 2" xfId="5904" xr:uid="{00000000-0005-0000-0000-0000A64E0000}"/>
    <cellStyle name="SAPBEXHLevel0 8 2 2 2" xfId="19958" xr:uid="{00000000-0005-0000-0000-0000A74E0000}"/>
    <cellStyle name="SAPBEXHLevel0 8 2 2 2 2" xfId="26866" xr:uid="{00000000-0005-0000-0000-0000A84E0000}"/>
    <cellStyle name="SAPBEXHLevel0 8 2 2 3" xfId="19408" xr:uid="{00000000-0005-0000-0000-0000A94E0000}"/>
    <cellStyle name="SAPBEXHLevel0 8 2 2 3 2" xfId="26317" xr:uid="{00000000-0005-0000-0000-0000AA4E0000}"/>
    <cellStyle name="SAPBEXHLevel0 8 2 2 4" xfId="15250" xr:uid="{00000000-0005-0000-0000-0000AB4E0000}"/>
    <cellStyle name="SAPBEXHLevel0 8 2 2 5" xfId="13939" xr:uid="{00000000-0005-0000-0000-0000AC4E0000}"/>
    <cellStyle name="SAPBEXHLevel0 8 2 3" xfId="10618" xr:uid="{00000000-0005-0000-0000-0000AD4E0000}"/>
    <cellStyle name="SAPBEXHLevel0 8 2 3 2" xfId="21926" xr:uid="{00000000-0005-0000-0000-0000AE4E0000}"/>
    <cellStyle name="SAPBEXHLevel0 8 2 3 2 2" xfId="28823" xr:uid="{00000000-0005-0000-0000-0000AF4E0000}"/>
    <cellStyle name="SAPBEXHLevel0 8 2 3 3" xfId="22828" xr:uid="{00000000-0005-0000-0000-0000B04E0000}"/>
    <cellStyle name="SAPBEXHLevel0 8 2 3 3 2" xfId="29724" xr:uid="{00000000-0005-0000-0000-0000B14E0000}"/>
    <cellStyle name="SAPBEXHLevel0 8 2 3 4" xfId="17329" xr:uid="{00000000-0005-0000-0000-0000B24E0000}"/>
    <cellStyle name="SAPBEXHLevel0 8 2 3 5" xfId="24311" xr:uid="{00000000-0005-0000-0000-0000B34E0000}"/>
    <cellStyle name="SAPBEXHLevel0 8 2 4" xfId="19074" xr:uid="{00000000-0005-0000-0000-0000B44E0000}"/>
    <cellStyle name="SAPBEXHLevel0 8 2 4 2" xfId="25983" xr:uid="{00000000-0005-0000-0000-0000B54E0000}"/>
    <cellStyle name="SAPBEXHLevel0 8 2 5" xfId="14434" xr:uid="{00000000-0005-0000-0000-0000B64E0000}"/>
    <cellStyle name="SAPBEXHLevel0 8 3" xfId="5905" xr:uid="{00000000-0005-0000-0000-0000B74E0000}"/>
    <cellStyle name="SAPBEXHLevel0 8 3 2" xfId="19959" xr:uid="{00000000-0005-0000-0000-0000B84E0000}"/>
    <cellStyle name="SAPBEXHLevel0 8 3 2 2" xfId="26867" xr:uid="{00000000-0005-0000-0000-0000B94E0000}"/>
    <cellStyle name="SAPBEXHLevel0 8 3 3" xfId="18957" xr:uid="{00000000-0005-0000-0000-0000BA4E0000}"/>
    <cellStyle name="SAPBEXHLevel0 8 3 3 2" xfId="25866" xr:uid="{00000000-0005-0000-0000-0000BB4E0000}"/>
    <cellStyle name="SAPBEXHLevel0 8 3 4" xfId="15251" xr:uid="{00000000-0005-0000-0000-0000BC4E0000}"/>
    <cellStyle name="SAPBEXHLevel0 8 3 5" xfId="13663" xr:uid="{00000000-0005-0000-0000-0000BD4E0000}"/>
    <cellStyle name="SAPBEXHLevel0 8 4" xfId="10617" xr:uid="{00000000-0005-0000-0000-0000BE4E0000}"/>
    <cellStyle name="SAPBEXHLevel0 8 4 2" xfId="21925" xr:uid="{00000000-0005-0000-0000-0000BF4E0000}"/>
    <cellStyle name="SAPBEXHLevel0 8 4 2 2" xfId="28822" xr:uid="{00000000-0005-0000-0000-0000C04E0000}"/>
    <cellStyle name="SAPBEXHLevel0 8 4 3" xfId="22827" xr:uid="{00000000-0005-0000-0000-0000C14E0000}"/>
    <cellStyle name="SAPBEXHLevel0 8 4 3 2" xfId="29723" xr:uid="{00000000-0005-0000-0000-0000C24E0000}"/>
    <cellStyle name="SAPBEXHLevel0 8 4 4" xfId="17328" xr:uid="{00000000-0005-0000-0000-0000C34E0000}"/>
    <cellStyle name="SAPBEXHLevel0 8 4 5" xfId="24310" xr:uid="{00000000-0005-0000-0000-0000C44E0000}"/>
    <cellStyle name="SAPBEXHLevel0 8 5" xfId="7007" xr:uid="{00000000-0005-0000-0000-0000C54E0000}"/>
    <cellStyle name="SAPBEXHLevel0 8 5 2" xfId="20666" xr:uid="{00000000-0005-0000-0000-0000C64E0000}"/>
    <cellStyle name="SAPBEXHLevel0 8 5 2 2" xfId="27570" xr:uid="{00000000-0005-0000-0000-0000C74E0000}"/>
    <cellStyle name="SAPBEXHLevel0 8 5 3" xfId="18391" xr:uid="{00000000-0005-0000-0000-0000C84E0000}"/>
    <cellStyle name="SAPBEXHLevel0 8 5 3 2" xfId="25304" xr:uid="{00000000-0005-0000-0000-0000C94E0000}"/>
    <cellStyle name="SAPBEXHLevel0 8 5 4" xfId="15825" xr:uid="{00000000-0005-0000-0000-0000CA4E0000}"/>
    <cellStyle name="SAPBEXHLevel0 8 5 5" xfId="14960" xr:uid="{00000000-0005-0000-0000-0000CB4E0000}"/>
    <cellStyle name="SAPBEXHLevel0 8 6" xfId="18940" xr:uid="{00000000-0005-0000-0000-0000CC4E0000}"/>
    <cellStyle name="SAPBEXHLevel0 8 6 2" xfId="25849" xr:uid="{00000000-0005-0000-0000-0000CD4E0000}"/>
    <cellStyle name="SAPBEXHLevel0 8 7" xfId="14313" xr:uid="{00000000-0005-0000-0000-0000CE4E0000}"/>
    <cellStyle name="SAPBEXHLevel0 9" xfId="3475" xr:uid="{00000000-0005-0000-0000-0000CF4E0000}"/>
    <cellStyle name="SAPBEXHLevel0 9 2" xfId="5903" xr:uid="{00000000-0005-0000-0000-0000D04E0000}"/>
    <cellStyle name="SAPBEXHLevel0 9 2 2" xfId="19957" xr:uid="{00000000-0005-0000-0000-0000D14E0000}"/>
    <cellStyle name="SAPBEXHLevel0 9 2 2 2" xfId="26865" xr:uid="{00000000-0005-0000-0000-0000D24E0000}"/>
    <cellStyle name="SAPBEXHLevel0 9 2 3" xfId="19096" xr:uid="{00000000-0005-0000-0000-0000D34E0000}"/>
    <cellStyle name="SAPBEXHLevel0 9 2 3 2" xfId="26005" xr:uid="{00000000-0005-0000-0000-0000D44E0000}"/>
    <cellStyle name="SAPBEXHLevel0 9 2 4" xfId="15249" xr:uid="{00000000-0005-0000-0000-0000D54E0000}"/>
    <cellStyle name="SAPBEXHLevel0 9 2 5" xfId="13276" xr:uid="{00000000-0005-0000-0000-0000D64E0000}"/>
    <cellStyle name="SAPBEXHLevel0 9 3" xfId="10619" xr:uid="{00000000-0005-0000-0000-0000D74E0000}"/>
    <cellStyle name="SAPBEXHLevel0 9 3 2" xfId="21927" xr:uid="{00000000-0005-0000-0000-0000D84E0000}"/>
    <cellStyle name="SAPBEXHLevel0 9 3 2 2" xfId="28824" xr:uid="{00000000-0005-0000-0000-0000D94E0000}"/>
    <cellStyle name="SAPBEXHLevel0 9 3 3" xfId="22829" xr:uid="{00000000-0005-0000-0000-0000DA4E0000}"/>
    <cellStyle name="SAPBEXHLevel0 9 3 3 2" xfId="29725" xr:uid="{00000000-0005-0000-0000-0000DB4E0000}"/>
    <cellStyle name="SAPBEXHLevel0 9 3 4" xfId="17330" xr:uid="{00000000-0005-0000-0000-0000DC4E0000}"/>
    <cellStyle name="SAPBEXHLevel0 9 3 5" xfId="24312" xr:uid="{00000000-0005-0000-0000-0000DD4E0000}"/>
    <cellStyle name="SAPBEXHLevel0 9 4" xfId="6299" xr:uid="{00000000-0005-0000-0000-0000DE4E0000}"/>
    <cellStyle name="SAPBEXHLevel0 9 4 2" xfId="20266" xr:uid="{00000000-0005-0000-0000-0000DF4E0000}"/>
    <cellStyle name="SAPBEXHLevel0 9 4 2 2" xfId="27170" xr:uid="{00000000-0005-0000-0000-0000E04E0000}"/>
    <cellStyle name="SAPBEXHLevel0 9 4 3" xfId="18640" xr:uid="{00000000-0005-0000-0000-0000E14E0000}"/>
    <cellStyle name="SAPBEXHLevel0 9 4 3 2" xfId="25551" xr:uid="{00000000-0005-0000-0000-0000E24E0000}"/>
    <cellStyle name="SAPBEXHLevel0 9 4 4" xfId="15555" xr:uid="{00000000-0005-0000-0000-0000E34E0000}"/>
    <cellStyle name="SAPBEXHLevel0 9 4 5" xfId="13875" xr:uid="{00000000-0005-0000-0000-0000E44E0000}"/>
    <cellStyle name="SAPBEXHLevel0 9 5" xfId="18973" xr:uid="{00000000-0005-0000-0000-0000E54E0000}"/>
    <cellStyle name="SAPBEXHLevel0 9 5 2" xfId="25882" xr:uid="{00000000-0005-0000-0000-0000E64E0000}"/>
    <cellStyle name="SAPBEXHLevel0 9 6" xfId="14351" xr:uid="{00000000-0005-0000-0000-0000E74E0000}"/>
    <cellStyle name="SAPBEXHLevel0_2010-2012 Program Workbook Completed_Incent_V2" xfId="6292" xr:uid="{00000000-0005-0000-0000-0000E84E0000}"/>
    <cellStyle name="SAPBEXHLevel0X" xfId="338" xr:uid="{00000000-0005-0000-0000-0000E94E0000}"/>
    <cellStyle name="SAPBEXHLevel0X 10" xfId="3843" xr:uid="{00000000-0005-0000-0000-0000EA4E0000}"/>
    <cellStyle name="SAPBEXHLevel0X 10 2" xfId="5901" xr:uid="{00000000-0005-0000-0000-0000EB4E0000}"/>
    <cellStyle name="SAPBEXHLevel0X 10 2 2" xfId="19955" xr:uid="{00000000-0005-0000-0000-0000EC4E0000}"/>
    <cellStyle name="SAPBEXHLevel0X 10 2 2 2" xfId="26863" xr:uid="{00000000-0005-0000-0000-0000ED4E0000}"/>
    <cellStyle name="SAPBEXHLevel0X 10 2 3" xfId="18008" xr:uid="{00000000-0005-0000-0000-0000EE4E0000}"/>
    <cellStyle name="SAPBEXHLevel0X 10 2 3 2" xfId="24922" xr:uid="{00000000-0005-0000-0000-0000EF4E0000}"/>
    <cellStyle name="SAPBEXHLevel0X 10 2 4" xfId="15247" xr:uid="{00000000-0005-0000-0000-0000F04E0000}"/>
    <cellStyle name="SAPBEXHLevel0X 10 2 5" xfId="14623" xr:uid="{00000000-0005-0000-0000-0000F14E0000}"/>
    <cellStyle name="SAPBEXHLevel0X 10 3" xfId="10621" xr:uid="{00000000-0005-0000-0000-0000F24E0000}"/>
    <cellStyle name="SAPBEXHLevel0X 10 3 2" xfId="21929" xr:uid="{00000000-0005-0000-0000-0000F34E0000}"/>
    <cellStyle name="SAPBEXHLevel0X 10 3 2 2" xfId="28826" xr:uid="{00000000-0005-0000-0000-0000F44E0000}"/>
    <cellStyle name="SAPBEXHLevel0X 10 3 3" xfId="22831" xr:uid="{00000000-0005-0000-0000-0000F54E0000}"/>
    <cellStyle name="SAPBEXHLevel0X 10 3 3 2" xfId="29727" xr:uid="{00000000-0005-0000-0000-0000F64E0000}"/>
    <cellStyle name="SAPBEXHLevel0X 10 3 4" xfId="17332" xr:uid="{00000000-0005-0000-0000-0000F74E0000}"/>
    <cellStyle name="SAPBEXHLevel0X 10 3 5" xfId="24314" xr:uid="{00000000-0005-0000-0000-0000F84E0000}"/>
    <cellStyle name="SAPBEXHLevel0X 10 4" xfId="7006" xr:uid="{00000000-0005-0000-0000-0000F94E0000}"/>
    <cellStyle name="SAPBEXHLevel0X 10 4 2" xfId="20665" xr:uid="{00000000-0005-0000-0000-0000FA4E0000}"/>
    <cellStyle name="SAPBEXHLevel0X 10 4 2 2" xfId="27569" xr:uid="{00000000-0005-0000-0000-0000FB4E0000}"/>
    <cellStyle name="SAPBEXHLevel0X 10 4 3" xfId="18411" xr:uid="{00000000-0005-0000-0000-0000FC4E0000}"/>
    <cellStyle name="SAPBEXHLevel0X 10 4 3 2" xfId="25324" xr:uid="{00000000-0005-0000-0000-0000FD4E0000}"/>
    <cellStyle name="SAPBEXHLevel0X 10 4 4" xfId="15824" xr:uid="{00000000-0005-0000-0000-0000FE4E0000}"/>
    <cellStyle name="SAPBEXHLevel0X 10 4 5" xfId="14965" xr:uid="{00000000-0005-0000-0000-0000FF4E0000}"/>
    <cellStyle name="SAPBEXHLevel0X 10 5" xfId="19130" xr:uid="{00000000-0005-0000-0000-0000004F0000}"/>
    <cellStyle name="SAPBEXHLevel0X 10 5 2" xfId="26039" xr:uid="{00000000-0005-0000-0000-0000014F0000}"/>
    <cellStyle name="SAPBEXHLevel0X 10 6" xfId="14473" xr:uid="{00000000-0005-0000-0000-0000024F0000}"/>
    <cellStyle name="SAPBEXHLevel0X 11" xfId="5177" xr:uid="{00000000-0005-0000-0000-0000034F0000}"/>
    <cellStyle name="SAPBEXHLevel0X 11 2" xfId="5900" xr:uid="{00000000-0005-0000-0000-0000044F0000}"/>
    <cellStyle name="SAPBEXHLevel0X 11 2 2" xfId="19954" xr:uid="{00000000-0005-0000-0000-0000054F0000}"/>
    <cellStyle name="SAPBEXHLevel0X 11 2 2 2" xfId="26862" xr:uid="{00000000-0005-0000-0000-0000064F0000}"/>
    <cellStyle name="SAPBEXHLevel0X 11 2 3" xfId="18663" xr:uid="{00000000-0005-0000-0000-0000074F0000}"/>
    <cellStyle name="SAPBEXHLevel0X 11 2 3 2" xfId="25574" xr:uid="{00000000-0005-0000-0000-0000084F0000}"/>
    <cellStyle name="SAPBEXHLevel0X 11 2 4" xfId="15246" xr:uid="{00000000-0005-0000-0000-0000094F0000}"/>
    <cellStyle name="SAPBEXHLevel0X 11 2 5" xfId="15730" xr:uid="{00000000-0005-0000-0000-00000A4F0000}"/>
    <cellStyle name="SAPBEXHLevel0X 11 3" xfId="10622" xr:uid="{00000000-0005-0000-0000-00000B4F0000}"/>
    <cellStyle name="SAPBEXHLevel0X 11 3 2" xfId="21930" xr:uid="{00000000-0005-0000-0000-00000C4F0000}"/>
    <cellStyle name="SAPBEXHLevel0X 11 3 2 2" xfId="28827" xr:uid="{00000000-0005-0000-0000-00000D4F0000}"/>
    <cellStyle name="SAPBEXHLevel0X 11 3 3" xfId="22832" xr:uid="{00000000-0005-0000-0000-00000E4F0000}"/>
    <cellStyle name="SAPBEXHLevel0X 11 3 3 2" xfId="29728" xr:uid="{00000000-0005-0000-0000-00000F4F0000}"/>
    <cellStyle name="SAPBEXHLevel0X 11 3 4" xfId="17333" xr:uid="{00000000-0005-0000-0000-0000104F0000}"/>
    <cellStyle name="SAPBEXHLevel0X 11 3 5" xfId="24315" xr:uid="{00000000-0005-0000-0000-0000114F0000}"/>
    <cellStyle name="SAPBEXHLevel0X 11 4" xfId="6291" xr:uid="{00000000-0005-0000-0000-0000124F0000}"/>
    <cellStyle name="SAPBEXHLevel0X 11 4 2" xfId="20259" xr:uid="{00000000-0005-0000-0000-0000134F0000}"/>
    <cellStyle name="SAPBEXHLevel0X 11 4 2 2" xfId="27163" xr:uid="{00000000-0005-0000-0000-0000144F0000}"/>
    <cellStyle name="SAPBEXHLevel0X 11 4 3" xfId="19383" xr:uid="{00000000-0005-0000-0000-0000154F0000}"/>
    <cellStyle name="SAPBEXHLevel0X 11 4 3 2" xfId="26292" xr:uid="{00000000-0005-0000-0000-0000164F0000}"/>
    <cellStyle name="SAPBEXHLevel0X 11 4 4" xfId="15548" xr:uid="{00000000-0005-0000-0000-0000174F0000}"/>
    <cellStyle name="SAPBEXHLevel0X 11 4 5" xfId="14564" xr:uid="{00000000-0005-0000-0000-0000184F0000}"/>
    <cellStyle name="SAPBEXHLevel0X 11 5" xfId="19528" xr:uid="{00000000-0005-0000-0000-0000194F0000}"/>
    <cellStyle name="SAPBEXHLevel0X 11 5 2" xfId="26437" xr:uid="{00000000-0005-0000-0000-00001A4F0000}"/>
    <cellStyle name="SAPBEXHLevel0X 11 6" xfId="14818" xr:uid="{00000000-0005-0000-0000-00001B4F0000}"/>
    <cellStyle name="SAPBEXHLevel0X 12" xfId="1786" xr:uid="{00000000-0005-0000-0000-00001C4F0000}"/>
    <cellStyle name="SAPBEXHLevel0X 12 2" xfId="5899" xr:uid="{00000000-0005-0000-0000-00001D4F0000}"/>
    <cellStyle name="SAPBEXHLevel0X 12 2 2" xfId="19953" xr:uid="{00000000-0005-0000-0000-00001E4F0000}"/>
    <cellStyle name="SAPBEXHLevel0X 12 2 2 2" xfId="26861" xr:uid="{00000000-0005-0000-0000-00001F4F0000}"/>
    <cellStyle name="SAPBEXHLevel0X 12 2 3" xfId="19410" xr:uid="{00000000-0005-0000-0000-0000204F0000}"/>
    <cellStyle name="SAPBEXHLevel0X 12 2 3 2" xfId="26319" xr:uid="{00000000-0005-0000-0000-0000214F0000}"/>
    <cellStyle name="SAPBEXHLevel0X 12 2 4" xfId="15245" xr:uid="{00000000-0005-0000-0000-0000224F0000}"/>
    <cellStyle name="SAPBEXHLevel0X 12 2 5" xfId="17828" xr:uid="{00000000-0005-0000-0000-0000234F0000}"/>
    <cellStyle name="SAPBEXHLevel0X 12 3" xfId="10623" xr:uid="{00000000-0005-0000-0000-0000244F0000}"/>
    <cellStyle name="SAPBEXHLevel0X 12 3 2" xfId="21931" xr:uid="{00000000-0005-0000-0000-0000254F0000}"/>
    <cellStyle name="SAPBEXHLevel0X 12 3 2 2" xfId="28828" xr:uid="{00000000-0005-0000-0000-0000264F0000}"/>
    <cellStyle name="SAPBEXHLevel0X 12 3 3" xfId="22833" xr:uid="{00000000-0005-0000-0000-0000274F0000}"/>
    <cellStyle name="SAPBEXHLevel0X 12 3 3 2" xfId="29729" xr:uid="{00000000-0005-0000-0000-0000284F0000}"/>
    <cellStyle name="SAPBEXHLevel0X 12 3 4" xfId="17334" xr:uid="{00000000-0005-0000-0000-0000294F0000}"/>
    <cellStyle name="SAPBEXHLevel0X 12 3 5" xfId="24316" xr:uid="{00000000-0005-0000-0000-00002A4F0000}"/>
    <cellStyle name="SAPBEXHLevel0X 12 4" xfId="18449" xr:uid="{00000000-0005-0000-0000-00002B4F0000}"/>
    <cellStyle name="SAPBEXHLevel0X 12 4 2" xfId="25362" xr:uid="{00000000-0005-0000-0000-00002C4F0000}"/>
    <cellStyle name="SAPBEXHLevel0X 12 5" xfId="13794" xr:uid="{00000000-0005-0000-0000-00002D4F0000}"/>
    <cellStyle name="SAPBEXHLevel0X 13" xfId="5902" xr:uid="{00000000-0005-0000-0000-00002E4F0000}"/>
    <cellStyle name="SAPBEXHLevel0X 13 2" xfId="19956" xr:uid="{00000000-0005-0000-0000-00002F4F0000}"/>
    <cellStyle name="SAPBEXHLevel0X 13 2 2" xfId="26864" xr:uid="{00000000-0005-0000-0000-0000304F0000}"/>
    <cellStyle name="SAPBEXHLevel0X 13 3" xfId="19121" xr:uid="{00000000-0005-0000-0000-0000314F0000}"/>
    <cellStyle name="SAPBEXHLevel0X 13 3 2" xfId="26030" xr:uid="{00000000-0005-0000-0000-0000324F0000}"/>
    <cellStyle name="SAPBEXHLevel0X 13 4" xfId="15248" xr:uid="{00000000-0005-0000-0000-0000334F0000}"/>
    <cellStyle name="SAPBEXHLevel0X 13 5" xfId="13511" xr:uid="{00000000-0005-0000-0000-0000344F0000}"/>
    <cellStyle name="SAPBEXHLevel0X 14" xfId="10620" xr:uid="{00000000-0005-0000-0000-0000354F0000}"/>
    <cellStyle name="SAPBEXHLevel0X 14 2" xfId="21928" xr:uid="{00000000-0005-0000-0000-0000364F0000}"/>
    <cellStyle name="SAPBEXHLevel0X 14 2 2" xfId="28825" xr:uid="{00000000-0005-0000-0000-0000374F0000}"/>
    <cellStyle name="SAPBEXHLevel0X 14 3" xfId="22830" xr:uid="{00000000-0005-0000-0000-0000384F0000}"/>
    <cellStyle name="SAPBEXHLevel0X 14 3 2" xfId="29726" xr:uid="{00000000-0005-0000-0000-0000394F0000}"/>
    <cellStyle name="SAPBEXHLevel0X 14 4" xfId="17331" xr:uid="{00000000-0005-0000-0000-00003A4F0000}"/>
    <cellStyle name="SAPBEXHLevel0X 14 5" xfId="24313" xr:uid="{00000000-0005-0000-0000-00003B4F0000}"/>
    <cellStyle name="SAPBEXHLevel0X 15" xfId="18080" xr:uid="{00000000-0005-0000-0000-00003C4F0000}"/>
    <cellStyle name="SAPBEXHLevel0X 15 2" xfId="24994" xr:uid="{00000000-0005-0000-0000-00003D4F0000}"/>
    <cellStyle name="SAPBEXHLevel0X 16" xfId="13343" xr:uid="{00000000-0005-0000-0000-00003E4F0000}"/>
    <cellStyle name="SAPBEXHLevel0X 2" xfId="339" xr:uid="{00000000-0005-0000-0000-00003F4F0000}"/>
    <cellStyle name="SAPBEXHLevel0X 2 10" xfId="13344" xr:uid="{00000000-0005-0000-0000-0000404F0000}"/>
    <cellStyle name="SAPBEXHLevel0X 2 2" xfId="3542" xr:uid="{00000000-0005-0000-0000-0000414F0000}"/>
    <cellStyle name="SAPBEXHLevel0X 2 2 2" xfId="5896" xr:uid="{00000000-0005-0000-0000-0000424F0000}"/>
    <cellStyle name="SAPBEXHLevel0X 2 2 2 2" xfId="6289" xr:uid="{00000000-0005-0000-0000-0000434F0000}"/>
    <cellStyle name="SAPBEXHLevel0X 2 2 2 2 2" xfId="20257" xr:uid="{00000000-0005-0000-0000-0000444F0000}"/>
    <cellStyle name="SAPBEXHLevel0X 2 2 2 2 2 2" xfId="27161" xr:uid="{00000000-0005-0000-0000-0000454F0000}"/>
    <cellStyle name="SAPBEXHLevel0X 2 2 2 2 3" xfId="18376" xr:uid="{00000000-0005-0000-0000-0000464F0000}"/>
    <cellStyle name="SAPBEXHLevel0X 2 2 2 2 3 2" xfId="25289" xr:uid="{00000000-0005-0000-0000-0000474F0000}"/>
    <cellStyle name="SAPBEXHLevel0X 2 2 2 2 4" xfId="15546" xr:uid="{00000000-0005-0000-0000-0000484F0000}"/>
    <cellStyle name="SAPBEXHLevel0X 2 2 2 2 5" xfId="13691" xr:uid="{00000000-0005-0000-0000-0000494F0000}"/>
    <cellStyle name="SAPBEXHLevel0X 2 2 2 3" xfId="19950" xr:uid="{00000000-0005-0000-0000-00004A4F0000}"/>
    <cellStyle name="SAPBEXHLevel0X 2 2 2 3 2" xfId="26858" xr:uid="{00000000-0005-0000-0000-00004B4F0000}"/>
    <cellStyle name="SAPBEXHLevel0X 2 2 2 4" xfId="19411" xr:uid="{00000000-0005-0000-0000-00004C4F0000}"/>
    <cellStyle name="SAPBEXHLevel0X 2 2 2 4 2" xfId="26320" xr:uid="{00000000-0005-0000-0000-00004D4F0000}"/>
    <cellStyle name="SAPBEXHLevel0X 2 2 2 5" xfId="15242" xr:uid="{00000000-0005-0000-0000-00004E4F0000}"/>
    <cellStyle name="SAPBEXHLevel0X 2 2 2 6" xfId="13940" xr:uid="{00000000-0005-0000-0000-00004F4F0000}"/>
    <cellStyle name="SAPBEXHLevel0X 2 2 3" xfId="10625" xr:uid="{00000000-0005-0000-0000-0000504F0000}"/>
    <cellStyle name="SAPBEXHLevel0X 2 2 3 2" xfId="21933" xr:uid="{00000000-0005-0000-0000-0000514F0000}"/>
    <cellStyle name="SAPBEXHLevel0X 2 2 3 2 2" xfId="28830" xr:uid="{00000000-0005-0000-0000-0000524F0000}"/>
    <cellStyle name="SAPBEXHLevel0X 2 2 3 3" xfId="22835" xr:uid="{00000000-0005-0000-0000-0000534F0000}"/>
    <cellStyle name="SAPBEXHLevel0X 2 2 3 3 2" xfId="29731" xr:uid="{00000000-0005-0000-0000-0000544F0000}"/>
    <cellStyle name="SAPBEXHLevel0X 2 2 3 4" xfId="17336" xr:uid="{00000000-0005-0000-0000-0000554F0000}"/>
    <cellStyle name="SAPBEXHLevel0X 2 2 3 5" xfId="24318" xr:uid="{00000000-0005-0000-0000-0000564F0000}"/>
    <cellStyle name="SAPBEXHLevel0X 2 2 4" xfId="9804" xr:uid="{00000000-0005-0000-0000-0000574F0000}"/>
    <cellStyle name="SAPBEXHLevel0X 2 2 4 2" xfId="21273" xr:uid="{00000000-0005-0000-0000-0000584F0000}"/>
    <cellStyle name="SAPBEXHLevel0X 2 2 4 2 2" xfId="28177" xr:uid="{00000000-0005-0000-0000-0000594F0000}"/>
    <cellStyle name="SAPBEXHLevel0X 2 2 4 3" xfId="18917" xr:uid="{00000000-0005-0000-0000-00005A4F0000}"/>
    <cellStyle name="SAPBEXHLevel0X 2 2 4 3 2" xfId="25826" xr:uid="{00000000-0005-0000-0000-00005B4F0000}"/>
    <cellStyle name="SAPBEXHLevel0X 2 2 4 4" xfId="16651" xr:uid="{00000000-0005-0000-0000-00005C4F0000}"/>
    <cellStyle name="SAPBEXHLevel0X 2 2 4 5" xfId="23734" xr:uid="{00000000-0005-0000-0000-00005D4F0000}"/>
    <cellStyle name="SAPBEXHLevel0X 2 2 5" xfId="19007" xr:uid="{00000000-0005-0000-0000-00005E4F0000}"/>
    <cellStyle name="SAPBEXHLevel0X 2 2 5 2" xfId="25916" xr:uid="{00000000-0005-0000-0000-00005F4F0000}"/>
    <cellStyle name="SAPBEXHLevel0X 2 2 6" xfId="14375" xr:uid="{00000000-0005-0000-0000-0000604F0000}"/>
    <cellStyle name="SAPBEXHLevel0X 2 3" xfId="5178" xr:uid="{00000000-0005-0000-0000-0000614F0000}"/>
    <cellStyle name="SAPBEXHLevel0X 2 3 2" xfId="5895" xr:uid="{00000000-0005-0000-0000-0000624F0000}"/>
    <cellStyle name="SAPBEXHLevel0X 2 3 2 2" xfId="19949" xr:uid="{00000000-0005-0000-0000-0000634F0000}"/>
    <cellStyle name="SAPBEXHLevel0X 2 3 2 2 2" xfId="26857" xr:uid="{00000000-0005-0000-0000-0000644F0000}"/>
    <cellStyle name="SAPBEXHLevel0X 2 3 2 3" xfId="19409" xr:uid="{00000000-0005-0000-0000-0000654F0000}"/>
    <cellStyle name="SAPBEXHLevel0X 2 3 2 3 2" xfId="26318" xr:uid="{00000000-0005-0000-0000-0000664F0000}"/>
    <cellStyle name="SAPBEXHLevel0X 2 3 2 4" xfId="15241" xr:uid="{00000000-0005-0000-0000-0000674F0000}"/>
    <cellStyle name="SAPBEXHLevel0X 2 3 2 5" xfId="17827" xr:uid="{00000000-0005-0000-0000-0000684F0000}"/>
    <cellStyle name="SAPBEXHLevel0X 2 3 3" xfId="10626" xr:uid="{00000000-0005-0000-0000-0000694F0000}"/>
    <cellStyle name="SAPBEXHLevel0X 2 3 3 2" xfId="21934" xr:uid="{00000000-0005-0000-0000-00006A4F0000}"/>
    <cellStyle name="SAPBEXHLevel0X 2 3 3 2 2" xfId="28831" xr:uid="{00000000-0005-0000-0000-00006B4F0000}"/>
    <cellStyle name="SAPBEXHLevel0X 2 3 3 3" xfId="22836" xr:uid="{00000000-0005-0000-0000-00006C4F0000}"/>
    <cellStyle name="SAPBEXHLevel0X 2 3 3 3 2" xfId="29732" xr:uid="{00000000-0005-0000-0000-00006D4F0000}"/>
    <cellStyle name="SAPBEXHLevel0X 2 3 3 4" xfId="17337" xr:uid="{00000000-0005-0000-0000-00006E4F0000}"/>
    <cellStyle name="SAPBEXHLevel0X 2 3 3 5" xfId="24319" xr:uid="{00000000-0005-0000-0000-00006F4F0000}"/>
    <cellStyle name="SAPBEXHLevel0X 2 3 4" xfId="9885" xr:uid="{00000000-0005-0000-0000-0000704F0000}"/>
    <cellStyle name="SAPBEXHLevel0X 2 3 4 2" xfId="21354" xr:uid="{00000000-0005-0000-0000-0000714F0000}"/>
    <cellStyle name="SAPBEXHLevel0X 2 3 4 2 2" xfId="28256" xr:uid="{00000000-0005-0000-0000-0000724F0000}"/>
    <cellStyle name="SAPBEXHLevel0X 2 3 4 3" xfId="18495" xr:uid="{00000000-0005-0000-0000-0000734F0000}"/>
    <cellStyle name="SAPBEXHLevel0X 2 3 4 3 2" xfId="25407" xr:uid="{00000000-0005-0000-0000-0000744F0000}"/>
    <cellStyle name="SAPBEXHLevel0X 2 3 4 4" xfId="16732" xr:uid="{00000000-0005-0000-0000-0000754F0000}"/>
    <cellStyle name="SAPBEXHLevel0X 2 3 4 5" xfId="23813" xr:uid="{00000000-0005-0000-0000-0000764F0000}"/>
    <cellStyle name="SAPBEXHLevel0X 2 3 5" xfId="19529" xr:uid="{00000000-0005-0000-0000-0000774F0000}"/>
    <cellStyle name="SAPBEXHLevel0X 2 3 5 2" xfId="26438" xr:uid="{00000000-0005-0000-0000-0000784F0000}"/>
    <cellStyle name="SAPBEXHLevel0X 2 3 6" xfId="14819" xr:uid="{00000000-0005-0000-0000-0000794F0000}"/>
    <cellStyle name="SAPBEXHLevel0X 2 4" xfId="2756" xr:uid="{00000000-0005-0000-0000-00007A4F0000}"/>
    <cellStyle name="SAPBEXHLevel0X 2 4 2" xfId="5894" xr:uid="{00000000-0005-0000-0000-00007B4F0000}"/>
    <cellStyle name="SAPBEXHLevel0X 2 4 2 2" xfId="19948" xr:uid="{00000000-0005-0000-0000-00007C4F0000}"/>
    <cellStyle name="SAPBEXHLevel0X 2 4 2 2 2" xfId="26856" xr:uid="{00000000-0005-0000-0000-00007D4F0000}"/>
    <cellStyle name="SAPBEXHLevel0X 2 4 2 3" xfId="18662" xr:uid="{00000000-0005-0000-0000-00007E4F0000}"/>
    <cellStyle name="SAPBEXHLevel0X 2 4 2 3 2" xfId="25573" xr:uid="{00000000-0005-0000-0000-00007F4F0000}"/>
    <cellStyle name="SAPBEXHLevel0X 2 4 2 4" xfId="15240" xr:uid="{00000000-0005-0000-0000-0000804F0000}"/>
    <cellStyle name="SAPBEXHLevel0X 2 4 2 5" xfId="13651" xr:uid="{00000000-0005-0000-0000-0000814F0000}"/>
    <cellStyle name="SAPBEXHLevel0X 2 4 3" xfId="10627" xr:uid="{00000000-0005-0000-0000-0000824F0000}"/>
    <cellStyle name="SAPBEXHLevel0X 2 4 3 2" xfId="21935" xr:uid="{00000000-0005-0000-0000-0000834F0000}"/>
    <cellStyle name="SAPBEXHLevel0X 2 4 3 2 2" xfId="28832" xr:uid="{00000000-0005-0000-0000-0000844F0000}"/>
    <cellStyle name="SAPBEXHLevel0X 2 4 3 3" xfId="22837" xr:uid="{00000000-0005-0000-0000-0000854F0000}"/>
    <cellStyle name="SAPBEXHLevel0X 2 4 3 3 2" xfId="29733" xr:uid="{00000000-0005-0000-0000-0000864F0000}"/>
    <cellStyle name="SAPBEXHLevel0X 2 4 3 4" xfId="17338" xr:uid="{00000000-0005-0000-0000-0000874F0000}"/>
    <cellStyle name="SAPBEXHLevel0X 2 4 3 5" xfId="24320" xr:uid="{00000000-0005-0000-0000-0000884F0000}"/>
    <cellStyle name="SAPBEXHLevel0X 2 4 4" xfId="9562" xr:uid="{00000000-0005-0000-0000-0000894F0000}"/>
    <cellStyle name="SAPBEXHLevel0X 2 4 4 2" xfId="21052" xr:uid="{00000000-0005-0000-0000-00008A4F0000}"/>
    <cellStyle name="SAPBEXHLevel0X 2 4 4 2 2" xfId="27956" xr:uid="{00000000-0005-0000-0000-00008B4F0000}"/>
    <cellStyle name="SAPBEXHLevel0X 2 4 4 3" xfId="19634" xr:uid="{00000000-0005-0000-0000-00008C4F0000}"/>
    <cellStyle name="SAPBEXHLevel0X 2 4 4 3 2" xfId="26543" xr:uid="{00000000-0005-0000-0000-00008D4F0000}"/>
    <cellStyle name="SAPBEXHLevel0X 2 4 4 4" xfId="16410" xr:uid="{00000000-0005-0000-0000-00008E4F0000}"/>
    <cellStyle name="SAPBEXHLevel0X 2 4 4 5" xfId="23513" xr:uid="{00000000-0005-0000-0000-00008F4F0000}"/>
    <cellStyle name="SAPBEXHLevel0X 2 4 5" xfId="18710" xr:uid="{00000000-0005-0000-0000-0000904F0000}"/>
    <cellStyle name="SAPBEXHLevel0X 2 4 5 2" xfId="25621" xr:uid="{00000000-0005-0000-0000-0000914F0000}"/>
    <cellStyle name="SAPBEXHLevel0X 2 4 6" xfId="14050" xr:uid="{00000000-0005-0000-0000-0000924F0000}"/>
    <cellStyle name="SAPBEXHLevel0X 2 5" xfId="5897" xr:uid="{00000000-0005-0000-0000-0000934F0000}"/>
    <cellStyle name="SAPBEXHLevel0X 2 5 2" xfId="9463" xr:uid="{00000000-0005-0000-0000-0000944F0000}"/>
    <cellStyle name="SAPBEXHLevel0X 2 5 2 2" xfId="20957" xr:uid="{00000000-0005-0000-0000-0000954F0000}"/>
    <cellStyle name="SAPBEXHLevel0X 2 5 2 2 2" xfId="27861" xr:uid="{00000000-0005-0000-0000-0000964F0000}"/>
    <cellStyle name="SAPBEXHLevel0X 2 5 2 3" xfId="22405" xr:uid="{00000000-0005-0000-0000-0000974F0000}"/>
    <cellStyle name="SAPBEXHLevel0X 2 5 2 3 2" xfId="29302" xr:uid="{00000000-0005-0000-0000-0000984F0000}"/>
    <cellStyle name="SAPBEXHLevel0X 2 5 2 4" xfId="16311" xr:uid="{00000000-0005-0000-0000-0000994F0000}"/>
    <cellStyle name="SAPBEXHLevel0X 2 5 2 5" xfId="23418" xr:uid="{00000000-0005-0000-0000-00009A4F0000}"/>
    <cellStyle name="SAPBEXHLevel0X 2 5 3" xfId="19951" xr:uid="{00000000-0005-0000-0000-00009B4F0000}"/>
    <cellStyle name="SAPBEXHLevel0X 2 5 3 2" xfId="26859" xr:uid="{00000000-0005-0000-0000-00009C4F0000}"/>
    <cellStyle name="SAPBEXHLevel0X 2 5 4" xfId="18664" xr:uid="{00000000-0005-0000-0000-00009D4F0000}"/>
    <cellStyle name="SAPBEXHLevel0X 2 5 4 2" xfId="25575" xr:uid="{00000000-0005-0000-0000-00009E4F0000}"/>
    <cellStyle name="SAPBEXHLevel0X 2 5 5" xfId="15243" xr:uid="{00000000-0005-0000-0000-00009F4F0000}"/>
    <cellStyle name="SAPBEXHLevel0X 2 5 6" xfId="17829" xr:uid="{00000000-0005-0000-0000-0000A04F0000}"/>
    <cellStyle name="SAPBEXHLevel0X 2 6" xfId="10624" xr:uid="{00000000-0005-0000-0000-0000A14F0000}"/>
    <cellStyle name="SAPBEXHLevel0X 2 6 2" xfId="9421" xr:uid="{00000000-0005-0000-0000-0000A24F0000}"/>
    <cellStyle name="SAPBEXHLevel0X 2 6 2 2" xfId="20921" xr:uid="{00000000-0005-0000-0000-0000A34F0000}"/>
    <cellStyle name="SAPBEXHLevel0X 2 6 2 2 2" xfId="27825" xr:uid="{00000000-0005-0000-0000-0000A44F0000}"/>
    <cellStyle name="SAPBEXHLevel0X 2 6 2 3" xfId="20539" xr:uid="{00000000-0005-0000-0000-0000A54F0000}"/>
    <cellStyle name="SAPBEXHLevel0X 2 6 2 3 2" xfId="27443" xr:uid="{00000000-0005-0000-0000-0000A64F0000}"/>
    <cellStyle name="SAPBEXHLevel0X 2 6 2 4" xfId="16272" xr:uid="{00000000-0005-0000-0000-0000A74F0000}"/>
    <cellStyle name="SAPBEXHLevel0X 2 6 2 5" xfId="23382" xr:uid="{00000000-0005-0000-0000-0000A84F0000}"/>
    <cellStyle name="SAPBEXHLevel0X 2 6 3" xfId="21932" xr:uid="{00000000-0005-0000-0000-0000A94F0000}"/>
    <cellStyle name="SAPBEXHLevel0X 2 6 3 2" xfId="28829" xr:uid="{00000000-0005-0000-0000-0000AA4F0000}"/>
    <cellStyle name="SAPBEXHLevel0X 2 6 4" xfId="22834" xr:uid="{00000000-0005-0000-0000-0000AB4F0000}"/>
    <cellStyle name="SAPBEXHLevel0X 2 6 4 2" xfId="29730" xr:uid="{00000000-0005-0000-0000-0000AC4F0000}"/>
    <cellStyle name="SAPBEXHLevel0X 2 6 5" xfId="17335" xr:uid="{00000000-0005-0000-0000-0000AD4F0000}"/>
    <cellStyle name="SAPBEXHLevel0X 2 6 6" xfId="24317" xr:uid="{00000000-0005-0000-0000-0000AE4F0000}"/>
    <cellStyle name="SAPBEXHLevel0X 2 7" xfId="6290" xr:uid="{00000000-0005-0000-0000-0000AF4F0000}"/>
    <cellStyle name="SAPBEXHLevel0X 2 7 2" xfId="20258" xr:uid="{00000000-0005-0000-0000-0000B04F0000}"/>
    <cellStyle name="SAPBEXHLevel0X 2 7 2 2" xfId="27162" xr:uid="{00000000-0005-0000-0000-0000B14F0000}"/>
    <cellStyle name="SAPBEXHLevel0X 2 7 3" xfId="18642" xr:uid="{00000000-0005-0000-0000-0000B24F0000}"/>
    <cellStyle name="SAPBEXHLevel0X 2 7 3 2" xfId="25553" xr:uid="{00000000-0005-0000-0000-0000B34F0000}"/>
    <cellStyle name="SAPBEXHLevel0X 2 7 4" xfId="15547" xr:uid="{00000000-0005-0000-0000-0000B44F0000}"/>
    <cellStyle name="SAPBEXHLevel0X 2 7 5" xfId="13878" xr:uid="{00000000-0005-0000-0000-0000B54F0000}"/>
    <cellStyle name="SAPBEXHLevel0X 2 8" xfId="10047" xr:uid="{00000000-0005-0000-0000-0000B64F0000}"/>
    <cellStyle name="SAPBEXHLevel0X 2 8 2" xfId="21499" xr:uid="{00000000-0005-0000-0000-0000B74F0000}"/>
    <cellStyle name="SAPBEXHLevel0X 2 8 2 2" xfId="28398" xr:uid="{00000000-0005-0000-0000-0000B84F0000}"/>
    <cellStyle name="SAPBEXHLevel0X 2 8 3" xfId="19151" xr:uid="{00000000-0005-0000-0000-0000B94F0000}"/>
    <cellStyle name="SAPBEXHLevel0X 2 8 3 2" xfId="26060" xr:uid="{00000000-0005-0000-0000-0000BA4F0000}"/>
    <cellStyle name="SAPBEXHLevel0X 2 8 4" xfId="16877" xr:uid="{00000000-0005-0000-0000-0000BB4F0000}"/>
    <cellStyle name="SAPBEXHLevel0X 2 8 5" xfId="23952" xr:uid="{00000000-0005-0000-0000-0000BC4F0000}"/>
    <cellStyle name="SAPBEXHLevel0X 2 9" xfId="18081" xr:uid="{00000000-0005-0000-0000-0000BD4F0000}"/>
    <cellStyle name="SAPBEXHLevel0X 2 9 2" xfId="24995" xr:uid="{00000000-0005-0000-0000-0000BE4F0000}"/>
    <cellStyle name="SAPBEXHLevel0X 3" xfId="340" xr:uid="{00000000-0005-0000-0000-0000BF4F0000}"/>
    <cellStyle name="SAPBEXHLevel0X 3 10" xfId="13345" xr:uid="{00000000-0005-0000-0000-0000C04F0000}"/>
    <cellStyle name="SAPBEXHLevel0X 3 2" xfId="3543" xr:uid="{00000000-0005-0000-0000-0000C14F0000}"/>
    <cellStyle name="SAPBEXHLevel0X 3 2 2" xfId="5892" xr:uid="{00000000-0005-0000-0000-0000C24F0000}"/>
    <cellStyle name="SAPBEXHLevel0X 3 2 2 2" xfId="6287" xr:uid="{00000000-0005-0000-0000-0000C34F0000}"/>
    <cellStyle name="SAPBEXHLevel0X 3 2 2 2 2" xfId="20255" xr:uid="{00000000-0005-0000-0000-0000C44F0000}"/>
    <cellStyle name="SAPBEXHLevel0X 3 2 2 2 2 2" xfId="27159" xr:uid="{00000000-0005-0000-0000-0000C54F0000}"/>
    <cellStyle name="SAPBEXHLevel0X 3 2 2 2 3" xfId="18788" xr:uid="{00000000-0005-0000-0000-0000C64F0000}"/>
    <cellStyle name="SAPBEXHLevel0X 3 2 2 2 3 2" xfId="25698" xr:uid="{00000000-0005-0000-0000-0000C74F0000}"/>
    <cellStyle name="SAPBEXHLevel0X 3 2 2 2 4" xfId="15544" xr:uid="{00000000-0005-0000-0000-0000C84F0000}"/>
    <cellStyle name="SAPBEXHLevel0X 3 2 2 2 5" xfId="13879" xr:uid="{00000000-0005-0000-0000-0000C94F0000}"/>
    <cellStyle name="SAPBEXHLevel0X 3 2 2 3" xfId="19946" xr:uid="{00000000-0005-0000-0000-0000CA4F0000}"/>
    <cellStyle name="SAPBEXHLevel0X 3 2 2 3 2" xfId="26854" xr:uid="{00000000-0005-0000-0000-0000CB4F0000}"/>
    <cellStyle name="SAPBEXHLevel0X 3 2 2 4" xfId="19412" xr:uid="{00000000-0005-0000-0000-0000CC4F0000}"/>
    <cellStyle name="SAPBEXHLevel0X 3 2 2 4 2" xfId="26321" xr:uid="{00000000-0005-0000-0000-0000CD4F0000}"/>
    <cellStyle name="SAPBEXHLevel0X 3 2 2 5" xfId="15238" xr:uid="{00000000-0005-0000-0000-0000CE4F0000}"/>
    <cellStyle name="SAPBEXHLevel0X 3 2 2 6" xfId="14624" xr:uid="{00000000-0005-0000-0000-0000CF4F0000}"/>
    <cellStyle name="SAPBEXHLevel0X 3 2 3" xfId="10629" xr:uid="{00000000-0005-0000-0000-0000D04F0000}"/>
    <cellStyle name="SAPBEXHLevel0X 3 2 3 2" xfId="21937" xr:uid="{00000000-0005-0000-0000-0000D14F0000}"/>
    <cellStyle name="SAPBEXHLevel0X 3 2 3 2 2" xfId="28834" xr:uid="{00000000-0005-0000-0000-0000D24F0000}"/>
    <cellStyle name="SAPBEXHLevel0X 3 2 3 3" xfId="22839" xr:uid="{00000000-0005-0000-0000-0000D34F0000}"/>
    <cellStyle name="SAPBEXHLevel0X 3 2 3 3 2" xfId="29735" xr:uid="{00000000-0005-0000-0000-0000D44F0000}"/>
    <cellStyle name="SAPBEXHLevel0X 3 2 3 4" xfId="17340" xr:uid="{00000000-0005-0000-0000-0000D54F0000}"/>
    <cellStyle name="SAPBEXHLevel0X 3 2 3 5" xfId="24322" xr:uid="{00000000-0005-0000-0000-0000D64F0000}"/>
    <cellStyle name="SAPBEXHLevel0X 3 2 4" xfId="9828" xr:uid="{00000000-0005-0000-0000-0000D74F0000}"/>
    <cellStyle name="SAPBEXHLevel0X 3 2 4 2" xfId="21297" xr:uid="{00000000-0005-0000-0000-0000D84F0000}"/>
    <cellStyle name="SAPBEXHLevel0X 3 2 4 2 2" xfId="28200" xr:uid="{00000000-0005-0000-0000-0000D94F0000}"/>
    <cellStyle name="SAPBEXHLevel0X 3 2 4 3" xfId="18308" xr:uid="{00000000-0005-0000-0000-0000DA4F0000}"/>
    <cellStyle name="SAPBEXHLevel0X 3 2 4 3 2" xfId="25221" xr:uid="{00000000-0005-0000-0000-0000DB4F0000}"/>
    <cellStyle name="SAPBEXHLevel0X 3 2 4 4" xfId="16675" xr:uid="{00000000-0005-0000-0000-0000DC4F0000}"/>
    <cellStyle name="SAPBEXHLevel0X 3 2 4 5" xfId="23757" xr:uid="{00000000-0005-0000-0000-0000DD4F0000}"/>
    <cellStyle name="SAPBEXHLevel0X 3 2 5" xfId="19008" xr:uid="{00000000-0005-0000-0000-0000DE4F0000}"/>
    <cellStyle name="SAPBEXHLevel0X 3 2 5 2" xfId="25917" xr:uid="{00000000-0005-0000-0000-0000DF4F0000}"/>
    <cellStyle name="SAPBEXHLevel0X 3 2 6" xfId="14376" xr:uid="{00000000-0005-0000-0000-0000E04F0000}"/>
    <cellStyle name="SAPBEXHLevel0X 3 3" xfId="5179" xr:uid="{00000000-0005-0000-0000-0000E14F0000}"/>
    <cellStyle name="SAPBEXHLevel0X 3 3 2" xfId="5891" xr:uid="{00000000-0005-0000-0000-0000E24F0000}"/>
    <cellStyle name="SAPBEXHLevel0X 3 3 2 2" xfId="19945" xr:uid="{00000000-0005-0000-0000-0000E34F0000}"/>
    <cellStyle name="SAPBEXHLevel0X 3 3 2 2 2" xfId="26853" xr:uid="{00000000-0005-0000-0000-0000E44F0000}"/>
    <cellStyle name="SAPBEXHLevel0X 3 3 2 3" xfId="18665" xr:uid="{00000000-0005-0000-0000-0000E54F0000}"/>
    <cellStyle name="SAPBEXHLevel0X 3 3 2 3 2" xfId="25576" xr:uid="{00000000-0005-0000-0000-0000E64F0000}"/>
    <cellStyle name="SAPBEXHLevel0X 3 3 2 4" xfId="15237" xr:uid="{00000000-0005-0000-0000-0000E74F0000}"/>
    <cellStyle name="SAPBEXHLevel0X 3 3 2 5" xfId="13668" xr:uid="{00000000-0005-0000-0000-0000E84F0000}"/>
    <cellStyle name="SAPBEXHLevel0X 3 3 3" xfId="10630" xr:uid="{00000000-0005-0000-0000-0000E94F0000}"/>
    <cellStyle name="SAPBEXHLevel0X 3 3 3 2" xfId="21938" xr:uid="{00000000-0005-0000-0000-0000EA4F0000}"/>
    <cellStyle name="SAPBEXHLevel0X 3 3 3 2 2" xfId="28835" xr:uid="{00000000-0005-0000-0000-0000EB4F0000}"/>
    <cellStyle name="SAPBEXHLevel0X 3 3 3 3" xfId="22840" xr:uid="{00000000-0005-0000-0000-0000EC4F0000}"/>
    <cellStyle name="SAPBEXHLevel0X 3 3 3 3 2" xfId="29736" xr:uid="{00000000-0005-0000-0000-0000ED4F0000}"/>
    <cellStyle name="SAPBEXHLevel0X 3 3 3 4" xfId="17341" xr:uid="{00000000-0005-0000-0000-0000EE4F0000}"/>
    <cellStyle name="SAPBEXHLevel0X 3 3 3 5" xfId="24323" xr:uid="{00000000-0005-0000-0000-0000EF4F0000}"/>
    <cellStyle name="SAPBEXHLevel0X 3 3 4" xfId="9836" xr:uid="{00000000-0005-0000-0000-0000F04F0000}"/>
    <cellStyle name="SAPBEXHLevel0X 3 3 4 2" xfId="21305" xr:uid="{00000000-0005-0000-0000-0000F14F0000}"/>
    <cellStyle name="SAPBEXHLevel0X 3 3 4 2 2" xfId="28208" xr:uid="{00000000-0005-0000-0000-0000F24F0000}"/>
    <cellStyle name="SAPBEXHLevel0X 3 3 4 3" xfId="18848" xr:uid="{00000000-0005-0000-0000-0000F34F0000}"/>
    <cellStyle name="SAPBEXHLevel0X 3 3 4 3 2" xfId="25757" xr:uid="{00000000-0005-0000-0000-0000F44F0000}"/>
    <cellStyle name="SAPBEXHLevel0X 3 3 4 4" xfId="16683" xr:uid="{00000000-0005-0000-0000-0000F54F0000}"/>
    <cellStyle name="SAPBEXHLevel0X 3 3 4 5" xfId="23765" xr:uid="{00000000-0005-0000-0000-0000F64F0000}"/>
    <cellStyle name="SAPBEXHLevel0X 3 3 5" xfId="19530" xr:uid="{00000000-0005-0000-0000-0000F74F0000}"/>
    <cellStyle name="SAPBEXHLevel0X 3 3 5 2" xfId="26439" xr:uid="{00000000-0005-0000-0000-0000F84F0000}"/>
    <cellStyle name="SAPBEXHLevel0X 3 3 6" xfId="14820" xr:uid="{00000000-0005-0000-0000-0000F94F0000}"/>
    <cellStyle name="SAPBEXHLevel0X 3 4" xfId="2757" xr:uid="{00000000-0005-0000-0000-0000FA4F0000}"/>
    <cellStyle name="SAPBEXHLevel0X 3 4 2" xfId="5890" xr:uid="{00000000-0005-0000-0000-0000FB4F0000}"/>
    <cellStyle name="SAPBEXHLevel0X 3 4 2 2" xfId="19944" xr:uid="{00000000-0005-0000-0000-0000FC4F0000}"/>
    <cellStyle name="SAPBEXHLevel0X 3 4 2 2 2" xfId="26852" xr:uid="{00000000-0005-0000-0000-0000FD4F0000}"/>
    <cellStyle name="SAPBEXHLevel0X 3 4 2 3" xfId="20438" xr:uid="{00000000-0005-0000-0000-0000FE4F0000}"/>
    <cellStyle name="SAPBEXHLevel0X 3 4 2 3 2" xfId="27342" xr:uid="{00000000-0005-0000-0000-0000FF4F0000}"/>
    <cellStyle name="SAPBEXHLevel0X 3 4 2 4" xfId="15236" xr:uid="{00000000-0005-0000-0000-000000500000}"/>
    <cellStyle name="SAPBEXHLevel0X 3 4 2 5" xfId="13941" xr:uid="{00000000-0005-0000-0000-000001500000}"/>
    <cellStyle name="SAPBEXHLevel0X 3 4 3" xfId="10631" xr:uid="{00000000-0005-0000-0000-000002500000}"/>
    <cellStyle name="SAPBEXHLevel0X 3 4 3 2" xfId="21939" xr:uid="{00000000-0005-0000-0000-000003500000}"/>
    <cellStyle name="SAPBEXHLevel0X 3 4 3 2 2" xfId="28836" xr:uid="{00000000-0005-0000-0000-000004500000}"/>
    <cellStyle name="SAPBEXHLevel0X 3 4 3 3" xfId="22841" xr:uid="{00000000-0005-0000-0000-000005500000}"/>
    <cellStyle name="SAPBEXHLevel0X 3 4 3 3 2" xfId="29737" xr:uid="{00000000-0005-0000-0000-000006500000}"/>
    <cellStyle name="SAPBEXHLevel0X 3 4 3 4" xfId="17342" xr:uid="{00000000-0005-0000-0000-000007500000}"/>
    <cellStyle name="SAPBEXHLevel0X 3 4 3 5" xfId="24324" xr:uid="{00000000-0005-0000-0000-000008500000}"/>
    <cellStyle name="SAPBEXHLevel0X 3 4 4" xfId="9608" xr:uid="{00000000-0005-0000-0000-000009500000}"/>
    <cellStyle name="SAPBEXHLevel0X 3 4 4 2" xfId="21083" xr:uid="{00000000-0005-0000-0000-00000A500000}"/>
    <cellStyle name="SAPBEXHLevel0X 3 4 4 2 2" xfId="27987" xr:uid="{00000000-0005-0000-0000-00000B500000}"/>
    <cellStyle name="SAPBEXHLevel0X 3 4 4 3" xfId="20552" xr:uid="{00000000-0005-0000-0000-00000C500000}"/>
    <cellStyle name="SAPBEXHLevel0X 3 4 4 3 2" xfId="27456" xr:uid="{00000000-0005-0000-0000-00000D500000}"/>
    <cellStyle name="SAPBEXHLevel0X 3 4 4 4" xfId="16456" xr:uid="{00000000-0005-0000-0000-00000E500000}"/>
    <cellStyle name="SAPBEXHLevel0X 3 4 4 5" xfId="23544" xr:uid="{00000000-0005-0000-0000-00000F500000}"/>
    <cellStyle name="SAPBEXHLevel0X 3 4 5" xfId="18711" xr:uid="{00000000-0005-0000-0000-000010500000}"/>
    <cellStyle name="SAPBEXHLevel0X 3 4 5 2" xfId="25622" xr:uid="{00000000-0005-0000-0000-000011500000}"/>
    <cellStyle name="SAPBEXHLevel0X 3 4 6" xfId="14051" xr:uid="{00000000-0005-0000-0000-000012500000}"/>
    <cellStyle name="SAPBEXHLevel0X 3 5" xfId="5893" xr:uid="{00000000-0005-0000-0000-000013500000}"/>
    <cellStyle name="SAPBEXHLevel0X 3 5 2" xfId="11055" xr:uid="{00000000-0005-0000-0000-000014500000}"/>
    <cellStyle name="SAPBEXHLevel0X 3 5 2 2" xfId="22353" xr:uid="{00000000-0005-0000-0000-000015500000}"/>
    <cellStyle name="SAPBEXHLevel0X 3 5 2 2 2" xfId="29250" xr:uid="{00000000-0005-0000-0000-000016500000}"/>
    <cellStyle name="SAPBEXHLevel0X 3 5 2 3" xfId="23254" xr:uid="{00000000-0005-0000-0000-000017500000}"/>
    <cellStyle name="SAPBEXHLevel0X 3 5 2 3 2" xfId="30150" xr:uid="{00000000-0005-0000-0000-000018500000}"/>
    <cellStyle name="SAPBEXHLevel0X 3 5 2 4" xfId="17758" xr:uid="{00000000-0005-0000-0000-000019500000}"/>
    <cellStyle name="SAPBEXHLevel0X 3 5 2 5" xfId="24737" xr:uid="{00000000-0005-0000-0000-00001A500000}"/>
    <cellStyle name="SAPBEXHLevel0X 3 5 3" xfId="19947" xr:uid="{00000000-0005-0000-0000-00001B500000}"/>
    <cellStyle name="SAPBEXHLevel0X 3 5 3 2" xfId="26855" xr:uid="{00000000-0005-0000-0000-00001C500000}"/>
    <cellStyle name="SAPBEXHLevel0X 3 5 4" xfId="18009" xr:uid="{00000000-0005-0000-0000-00001D500000}"/>
    <cellStyle name="SAPBEXHLevel0X 3 5 4 2" xfId="24923" xr:uid="{00000000-0005-0000-0000-00001E500000}"/>
    <cellStyle name="SAPBEXHLevel0X 3 5 5" xfId="15239" xr:uid="{00000000-0005-0000-0000-00001F500000}"/>
    <cellStyle name="SAPBEXHLevel0X 3 5 6" xfId="13733" xr:uid="{00000000-0005-0000-0000-000020500000}"/>
    <cellStyle name="SAPBEXHLevel0X 3 6" xfId="10628" xr:uid="{00000000-0005-0000-0000-000021500000}"/>
    <cellStyle name="SAPBEXHLevel0X 3 6 2" xfId="9522" xr:uid="{00000000-0005-0000-0000-000022500000}"/>
    <cellStyle name="SAPBEXHLevel0X 3 6 2 2" xfId="21015" xr:uid="{00000000-0005-0000-0000-000023500000}"/>
    <cellStyle name="SAPBEXHLevel0X 3 6 2 2 2" xfId="27919" xr:uid="{00000000-0005-0000-0000-000024500000}"/>
    <cellStyle name="SAPBEXHLevel0X 3 6 2 3" xfId="18371" xr:uid="{00000000-0005-0000-0000-000025500000}"/>
    <cellStyle name="SAPBEXHLevel0X 3 6 2 3 2" xfId="25284" xr:uid="{00000000-0005-0000-0000-000026500000}"/>
    <cellStyle name="SAPBEXHLevel0X 3 6 2 4" xfId="16370" xr:uid="{00000000-0005-0000-0000-000027500000}"/>
    <cellStyle name="SAPBEXHLevel0X 3 6 2 5" xfId="23476" xr:uid="{00000000-0005-0000-0000-000028500000}"/>
    <cellStyle name="SAPBEXHLevel0X 3 6 3" xfId="21936" xr:uid="{00000000-0005-0000-0000-000029500000}"/>
    <cellStyle name="SAPBEXHLevel0X 3 6 3 2" xfId="28833" xr:uid="{00000000-0005-0000-0000-00002A500000}"/>
    <cellStyle name="SAPBEXHLevel0X 3 6 4" xfId="22838" xr:uid="{00000000-0005-0000-0000-00002B500000}"/>
    <cellStyle name="SAPBEXHLevel0X 3 6 4 2" xfId="29734" xr:uid="{00000000-0005-0000-0000-00002C500000}"/>
    <cellStyle name="SAPBEXHLevel0X 3 6 5" xfId="17339" xr:uid="{00000000-0005-0000-0000-00002D500000}"/>
    <cellStyle name="SAPBEXHLevel0X 3 6 6" xfId="24321" xr:uid="{00000000-0005-0000-0000-00002E500000}"/>
    <cellStyle name="SAPBEXHLevel0X 3 7" xfId="6288" xr:uid="{00000000-0005-0000-0000-00002F500000}"/>
    <cellStyle name="SAPBEXHLevel0X 3 7 2" xfId="20256" xr:uid="{00000000-0005-0000-0000-000030500000}"/>
    <cellStyle name="SAPBEXHLevel0X 3 7 2 2" xfId="27160" xr:uid="{00000000-0005-0000-0000-000031500000}"/>
    <cellStyle name="SAPBEXHLevel0X 3 7 3" xfId="19384" xr:uid="{00000000-0005-0000-0000-000032500000}"/>
    <cellStyle name="SAPBEXHLevel0X 3 7 3 2" xfId="26293" xr:uid="{00000000-0005-0000-0000-000033500000}"/>
    <cellStyle name="SAPBEXHLevel0X 3 7 4" xfId="15545" xr:uid="{00000000-0005-0000-0000-000034500000}"/>
    <cellStyle name="SAPBEXHLevel0X 3 7 5" xfId="14565" xr:uid="{00000000-0005-0000-0000-000035500000}"/>
    <cellStyle name="SAPBEXHLevel0X 3 8" xfId="10083" xr:uid="{00000000-0005-0000-0000-000036500000}"/>
    <cellStyle name="SAPBEXHLevel0X 3 8 2" xfId="21529" xr:uid="{00000000-0005-0000-0000-000037500000}"/>
    <cellStyle name="SAPBEXHLevel0X 3 8 2 2" xfId="28428" xr:uid="{00000000-0005-0000-0000-000038500000}"/>
    <cellStyle name="SAPBEXHLevel0X 3 8 3" xfId="19146" xr:uid="{00000000-0005-0000-0000-000039500000}"/>
    <cellStyle name="SAPBEXHLevel0X 3 8 3 2" xfId="26055" xr:uid="{00000000-0005-0000-0000-00003A500000}"/>
    <cellStyle name="SAPBEXHLevel0X 3 8 4" xfId="16908" xr:uid="{00000000-0005-0000-0000-00003B500000}"/>
    <cellStyle name="SAPBEXHLevel0X 3 8 5" xfId="23982" xr:uid="{00000000-0005-0000-0000-00003C500000}"/>
    <cellStyle name="SAPBEXHLevel0X 3 9" xfId="18082" xr:uid="{00000000-0005-0000-0000-00003D500000}"/>
    <cellStyle name="SAPBEXHLevel0X 3 9 2" xfId="24996" xr:uid="{00000000-0005-0000-0000-00003E500000}"/>
    <cellStyle name="SAPBEXHLevel0X 4" xfId="341" xr:uid="{00000000-0005-0000-0000-00003F500000}"/>
    <cellStyle name="SAPBEXHLevel0X 4 10" xfId="13346" xr:uid="{00000000-0005-0000-0000-000040500000}"/>
    <cellStyle name="SAPBEXHLevel0X 4 2" xfId="342" xr:uid="{00000000-0005-0000-0000-000041500000}"/>
    <cellStyle name="SAPBEXHLevel0X 4 2 2" xfId="3544" xr:uid="{00000000-0005-0000-0000-000042500000}"/>
    <cellStyle name="SAPBEXHLevel0X 4 2 2 2" xfId="5887" xr:uid="{00000000-0005-0000-0000-000043500000}"/>
    <cellStyle name="SAPBEXHLevel0X 4 2 2 2 2" xfId="19941" xr:uid="{00000000-0005-0000-0000-000044500000}"/>
    <cellStyle name="SAPBEXHLevel0X 4 2 2 2 2 2" xfId="26849" xr:uid="{00000000-0005-0000-0000-000045500000}"/>
    <cellStyle name="SAPBEXHLevel0X 4 2 2 2 3" xfId="20437" xr:uid="{00000000-0005-0000-0000-000046500000}"/>
    <cellStyle name="SAPBEXHLevel0X 4 2 2 2 3 2" xfId="27341" xr:uid="{00000000-0005-0000-0000-000047500000}"/>
    <cellStyle name="SAPBEXHLevel0X 4 2 2 2 4" xfId="15233" xr:uid="{00000000-0005-0000-0000-000048500000}"/>
    <cellStyle name="SAPBEXHLevel0X 4 2 2 2 5" xfId="14625" xr:uid="{00000000-0005-0000-0000-000049500000}"/>
    <cellStyle name="SAPBEXHLevel0X 4 2 2 3" xfId="10634" xr:uid="{00000000-0005-0000-0000-00004A500000}"/>
    <cellStyle name="SAPBEXHLevel0X 4 2 2 3 2" xfId="21942" xr:uid="{00000000-0005-0000-0000-00004B500000}"/>
    <cellStyle name="SAPBEXHLevel0X 4 2 2 3 2 2" xfId="28839" xr:uid="{00000000-0005-0000-0000-00004C500000}"/>
    <cellStyle name="SAPBEXHLevel0X 4 2 2 3 3" xfId="22844" xr:uid="{00000000-0005-0000-0000-00004D500000}"/>
    <cellStyle name="SAPBEXHLevel0X 4 2 2 3 3 2" xfId="29740" xr:uid="{00000000-0005-0000-0000-00004E500000}"/>
    <cellStyle name="SAPBEXHLevel0X 4 2 2 3 4" xfId="17345" xr:uid="{00000000-0005-0000-0000-00004F500000}"/>
    <cellStyle name="SAPBEXHLevel0X 4 2 2 3 5" xfId="24327" xr:uid="{00000000-0005-0000-0000-000050500000}"/>
    <cellStyle name="SAPBEXHLevel0X 4 2 2 4" xfId="19009" xr:uid="{00000000-0005-0000-0000-000051500000}"/>
    <cellStyle name="SAPBEXHLevel0X 4 2 2 4 2" xfId="25918" xr:uid="{00000000-0005-0000-0000-000052500000}"/>
    <cellStyle name="SAPBEXHLevel0X 4 2 2 5" xfId="14377" xr:uid="{00000000-0005-0000-0000-000053500000}"/>
    <cellStyle name="SAPBEXHLevel0X 4 2 3" xfId="5888" xr:uid="{00000000-0005-0000-0000-000054500000}"/>
    <cellStyle name="SAPBEXHLevel0X 4 2 3 2" xfId="19942" xr:uid="{00000000-0005-0000-0000-000055500000}"/>
    <cellStyle name="SAPBEXHLevel0X 4 2 3 2 2" xfId="26850" xr:uid="{00000000-0005-0000-0000-000056500000}"/>
    <cellStyle name="SAPBEXHLevel0X 4 2 3 3" xfId="18931" xr:uid="{00000000-0005-0000-0000-000057500000}"/>
    <cellStyle name="SAPBEXHLevel0X 4 2 3 3 2" xfId="25840" xr:uid="{00000000-0005-0000-0000-000058500000}"/>
    <cellStyle name="SAPBEXHLevel0X 4 2 3 4" xfId="15234" xr:uid="{00000000-0005-0000-0000-000059500000}"/>
    <cellStyle name="SAPBEXHLevel0X 4 2 3 5" xfId="13730" xr:uid="{00000000-0005-0000-0000-00005A500000}"/>
    <cellStyle name="SAPBEXHLevel0X 4 2 4" xfId="10633" xr:uid="{00000000-0005-0000-0000-00005B500000}"/>
    <cellStyle name="SAPBEXHLevel0X 4 2 4 2" xfId="21941" xr:uid="{00000000-0005-0000-0000-00005C500000}"/>
    <cellStyle name="SAPBEXHLevel0X 4 2 4 2 2" xfId="28838" xr:uid="{00000000-0005-0000-0000-00005D500000}"/>
    <cellStyle name="SAPBEXHLevel0X 4 2 4 3" xfId="22843" xr:uid="{00000000-0005-0000-0000-00005E500000}"/>
    <cellStyle name="SAPBEXHLevel0X 4 2 4 3 2" xfId="29739" xr:uid="{00000000-0005-0000-0000-00005F500000}"/>
    <cellStyle name="SAPBEXHLevel0X 4 2 4 4" xfId="17344" xr:uid="{00000000-0005-0000-0000-000060500000}"/>
    <cellStyle name="SAPBEXHLevel0X 4 2 4 5" xfId="24326" xr:uid="{00000000-0005-0000-0000-000061500000}"/>
    <cellStyle name="SAPBEXHLevel0X 4 2 5" xfId="9739" xr:uid="{00000000-0005-0000-0000-000062500000}"/>
    <cellStyle name="SAPBEXHLevel0X 4 2 5 2" xfId="21208" xr:uid="{00000000-0005-0000-0000-000063500000}"/>
    <cellStyle name="SAPBEXHLevel0X 4 2 5 2 2" xfId="28112" xr:uid="{00000000-0005-0000-0000-000064500000}"/>
    <cellStyle name="SAPBEXHLevel0X 4 2 5 3" xfId="20570" xr:uid="{00000000-0005-0000-0000-000065500000}"/>
    <cellStyle name="SAPBEXHLevel0X 4 2 5 3 2" xfId="27474" xr:uid="{00000000-0005-0000-0000-000066500000}"/>
    <cellStyle name="SAPBEXHLevel0X 4 2 5 4" xfId="16586" xr:uid="{00000000-0005-0000-0000-000067500000}"/>
    <cellStyle name="SAPBEXHLevel0X 4 2 5 5" xfId="23669" xr:uid="{00000000-0005-0000-0000-000068500000}"/>
    <cellStyle name="SAPBEXHLevel0X 4 2 6" xfId="18084" xr:uid="{00000000-0005-0000-0000-000069500000}"/>
    <cellStyle name="SAPBEXHLevel0X 4 2 6 2" xfId="24998" xr:uid="{00000000-0005-0000-0000-00006A500000}"/>
    <cellStyle name="SAPBEXHLevel0X 4 2 7" xfId="13347" xr:uid="{00000000-0005-0000-0000-00006B500000}"/>
    <cellStyle name="SAPBEXHLevel0X 4 3" xfId="5180" xr:uid="{00000000-0005-0000-0000-00006C500000}"/>
    <cellStyle name="SAPBEXHLevel0X 4 3 2" xfId="5884" xr:uid="{00000000-0005-0000-0000-00006D500000}"/>
    <cellStyle name="SAPBEXHLevel0X 4 3 2 2" xfId="19938" xr:uid="{00000000-0005-0000-0000-00006E500000}"/>
    <cellStyle name="SAPBEXHLevel0X 4 3 2 2 2" xfId="26846" xr:uid="{00000000-0005-0000-0000-00006F500000}"/>
    <cellStyle name="SAPBEXHLevel0X 4 3 2 3" xfId="18011" xr:uid="{00000000-0005-0000-0000-000070500000}"/>
    <cellStyle name="SAPBEXHLevel0X 4 3 2 3 2" xfId="24925" xr:uid="{00000000-0005-0000-0000-000071500000}"/>
    <cellStyle name="SAPBEXHLevel0X 4 3 2 4" xfId="15230" xr:uid="{00000000-0005-0000-0000-000072500000}"/>
    <cellStyle name="SAPBEXHLevel0X 4 3 2 5" xfId="13639" xr:uid="{00000000-0005-0000-0000-000073500000}"/>
    <cellStyle name="SAPBEXHLevel0X 4 3 3" xfId="10635" xr:uid="{00000000-0005-0000-0000-000074500000}"/>
    <cellStyle name="SAPBEXHLevel0X 4 3 3 2" xfId="21943" xr:uid="{00000000-0005-0000-0000-000075500000}"/>
    <cellStyle name="SAPBEXHLevel0X 4 3 3 2 2" xfId="28840" xr:uid="{00000000-0005-0000-0000-000076500000}"/>
    <cellStyle name="SAPBEXHLevel0X 4 3 3 3" xfId="22845" xr:uid="{00000000-0005-0000-0000-000077500000}"/>
    <cellStyle name="SAPBEXHLevel0X 4 3 3 3 2" xfId="29741" xr:uid="{00000000-0005-0000-0000-000078500000}"/>
    <cellStyle name="SAPBEXHLevel0X 4 3 3 4" xfId="17346" xr:uid="{00000000-0005-0000-0000-000079500000}"/>
    <cellStyle name="SAPBEXHLevel0X 4 3 3 5" xfId="24328" xr:uid="{00000000-0005-0000-0000-00007A500000}"/>
    <cellStyle name="SAPBEXHLevel0X 4 3 4" xfId="9649" xr:uid="{00000000-0005-0000-0000-00007B500000}"/>
    <cellStyle name="SAPBEXHLevel0X 4 3 4 2" xfId="21118" xr:uid="{00000000-0005-0000-0000-00007C500000}"/>
    <cellStyle name="SAPBEXHLevel0X 4 3 4 2 2" xfId="28022" xr:uid="{00000000-0005-0000-0000-00007D500000}"/>
    <cellStyle name="SAPBEXHLevel0X 4 3 4 3" xfId="19239" xr:uid="{00000000-0005-0000-0000-00007E500000}"/>
    <cellStyle name="SAPBEXHLevel0X 4 3 4 3 2" xfId="26148" xr:uid="{00000000-0005-0000-0000-00007F500000}"/>
    <cellStyle name="SAPBEXHLevel0X 4 3 4 4" xfId="16496" xr:uid="{00000000-0005-0000-0000-000080500000}"/>
    <cellStyle name="SAPBEXHLevel0X 4 3 4 5" xfId="23579" xr:uid="{00000000-0005-0000-0000-000081500000}"/>
    <cellStyle name="SAPBEXHLevel0X 4 3 5" xfId="19531" xr:uid="{00000000-0005-0000-0000-000082500000}"/>
    <cellStyle name="SAPBEXHLevel0X 4 3 5 2" xfId="26440" xr:uid="{00000000-0005-0000-0000-000083500000}"/>
    <cellStyle name="SAPBEXHLevel0X 4 3 6" xfId="14821" xr:uid="{00000000-0005-0000-0000-000084500000}"/>
    <cellStyle name="SAPBEXHLevel0X 4 4" xfId="2758" xr:uid="{00000000-0005-0000-0000-000085500000}"/>
    <cellStyle name="SAPBEXHLevel0X 4 4 2" xfId="5883" xr:uid="{00000000-0005-0000-0000-000086500000}"/>
    <cellStyle name="SAPBEXHLevel0X 4 4 2 2" xfId="19937" xr:uid="{00000000-0005-0000-0000-000087500000}"/>
    <cellStyle name="SAPBEXHLevel0X 4 4 2 2 2" xfId="26845" xr:uid="{00000000-0005-0000-0000-000088500000}"/>
    <cellStyle name="SAPBEXHLevel0X 4 4 2 3" xfId="20436" xr:uid="{00000000-0005-0000-0000-000089500000}"/>
    <cellStyle name="SAPBEXHLevel0X 4 4 2 3 2" xfId="27340" xr:uid="{00000000-0005-0000-0000-00008A500000}"/>
    <cellStyle name="SAPBEXHLevel0X 4 4 2 4" xfId="15229" xr:uid="{00000000-0005-0000-0000-00008B500000}"/>
    <cellStyle name="SAPBEXHLevel0X 4 4 2 5" xfId="13724" xr:uid="{00000000-0005-0000-0000-00008C500000}"/>
    <cellStyle name="SAPBEXHLevel0X 4 4 3" xfId="10636" xr:uid="{00000000-0005-0000-0000-00008D500000}"/>
    <cellStyle name="SAPBEXHLevel0X 4 4 3 2" xfId="21944" xr:uid="{00000000-0005-0000-0000-00008E500000}"/>
    <cellStyle name="SAPBEXHLevel0X 4 4 3 2 2" xfId="28841" xr:uid="{00000000-0005-0000-0000-00008F500000}"/>
    <cellStyle name="SAPBEXHLevel0X 4 4 3 3" xfId="22846" xr:uid="{00000000-0005-0000-0000-000090500000}"/>
    <cellStyle name="SAPBEXHLevel0X 4 4 3 3 2" xfId="29742" xr:uid="{00000000-0005-0000-0000-000091500000}"/>
    <cellStyle name="SAPBEXHLevel0X 4 4 3 4" xfId="17347" xr:uid="{00000000-0005-0000-0000-000092500000}"/>
    <cellStyle name="SAPBEXHLevel0X 4 4 3 5" xfId="24329" xr:uid="{00000000-0005-0000-0000-000093500000}"/>
    <cellStyle name="SAPBEXHLevel0X 4 4 4" xfId="9501" xr:uid="{00000000-0005-0000-0000-000094500000}"/>
    <cellStyle name="SAPBEXHLevel0X 4 4 4 2" xfId="20995" xr:uid="{00000000-0005-0000-0000-000095500000}"/>
    <cellStyle name="SAPBEXHLevel0X 4 4 4 2 2" xfId="27899" xr:uid="{00000000-0005-0000-0000-000096500000}"/>
    <cellStyle name="SAPBEXHLevel0X 4 4 4 3" xfId="18555" xr:uid="{00000000-0005-0000-0000-000097500000}"/>
    <cellStyle name="SAPBEXHLevel0X 4 4 4 3 2" xfId="25466" xr:uid="{00000000-0005-0000-0000-000098500000}"/>
    <cellStyle name="SAPBEXHLevel0X 4 4 4 4" xfId="16349" xr:uid="{00000000-0005-0000-0000-000099500000}"/>
    <cellStyle name="SAPBEXHLevel0X 4 4 4 5" xfId="23456" xr:uid="{00000000-0005-0000-0000-00009A500000}"/>
    <cellStyle name="SAPBEXHLevel0X 4 4 5" xfId="18712" xr:uid="{00000000-0005-0000-0000-00009B500000}"/>
    <cellStyle name="SAPBEXHLevel0X 4 4 5 2" xfId="25623" xr:uid="{00000000-0005-0000-0000-00009C500000}"/>
    <cellStyle name="SAPBEXHLevel0X 4 4 6" xfId="14052" xr:uid="{00000000-0005-0000-0000-00009D500000}"/>
    <cellStyle name="SAPBEXHLevel0X 4 5" xfId="5889" xr:uid="{00000000-0005-0000-0000-00009E500000}"/>
    <cellStyle name="SAPBEXHLevel0X 4 5 2" xfId="9392" xr:uid="{00000000-0005-0000-0000-00009F500000}"/>
    <cellStyle name="SAPBEXHLevel0X 4 5 2 2" xfId="20896" xr:uid="{00000000-0005-0000-0000-0000A0500000}"/>
    <cellStyle name="SAPBEXHLevel0X 4 5 2 2 2" xfId="27800" xr:uid="{00000000-0005-0000-0000-0000A1500000}"/>
    <cellStyle name="SAPBEXHLevel0X 4 5 2 3" xfId="18572" xr:uid="{00000000-0005-0000-0000-0000A2500000}"/>
    <cellStyle name="SAPBEXHLevel0X 4 5 2 3 2" xfId="25483" xr:uid="{00000000-0005-0000-0000-0000A3500000}"/>
    <cellStyle name="SAPBEXHLevel0X 4 5 2 4" xfId="16243" xr:uid="{00000000-0005-0000-0000-0000A4500000}"/>
    <cellStyle name="SAPBEXHLevel0X 4 5 2 5" xfId="23357" xr:uid="{00000000-0005-0000-0000-0000A5500000}"/>
    <cellStyle name="SAPBEXHLevel0X 4 5 3" xfId="19943" xr:uid="{00000000-0005-0000-0000-0000A6500000}"/>
    <cellStyle name="SAPBEXHLevel0X 4 5 3 2" xfId="26851" xr:uid="{00000000-0005-0000-0000-0000A7500000}"/>
    <cellStyle name="SAPBEXHLevel0X 4 5 4" xfId="18010" xr:uid="{00000000-0005-0000-0000-0000A8500000}"/>
    <cellStyle name="SAPBEXHLevel0X 4 5 4 2" xfId="24924" xr:uid="{00000000-0005-0000-0000-0000A9500000}"/>
    <cellStyle name="SAPBEXHLevel0X 4 5 5" xfId="15235" xr:uid="{00000000-0005-0000-0000-0000AA500000}"/>
    <cellStyle name="SAPBEXHLevel0X 4 5 6" xfId="13647" xr:uid="{00000000-0005-0000-0000-0000AB500000}"/>
    <cellStyle name="SAPBEXHLevel0X 4 6" xfId="10632" xr:uid="{00000000-0005-0000-0000-0000AC500000}"/>
    <cellStyle name="SAPBEXHLevel0X 4 6 2" xfId="9342" xr:uid="{00000000-0005-0000-0000-0000AD500000}"/>
    <cellStyle name="SAPBEXHLevel0X 4 6 2 2" xfId="20856" xr:uid="{00000000-0005-0000-0000-0000AE500000}"/>
    <cellStyle name="SAPBEXHLevel0X 4 6 2 2 2" xfId="27760" xr:uid="{00000000-0005-0000-0000-0000AF500000}"/>
    <cellStyle name="SAPBEXHLevel0X 4 6 2 3" xfId="19300" xr:uid="{00000000-0005-0000-0000-0000B0500000}"/>
    <cellStyle name="SAPBEXHLevel0X 4 6 2 3 2" xfId="26209" xr:uid="{00000000-0005-0000-0000-0000B1500000}"/>
    <cellStyle name="SAPBEXHLevel0X 4 6 2 4" xfId="16193" xr:uid="{00000000-0005-0000-0000-0000B2500000}"/>
    <cellStyle name="SAPBEXHLevel0X 4 6 2 5" xfId="13805" xr:uid="{00000000-0005-0000-0000-0000B3500000}"/>
    <cellStyle name="SAPBEXHLevel0X 4 6 3" xfId="21940" xr:uid="{00000000-0005-0000-0000-0000B4500000}"/>
    <cellStyle name="SAPBEXHLevel0X 4 6 3 2" xfId="28837" xr:uid="{00000000-0005-0000-0000-0000B5500000}"/>
    <cellStyle name="SAPBEXHLevel0X 4 6 4" xfId="22842" xr:uid="{00000000-0005-0000-0000-0000B6500000}"/>
    <cellStyle name="SAPBEXHLevel0X 4 6 4 2" xfId="29738" xr:uid="{00000000-0005-0000-0000-0000B7500000}"/>
    <cellStyle name="SAPBEXHLevel0X 4 6 5" xfId="17343" xr:uid="{00000000-0005-0000-0000-0000B8500000}"/>
    <cellStyle name="SAPBEXHLevel0X 4 6 6" xfId="24325" xr:uid="{00000000-0005-0000-0000-0000B9500000}"/>
    <cellStyle name="SAPBEXHLevel0X 4 7" xfId="6286" xr:uid="{00000000-0005-0000-0000-0000BA500000}"/>
    <cellStyle name="SAPBEXHLevel0X 4 7 2" xfId="20254" xr:uid="{00000000-0005-0000-0000-0000BB500000}"/>
    <cellStyle name="SAPBEXHLevel0X 4 7 2 2" xfId="27158" xr:uid="{00000000-0005-0000-0000-0000BC500000}"/>
    <cellStyle name="SAPBEXHLevel0X 4 7 3" xfId="18872" xr:uid="{00000000-0005-0000-0000-0000BD500000}"/>
    <cellStyle name="SAPBEXHLevel0X 4 7 3 2" xfId="25781" xr:uid="{00000000-0005-0000-0000-0000BE500000}"/>
    <cellStyle name="SAPBEXHLevel0X 4 7 4" xfId="15543" xr:uid="{00000000-0005-0000-0000-0000BF500000}"/>
    <cellStyle name="SAPBEXHLevel0X 4 7 5" xfId="13715" xr:uid="{00000000-0005-0000-0000-0000C0500000}"/>
    <cellStyle name="SAPBEXHLevel0X 4 8" xfId="9929" xr:uid="{00000000-0005-0000-0000-0000C1500000}"/>
    <cellStyle name="SAPBEXHLevel0X 4 8 2" xfId="21398" xr:uid="{00000000-0005-0000-0000-0000C2500000}"/>
    <cellStyle name="SAPBEXHLevel0X 4 8 2 2" xfId="28297" xr:uid="{00000000-0005-0000-0000-0000C3500000}"/>
    <cellStyle name="SAPBEXHLevel0X 4 8 3" xfId="20598" xr:uid="{00000000-0005-0000-0000-0000C4500000}"/>
    <cellStyle name="SAPBEXHLevel0X 4 8 3 2" xfId="27502" xr:uid="{00000000-0005-0000-0000-0000C5500000}"/>
    <cellStyle name="SAPBEXHLevel0X 4 8 4" xfId="16776" xr:uid="{00000000-0005-0000-0000-0000C6500000}"/>
    <cellStyle name="SAPBEXHLevel0X 4 8 5" xfId="23854" xr:uid="{00000000-0005-0000-0000-0000C7500000}"/>
    <cellStyle name="SAPBEXHLevel0X 4 9" xfId="18083" xr:uid="{00000000-0005-0000-0000-0000C8500000}"/>
    <cellStyle name="SAPBEXHLevel0X 4 9 2" xfId="24997" xr:uid="{00000000-0005-0000-0000-0000C9500000}"/>
    <cellStyle name="SAPBEXHLevel0X 5" xfId="812" xr:uid="{00000000-0005-0000-0000-0000CA500000}"/>
    <cellStyle name="SAPBEXHLevel0X 5 10" xfId="18347" xr:uid="{00000000-0005-0000-0000-0000CB500000}"/>
    <cellStyle name="SAPBEXHLevel0X 5 10 2" xfId="25260" xr:uid="{00000000-0005-0000-0000-0000CC500000}"/>
    <cellStyle name="SAPBEXHLevel0X 5 11" xfId="13555" xr:uid="{00000000-0005-0000-0000-0000CD500000}"/>
    <cellStyle name="SAPBEXHLevel0X 5 2" xfId="845" xr:uid="{00000000-0005-0000-0000-0000CE500000}"/>
    <cellStyle name="SAPBEXHLevel0X 5 2 2" xfId="3546" xr:uid="{00000000-0005-0000-0000-0000CF500000}"/>
    <cellStyle name="SAPBEXHLevel0X 5 2 2 2" xfId="5880" xr:uid="{00000000-0005-0000-0000-0000D0500000}"/>
    <cellStyle name="SAPBEXHLevel0X 5 2 2 2 2" xfId="19934" xr:uid="{00000000-0005-0000-0000-0000D1500000}"/>
    <cellStyle name="SAPBEXHLevel0X 5 2 2 2 2 2" xfId="26842" xr:uid="{00000000-0005-0000-0000-0000D2500000}"/>
    <cellStyle name="SAPBEXHLevel0X 5 2 2 2 3" xfId="20435" xr:uid="{00000000-0005-0000-0000-0000D3500000}"/>
    <cellStyle name="SAPBEXHLevel0X 5 2 2 2 3 2" xfId="27339" xr:uid="{00000000-0005-0000-0000-0000D4500000}"/>
    <cellStyle name="SAPBEXHLevel0X 5 2 2 2 4" xfId="15226" xr:uid="{00000000-0005-0000-0000-0000D5500000}"/>
    <cellStyle name="SAPBEXHLevel0X 5 2 2 2 5" xfId="13942" xr:uid="{00000000-0005-0000-0000-0000D6500000}"/>
    <cellStyle name="SAPBEXHLevel0X 5 2 2 3" xfId="10639" xr:uid="{00000000-0005-0000-0000-0000D7500000}"/>
    <cellStyle name="SAPBEXHLevel0X 5 2 2 3 2" xfId="21947" xr:uid="{00000000-0005-0000-0000-0000D8500000}"/>
    <cellStyle name="SAPBEXHLevel0X 5 2 2 3 2 2" xfId="28844" xr:uid="{00000000-0005-0000-0000-0000D9500000}"/>
    <cellStyle name="SAPBEXHLevel0X 5 2 2 3 3" xfId="22849" xr:uid="{00000000-0005-0000-0000-0000DA500000}"/>
    <cellStyle name="SAPBEXHLevel0X 5 2 2 3 3 2" xfId="29745" xr:uid="{00000000-0005-0000-0000-0000DB500000}"/>
    <cellStyle name="SAPBEXHLevel0X 5 2 2 3 4" xfId="17350" xr:uid="{00000000-0005-0000-0000-0000DC500000}"/>
    <cellStyle name="SAPBEXHLevel0X 5 2 2 3 5" xfId="24332" xr:uid="{00000000-0005-0000-0000-0000DD500000}"/>
    <cellStyle name="SAPBEXHLevel0X 5 2 2 4" xfId="19011" xr:uid="{00000000-0005-0000-0000-0000DE500000}"/>
    <cellStyle name="SAPBEXHLevel0X 5 2 2 4 2" xfId="25920" xr:uid="{00000000-0005-0000-0000-0000DF500000}"/>
    <cellStyle name="SAPBEXHLevel0X 5 2 2 5" xfId="14379" xr:uid="{00000000-0005-0000-0000-0000E0500000}"/>
    <cellStyle name="SAPBEXHLevel0X 5 2 3" xfId="5182" xr:uid="{00000000-0005-0000-0000-0000E1500000}"/>
    <cellStyle name="SAPBEXHLevel0X 5 2 3 2" xfId="5879" xr:uid="{00000000-0005-0000-0000-0000E2500000}"/>
    <cellStyle name="SAPBEXHLevel0X 5 2 3 2 2" xfId="19933" xr:uid="{00000000-0005-0000-0000-0000E3500000}"/>
    <cellStyle name="SAPBEXHLevel0X 5 2 3 2 2 2" xfId="26841" xr:uid="{00000000-0005-0000-0000-0000E4500000}"/>
    <cellStyle name="SAPBEXHLevel0X 5 2 3 2 3" xfId="18769" xr:uid="{00000000-0005-0000-0000-0000E5500000}"/>
    <cellStyle name="SAPBEXHLevel0X 5 2 3 2 3 2" xfId="25680" xr:uid="{00000000-0005-0000-0000-0000E6500000}"/>
    <cellStyle name="SAPBEXHLevel0X 5 2 3 2 4" xfId="15225" xr:uid="{00000000-0005-0000-0000-0000E7500000}"/>
    <cellStyle name="SAPBEXHLevel0X 5 2 3 2 5" xfId="13643" xr:uid="{00000000-0005-0000-0000-0000E8500000}"/>
    <cellStyle name="SAPBEXHLevel0X 5 2 3 3" xfId="10640" xr:uid="{00000000-0005-0000-0000-0000E9500000}"/>
    <cellStyle name="SAPBEXHLevel0X 5 2 3 3 2" xfId="21948" xr:uid="{00000000-0005-0000-0000-0000EA500000}"/>
    <cellStyle name="SAPBEXHLevel0X 5 2 3 3 2 2" xfId="28845" xr:uid="{00000000-0005-0000-0000-0000EB500000}"/>
    <cellStyle name="SAPBEXHLevel0X 5 2 3 3 3" xfId="22850" xr:uid="{00000000-0005-0000-0000-0000EC500000}"/>
    <cellStyle name="SAPBEXHLevel0X 5 2 3 3 3 2" xfId="29746" xr:uid="{00000000-0005-0000-0000-0000ED500000}"/>
    <cellStyle name="SAPBEXHLevel0X 5 2 3 3 4" xfId="17351" xr:uid="{00000000-0005-0000-0000-0000EE500000}"/>
    <cellStyle name="SAPBEXHLevel0X 5 2 3 3 5" xfId="24333" xr:uid="{00000000-0005-0000-0000-0000EF500000}"/>
    <cellStyle name="SAPBEXHLevel0X 5 2 3 4" xfId="19533" xr:uid="{00000000-0005-0000-0000-0000F0500000}"/>
    <cellStyle name="SAPBEXHLevel0X 5 2 3 4 2" xfId="26442" xr:uid="{00000000-0005-0000-0000-0000F1500000}"/>
    <cellStyle name="SAPBEXHLevel0X 5 2 3 5" xfId="14823" xr:uid="{00000000-0005-0000-0000-0000F2500000}"/>
    <cellStyle name="SAPBEXHLevel0X 5 2 4" xfId="2760" xr:uid="{00000000-0005-0000-0000-0000F3500000}"/>
    <cellStyle name="SAPBEXHLevel0X 5 2 4 2" xfId="5878" xr:uid="{00000000-0005-0000-0000-0000F4500000}"/>
    <cellStyle name="SAPBEXHLevel0X 5 2 4 2 2" xfId="19932" xr:uid="{00000000-0005-0000-0000-0000F5500000}"/>
    <cellStyle name="SAPBEXHLevel0X 5 2 4 2 2 2" xfId="26840" xr:uid="{00000000-0005-0000-0000-0000F6500000}"/>
    <cellStyle name="SAPBEXHLevel0X 5 2 4 2 3" xfId="18807" xr:uid="{00000000-0005-0000-0000-0000F7500000}"/>
    <cellStyle name="SAPBEXHLevel0X 5 2 4 2 3 2" xfId="25717" xr:uid="{00000000-0005-0000-0000-0000F8500000}"/>
    <cellStyle name="SAPBEXHLevel0X 5 2 4 2 4" xfId="15224" xr:uid="{00000000-0005-0000-0000-0000F9500000}"/>
    <cellStyle name="SAPBEXHLevel0X 5 2 4 2 5" xfId="13727" xr:uid="{00000000-0005-0000-0000-0000FA500000}"/>
    <cellStyle name="SAPBEXHLevel0X 5 2 4 3" xfId="10641" xr:uid="{00000000-0005-0000-0000-0000FB500000}"/>
    <cellStyle name="SAPBEXHLevel0X 5 2 4 3 2" xfId="21949" xr:uid="{00000000-0005-0000-0000-0000FC500000}"/>
    <cellStyle name="SAPBEXHLevel0X 5 2 4 3 2 2" xfId="28846" xr:uid="{00000000-0005-0000-0000-0000FD500000}"/>
    <cellStyle name="SAPBEXHLevel0X 5 2 4 3 3" xfId="22851" xr:uid="{00000000-0005-0000-0000-0000FE500000}"/>
    <cellStyle name="SAPBEXHLevel0X 5 2 4 3 3 2" xfId="29747" xr:uid="{00000000-0005-0000-0000-0000FF500000}"/>
    <cellStyle name="SAPBEXHLevel0X 5 2 4 3 4" xfId="17352" xr:uid="{00000000-0005-0000-0000-000000510000}"/>
    <cellStyle name="SAPBEXHLevel0X 5 2 4 3 5" xfId="24334" xr:uid="{00000000-0005-0000-0000-000001510000}"/>
    <cellStyle name="SAPBEXHLevel0X 5 2 4 4" xfId="18714" xr:uid="{00000000-0005-0000-0000-000002510000}"/>
    <cellStyle name="SAPBEXHLevel0X 5 2 4 4 2" xfId="25625" xr:uid="{00000000-0005-0000-0000-000003510000}"/>
    <cellStyle name="SAPBEXHLevel0X 5 2 4 5" xfId="14054" xr:uid="{00000000-0005-0000-0000-000004510000}"/>
    <cellStyle name="SAPBEXHLevel0X 5 2 5" xfId="5881" xr:uid="{00000000-0005-0000-0000-000005510000}"/>
    <cellStyle name="SAPBEXHLevel0X 5 2 5 2" xfId="19935" xr:uid="{00000000-0005-0000-0000-000006510000}"/>
    <cellStyle name="SAPBEXHLevel0X 5 2 5 2 2" xfId="26843" xr:uid="{00000000-0005-0000-0000-000007510000}"/>
    <cellStyle name="SAPBEXHLevel0X 5 2 5 3" xfId="19699" xr:uid="{00000000-0005-0000-0000-000008510000}"/>
    <cellStyle name="SAPBEXHLevel0X 5 2 5 3 2" xfId="26608" xr:uid="{00000000-0005-0000-0000-000009510000}"/>
    <cellStyle name="SAPBEXHLevel0X 5 2 5 4" xfId="15227" xr:uid="{00000000-0005-0000-0000-00000A510000}"/>
    <cellStyle name="SAPBEXHLevel0X 5 2 5 5" xfId="13658" xr:uid="{00000000-0005-0000-0000-00000B510000}"/>
    <cellStyle name="SAPBEXHLevel0X 5 2 6" xfId="10638" xr:uid="{00000000-0005-0000-0000-00000C510000}"/>
    <cellStyle name="SAPBEXHLevel0X 5 2 6 2" xfId="21946" xr:uid="{00000000-0005-0000-0000-00000D510000}"/>
    <cellStyle name="SAPBEXHLevel0X 5 2 6 2 2" xfId="28843" xr:uid="{00000000-0005-0000-0000-00000E510000}"/>
    <cellStyle name="SAPBEXHLevel0X 5 2 6 3" xfId="22848" xr:uid="{00000000-0005-0000-0000-00000F510000}"/>
    <cellStyle name="SAPBEXHLevel0X 5 2 6 3 2" xfId="29744" xr:uid="{00000000-0005-0000-0000-000010510000}"/>
    <cellStyle name="SAPBEXHLevel0X 5 2 6 4" xfId="17349" xr:uid="{00000000-0005-0000-0000-000011510000}"/>
    <cellStyle name="SAPBEXHLevel0X 5 2 6 5" xfId="24331" xr:uid="{00000000-0005-0000-0000-000012510000}"/>
    <cellStyle name="SAPBEXHLevel0X 5 2 7" xfId="18356" xr:uid="{00000000-0005-0000-0000-000013510000}"/>
    <cellStyle name="SAPBEXHLevel0X 5 2 7 2" xfId="25269" xr:uid="{00000000-0005-0000-0000-000014510000}"/>
    <cellStyle name="SAPBEXHLevel0X 5 2 8" xfId="13571" xr:uid="{00000000-0005-0000-0000-000015510000}"/>
    <cellStyle name="SAPBEXHLevel0X 5 3" xfId="2761" xr:uid="{00000000-0005-0000-0000-000016510000}"/>
    <cellStyle name="SAPBEXHLevel0X 5 3 2" xfId="3547" xr:uid="{00000000-0005-0000-0000-000017510000}"/>
    <cellStyle name="SAPBEXHLevel0X 5 3 2 2" xfId="5876" xr:uid="{00000000-0005-0000-0000-000018510000}"/>
    <cellStyle name="SAPBEXHLevel0X 5 3 2 2 2" xfId="19930" xr:uid="{00000000-0005-0000-0000-000019510000}"/>
    <cellStyle name="SAPBEXHLevel0X 5 3 2 2 2 2" xfId="26838" xr:uid="{00000000-0005-0000-0000-00001A510000}"/>
    <cellStyle name="SAPBEXHLevel0X 5 3 2 2 3" xfId="20434" xr:uid="{00000000-0005-0000-0000-00001B510000}"/>
    <cellStyle name="SAPBEXHLevel0X 5 3 2 2 3 2" xfId="27338" xr:uid="{00000000-0005-0000-0000-00001C510000}"/>
    <cellStyle name="SAPBEXHLevel0X 5 3 2 2 4" xfId="15222" xr:uid="{00000000-0005-0000-0000-00001D510000}"/>
    <cellStyle name="SAPBEXHLevel0X 5 3 2 2 5" xfId="13674" xr:uid="{00000000-0005-0000-0000-00001E510000}"/>
    <cellStyle name="SAPBEXHLevel0X 5 3 2 3" xfId="10643" xr:uid="{00000000-0005-0000-0000-00001F510000}"/>
    <cellStyle name="SAPBEXHLevel0X 5 3 2 3 2" xfId="21951" xr:uid="{00000000-0005-0000-0000-000020510000}"/>
    <cellStyle name="SAPBEXHLevel0X 5 3 2 3 2 2" xfId="28848" xr:uid="{00000000-0005-0000-0000-000021510000}"/>
    <cellStyle name="SAPBEXHLevel0X 5 3 2 3 3" xfId="22853" xr:uid="{00000000-0005-0000-0000-000022510000}"/>
    <cellStyle name="SAPBEXHLevel0X 5 3 2 3 3 2" xfId="29749" xr:uid="{00000000-0005-0000-0000-000023510000}"/>
    <cellStyle name="SAPBEXHLevel0X 5 3 2 3 4" xfId="17354" xr:uid="{00000000-0005-0000-0000-000024510000}"/>
    <cellStyle name="SAPBEXHLevel0X 5 3 2 3 5" xfId="24336" xr:uid="{00000000-0005-0000-0000-000025510000}"/>
    <cellStyle name="SAPBEXHLevel0X 5 3 2 4" xfId="19012" xr:uid="{00000000-0005-0000-0000-000026510000}"/>
    <cellStyle name="SAPBEXHLevel0X 5 3 2 4 2" xfId="25921" xr:uid="{00000000-0005-0000-0000-000027510000}"/>
    <cellStyle name="SAPBEXHLevel0X 5 3 2 5" xfId="14380" xr:uid="{00000000-0005-0000-0000-000028510000}"/>
    <cellStyle name="SAPBEXHLevel0X 5 3 3" xfId="5183" xr:uid="{00000000-0005-0000-0000-000029510000}"/>
    <cellStyle name="SAPBEXHLevel0X 5 3 3 2" xfId="5875" xr:uid="{00000000-0005-0000-0000-00002A510000}"/>
    <cellStyle name="SAPBEXHLevel0X 5 3 3 2 2" xfId="19929" xr:uid="{00000000-0005-0000-0000-00002B510000}"/>
    <cellStyle name="SAPBEXHLevel0X 5 3 3 2 2 2" xfId="26837" xr:uid="{00000000-0005-0000-0000-00002C510000}"/>
    <cellStyle name="SAPBEXHLevel0X 5 3 3 2 3" xfId="19057" xr:uid="{00000000-0005-0000-0000-00002D510000}"/>
    <cellStyle name="SAPBEXHLevel0X 5 3 3 2 3 2" xfId="25966" xr:uid="{00000000-0005-0000-0000-00002E510000}"/>
    <cellStyle name="SAPBEXHLevel0X 5 3 3 2 4" xfId="15221" xr:uid="{00000000-0005-0000-0000-00002F510000}"/>
    <cellStyle name="SAPBEXHLevel0X 5 3 3 2 5" xfId="13943" xr:uid="{00000000-0005-0000-0000-000030510000}"/>
    <cellStyle name="SAPBEXHLevel0X 5 3 3 3" xfId="10644" xr:uid="{00000000-0005-0000-0000-000031510000}"/>
    <cellStyle name="SAPBEXHLevel0X 5 3 3 3 2" xfId="21952" xr:uid="{00000000-0005-0000-0000-000032510000}"/>
    <cellStyle name="SAPBEXHLevel0X 5 3 3 3 2 2" xfId="28849" xr:uid="{00000000-0005-0000-0000-000033510000}"/>
    <cellStyle name="SAPBEXHLevel0X 5 3 3 3 3" xfId="22854" xr:uid="{00000000-0005-0000-0000-000034510000}"/>
    <cellStyle name="SAPBEXHLevel0X 5 3 3 3 3 2" xfId="29750" xr:uid="{00000000-0005-0000-0000-000035510000}"/>
    <cellStyle name="SAPBEXHLevel0X 5 3 3 3 4" xfId="17355" xr:uid="{00000000-0005-0000-0000-000036510000}"/>
    <cellStyle name="SAPBEXHLevel0X 5 3 3 3 5" xfId="24337" xr:uid="{00000000-0005-0000-0000-000037510000}"/>
    <cellStyle name="SAPBEXHLevel0X 5 3 3 4" xfId="19534" xr:uid="{00000000-0005-0000-0000-000038510000}"/>
    <cellStyle name="SAPBEXHLevel0X 5 3 3 4 2" xfId="26443" xr:uid="{00000000-0005-0000-0000-000039510000}"/>
    <cellStyle name="SAPBEXHLevel0X 5 3 3 5" xfId="14824" xr:uid="{00000000-0005-0000-0000-00003A510000}"/>
    <cellStyle name="SAPBEXHLevel0X 5 3 4" xfId="5877" xr:uid="{00000000-0005-0000-0000-00003B510000}"/>
    <cellStyle name="SAPBEXHLevel0X 5 3 4 2" xfId="19931" xr:uid="{00000000-0005-0000-0000-00003C510000}"/>
    <cellStyle name="SAPBEXHLevel0X 5 3 4 2 2" xfId="26839" xr:uid="{00000000-0005-0000-0000-00003D510000}"/>
    <cellStyle name="SAPBEXHLevel0X 5 3 4 3" xfId="19062" xr:uid="{00000000-0005-0000-0000-00003E510000}"/>
    <cellStyle name="SAPBEXHLevel0X 5 3 4 3 2" xfId="25971" xr:uid="{00000000-0005-0000-0000-00003F510000}"/>
    <cellStyle name="SAPBEXHLevel0X 5 3 4 4" xfId="15223" xr:uid="{00000000-0005-0000-0000-000040510000}"/>
    <cellStyle name="SAPBEXHLevel0X 5 3 4 5" xfId="14627" xr:uid="{00000000-0005-0000-0000-000041510000}"/>
    <cellStyle name="SAPBEXHLevel0X 5 3 5" xfId="10642" xr:uid="{00000000-0005-0000-0000-000042510000}"/>
    <cellStyle name="SAPBEXHLevel0X 5 3 5 2" xfId="21950" xr:uid="{00000000-0005-0000-0000-000043510000}"/>
    <cellStyle name="SAPBEXHLevel0X 5 3 5 2 2" xfId="28847" xr:uid="{00000000-0005-0000-0000-000044510000}"/>
    <cellStyle name="SAPBEXHLevel0X 5 3 5 3" xfId="22852" xr:uid="{00000000-0005-0000-0000-000045510000}"/>
    <cellStyle name="SAPBEXHLevel0X 5 3 5 3 2" xfId="29748" xr:uid="{00000000-0005-0000-0000-000046510000}"/>
    <cellStyle name="SAPBEXHLevel0X 5 3 5 4" xfId="17353" xr:uid="{00000000-0005-0000-0000-000047510000}"/>
    <cellStyle name="SAPBEXHLevel0X 5 3 5 5" xfId="24335" xr:uid="{00000000-0005-0000-0000-000048510000}"/>
    <cellStyle name="SAPBEXHLevel0X 5 3 6" xfId="18715" xr:uid="{00000000-0005-0000-0000-000049510000}"/>
    <cellStyle name="SAPBEXHLevel0X 5 3 6 2" xfId="25626" xr:uid="{00000000-0005-0000-0000-00004A510000}"/>
    <cellStyle name="SAPBEXHLevel0X 5 3 7" xfId="14055" xr:uid="{00000000-0005-0000-0000-00004B510000}"/>
    <cellStyle name="SAPBEXHLevel0X 5 4" xfId="3545" xr:uid="{00000000-0005-0000-0000-00004C510000}"/>
    <cellStyle name="SAPBEXHLevel0X 5 4 2" xfId="5874" xr:uid="{00000000-0005-0000-0000-00004D510000}"/>
    <cellStyle name="SAPBEXHLevel0X 5 4 2 2" xfId="19928" xr:uid="{00000000-0005-0000-0000-00004E510000}"/>
    <cellStyle name="SAPBEXHLevel0X 5 4 2 2 2" xfId="26836" xr:uid="{00000000-0005-0000-0000-00004F510000}"/>
    <cellStyle name="SAPBEXHLevel0X 5 4 2 3" xfId="20433" xr:uid="{00000000-0005-0000-0000-000050510000}"/>
    <cellStyle name="SAPBEXHLevel0X 5 4 2 3 2" xfId="27337" xr:uid="{00000000-0005-0000-0000-000051510000}"/>
    <cellStyle name="SAPBEXHLevel0X 5 4 2 4" xfId="15220" xr:uid="{00000000-0005-0000-0000-000052510000}"/>
    <cellStyle name="SAPBEXHLevel0X 5 4 2 5" xfId="13670" xr:uid="{00000000-0005-0000-0000-000053510000}"/>
    <cellStyle name="SAPBEXHLevel0X 5 4 3" xfId="10645" xr:uid="{00000000-0005-0000-0000-000054510000}"/>
    <cellStyle name="SAPBEXHLevel0X 5 4 3 2" xfId="21953" xr:uid="{00000000-0005-0000-0000-000055510000}"/>
    <cellStyle name="SAPBEXHLevel0X 5 4 3 2 2" xfId="28850" xr:uid="{00000000-0005-0000-0000-000056510000}"/>
    <cellStyle name="SAPBEXHLevel0X 5 4 3 3" xfId="22855" xr:uid="{00000000-0005-0000-0000-000057510000}"/>
    <cellStyle name="SAPBEXHLevel0X 5 4 3 3 2" xfId="29751" xr:uid="{00000000-0005-0000-0000-000058510000}"/>
    <cellStyle name="SAPBEXHLevel0X 5 4 3 4" xfId="17356" xr:uid="{00000000-0005-0000-0000-000059510000}"/>
    <cellStyle name="SAPBEXHLevel0X 5 4 3 5" xfId="24338" xr:uid="{00000000-0005-0000-0000-00005A510000}"/>
    <cellStyle name="SAPBEXHLevel0X 5 4 4" xfId="19010" xr:uid="{00000000-0005-0000-0000-00005B510000}"/>
    <cellStyle name="SAPBEXHLevel0X 5 4 4 2" xfId="25919" xr:uid="{00000000-0005-0000-0000-00005C510000}"/>
    <cellStyle name="SAPBEXHLevel0X 5 4 5" xfId="14378" xr:uid="{00000000-0005-0000-0000-00005D510000}"/>
    <cellStyle name="SAPBEXHLevel0X 5 5" xfId="5181" xr:uid="{00000000-0005-0000-0000-00005E510000}"/>
    <cellStyle name="SAPBEXHLevel0X 5 5 2" xfId="5873" xr:uid="{00000000-0005-0000-0000-00005F510000}"/>
    <cellStyle name="SAPBEXHLevel0X 5 5 2 2" xfId="19927" xr:uid="{00000000-0005-0000-0000-000060510000}"/>
    <cellStyle name="SAPBEXHLevel0X 5 5 2 2 2" xfId="26835" xr:uid="{00000000-0005-0000-0000-000061510000}"/>
    <cellStyle name="SAPBEXHLevel0X 5 5 2 3" xfId="20432" xr:uid="{00000000-0005-0000-0000-000062510000}"/>
    <cellStyle name="SAPBEXHLevel0X 5 5 2 3 2" xfId="27336" xr:uid="{00000000-0005-0000-0000-000063510000}"/>
    <cellStyle name="SAPBEXHLevel0X 5 5 2 4" xfId="15219" xr:uid="{00000000-0005-0000-0000-000064510000}"/>
    <cellStyle name="SAPBEXHLevel0X 5 5 2 5" xfId="14628" xr:uid="{00000000-0005-0000-0000-000065510000}"/>
    <cellStyle name="SAPBEXHLevel0X 5 5 3" xfId="10646" xr:uid="{00000000-0005-0000-0000-000066510000}"/>
    <cellStyle name="SAPBEXHLevel0X 5 5 3 2" xfId="21954" xr:uid="{00000000-0005-0000-0000-000067510000}"/>
    <cellStyle name="SAPBEXHLevel0X 5 5 3 2 2" xfId="28851" xr:uid="{00000000-0005-0000-0000-000068510000}"/>
    <cellStyle name="SAPBEXHLevel0X 5 5 3 3" xfId="22856" xr:uid="{00000000-0005-0000-0000-000069510000}"/>
    <cellStyle name="SAPBEXHLevel0X 5 5 3 3 2" xfId="29752" xr:uid="{00000000-0005-0000-0000-00006A510000}"/>
    <cellStyle name="SAPBEXHLevel0X 5 5 3 4" xfId="17357" xr:uid="{00000000-0005-0000-0000-00006B510000}"/>
    <cellStyle name="SAPBEXHLevel0X 5 5 3 5" xfId="24339" xr:uid="{00000000-0005-0000-0000-00006C510000}"/>
    <cellStyle name="SAPBEXHLevel0X 5 5 4" xfId="19532" xr:uid="{00000000-0005-0000-0000-00006D510000}"/>
    <cellStyle name="SAPBEXHLevel0X 5 5 4 2" xfId="26441" xr:uid="{00000000-0005-0000-0000-00006E510000}"/>
    <cellStyle name="SAPBEXHLevel0X 5 5 5" xfId="14822" xr:uid="{00000000-0005-0000-0000-00006F510000}"/>
    <cellStyle name="SAPBEXHLevel0X 5 6" xfId="2759" xr:uid="{00000000-0005-0000-0000-000070510000}"/>
    <cellStyle name="SAPBEXHLevel0X 5 6 2" xfId="5872" xr:uid="{00000000-0005-0000-0000-000071510000}"/>
    <cellStyle name="SAPBEXHLevel0X 5 6 2 2" xfId="19926" xr:uid="{00000000-0005-0000-0000-000072510000}"/>
    <cellStyle name="SAPBEXHLevel0X 5 6 2 2 2" xfId="26834" xr:uid="{00000000-0005-0000-0000-000073510000}"/>
    <cellStyle name="SAPBEXHLevel0X 5 6 2 3" xfId="20431" xr:uid="{00000000-0005-0000-0000-000074510000}"/>
    <cellStyle name="SAPBEXHLevel0X 5 6 2 3 2" xfId="27335" xr:uid="{00000000-0005-0000-0000-000075510000}"/>
    <cellStyle name="SAPBEXHLevel0X 5 6 2 4" xfId="15218" xr:uid="{00000000-0005-0000-0000-000076510000}"/>
    <cellStyle name="SAPBEXHLevel0X 5 6 2 5" xfId="13944" xr:uid="{00000000-0005-0000-0000-000077510000}"/>
    <cellStyle name="SAPBEXHLevel0X 5 6 3" xfId="10647" xr:uid="{00000000-0005-0000-0000-000078510000}"/>
    <cellStyle name="SAPBEXHLevel0X 5 6 3 2" xfId="21955" xr:uid="{00000000-0005-0000-0000-000079510000}"/>
    <cellStyle name="SAPBEXHLevel0X 5 6 3 2 2" xfId="28852" xr:uid="{00000000-0005-0000-0000-00007A510000}"/>
    <cellStyle name="SAPBEXHLevel0X 5 6 3 3" xfId="22857" xr:uid="{00000000-0005-0000-0000-00007B510000}"/>
    <cellStyle name="SAPBEXHLevel0X 5 6 3 3 2" xfId="29753" xr:uid="{00000000-0005-0000-0000-00007C510000}"/>
    <cellStyle name="SAPBEXHLevel0X 5 6 3 4" xfId="17358" xr:uid="{00000000-0005-0000-0000-00007D510000}"/>
    <cellStyle name="SAPBEXHLevel0X 5 6 3 5" xfId="24340" xr:uid="{00000000-0005-0000-0000-00007E510000}"/>
    <cellStyle name="SAPBEXHLevel0X 5 6 4" xfId="18713" xr:uid="{00000000-0005-0000-0000-00007F510000}"/>
    <cellStyle name="SAPBEXHLevel0X 5 6 4 2" xfId="25624" xr:uid="{00000000-0005-0000-0000-000080510000}"/>
    <cellStyle name="SAPBEXHLevel0X 5 6 5" xfId="14053" xr:uid="{00000000-0005-0000-0000-000081510000}"/>
    <cellStyle name="SAPBEXHLevel0X 5 7" xfId="5882" xr:uid="{00000000-0005-0000-0000-000082510000}"/>
    <cellStyle name="SAPBEXHLevel0X 5 7 2" xfId="19936" xr:uid="{00000000-0005-0000-0000-000083510000}"/>
    <cellStyle name="SAPBEXHLevel0X 5 7 2 2" xfId="26844" xr:uid="{00000000-0005-0000-0000-000084510000}"/>
    <cellStyle name="SAPBEXHLevel0X 5 7 3" xfId="18226" xr:uid="{00000000-0005-0000-0000-000085510000}"/>
    <cellStyle name="SAPBEXHLevel0X 5 7 3 2" xfId="25140" xr:uid="{00000000-0005-0000-0000-000086510000}"/>
    <cellStyle name="SAPBEXHLevel0X 5 7 4" xfId="15228" xr:uid="{00000000-0005-0000-0000-000087510000}"/>
    <cellStyle name="SAPBEXHLevel0X 5 7 5" xfId="14626" xr:uid="{00000000-0005-0000-0000-000088510000}"/>
    <cellStyle name="SAPBEXHLevel0X 5 8" xfId="10637" xr:uid="{00000000-0005-0000-0000-000089510000}"/>
    <cellStyle name="SAPBEXHLevel0X 5 8 2" xfId="21945" xr:uid="{00000000-0005-0000-0000-00008A510000}"/>
    <cellStyle name="SAPBEXHLevel0X 5 8 2 2" xfId="28842" xr:uid="{00000000-0005-0000-0000-00008B510000}"/>
    <cellStyle name="SAPBEXHLevel0X 5 8 3" xfId="22847" xr:uid="{00000000-0005-0000-0000-00008C510000}"/>
    <cellStyle name="SAPBEXHLevel0X 5 8 3 2" xfId="29743" xr:uid="{00000000-0005-0000-0000-00008D510000}"/>
    <cellStyle name="SAPBEXHLevel0X 5 8 4" xfId="17348" xr:uid="{00000000-0005-0000-0000-00008E510000}"/>
    <cellStyle name="SAPBEXHLevel0X 5 8 5" xfId="24330" xr:uid="{00000000-0005-0000-0000-00008F510000}"/>
    <cellStyle name="SAPBEXHLevel0X 5 9" xfId="9876" xr:uid="{00000000-0005-0000-0000-000090510000}"/>
    <cellStyle name="SAPBEXHLevel0X 5 9 2" xfId="21345" xr:uid="{00000000-0005-0000-0000-000091510000}"/>
    <cellStyle name="SAPBEXHLevel0X 5 9 2 2" xfId="28247" xr:uid="{00000000-0005-0000-0000-000092510000}"/>
    <cellStyle name="SAPBEXHLevel0X 5 9 3" xfId="18203" xr:uid="{00000000-0005-0000-0000-000093510000}"/>
    <cellStyle name="SAPBEXHLevel0X 5 9 3 2" xfId="25117" xr:uid="{00000000-0005-0000-0000-000094510000}"/>
    <cellStyle name="SAPBEXHLevel0X 5 9 4" xfId="16723" xr:uid="{00000000-0005-0000-0000-000095510000}"/>
    <cellStyle name="SAPBEXHLevel0X 5 9 5" xfId="23804" xr:uid="{00000000-0005-0000-0000-000096510000}"/>
    <cellStyle name="SAPBEXHLevel0X 6" xfId="484" xr:uid="{00000000-0005-0000-0000-000097510000}"/>
    <cellStyle name="SAPBEXHLevel0X 6 2" xfId="3541" xr:uid="{00000000-0005-0000-0000-000098510000}"/>
    <cellStyle name="SAPBEXHLevel0X 6 2 2" xfId="5870" xr:uid="{00000000-0005-0000-0000-000099510000}"/>
    <cellStyle name="SAPBEXHLevel0X 6 2 2 2" xfId="19924" xr:uid="{00000000-0005-0000-0000-00009A510000}"/>
    <cellStyle name="SAPBEXHLevel0X 6 2 2 2 2" xfId="26832" xr:uid="{00000000-0005-0000-0000-00009B510000}"/>
    <cellStyle name="SAPBEXHLevel0X 6 2 2 3" xfId="20429" xr:uid="{00000000-0005-0000-0000-00009C510000}"/>
    <cellStyle name="SAPBEXHLevel0X 6 2 2 3 2" xfId="27333" xr:uid="{00000000-0005-0000-0000-00009D510000}"/>
    <cellStyle name="SAPBEXHLevel0X 6 2 2 4" xfId="15216" xr:uid="{00000000-0005-0000-0000-00009E510000}"/>
    <cellStyle name="SAPBEXHLevel0X 6 2 2 5" xfId="14629" xr:uid="{00000000-0005-0000-0000-00009F510000}"/>
    <cellStyle name="SAPBEXHLevel0X 6 2 3" xfId="10649" xr:uid="{00000000-0005-0000-0000-0000A0510000}"/>
    <cellStyle name="SAPBEXHLevel0X 6 2 3 2" xfId="21957" xr:uid="{00000000-0005-0000-0000-0000A1510000}"/>
    <cellStyle name="SAPBEXHLevel0X 6 2 3 2 2" xfId="28854" xr:uid="{00000000-0005-0000-0000-0000A2510000}"/>
    <cellStyle name="SAPBEXHLevel0X 6 2 3 3" xfId="22859" xr:uid="{00000000-0005-0000-0000-0000A3510000}"/>
    <cellStyle name="SAPBEXHLevel0X 6 2 3 3 2" xfId="29755" xr:uid="{00000000-0005-0000-0000-0000A4510000}"/>
    <cellStyle name="SAPBEXHLevel0X 6 2 3 4" xfId="17360" xr:uid="{00000000-0005-0000-0000-0000A5510000}"/>
    <cellStyle name="SAPBEXHLevel0X 6 2 3 5" xfId="24342" xr:uid="{00000000-0005-0000-0000-0000A6510000}"/>
    <cellStyle name="SAPBEXHLevel0X 6 2 4" xfId="19006" xr:uid="{00000000-0005-0000-0000-0000A7510000}"/>
    <cellStyle name="SAPBEXHLevel0X 6 2 4 2" xfId="25915" xr:uid="{00000000-0005-0000-0000-0000A8510000}"/>
    <cellStyle name="SAPBEXHLevel0X 6 2 5" xfId="14374" xr:uid="{00000000-0005-0000-0000-0000A9510000}"/>
    <cellStyle name="SAPBEXHLevel0X 6 3" xfId="5184" xr:uid="{00000000-0005-0000-0000-0000AA510000}"/>
    <cellStyle name="SAPBEXHLevel0X 6 3 2" xfId="5869" xr:uid="{00000000-0005-0000-0000-0000AB510000}"/>
    <cellStyle name="SAPBEXHLevel0X 6 3 2 2" xfId="19923" xr:uid="{00000000-0005-0000-0000-0000AC510000}"/>
    <cellStyle name="SAPBEXHLevel0X 6 3 2 2 2" xfId="26831" xr:uid="{00000000-0005-0000-0000-0000AD510000}"/>
    <cellStyle name="SAPBEXHLevel0X 6 3 2 3" xfId="20428" xr:uid="{00000000-0005-0000-0000-0000AE510000}"/>
    <cellStyle name="SAPBEXHLevel0X 6 3 2 3 2" xfId="27332" xr:uid="{00000000-0005-0000-0000-0000AF510000}"/>
    <cellStyle name="SAPBEXHLevel0X 6 3 2 4" xfId="15215" xr:uid="{00000000-0005-0000-0000-0000B0510000}"/>
    <cellStyle name="SAPBEXHLevel0X 6 3 2 5" xfId="13945" xr:uid="{00000000-0005-0000-0000-0000B1510000}"/>
    <cellStyle name="SAPBEXHLevel0X 6 3 3" xfId="10650" xr:uid="{00000000-0005-0000-0000-0000B2510000}"/>
    <cellStyle name="SAPBEXHLevel0X 6 3 3 2" xfId="21958" xr:uid="{00000000-0005-0000-0000-0000B3510000}"/>
    <cellStyle name="SAPBEXHLevel0X 6 3 3 2 2" xfId="28855" xr:uid="{00000000-0005-0000-0000-0000B4510000}"/>
    <cellStyle name="SAPBEXHLevel0X 6 3 3 3" xfId="22860" xr:uid="{00000000-0005-0000-0000-0000B5510000}"/>
    <cellStyle name="SAPBEXHLevel0X 6 3 3 3 2" xfId="29756" xr:uid="{00000000-0005-0000-0000-0000B6510000}"/>
    <cellStyle name="SAPBEXHLevel0X 6 3 3 4" xfId="17361" xr:uid="{00000000-0005-0000-0000-0000B7510000}"/>
    <cellStyle name="SAPBEXHLevel0X 6 3 3 5" xfId="24343" xr:uid="{00000000-0005-0000-0000-0000B8510000}"/>
    <cellStyle name="SAPBEXHLevel0X 6 3 4" xfId="19535" xr:uid="{00000000-0005-0000-0000-0000B9510000}"/>
    <cellStyle name="SAPBEXHLevel0X 6 3 4 2" xfId="26444" xr:uid="{00000000-0005-0000-0000-0000BA510000}"/>
    <cellStyle name="SAPBEXHLevel0X 6 3 5" xfId="14825" xr:uid="{00000000-0005-0000-0000-0000BB510000}"/>
    <cellStyle name="SAPBEXHLevel0X 6 4" xfId="2755" xr:uid="{00000000-0005-0000-0000-0000BC510000}"/>
    <cellStyle name="SAPBEXHLevel0X 6 4 2" xfId="5868" xr:uid="{00000000-0005-0000-0000-0000BD510000}"/>
    <cellStyle name="SAPBEXHLevel0X 6 4 2 2" xfId="19922" xr:uid="{00000000-0005-0000-0000-0000BE510000}"/>
    <cellStyle name="SAPBEXHLevel0X 6 4 2 2 2" xfId="26830" xr:uid="{00000000-0005-0000-0000-0000BF510000}"/>
    <cellStyle name="SAPBEXHLevel0X 6 4 2 3" xfId="20427" xr:uid="{00000000-0005-0000-0000-0000C0510000}"/>
    <cellStyle name="SAPBEXHLevel0X 6 4 2 3 2" xfId="27331" xr:uid="{00000000-0005-0000-0000-0000C1510000}"/>
    <cellStyle name="SAPBEXHLevel0X 6 4 2 4" xfId="15214" xr:uid="{00000000-0005-0000-0000-0000C2510000}"/>
    <cellStyle name="SAPBEXHLevel0X 6 4 2 5" xfId="13667" xr:uid="{00000000-0005-0000-0000-0000C3510000}"/>
    <cellStyle name="SAPBEXHLevel0X 6 4 3" xfId="10651" xr:uid="{00000000-0005-0000-0000-0000C4510000}"/>
    <cellStyle name="SAPBEXHLevel0X 6 4 3 2" xfId="21959" xr:uid="{00000000-0005-0000-0000-0000C5510000}"/>
    <cellStyle name="SAPBEXHLevel0X 6 4 3 2 2" xfId="28856" xr:uid="{00000000-0005-0000-0000-0000C6510000}"/>
    <cellStyle name="SAPBEXHLevel0X 6 4 3 3" xfId="22861" xr:uid="{00000000-0005-0000-0000-0000C7510000}"/>
    <cellStyle name="SAPBEXHLevel0X 6 4 3 3 2" xfId="29757" xr:uid="{00000000-0005-0000-0000-0000C8510000}"/>
    <cellStyle name="SAPBEXHLevel0X 6 4 3 4" xfId="17362" xr:uid="{00000000-0005-0000-0000-0000C9510000}"/>
    <cellStyle name="SAPBEXHLevel0X 6 4 3 5" xfId="24344" xr:uid="{00000000-0005-0000-0000-0000CA510000}"/>
    <cellStyle name="SAPBEXHLevel0X 6 4 4" xfId="18709" xr:uid="{00000000-0005-0000-0000-0000CB510000}"/>
    <cellStyle name="SAPBEXHLevel0X 6 4 4 2" xfId="25620" xr:uid="{00000000-0005-0000-0000-0000CC510000}"/>
    <cellStyle name="SAPBEXHLevel0X 6 4 5" xfId="14049" xr:uid="{00000000-0005-0000-0000-0000CD510000}"/>
    <cellStyle name="SAPBEXHLevel0X 6 5" xfId="5871" xr:uid="{00000000-0005-0000-0000-0000CE510000}"/>
    <cellStyle name="SAPBEXHLevel0X 6 5 2" xfId="19925" xr:uid="{00000000-0005-0000-0000-0000CF510000}"/>
    <cellStyle name="SAPBEXHLevel0X 6 5 2 2" xfId="26833" xr:uid="{00000000-0005-0000-0000-0000D0510000}"/>
    <cellStyle name="SAPBEXHLevel0X 6 5 3" xfId="20430" xr:uid="{00000000-0005-0000-0000-0000D1510000}"/>
    <cellStyle name="SAPBEXHLevel0X 6 5 3 2" xfId="27334" xr:uid="{00000000-0005-0000-0000-0000D2510000}"/>
    <cellStyle name="SAPBEXHLevel0X 6 5 4" xfId="15217" xr:uid="{00000000-0005-0000-0000-0000D3510000}"/>
    <cellStyle name="SAPBEXHLevel0X 6 5 5" xfId="13671" xr:uid="{00000000-0005-0000-0000-0000D4510000}"/>
    <cellStyle name="SAPBEXHLevel0X 6 6" xfId="10648" xr:uid="{00000000-0005-0000-0000-0000D5510000}"/>
    <cellStyle name="SAPBEXHLevel0X 6 6 2" xfId="21956" xr:uid="{00000000-0005-0000-0000-0000D6510000}"/>
    <cellStyle name="SAPBEXHLevel0X 6 6 2 2" xfId="28853" xr:uid="{00000000-0005-0000-0000-0000D7510000}"/>
    <cellStyle name="SAPBEXHLevel0X 6 6 3" xfId="22858" xr:uid="{00000000-0005-0000-0000-0000D8510000}"/>
    <cellStyle name="SAPBEXHLevel0X 6 6 3 2" xfId="29754" xr:uid="{00000000-0005-0000-0000-0000D9510000}"/>
    <cellStyle name="SAPBEXHLevel0X 6 6 4" xfId="17359" xr:uid="{00000000-0005-0000-0000-0000DA510000}"/>
    <cellStyle name="SAPBEXHLevel0X 6 6 5" xfId="24341" xr:uid="{00000000-0005-0000-0000-0000DB510000}"/>
    <cellStyle name="SAPBEXHLevel0X 6 7" xfId="18170" xr:uid="{00000000-0005-0000-0000-0000DC510000}"/>
    <cellStyle name="SAPBEXHLevel0X 6 7 2" xfId="25084" xr:uid="{00000000-0005-0000-0000-0000DD510000}"/>
    <cellStyle name="SAPBEXHLevel0X 6 8" xfId="13431" xr:uid="{00000000-0005-0000-0000-0000DE510000}"/>
    <cellStyle name="SAPBEXHLevel0X 7" xfId="3174" xr:uid="{00000000-0005-0000-0000-0000DF510000}"/>
    <cellStyle name="SAPBEXHLevel0X 7 2" xfId="3681" xr:uid="{00000000-0005-0000-0000-0000E0510000}"/>
    <cellStyle name="SAPBEXHLevel0X 7 2 2" xfId="5866" xr:uid="{00000000-0005-0000-0000-0000E1510000}"/>
    <cellStyle name="SAPBEXHLevel0X 7 2 2 2" xfId="19920" xr:uid="{00000000-0005-0000-0000-0000E2510000}"/>
    <cellStyle name="SAPBEXHLevel0X 7 2 2 2 2" xfId="26828" xr:uid="{00000000-0005-0000-0000-0000E3510000}"/>
    <cellStyle name="SAPBEXHLevel0X 7 2 2 3" xfId="20425" xr:uid="{00000000-0005-0000-0000-0000E4510000}"/>
    <cellStyle name="SAPBEXHLevel0X 7 2 2 3 2" xfId="27329" xr:uid="{00000000-0005-0000-0000-0000E5510000}"/>
    <cellStyle name="SAPBEXHLevel0X 7 2 2 4" xfId="15212" xr:uid="{00000000-0005-0000-0000-0000E6510000}"/>
    <cellStyle name="SAPBEXHLevel0X 7 2 2 5" xfId="13946" xr:uid="{00000000-0005-0000-0000-0000E7510000}"/>
    <cellStyle name="SAPBEXHLevel0X 7 2 3" xfId="10653" xr:uid="{00000000-0005-0000-0000-0000E8510000}"/>
    <cellStyle name="SAPBEXHLevel0X 7 2 3 2" xfId="21961" xr:uid="{00000000-0005-0000-0000-0000E9510000}"/>
    <cellStyle name="SAPBEXHLevel0X 7 2 3 2 2" xfId="28858" xr:uid="{00000000-0005-0000-0000-0000EA510000}"/>
    <cellStyle name="SAPBEXHLevel0X 7 2 3 3" xfId="22863" xr:uid="{00000000-0005-0000-0000-0000EB510000}"/>
    <cellStyle name="SAPBEXHLevel0X 7 2 3 3 2" xfId="29759" xr:uid="{00000000-0005-0000-0000-0000EC510000}"/>
    <cellStyle name="SAPBEXHLevel0X 7 2 3 4" xfId="17364" xr:uid="{00000000-0005-0000-0000-0000ED510000}"/>
    <cellStyle name="SAPBEXHLevel0X 7 2 3 5" xfId="24346" xr:uid="{00000000-0005-0000-0000-0000EE510000}"/>
    <cellStyle name="SAPBEXHLevel0X 7 2 4" xfId="13176" xr:uid="{00000000-0005-0000-0000-0000EF510000}"/>
    <cellStyle name="SAPBEXHLevel0X 7 2 4 2" xfId="22477" xr:uid="{00000000-0005-0000-0000-0000F0510000}"/>
    <cellStyle name="SAPBEXHLevel0X 7 2 4 2 2" xfId="29374" xr:uid="{00000000-0005-0000-0000-0000F1510000}"/>
    <cellStyle name="SAPBEXHLevel0X 7 2 4 3" xfId="23317" xr:uid="{00000000-0005-0000-0000-0000F2510000}"/>
    <cellStyle name="SAPBEXHLevel0X 7 2 4 3 2" xfId="30213" xr:uid="{00000000-0005-0000-0000-0000F3510000}"/>
    <cellStyle name="SAPBEXHLevel0X 7 2 4 4" xfId="17881" xr:uid="{00000000-0005-0000-0000-0000F4510000}"/>
    <cellStyle name="SAPBEXHLevel0X 7 2 4 5" xfId="24800" xr:uid="{00000000-0005-0000-0000-0000F5510000}"/>
    <cellStyle name="SAPBEXHLevel0X 7 2 5" xfId="19066" xr:uid="{00000000-0005-0000-0000-0000F6510000}"/>
    <cellStyle name="SAPBEXHLevel0X 7 2 5 2" xfId="25975" xr:uid="{00000000-0005-0000-0000-0000F7510000}"/>
    <cellStyle name="SAPBEXHLevel0X 7 2 6" xfId="14426" xr:uid="{00000000-0005-0000-0000-0000F8510000}"/>
    <cellStyle name="SAPBEXHLevel0X 7 3" xfId="5185" xr:uid="{00000000-0005-0000-0000-0000F9510000}"/>
    <cellStyle name="SAPBEXHLevel0X 7 3 2" xfId="5865" xr:uid="{00000000-0005-0000-0000-0000FA510000}"/>
    <cellStyle name="SAPBEXHLevel0X 7 3 2 2" xfId="19919" xr:uid="{00000000-0005-0000-0000-0000FB510000}"/>
    <cellStyle name="SAPBEXHLevel0X 7 3 2 2 2" xfId="26827" xr:uid="{00000000-0005-0000-0000-0000FC510000}"/>
    <cellStyle name="SAPBEXHLevel0X 7 3 2 3" xfId="20424" xr:uid="{00000000-0005-0000-0000-0000FD510000}"/>
    <cellStyle name="SAPBEXHLevel0X 7 3 2 3 2" xfId="27328" xr:uid="{00000000-0005-0000-0000-0000FE510000}"/>
    <cellStyle name="SAPBEXHLevel0X 7 3 2 4" xfId="15211" xr:uid="{00000000-0005-0000-0000-0000FF510000}"/>
    <cellStyle name="SAPBEXHLevel0X 7 3 2 5" xfId="13678" xr:uid="{00000000-0005-0000-0000-000000520000}"/>
    <cellStyle name="SAPBEXHLevel0X 7 3 3" xfId="10654" xr:uid="{00000000-0005-0000-0000-000001520000}"/>
    <cellStyle name="SAPBEXHLevel0X 7 3 3 2" xfId="21962" xr:uid="{00000000-0005-0000-0000-000002520000}"/>
    <cellStyle name="SAPBEXHLevel0X 7 3 3 2 2" xfId="28859" xr:uid="{00000000-0005-0000-0000-000003520000}"/>
    <cellStyle name="SAPBEXHLevel0X 7 3 3 3" xfId="22864" xr:uid="{00000000-0005-0000-0000-000004520000}"/>
    <cellStyle name="SAPBEXHLevel0X 7 3 3 3 2" xfId="29760" xr:uid="{00000000-0005-0000-0000-000005520000}"/>
    <cellStyle name="SAPBEXHLevel0X 7 3 3 4" xfId="17365" xr:uid="{00000000-0005-0000-0000-000006520000}"/>
    <cellStyle name="SAPBEXHLevel0X 7 3 3 5" xfId="24347" xr:uid="{00000000-0005-0000-0000-000007520000}"/>
    <cellStyle name="SAPBEXHLevel0X 7 3 4" xfId="19536" xr:uid="{00000000-0005-0000-0000-000008520000}"/>
    <cellStyle name="SAPBEXHLevel0X 7 3 4 2" xfId="26445" xr:uid="{00000000-0005-0000-0000-000009520000}"/>
    <cellStyle name="SAPBEXHLevel0X 7 3 5" xfId="14826" xr:uid="{00000000-0005-0000-0000-00000A520000}"/>
    <cellStyle name="SAPBEXHLevel0X 7 4" xfId="5867" xr:uid="{00000000-0005-0000-0000-00000B520000}"/>
    <cellStyle name="SAPBEXHLevel0X 7 4 2" xfId="19921" xr:uid="{00000000-0005-0000-0000-00000C520000}"/>
    <cellStyle name="SAPBEXHLevel0X 7 4 2 2" xfId="26829" xr:uid="{00000000-0005-0000-0000-00000D520000}"/>
    <cellStyle name="SAPBEXHLevel0X 7 4 3" xfId="20426" xr:uid="{00000000-0005-0000-0000-00000E520000}"/>
    <cellStyle name="SAPBEXHLevel0X 7 4 3 2" xfId="27330" xr:uid="{00000000-0005-0000-0000-00000F520000}"/>
    <cellStyle name="SAPBEXHLevel0X 7 4 4" xfId="15213" xr:uid="{00000000-0005-0000-0000-000010520000}"/>
    <cellStyle name="SAPBEXHLevel0X 7 4 5" xfId="14630" xr:uid="{00000000-0005-0000-0000-000011520000}"/>
    <cellStyle name="SAPBEXHLevel0X 7 5" xfId="10652" xr:uid="{00000000-0005-0000-0000-000012520000}"/>
    <cellStyle name="SAPBEXHLevel0X 7 5 2" xfId="21960" xr:uid="{00000000-0005-0000-0000-000013520000}"/>
    <cellStyle name="SAPBEXHLevel0X 7 5 2 2" xfId="28857" xr:uid="{00000000-0005-0000-0000-000014520000}"/>
    <cellStyle name="SAPBEXHLevel0X 7 5 3" xfId="22862" xr:uid="{00000000-0005-0000-0000-000015520000}"/>
    <cellStyle name="SAPBEXHLevel0X 7 5 3 2" xfId="29758" xr:uid="{00000000-0005-0000-0000-000016520000}"/>
    <cellStyle name="SAPBEXHLevel0X 7 5 4" xfId="17363" xr:uid="{00000000-0005-0000-0000-000017520000}"/>
    <cellStyle name="SAPBEXHLevel0X 7 5 5" xfId="24345" xr:uid="{00000000-0005-0000-0000-000018520000}"/>
    <cellStyle name="SAPBEXHLevel0X 7 6" xfId="9723" xr:uid="{00000000-0005-0000-0000-000019520000}"/>
    <cellStyle name="SAPBEXHLevel0X 7 6 2" xfId="21192" xr:uid="{00000000-0005-0000-0000-00001A520000}"/>
    <cellStyle name="SAPBEXHLevel0X 7 6 2 2" xfId="28096" xr:uid="{00000000-0005-0000-0000-00001B520000}"/>
    <cellStyle name="SAPBEXHLevel0X 7 6 3" xfId="18853" xr:uid="{00000000-0005-0000-0000-00001C520000}"/>
    <cellStyle name="SAPBEXHLevel0X 7 6 3 2" xfId="25762" xr:uid="{00000000-0005-0000-0000-00001D520000}"/>
    <cellStyle name="SAPBEXHLevel0X 7 6 4" xfId="16570" xr:uid="{00000000-0005-0000-0000-00001E520000}"/>
    <cellStyle name="SAPBEXHLevel0X 7 6 5" xfId="23653" xr:uid="{00000000-0005-0000-0000-00001F520000}"/>
    <cellStyle name="SAPBEXHLevel0X 7 7" xfId="13175" xr:uid="{00000000-0005-0000-0000-000020520000}"/>
    <cellStyle name="SAPBEXHLevel0X 7 7 2" xfId="22476" xr:uid="{00000000-0005-0000-0000-000021520000}"/>
    <cellStyle name="SAPBEXHLevel0X 7 7 2 2" xfId="29373" xr:uid="{00000000-0005-0000-0000-000022520000}"/>
    <cellStyle name="SAPBEXHLevel0X 7 7 3" xfId="23316" xr:uid="{00000000-0005-0000-0000-000023520000}"/>
    <cellStyle name="SAPBEXHLevel0X 7 7 3 2" xfId="30212" xr:uid="{00000000-0005-0000-0000-000024520000}"/>
    <cellStyle name="SAPBEXHLevel0X 7 7 4" xfId="17880" xr:uid="{00000000-0005-0000-0000-000025520000}"/>
    <cellStyle name="SAPBEXHLevel0X 7 7 5" xfId="24799" xr:uid="{00000000-0005-0000-0000-000026520000}"/>
    <cellStyle name="SAPBEXHLevel0X 7 8" xfId="18893" xr:uid="{00000000-0005-0000-0000-000027520000}"/>
    <cellStyle name="SAPBEXHLevel0X 7 8 2" xfId="25802" xr:uid="{00000000-0005-0000-0000-000028520000}"/>
    <cellStyle name="SAPBEXHLevel0X 7 9" xfId="14190" xr:uid="{00000000-0005-0000-0000-000029520000}"/>
    <cellStyle name="SAPBEXHLevel0X 8" xfId="3367" xr:uid="{00000000-0005-0000-0000-00002A520000}"/>
    <cellStyle name="SAPBEXHLevel0X 8 2" xfId="3695" xr:uid="{00000000-0005-0000-0000-00002B520000}"/>
    <cellStyle name="SAPBEXHLevel0X 8 2 2" xfId="5863" xr:uid="{00000000-0005-0000-0000-00002C520000}"/>
    <cellStyle name="SAPBEXHLevel0X 8 2 2 2" xfId="19917" xr:uid="{00000000-0005-0000-0000-00002D520000}"/>
    <cellStyle name="SAPBEXHLevel0X 8 2 2 2 2" xfId="26825" xr:uid="{00000000-0005-0000-0000-00002E520000}"/>
    <cellStyle name="SAPBEXHLevel0X 8 2 2 3" xfId="18012" xr:uid="{00000000-0005-0000-0000-00002F520000}"/>
    <cellStyle name="SAPBEXHLevel0X 8 2 2 3 2" xfId="24926" xr:uid="{00000000-0005-0000-0000-000030520000}"/>
    <cellStyle name="SAPBEXHLevel0X 8 2 2 4" xfId="15209" xr:uid="{00000000-0005-0000-0000-000031520000}"/>
    <cellStyle name="SAPBEXHLevel0X 8 2 2 5" xfId="13947" xr:uid="{00000000-0005-0000-0000-000032520000}"/>
    <cellStyle name="SAPBEXHLevel0X 8 2 3" xfId="10656" xr:uid="{00000000-0005-0000-0000-000033520000}"/>
    <cellStyle name="SAPBEXHLevel0X 8 2 3 2" xfId="21964" xr:uid="{00000000-0005-0000-0000-000034520000}"/>
    <cellStyle name="SAPBEXHLevel0X 8 2 3 2 2" xfId="28861" xr:uid="{00000000-0005-0000-0000-000035520000}"/>
    <cellStyle name="SAPBEXHLevel0X 8 2 3 3" xfId="22866" xr:uid="{00000000-0005-0000-0000-000036520000}"/>
    <cellStyle name="SAPBEXHLevel0X 8 2 3 3 2" xfId="29762" xr:uid="{00000000-0005-0000-0000-000037520000}"/>
    <cellStyle name="SAPBEXHLevel0X 8 2 3 4" xfId="17367" xr:uid="{00000000-0005-0000-0000-000038520000}"/>
    <cellStyle name="SAPBEXHLevel0X 8 2 3 5" xfId="24349" xr:uid="{00000000-0005-0000-0000-000039520000}"/>
    <cellStyle name="SAPBEXHLevel0X 8 2 4" xfId="19075" xr:uid="{00000000-0005-0000-0000-00003A520000}"/>
    <cellStyle name="SAPBEXHLevel0X 8 2 4 2" xfId="25984" xr:uid="{00000000-0005-0000-0000-00003B520000}"/>
    <cellStyle name="SAPBEXHLevel0X 8 2 5" xfId="14435" xr:uid="{00000000-0005-0000-0000-00003C520000}"/>
    <cellStyle name="SAPBEXHLevel0X 8 3" xfId="5864" xr:uid="{00000000-0005-0000-0000-00003D520000}"/>
    <cellStyle name="SAPBEXHLevel0X 8 3 2" xfId="19918" xr:uid="{00000000-0005-0000-0000-00003E520000}"/>
    <cellStyle name="SAPBEXHLevel0X 8 3 2 2" xfId="26826" xr:uid="{00000000-0005-0000-0000-00003F520000}"/>
    <cellStyle name="SAPBEXHLevel0X 8 3 3" xfId="19716" xr:uid="{00000000-0005-0000-0000-000040520000}"/>
    <cellStyle name="SAPBEXHLevel0X 8 3 3 2" xfId="26624" xr:uid="{00000000-0005-0000-0000-000041520000}"/>
    <cellStyle name="SAPBEXHLevel0X 8 3 4" xfId="15210" xr:uid="{00000000-0005-0000-0000-000042520000}"/>
    <cellStyle name="SAPBEXHLevel0X 8 3 5" xfId="14631" xr:uid="{00000000-0005-0000-0000-000043520000}"/>
    <cellStyle name="SAPBEXHLevel0X 8 4" xfId="10655" xr:uid="{00000000-0005-0000-0000-000044520000}"/>
    <cellStyle name="SAPBEXHLevel0X 8 4 2" xfId="21963" xr:uid="{00000000-0005-0000-0000-000045520000}"/>
    <cellStyle name="SAPBEXHLevel0X 8 4 2 2" xfId="28860" xr:uid="{00000000-0005-0000-0000-000046520000}"/>
    <cellStyle name="SAPBEXHLevel0X 8 4 3" xfId="22865" xr:uid="{00000000-0005-0000-0000-000047520000}"/>
    <cellStyle name="SAPBEXHLevel0X 8 4 3 2" xfId="29761" xr:uid="{00000000-0005-0000-0000-000048520000}"/>
    <cellStyle name="SAPBEXHLevel0X 8 4 4" xfId="17366" xr:uid="{00000000-0005-0000-0000-000049520000}"/>
    <cellStyle name="SAPBEXHLevel0X 8 4 5" xfId="24348" xr:uid="{00000000-0005-0000-0000-00004A520000}"/>
    <cellStyle name="SAPBEXHLevel0X 8 5" xfId="9598" xr:uid="{00000000-0005-0000-0000-00004B520000}"/>
    <cellStyle name="SAPBEXHLevel0X 8 5 2" xfId="21073" xr:uid="{00000000-0005-0000-0000-00004C520000}"/>
    <cellStyle name="SAPBEXHLevel0X 8 5 2 2" xfId="27977" xr:uid="{00000000-0005-0000-0000-00004D520000}"/>
    <cellStyle name="SAPBEXHLevel0X 8 5 3" xfId="19248" xr:uid="{00000000-0005-0000-0000-00004E520000}"/>
    <cellStyle name="SAPBEXHLevel0X 8 5 3 2" xfId="26157" xr:uid="{00000000-0005-0000-0000-00004F520000}"/>
    <cellStyle name="SAPBEXHLevel0X 8 5 4" xfId="16446" xr:uid="{00000000-0005-0000-0000-000050520000}"/>
    <cellStyle name="SAPBEXHLevel0X 8 5 5" xfId="23534" xr:uid="{00000000-0005-0000-0000-000051520000}"/>
    <cellStyle name="SAPBEXHLevel0X 8 6" xfId="13177" xr:uid="{00000000-0005-0000-0000-000052520000}"/>
    <cellStyle name="SAPBEXHLevel0X 8 6 2" xfId="22478" xr:uid="{00000000-0005-0000-0000-000053520000}"/>
    <cellStyle name="SAPBEXHLevel0X 8 6 2 2" xfId="29375" xr:uid="{00000000-0005-0000-0000-000054520000}"/>
    <cellStyle name="SAPBEXHLevel0X 8 6 3" xfId="23318" xr:uid="{00000000-0005-0000-0000-000055520000}"/>
    <cellStyle name="SAPBEXHLevel0X 8 6 3 2" xfId="30214" xr:uid="{00000000-0005-0000-0000-000056520000}"/>
    <cellStyle name="SAPBEXHLevel0X 8 6 4" xfId="17882" xr:uid="{00000000-0005-0000-0000-000057520000}"/>
    <cellStyle name="SAPBEXHLevel0X 8 6 5" xfId="24801" xr:uid="{00000000-0005-0000-0000-000058520000}"/>
    <cellStyle name="SAPBEXHLevel0X 8 7" xfId="18941" xr:uid="{00000000-0005-0000-0000-000059520000}"/>
    <cellStyle name="SAPBEXHLevel0X 8 7 2" xfId="25850" xr:uid="{00000000-0005-0000-0000-00005A520000}"/>
    <cellStyle name="SAPBEXHLevel0X 8 8" xfId="14314" xr:uid="{00000000-0005-0000-0000-00005B520000}"/>
    <cellStyle name="SAPBEXHLevel0X 9" xfId="3476" xr:uid="{00000000-0005-0000-0000-00005C520000}"/>
    <cellStyle name="SAPBEXHLevel0X 9 2" xfId="5862" xr:uid="{00000000-0005-0000-0000-00005D520000}"/>
    <cellStyle name="SAPBEXHLevel0X 9 2 2" xfId="19916" xr:uid="{00000000-0005-0000-0000-00005E520000}"/>
    <cellStyle name="SAPBEXHLevel0X 9 2 2 2" xfId="26824" xr:uid="{00000000-0005-0000-0000-00005F520000}"/>
    <cellStyle name="SAPBEXHLevel0X 9 2 3" xfId="19413" xr:uid="{00000000-0005-0000-0000-000060520000}"/>
    <cellStyle name="SAPBEXHLevel0X 9 2 3 2" xfId="26322" xr:uid="{00000000-0005-0000-0000-000061520000}"/>
    <cellStyle name="SAPBEXHLevel0X 9 2 4" xfId="15208" xr:uid="{00000000-0005-0000-0000-000062520000}"/>
    <cellStyle name="SAPBEXHLevel0X 9 2 5" xfId="13680" xr:uid="{00000000-0005-0000-0000-000063520000}"/>
    <cellStyle name="SAPBEXHLevel0X 9 3" xfId="10657" xr:uid="{00000000-0005-0000-0000-000064520000}"/>
    <cellStyle name="SAPBEXHLevel0X 9 3 2" xfId="21965" xr:uid="{00000000-0005-0000-0000-000065520000}"/>
    <cellStyle name="SAPBEXHLevel0X 9 3 2 2" xfId="28862" xr:uid="{00000000-0005-0000-0000-000066520000}"/>
    <cellStyle name="SAPBEXHLevel0X 9 3 3" xfId="22867" xr:uid="{00000000-0005-0000-0000-000067520000}"/>
    <cellStyle name="SAPBEXHLevel0X 9 3 3 2" xfId="29763" xr:uid="{00000000-0005-0000-0000-000068520000}"/>
    <cellStyle name="SAPBEXHLevel0X 9 3 4" xfId="17368" xr:uid="{00000000-0005-0000-0000-000069520000}"/>
    <cellStyle name="SAPBEXHLevel0X 9 3 5" xfId="24350" xr:uid="{00000000-0005-0000-0000-00006A520000}"/>
    <cellStyle name="SAPBEXHLevel0X 9 4" xfId="9370" xr:uid="{00000000-0005-0000-0000-00006B520000}"/>
    <cellStyle name="SAPBEXHLevel0X 9 4 2" xfId="20875" xr:uid="{00000000-0005-0000-0000-00006C520000}"/>
    <cellStyle name="SAPBEXHLevel0X 9 4 2 2" xfId="27779" xr:uid="{00000000-0005-0000-0000-00006D520000}"/>
    <cellStyle name="SAPBEXHLevel0X 9 4 3" xfId="19643" xr:uid="{00000000-0005-0000-0000-00006E520000}"/>
    <cellStyle name="SAPBEXHLevel0X 9 4 3 2" xfId="26552" xr:uid="{00000000-0005-0000-0000-00006F520000}"/>
    <cellStyle name="SAPBEXHLevel0X 9 4 4" xfId="16221" xr:uid="{00000000-0005-0000-0000-000070520000}"/>
    <cellStyle name="SAPBEXHLevel0X 9 4 5" xfId="15778" xr:uid="{00000000-0005-0000-0000-000071520000}"/>
    <cellStyle name="SAPBEXHLevel0X 9 5" xfId="18974" xr:uid="{00000000-0005-0000-0000-000072520000}"/>
    <cellStyle name="SAPBEXHLevel0X 9 5 2" xfId="25883" xr:uid="{00000000-0005-0000-0000-000073520000}"/>
    <cellStyle name="SAPBEXHLevel0X 9 6" xfId="14352" xr:uid="{00000000-0005-0000-0000-000074520000}"/>
    <cellStyle name="SAPBEXHLevel0X_2010-2012 Program Workbook_Incent_FS" xfId="6285" xr:uid="{00000000-0005-0000-0000-000075520000}"/>
    <cellStyle name="SAPBEXHLevel1" xfId="343" xr:uid="{00000000-0005-0000-0000-000076520000}"/>
    <cellStyle name="SAPBEXHLevel1 10" xfId="3844" xr:uid="{00000000-0005-0000-0000-000077520000}"/>
    <cellStyle name="SAPBEXHLevel1 10 2" xfId="5860" xr:uid="{00000000-0005-0000-0000-000078520000}"/>
    <cellStyle name="SAPBEXHLevel1 10 2 2" xfId="19914" xr:uid="{00000000-0005-0000-0000-000079520000}"/>
    <cellStyle name="SAPBEXHLevel1 10 2 2 2" xfId="26822" xr:uid="{00000000-0005-0000-0000-00007A520000}"/>
    <cellStyle name="SAPBEXHLevel1 10 2 3" xfId="18252" xr:uid="{00000000-0005-0000-0000-00007B520000}"/>
    <cellStyle name="SAPBEXHLevel1 10 2 3 2" xfId="25166" xr:uid="{00000000-0005-0000-0000-00007C520000}"/>
    <cellStyle name="SAPBEXHLevel1 10 2 4" xfId="15206" xr:uid="{00000000-0005-0000-0000-00007D520000}"/>
    <cellStyle name="SAPBEXHLevel1 10 2 5" xfId="13948" xr:uid="{00000000-0005-0000-0000-00007E520000}"/>
    <cellStyle name="SAPBEXHLevel1 10 3" xfId="10659" xr:uid="{00000000-0005-0000-0000-00007F520000}"/>
    <cellStyle name="SAPBEXHLevel1 10 3 2" xfId="21967" xr:uid="{00000000-0005-0000-0000-000080520000}"/>
    <cellStyle name="SAPBEXHLevel1 10 3 2 2" xfId="28864" xr:uid="{00000000-0005-0000-0000-000081520000}"/>
    <cellStyle name="SAPBEXHLevel1 10 3 3" xfId="22869" xr:uid="{00000000-0005-0000-0000-000082520000}"/>
    <cellStyle name="SAPBEXHLevel1 10 3 3 2" xfId="29765" xr:uid="{00000000-0005-0000-0000-000083520000}"/>
    <cellStyle name="SAPBEXHLevel1 10 3 4" xfId="17370" xr:uid="{00000000-0005-0000-0000-000084520000}"/>
    <cellStyle name="SAPBEXHLevel1 10 3 5" xfId="24352" xr:uid="{00000000-0005-0000-0000-000085520000}"/>
    <cellStyle name="SAPBEXHLevel1 10 4" xfId="19131" xr:uid="{00000000-0005-0000-0000-000086520000}"/>
    <cellStyle name="SAPBEXHLevel1 10 4 2" xfId="26040" xr:uid="{00000000-0005-0000-0000-000087520000}"/>
    <cellStyle name="SAPBEXHLevel1 10 5" xfId="14474" xr:uid="{00000000-0005-0000-0000-000088520000}"/>
    <cellStyle name="SAPBEXHLevel1 11" xfId="5186" xr:uid="{00000000-0005-0000-0000-000089520000}"/>
    <cellStyle name="SAPBEXHLevel1 11 2" xfId="5859" xr:uid="{00000000-0005-0000-0000-00008A520000}"/>
    <cellStyle name="SAPBEXHLevel1 11 2 2" xfId="19913" xr:uid="{00000000-0005-0000-0000-00008B520000}"/>
    <cellStyle name="SAPBEXHLevel1 11 2 2 2" xfId="26821" xr:uid="{00000000-0005-0000-0000-00008C520000}"/>
    <cellStyle name="SAPBEXHLevel1 11 2 3" xfId="18883" xr:uid="{00000000-0005-0000-0000-00008D520000}"/>
    <cellStyle name="SAPBEXHLevel1 11 2 3 2" xfId="25792" xr:uid="{00000000-0005-0000-0000-00008E520000}"/>
    <cellStyle name="SAPBEXHLevel1 11 2 4" xfId="15205" xr:uid="{00000000-0005-0000-0000-00008F520000}"/>
    <cellStyle name="SAPBEXHLevel1 11 2 5" xfId="13683" xr:uid="{00000000-0005-0000-0000-000090520000}"/>
    <cellStyle name="SAPBEXHLevel1 11 3" xfId="10660" xr:uid="{00000000-0005-0000-0000-000091520000}"/>
    <cellStyle name="SAPBEXHLevel1 11 3 2" xfId="21968" xr:uid="{00000000-0005-0000-0000-000092520000}"/>
    <cellStyle name="SAPBEXHLevel1 11 3 2 2" xfId="28865" xr:uid="{00000000-0005-0000-0000-000093520000}"/>
    <cellStyle name="SAPBEXHLevel1 11 3 3" xfId="22870" xr:uid="{00000000-0005-0000-0000-000094520000}"/>
    <cellStyle name="SAPBEXHLevel1 11 3 3 2" xfId="29766" xr:uid="{00000000-0005-0000-0000-000095520000}"/>
    <cellStyle name="SAPBEXHLevel1 11 3 4" xfId="17371" xr:uid="{00000000-0005-0000-0000-000096520000}"/>
    <cellStyle name="SAPBEXHLevel1 11 3 5" xfId="24353" xr:uid="{00000000-0005-0000-0000-000097520000}"/>
    <cellStyle name="SAPBEXHLevel1 11 4" xfId="19537" xr:uid="{00000000-0005-0000-0000-000098520000}"/>
    <cellStyle name="SAPBEXHLevel1 11 4 2" xfId="26446" xr:uid="{00000000-0005-0000-0000-000099520000}"/>
    <cellStyle name="SAPBEXHLevel1 11 5" xfId="14827" xr:uid="{00000000-0005-0000-0000-00009A520000}"/>
    <cellStyle name="SAPBEXHLevel1 12" xfId="1787" xr:uid="{00000000-0005-0000-0000-00009B520000}"/>
    <cellStyle name="SAPBEXHLevel1 12 2" xfId="5858" xr:uid="{00000000-0005-0000-0000-00009C520000}"/>
    <cellStyle name="SAPBEXHLevel1 12 2 2" xfId="19912" xr:uid="{00000000-0005-0000-0000-00009D520000}"/>
    <cellStyle name="SAPBEXHLevel1 12 2 2 2" xfId="26820" xr:uid="{00000000-0005-0000-0000-00009E520000}"/>
    <cellStyle name="SAPBEXHLevel1 12 2 3" xfId="19415" xr:uid="{00000000-0005-0000-0000-00009F520000}"/>
    <cellStyle name="SAPBEXHLevel1 12 2 3 2" xfId="26324" xr:uid="{00000000-0005-0000-0000-0000A0520000}"/>
    <cellStyle name="SAPBEXHLevel1 12 2 4" xfId="15204" xr:uid="{00000000-0005-0000-0000-0000A1520000}"/>
    <cellStyle name="SAPBEXHLevel1 12 2 5" xfId="14633" xr:uid="{00000000-0005-0000-0000-0000A2520000}"/>
    <cellStyle name="SAPBEXHLevel1 12 3" xfId="10661" xr:uid="{00000000-0005-0000-0000-0000A3520000}"/>
    <cellStyle name="SAPBEXHLevel1 12 3 2" xfId="21969" xr:uid="{00000000-0005-0000-0000-0000A4520000}"/>
    <cellStyle name="SAPBEXHLevel1 12 3 2 2" xfId="28866" xr:uid="{00000000-0005-0000-0000-0000A5520000}"/>
    <cellStyle name="SAPBEXHLevel1 12 3 3" xfId="22871" xr:uid="{00000000-0005-0000-0000-0000A6520000}"/>
    <cellStyle name="SAPBEXHLevel1 12 3 3 2" xfId="29767" xr:uid="{00000000-0005-0000-0000-0000A7520000}"/>
    <cellStyle name="SAPBEXHLevel1 12 3 4" xfId="17372" xr:uid="{00000000-0005-0000-0000-0000A8520000}"/>
    <cellStyle name="SAPBEXHLevel1 12 3 5" xfId="24354" xr:uid="{00000000-0005-0000-0000-0000A9520000}"/>
    <cellStyle name="SAPBEXHLevel1 12 4" xfId="18450" xr:uid="{00000000-0005-0000-0000-0000AA520000}"/>
    <cellStyle name="SAPBEXHLevel1 12 4 2" xfId="25363" xr:uid="{00000000-0005-0000-0000-0000AB520000}"/>
    <cellStyle name="SAPBEXHLevel1 12 5" xfId="13795" xr:uid="{00000000-0005-0000-0000-0000AC520000}"/>
    <cellStyle name="SAPBEXHLevel1 13" xfId="5861" xr:uid="{00000000-0005-0000-0000-0000AD520000}"/>
    <cellStyle name="SAPBEXHLevel1 13 2" xfId="19915" xr:uid="{00000000-0005-0000-0000-0000AE520000}"/>
    <cellStyle name="SAPBEXHLevel1 13 2 2" xfId="26823" xr:uid="{00000000-0005-0000-0000-0000AF520000}"/>
    <cellStyle name="SAPBEXHLevel1 13 3" xfId="18666" xr:uid="{00000000-0005-0000-0000-0000B0520000}"/>
    <cellStyle name="SAPBEXHLevel1 13 3 2" xfId="25577" xr:uid="{00000000-0005-0000-0000-0000B1520000}"/>
    <cellStyle name="SAPBEXHLevel1 13 4" xfId="15207" xr:uid="{00000000-0005-0000-0000-0000B2520000}"/>
    <cellStyle name="SAPBEXHLevel1 13 5" xfId="14632" xr:uid="{00000000-0005-0000-0000-0000B3520000}"/>
    <cellStyle name="SAPBEXHLevel1 14" xfId="10658" xr:uid="{00000000-0005-0000-0000-0000B4520000}"/>
    <cellStyle name="SAPBEXHLevel1 14 2" xfId="21966" xr:uid="{00000000-0005-0000-0000-0000B5520000}"/>
    <cellStyle name="SAPBEXHLevel1 14 2 2" xfId="28863" xr:uid="{00000000-0005-0000-0000-0000B6520000}"/>
    <cellStyle name="SAPBEXHLevel1 14 3" xfId="22868" xr:uid="{00000000-0005-0000-0000-0000B7520000}"/>
    <cellStyle name="SAPBEXHLevel1 14 3 2" xfId="29764" xr:uid="{00000000-0005-0000-0000-0000B8520000}"/>
    <cellStyle name="SAPBEXHLevel1 14 4" xfId="17369" xr:uid="{00000000-0005-0000-0000-0000B9520000}"/>
    <cellStyle name="SAPBEXHLevel1 14 5" xfId="24351" xr:uid="{00000000-0005-0000-0000-0000BA520000}"/>
    <cellStyle name="SAPBEXHLevel1 15" xfId="18085" xr:uid="{00000000-0005-0000-0000-0000BB520000}"/>
    <cellStyle name="SAPBEXHLevel1 15 2" xfId="24999" xr:uid="{00000000-0005-0000-0000-0000BC520000}"/>
    <cellStyle name="SAPBEXHLevel1 16" xfId="13348" xr:uid="{00000000-0005-0000-0000-0000BD520000}"/>
    <cellStyle name="SAPBEXHLevel1 2" xfId="344" xr:uid="{00000000-0005-0000-0000-0000BE520000}"/>
    <cellStyle name="SAPBEXHLevel1 2 2" xfId="710" xr:uid="{00000000-0005-0000-0000-0000BF520000}"/>
    <cellStyle name="SAPBEXHLevel1 2 2 2" xfId="3549" xr:uid="{00000000-0005-0000-0000-0000C0520000}"/>
    <cellStyle name="SAPBEXHLevel1 2 2 2 2" xfId="5854" xr:uid="{00000000-0005-0000-0000-0000C1520000}"/>
    <cellStyle name="SAPBEXHLevel1 2 2 2 2 2" xfId="19908" xr:uid="{00000000-0005-0000-0000-0000C2520000}"/>
    <cellStyle name="SAPBEXHLevel1 2 2 2 2 2 2" xfId="26816" xr:uid="{00000000-0005-0000-0000-0000C3520000}"/>
    <cellStyle name="SAPBEXHLevel1 2 2 2 2 3" xfId="22438" xr:uid="{00000000-0005-0000-0000-0000C4520000}"/>
    <cellStyle name="SAPBEXHLevel1 2 2 2 2 3 2" xfId="29335" xr:uid="{00000000-0005-0000-0000-0000C5520000}"/>
    <cellStyle name="SAPBEXHLevel1 2 2 2 2 4" xfId="15200" xr:uid="{00000000-0005-0000-0000-0000C6520000}"/>
    <cellStyle name="SAPBEXHLevel1 2 2 2 2 5" xfId="14634" xr:uid="{00000000-0005-0000-0000-0000C7520000}"/>
    <cellStyle name="SAPBEXHLevel1 2 2 2 3" xfId="10664" xr:uid="{00000000-0005-0000-0000-0000C8520000}"/>
    <cellStyle name="SAPBEXHLevel1 2 2 2 3 2" xfId="21972" xr:uid="{00000000-0005-0000-0000-0000C9520000}"/>
    <cellStyle name="SAPBEXHLevel1 2 2 2 3 2 2" xfId="28869" xr:uid="{00000000-0005-0000-0000-0000CA520000}"/>
    <cellStyle name="SAPBEXHLevel1 2 2 2 3 3" xfId="22874" xr:uid="{00000000-0005-0000-0000-0000CB520000}"/>
    <cellStyle name="SAPBEXHLevel1 2 2 2 3 3 2" xfId="29770" xr:uid="{00000000-0005-0000-0000-0000CC520000}"/>
    <cellStyle name="SAPBEXHLevel1 2 2 2 3 4" xfId="17375" xr:uid="{00000000-0005-0000-0000-0000CD520000}"/>
    <cellStyle name="SAPBEXHLevel1 2 2 2 3 5" xfId="24357" xr:uid="{00000000-0005-0000-0000-0000CE520000}"/>
    <cellStyle name="SAPBEXHLevel1 2 2 2 4" xfId="19014" xr:uid="{00000000-0005-0000-0000-0000CF520000}"/>
    <cellStyle name="SAPBEXHLevel1 2 2 2 4 2" xfId="25923" xr:uid="{00000000-0005-0000-0000-0000D0520000}"/>
    <cellStyle name="SAPBEXHLevel1 2 2 2 5" xfId="14382" xr:uid="{00000000-0005-0000-0000-0000D1520000}"/>
    <cellStyle name="SAPBEXHLevel1 2 2 3" xfId="5856" xr:uid="{00000000-0005-0000-0000-0000D2520000}"/>
    <cellStyle name="SAPBEXHLevel1 2 2 3 2" xfId="19910" xr:uid="{00000000-0005-0000-0000-0000D3520000}"/>
    <cellStyle name="SAPBEXHLevel1 2 2 3 2 2" xfId="26818" xr:uid="{00000000-0005-0000-0000-0000D4520000}"/>
    <cellStyle name="SAPBEXHLevel1 2 2 3 3" xfId="18667" xr:uid="{00000000-0005-0000-0000-0000D5520000}"/>
    <cellStyle name="SAPBEXHLevel1 2 2 3 3 2" xfId="25578" xr:uid="{00000000-0005-0000-0000-0000D6520000}"/>
    <cellStyle name="SAPBEXHLevel1 2 2 3 4" xfId="15202" xr:uid="{00000000-0005-0000-0000-0000D7520000}"/>
    <cellStyle name="SAPBEXHLevel1 2 2 3 5" xfId="13277" xr:uid="{00000000-0005-0000-0000-0000D8520000}"/>
    <cellStyle name="SAPBEXHLevel1 2 2 4" xfId="10663" xr:uid="{00000000-0005-0000-0000-0000D9520000}"/>
    <cellStyle name="SAPBEXHLevel1 2 2 4 2" xfId="21971" xr:uid="{00000000-0005-0000-0000-0000DA520000}"/>
    <cellStyle name="SAPBEXHLevel1 2 2 4 2 2" xfId="28868" xr:uid="{00000000-0005-0000-0000-0000DB520000}"/>
    <cellStyle name="SAPBEXHLevel1 2 2 4 3" xfId="22873" xr:uid="{00000000-0005-0000-0000-0000DC520000}"/>
    <cellStyle name="SAPBEXHLevel1 2 2 4 3 2" xfId="29769" xr:uid="{00000000-0005-0000-0000-0000DD520000}"/>
    <cellStyle name="SAPBEXHLevel1 2 2 4 4" xfId="17374" xr:uid="{00000000-0005-0000-0000-0000DE520000}"/>
    <cellStyle name="SAPBEXHLevel1 2 2 4 5" xfId="24356" xr:uid="{00000000-0005-0000-0000-0000DF520000}"/>
    <cellStyle name="SAPBEXHLevel1 2 2 5" xfId="18282" xr:uid="{00000000-0005-0000-0000-0000E0520000}"/>
    <cellStyle name="SAPBEXHLevel1 2 2 5 2" xfId="25196" xr:uid="{00000000-0005-0000-0000-0000E1520000}"/>
    <cellStyle name="SAPBEXHLevel1 2 2 6" xfId="13517" xr:uid="{00000000-0005-0000-0000-0000E2520000}"/>
    <cellStyle name="SAPBEXHLevel1 2 3" xfId="5187" xr:uid="{00000000-0005-0000-0000-0000E3520000}"/>
    <cellStyle name="SAPBEXHLevel1 2 3 2" xfId="5853" xr:uid="{00000000-0005-0000-0000-0000E4520000}"/>
    <cellStyle name="SAPBEXHLevel1 2 3 2 2" xfId="19907" xr:uid="{00000000-0005-0000-0000-0000E5520000}"/>
    <cellStyle name="SAPBEXHLevel1 2 3 2 2 2" xfId="26815" xr:uid="{00000000-0005-0000-0000-0000E6520000}"/>
    <cellStyle name="SAPBEXHLevel1 2 3 2 3" xfId="18338" xr:uid="{00000000-0005-0000-0000-0000E7520000}"/>
    <cellStyle name="SAPBEXHLevel1 2 3 2 3 2" xfId="25251" xr:uid="{00000000-0005-0000-0000-0000E8520000}"/>
    <cellStyle name="SAPBEXHLevel1 2 3 2 4" xfId="15199" xr:uid="{00000000-0005-0000-0000-0000E9520000}"/>
    <cellStyle name="SAPBEXHLevel1 2 3 2 5" xfId="15729" xr:uid="{00000000-0005-0000-0000-0000EA520000}"/>
    <cellStyle name="SAPBEXHLevel1 2 3 3" xfId="10665" xr:uid="{00000000-0005-0000-0000-0000EB520000}"/>
    <cellStyle name="SAPBEXHLevel1 2 3 3 2" xfId="21973" xr:uid="{00000000-0005-0000-0000-0000EC520000}"/>
    <cellStyle name="SAPBEXHLevel1 2 3 3 2 2" xfId="28870" xr:uid="{00000000-0005-0000-0000-0000ED520000}"/>
    <cellStyle name="SAPBEXHLevel1 2 3 3 3" xfId="22875" xr:uid="{00000000-0005-0000-0000-0000EE520000}"/>
    <cellStyle name="SAPBEXHLevel1 2 3 3 3 2" xfId="29771" xr:uid="{00000000-0005-0000-0000-0000EF520000}"/>
    <cellStyle name="SAPBEXHLevel1 2 3 3 4" xfId="17376" xr:uid="{00000000-0005-0000-0000-0000F0520000}"/>
    <cellStyle name="SAPBEXHLevel1 2 3 3 5" xfId="24358" xr:uid="{00000000-0005-0000-0000-0000F1520000}"/>
    <cellStyle name="SAPBEXHLevel1 2 3 4" xfId="9808" xr:uid="{00000000-0005-0000-0000-0000F2520000}"/>
    <cellStyle name="SAPBEXHLevel1 2 3 4 2" xfId="21277" xr:uid="{00000000-0005-0000-0000-0000F3520000}"/>
    <cellStyle name="SAPBEXHLevel1 2 3 4 2 2" xfId="28181" xr:uid="{00000000-0005-0000-0000-0000F4520000}"/>
    <cellStyle name="SAPBEXHLevel1 2 3 4 3" xfId="19623" xr:uid="{00000000-0005-0000-0000-0000F5520000}"/>
    <cellStyle name="SAPBEXHLevel1 2 3 4 3 2" xfId="26532" xr:uid="{00000000-0005-0000-0000-0000F6520000}"/>
    <cellStyle name="SAPBEXHLevel1 2 3 4 4" xfId="16655" xr:uid="{00000000-0005-0000-0000-0000F7520000}"/>
    <cellStyle name="SAPBEXHLevel1 2 3 4 5" xfId="23738" xr:uid="{00000000-0005-0000-0000-0000F8520000}"/>
    <cellStyle name="SAPBEXHLevel1 2 3 5" xfId="19538" xr:uid="{00000000-0005-0000-0000-0000F9520000}"/>
    <cellStyle name="SAPBEXHLevel1 2 3 5 2" xfId="26447" xr:uid="{00000000-0005-0000-0000-0000FA520000}"/>
    <cellStyle name="SAPBEXHLevel1 2 3 6" xfId="14828" xr:uid="{00000000-0005-0000-0000-0000FB520000}"/>
    <cellStyle name="SAPBEXHLevel1 2 4" xfId="2763" xr:uid="{00000000-0005-0000-0000-0000FC520000}"/>
    <cellStyle name="SAPBEXHLevel1 2 4 2" xfId="5852" xr:uid="{00000000-0005-0000-0000-0000FD520000}"/>
    <cellStyle name="SAPBEXHLevel1 2 4 2 2" xfId="19906" xr:uid="{00000000-0005-0000-0000-0000FE520000}"/>
    <cellStyle name="SAPBEXHLevel1 2 4 2 2 2" xfId="26814" xr:uid="{00000000-0005-0000-0000-0000FF520000}"/>
    <cellStyle name="SAPBEXHLevel1 2 4 2 3" xfId="19416" xr:uid="{00000000-0005-0000-0000-000000530000}"/>
    <cellStyle name="SAPBEXHLevel1 2 4 2 3 2" xfId="26325" xr:uid="{00000000-0005-0000-0000-000001530000}"/>
    <cellStyle name="SAPBEXHLevel1 2 4 2 4" xfId="15198" xr:uid="{00000000-0005-0000-0000-000002530000}"/>
    <cellStyle name="SAPBEXHLevel1 2 4 2 5" xfId="13470" xr:uid="{00000000-0005-0000-0000-000003530000}"/>
    <cellStyle name="SAPBEXHLevel1 2 4 3" xfId="10666" xr:uid="{00000000-0005-0000-0000-000004530000}"/>
    <cellStyle name="SAPBEXHLevel1 2 4 3 2" xfId="21974" xr:uid="{00000000-0005-0000-0000-000005530000}"/>
    <cellStyle name="SAPBEXHLevel1 2 4 3 2 2" xfId="28871" xr:uid="{00000000-0005-0000-0000-000006530000}"/>
    <cellStyle name="SAPBEXHLevel1 2 4 3 3" xfId="22876" xr:uid="{00000000-0005-0000-0000-000007530000}"/>
    <cellStyle name="SAPBEXHLevel1 2 4 3 3 2" xfId="29772" xr:uid="{00000000-0005-0000-0000-000008530000}"/>
    <cellStyle name="SAPBEXHLevel1 2 4 3 4" xfId="17377" xr:uid="{00000000-0005-0000-0000-000009530000}"/>
    <cellStyle name="SAPBEXHLevel1 2 4 3 5" xfId="24359" xr:uid="{00000000-0005-0000-0000-00000A530000}"/>
    <cellStyle name="SAPBEXHLevel1 2 4 4" xfId="9535" xr:uid="{00000000-0005-0000-0000-00000B530000}"/>
    <cellStyle name="SAPBEXHLevel1 2 4 4 2" xfId="21028" xr:uid="{00000000-0005-0000-0000-00000C530000}"/>
    <cellStyle name="SAPBEXHLevel1 2 4 4 2 2" xfId="27932" xr:uid="{00000000-0005-0000-0000-00000D530000}"/>
    <cellStyle name="SAPBEXHLevel1 2 4 4 3" xfId="17949" xr:uid="{00000000-0005-0000-0000-00000E530000}"/>
    <cellStyle name="SAPBEXHLevel1 2 4 4 3 2" xfId="24863" xr:uid="{00000000-0005-0000-0000-00000F530000}"/>
    <cellStyle name="SAPBEXHLevel1 2 4 4 4" xfId="16383" xr:uid="{00000000-0005-0000-0000-000010530000}"/>
    <cellStyle name="SAPBEXHLevel1 2 4 4 5" xfId="23489" xr:uid="{00000000-0005-0000-0000-000011530000}"/>
    <cellStyle name="SAPBEXHLevel1 2 4 5" xfId="18717" xr:uid="{00000000-0005-0000-0000-000012530000}"/>
    <cellStyle name="SAPBEXHLevel1 2 4 5 2" xfId="25628" xr:uid="{00000000-0005-0000-0000-000013530000}"/>
    <cellStyle name="SAPBEXHLevel1 2 4 6" xfId="14057" xr:uid="{00000000-0005-0000-0000-000014530000}"/>
    <cellStyle name="SAPBEXHLevel1 2 5" xfId="5857" xr:uid="{00000000-0005-0000-0000-000015530000}"/>
    <cellStyle name="SAPBEXHLevel1 2 5 2" xfId="9427" xr:uid="{00000000-0005-0000-0000-000016530000}"/>
    <cellStyle name="SAPBEXHLevel1 2 5 2 2" xfId="20926" xr:uid="{00000000-0005-0000-0000-000017530000}"/>
    <cellStyle name="SAPBEXHLevel1 2 5 2 2 2" xfId="27830" xr:uid="{00000000-0005-0000-0000-000018530000}"/>
    <cellStyle name="SAPBEXHLevel1 2 5 2 3" xfId="18237" xr:uid="{00000000-0005-0000-0000-000019530000}"/>
    <cellStyle name="SAPBEXHLevel1 2 5 2 3 2" xfId="25151" xr:uid="{00000000-0005-0000-0000-00001A530000}"/>
    <cellStyle name="SAPBEXHLevel1 2 5 2 4" xfId="16278" xr:uid="{00000000-0005-0000-0000-00001B530000}"/>
    <cellStyle name="SAPBEXHLevel1 2 5 2 5" xfId="23387" xr:uid="{00000000-0005-0000-0000-00001C530000}"/>
    <cellStyle name="SAPBEXHLevel1 2 5 3" xfId="19911" xr:uid="{00000000-0005-0000-0000-00001D530000}"/>
    <cellStyle name="SAPBEXHLevel1 2 5 3 2" xfId="26819" xr:uid="{00000000-0005-0000-0000-00001E530000}"/>
    <cellStyle name="SAPBEXHLevel1 2 5 4" xfId="19414" xr:uid="{00000000-0005-0000-0000-00001F530000}"/>
    <cellStyle name="SAPBEXHLevel1 2 5 4 2" xfId="26323" xr:uid="{00000000-0005-0000-0000-000020530000}"/>
    <cellStyle name="SAPBEXHLevel1 2 5 5" xfId="15203" xr:uid="{00000000-0005-0000-0000-000021530000}"/>
    <cellStyle name="SAPBEXHLevel1 2 5 6" xfId="13949" xr:uid="{00000000-0005-0000-0000-000022530000}"/>
    <cellStyle name="SAPBEXHLevel1 2 6" xfId="10662" xr:uid="{00000000-0005-0000-0000-000023530000}"/>
    <cellStyle name="SAPBEXHLevel1 2 6 2" xfId="21970" xr:uid="{00000000-0005-0000-0000-000024530000}"/>
    <cellStyle name="SAPBEXHLevel1 2 6 2 2" xfId="28867" xr:uid="{00000000-0005-0000-0000-000025530000}"/>
    <cellStyle name="SAPBEXHLevel1 2 6 3" xfId="22872" xr:uid="{00000000-0005-0000-0000-000026530000}"/>
    <cellStyle name="SAPBEXHLevel1 2 6 3 2" xfId="29768" xr:uid="{00000000-0005-0000-0000-000027530000}"/>
    <cellStyle name="SAPBEXHLevel1 2 6 4" xfId="17373" xr:uid="{00000000-0005-0000-0000-000028530000}"/>
    <cellStyle name="SAPBEXHLevel1 2 6 5" xfId="24355" xr:uid="{00000000-0005-0000-0000-000029530000}"/>
    <cellStyle name="SAPBEXHLevel1 2 7" xfId="18086" xr:uid="{00000000-0005-0000-0000-00002A530000}"/>
    <cellStyle name="SAPBEXHLevel1 2 7 2" xfId="25000" xr:uid="{00000000-0005-0000-0000-00002B530000}"/>
    <cellStyle name="SAPBEXHLevel1 2 8" xfId="13349" xr:uid="{00000000-0005-0000-0000-00002C530000}"/>
    <cellStyle name="SAPBEXHLevel1 3" xfId="345" xr:uid="{00000000-0005-0000-0000-00002D530000}"/>
    <cellStyle name="SAPBEXHLevel1 3 2" xfId="3550" xr:uid="{00000000-0005-0000-0000-00002E530000}"/>
    <cellStyle name="SAPBEXHLevel1 3 2 2" xfId="5850" xr:uid="{00000000-0005-0000-0000-00002F530000}"/>
    <cellStyle name="SAPBEXHLevel1 3 2 2 2" xfId="19904" xr:uid="{00000000-0005-0000-0000-000030530000}"/>
    <cellStyle name="SAPBEXHLevel1 3 2 2 2 2" xfId="26812" xr:uid="{00000000-0005-0000-0000-000031530000}"/>
    <cellStyle name="SAPBEXHLevel1 3 2 2 3" xfId="22439" xr:uid="{00000000-0005-0000-0000-000032530000}"/>
    <cellStyle name="SAPBEXHLevel1 3 2 2 3 2" xfId="29336" xr:uid="{00000000-0005-0000-0000-000033530000}"/>
    <cellStyle name="SAPBEXHLevel1 3 2 2 4" xfId="15196" xr:uid="{00000000-0005-0000-0000-000034530000}"/>
    <cellStyle name="SAPBEXHLevel1 3 2 2 5" xfId="13681" xr:uid="{00000000-0005-0000-0000-000035530000}"/>
    <cellStyle name="SAPBEXHLevel1 3 2 3" xfId="10668" xr:uid="{00000000-0005-0000-0000-000036530000}"/>
    <cellStyle name="SAPBEXHLevel1 3 2 3 2" xfId="21976" xr:uid="{00000000-0005-0000-0000-000037530000}"/>
    <cellStyle name="SAPBEXHLevel1 3 2 3 2 2" xfId="28873" xr:uid="{00000000-0005-0000-0000-000038530000}"/>
    <cellStyle name="SAPBEXHLevel1 3 2 3 3" xfId="22878" xr:uid="{00000000-0005-0000-0000-000039530000}"/>
    <cellStyle name="SAPBEXHLevel1 3 2 3 3 2" xfId="29774" xr:uid="{00000000-0005-0000-0000-00003A530000}"/>
    <cellStyle name="SAPBEXHLevel1 3 2 3 4" xfId="17379" xr:uid="{00000000-0005-0000-0000-00003B530000}"/>
    <cellStyle name="SAPBEXHLevel1 3 2 3 5" xfId="24361" xr:uid="{00000000-0005-0000-0000-00003C530000}"/>
    <cellStyle name="SAPBEXHLevel1 3 2 4" xfId="9851" xr:uid="{00000000-0005-0000-0000-00003D530000}"/>
    <cellStyle name="SAPBEXHLevel1 3 2 4 2" xfId="21320" xr:uid="{00000000-0005-0000-0000-00003E530000}"/>
    <cellStyle name="SAPBEXHLevel1 3 2 4 2 2" xfId="28223" xr:uid="{00000000-0005-0000-0000-00003F530000}"/>
    <cellStyle name="SAPBEXHLevel1 3 2 4 3" xfId="19192" xr:uid="{00000000-0005-0000-0000-000040530000}"/>
    <cellStyle name="SAPBEXHLevel1 3 2 4 3 2" xfId="26101" xr:uid="{00000000-0005-0000-0000-000041530000}"/>
    <cellStyle name="SAPBEXHLevel1 3 2 4 4" xfId="16698" xr:uid="{00000000-0005-0000-0000-000042530000}"/>
    <cellStyle name="SAPBEXHLevel1 3 2 4 5" xfId="23780" xr:uid="{00000000-0005-0000-0000-000043530000}"/>
    <cellStyle name="SAPBEXHLevel1 3 2 5" xfId="19015" xr:uid="{00000000-0005-0000-0000-000044530000}"/>
    <cellStyle name="SAPBEXHLevel1 3 2 5 2" xfId="25924" xr:uid="{00000000-0005-0000-0000-000045530000}"/>
    <cellStyle name="SAPBEXHLevel1 3 2 6" xfId="14383" xr:uid="{00000000-0005-0000-0000-000046530000}"/>
    <cellStyle name="SAPBEXHLevel1 3 3" xfId="5188" xr:uid="{00000000-0005-0000-0000-000047530000}"/>
    <cellStyle name="SAPBEXHLevel1 3 3 2" xfId="5849" xr:uid="{00000000-0005-0000-0000-000048530000}"/>
    <cellStyle name="SAPBEXHLevel1 3 3 2 2" xfId="19903" xr:uid="{00000000-0005-0000-0000-000049530000}"/>
    <cellStyle name="SAPBEXHLevel1 3 3 2 2 2" xfId="26811" xr:uid="{00000000-0005-0000-0000-00004A530000}"/>
    <cellStyle name="SAPBEXHLevel1 3 3 2 3" xfId="18143" xr:uid="{00000000-0005-0000-0000-00004B530000}"/>
    <cellStyle name="SAPBEXHLevel1 3 3 2 3 2" xfId="25057" xr:uid="{00000000-0005-0000-0000-00004C530000}"/>
    <cellStyle name="SAPBEXHLevel1 3 3 2 4" xfId="15195" xr:uid="{00000000-0005-0000-0000-00004D530000}"/>
    <cellStyle name="SAPBEXHLevel1 3 3 2 5" xfId="14635" xr:uid="{00000000-0005-0000-0000-00004E530000}"/>
    <cellStyle name="SAPBEXHLevel1 3 3 3" xfId="10669" xr:uid="{00000000-0005-0000-0000-00004F530000}"/>
    <cellStyle name="SAPBEXHLevel1 3 3 3 2" xfId="21977" xr:uid="{00000000-0005-0000-0000-000050530000}"/>
    <cellStyle name="SAPBEXHLevel1 3 3 3 2 2" xfId="28874" xr:uid="{00000000-0005-0000-0000-000051530000}"/>
    <cellStyle name="SAPBEXHLevel1 3 3 3 3" xfId="22879" xr:uid="{00000000-0005-0000-0000-000052530000}"/>
    <cellStyle name="SAPBEXHLevel1 3 3 3 3 2" xfId="29775" xr:uid="{00000000-0005-0000-0000-000053530000}"/>
    <cellStyle name="SAPBEXHLevel1 3 3 3 4" xfId="17380" xr:uid="{00000000-0005-0000-0000-000054530000}"/>
    <cellStyle name="SAPBEXHLevel1 3 3 3 5" xfId="24362" xr:uid="{00000000-0005-0000-0000-000055530000}"/>
    <cellStyle name="SAPBEXHLevel1 3 3 4" xfId="9691" xr:uid="{00000000-0005-0000-0000-000056530000}"/>
    <cellStyle name="SAPBEXHLevel1 3 3 4 2" xfId="21160" xr:uid="{00000000-0005-0000-0000-000057530000}"/>
    <cellStyle name="SAPBEXHLevel1 3 3 4 2 2" xfId="28064" xr:uid="{00000000-0005-0000-0000-000058530000}"/>
    <cellStyle name="SAPBEXHLevel1 3 3 4 3" xfId="19231" xr:uid="{00000000-0005-0000-0000-000059530000}"/>
    <cellStyle name="SAPBEXHLevel1 3 3 4 3 2" xfId="26140" xr:uid="{00000000-0005-0000-0000-00005A530000}"/>
    <cellStyle name="SAPBEXHLevel1 3 3 4 4" xfId="16538" xr:uid="{00000000-0005-0000-0000-00005B530000}"/>
    <cellStyle name="SAPBEXHLevel1 3 3 4 5" xfId="23621" xr:uid="{00000000-0005-0000-0000-00005C530000}"/>
    <cellStyle name="SAPBEXHLevel1 3 3 5" xfId="19539" xr:uid="{00000000-0005-0000-0000-00005D530000}"/>
    <cellStyle name="SAPBEXHLevel1 3 3 5 2" xfId="26448" xr:uid="{00000000-0005-0000-0000-00005E530000}"/>
    <cellStyle name="SAPBEXHLevel1 3 3 6" xfId="14829" xr:uid="{00000000-0005-0000-0000-00005F530000}"/>
    <cellStyle name="SAPBEXHLevel1 3 4" xfId="2764" xr:uid="{00000000-0005-0000-0000-000060530000}"/>
    <cellStyle name="SAPBEXHLevel1 3 4 2" xfId="5848" xr:uid="{00000000-0005-0000-0000-000061530000}"/>
    <cellStyle name="SAPBEXHLevel1 3 4 2 2" xfId="19902" xr:uid="{00000000-0005-0000-0000-000062530000}"/>
    <cellStyle name="SAPBEXHLevel1 3 4 2 2 2" xfId="26810" xr:uid="{00000000-0005-0000-0000-000063530000}"/>
    <cellStyle name="SAPBEXHLevel1 3 4 2 3" xfId="19417" xr:uid="{00000000-0005-0000-0000-000064530000}"/>
    <cellStyle name="SAPBEXHLevel1 3 4 2 3 2" xfId="26326" xr:uid="{00000000-0005-0000-0000-000065530000}"/>
    <cellStyle name="SAPBEXHLevel1 3 4 2 4" xfId="15194" xr:uid="{00000000-0005-0000-0000-000066530000}"/>
    <cellStyle name="SAPBEXHLevel1 3 4 2 5" xfId="13951" xr:uid="{00000000-0005-0000-0000-000067530000}"/>
    <cellStyle name="SAPBEXHLevel1 3 4 3" xfId="10670" xr:uid="{00000000-0005-0000-0000-000068530000}"/>
    <cellStyle name="SAPBEXHLevel1 3 4 3 2" xfId="21978" xr:uid="{00000000-0005-0000-0000-000069530000}"/>
    <cellStyle name="SAPBEXHLevel1 3 4 3 2 2" xfId="28875" xr:uid="{00000000-0005-0000-0000-00006A530000}"/>
    <cellStyle name="SAPBEXHLevel1 3 4 3 3" xfId="22880" xr:uid="{00000000-0005-0000-0000-00006B530000}"/>
    <cellStyle name="SAPBEXHLevel1 3 4 3 3 2" xfId="29776" xr:uid="{00000000-0005-0000-0000-00006C530000}"/>
    <cellStyle name="SAPBEXHLevel1 3 4 3 4" xfId="17381" xr:uid="{00000000-0005-0000-0000-00006D530000}"/>
    <cellStyle name="SAPBEXHLevel1 3 4 3 5" xfId="24363" xr:uid="{00000000-0005-0000-0000-00006E530000}"/>
    <cellStyle name="SAPBEXHLevel1 3 4 4" xfId="9561" xr:uid="{00000000-0005-0000-0000-00006F530000}"/>
    <cellStyle name="SAPBEXHLevel1 3 4 4 2" xfId="21051" xr:uid="{00000000-0005-0000-0000-000070530000}"/>
    <cellStyle name="SAPBEXHLevel1 3 4 4 2 2" xfId="27955" xr:uid="{00000000-0005-0000-0000-000071530000}"/>
    <cellStyle name="SAPBEXHLevel1 3 4 4 3" xfId="19253" xr:uid="{00000000-0005-0000-0000-000072530000}"/>
    <cellStyle name="SAPBEXHLevel1 3 4 4 3 2" xfId="26162" xr:uid="{00000000-0005-0000-0000-000073530000}"/>
    <cellStyle name="SAPBEXHLevel1 3 4 4 4" xfId="16409" xr:uid="{00000000-0005-0000-0000-000074530000}"/>
    <cellStyle name="SAPBEXHLevel1 3 4 4 5" xfId="23512" xr:uid="{00000000-0005-0000-0000-000075530000}"/>
    <cellStyle name="SAPBEXHLevel1 3 4 5" xfId="18718" xr:uid="{00000000-0005-0000-0000-000076530000}"/>
    <cellStyle name="SAPBEXHLevel1 3 4 5 2" xfId="25629" xr:uid="{00000000-0005-0000-0000-000077530000}"/>
    <cellStyle name="SAPBEXHLevel1 3 4 6" xfId="14058" xr:uid="{00000000-0005-0000-0000-000078530000}"/>
    <cellStyle name="SAPBEXHLevel1 3 5" xfId="5851" xr:uid="{00000000-0005-0000-0000-000079530000}"/>
    <cellStyle name="SAPBEXHLevel1 3 5 2" xfId="9462" xr:uid="{00000000-0005-0000-0000-00007A530000}"/>
    <cellStyle name="SAPBEXHLevel1 3 5 2 2" xfId="20956" xr:uid="{00000000-0005-0000-0000-00007B530000}"/>
    <cellStyle name="SAPBEXHLevel1 3 5 2 2 2" xfId="27860" xr:uid="{00000000-0005-0000-0000-00007C530000}"/>
    <cellStyle name="SAPBEXHLevel1 3 5 2 3" xfId="18232" xr:uid="{00000000-0005-0000-0000-00007D530000}"/>
    <cellStyle name="SAPBEXHLevel1 3 5 2 3 2" xfId="25146" xr:uid="{00000000-0005-0000-0000-00007E530000}"/>
    <cellStyle name="SAPBEXHLevel1 3 5 2 4" xfId="16310" xr:uid="{00000000-0005-0000-0000-00007F530000}"/>
    <cellStyle name="SAPBEXHLevel1 3 5 2 5" xfId="23417" xr:uid="{00000000-0005-0000-0000-000080530000}"/>
    <cellStyle name="SAPBEXHLevel1 3 5 3" xfId="19905" xr:uid="{00000000-0005-0000-0000-000081530000}"/>
    <cellStyle name="SAPBEXHLevel1 3 5 3 2" xfId="26813" xr:uid="{00000000-0005-0000-0000-000082530000}"/>
    <cellStyle name="SAPBEXHLevel1 3 5 4" xfId="18668" xr:uid="{00000000-0005-0000-0000-000083530000}"/>
    <cellStyle name="SAPBEXHLevel1 3 5 4 2" xfId="25579" xr:uid="{00000000-0005-0000-0000-000084530000}"/>
    <cellStyle name="SAPBEXHLevel1 3 5 5" xfId="15197" xr:uid="{00000000-0005-0000-0000-000085530000}"/>
    <cellStyle name="SAPBEXHLevel1 3 5 6" xfId="13950" xr:uid="{00000000-0005-0000-0000-000086530000}"/>
    <cellStyle name="SAPBEXHLevel1 3 6" xfId="10667" xr:uid="{00000000-0005-0000-0000-000087530000}"/>
    <cellStyle name="SAPBEXHLevel1 3 6 2" xfId="21975" xr:uid="{00000000-0005-0000-0000-000088530000}"/>
    <cellStyle name="SAPBEXHLevel1 3 6 2 2" xfId="28872" xr:uid="{00000000-0005-0000-0000-000089530000}"/>
    <cellStyle name="SAPBEXHLevel1 3 6 3" xfId="22877" xr:uid="{00000000-0005-0000-0000-00008A530000}"/>
    <cellStyle name="SAPBEXHLevel1 3 6 3 2" xfId="29773" xr:uid="{00000000-0005-0000-0000-00008B530000}"/>
    <cellStyle name="SAPBEXHLevel1 3 6 4" xfId="17378" xr:uid="{00000000-0005-0000-0000-00008C530000}"/>
    <cellStyle name="SAPBEXHLevel1 3 6 5" xfId="24360" xr:uid="{00000000-0005-0000-0000-00008D530000}"/>
    <cellStyle name="SAPBEXHLevel1 3 7" xfId="10044" xr:uid="{00000000-0005-0000-0000-00008E530000}"/>
    <cellStyle name="SAPBEXHLevel1 3 7 2" xfId="21496" xr:uid="{00000000-0005-0000-0000-00008F530000}"/>
    <cellStyle name="SAPBEXHLevel1 3 7 2 2" xfId="28395" xr:uid="{00000000-0005-0000-0000-000090530000}"/>
    <cellStyle name="SAPBEXHLevel1 3 7 3" xfId="18844" xr:uid="{00000000-0005-0000-0000-000091530000}"/>
    <cellStyle name="SAPBEXHLevel1 3 7 3 2" xfId="25754" xr:uid="{00000000-0005-0000-0000-000092530000}"/>
    <cellStyle name="SAPBEXHLevel1 3 7 4" xfId="16874" xr:uid="{00000000-0005-0000-0000-000093530000}"/>
    <cellStyle name="SAPBEXHLevel1 3 7 5" xfId="23949" xr:uid="{00000000-0005-0000-0000-000094530000}"/>
    <cellStyle name="SAPBEXHLevel1 3 8" xfId="18087" xr:uid="{00000000-0005-0000-0000-000095530000}"/>
    <cellStyle name="SAPBEXHLevel1 3 8 2" xfId="25001" xr:uid="{00000000-0005-0000-0000-000096530000}"/>
    <cellStyle name="SAPBEXHLevel1 3 9" xfId="13350" xr:uid="{00000000-0005-0000-0000-000097530000}"/>
    <cellStyle name="SAPBEXHLevel1 4" xfId="346" xr:uid="{00000000-0005-0000-0000-000098530000}"/>
    <cellStyle name="SAPBEXHLevel1 4 2" xfId="347" xr:uid="{00000000-0005-0000-0000-000099530000}"/>
    <cellStyle name="SAPBEXHLevel1 4 2 2" xfId="3551" xr:uid="{00000000-0005-0000-0000-00009A530000}"/>
    <cellStyle name="SAPBEXHLevel1 4 2 2 2" xfId="5844" xr:uid="{00000000-0005-0000-0000-00009B530000}"/>
    <cellStyle name="SAPBEXHLevel1 4 2 2 2 2" xfId="19898" xr:uid="{00000000-0005-0000-0000-00009C530000}"/>
    <cellStyle name="SAPBEXHLevel1 4 2 2 2 2 2" xfId="26806" xr:uid="{00000000-0005-0000-0000-00009D530000}"/>
    <cellStyle name="SAPBEXHLevel1 4 2 2 2 3" xfId="18790" xr:uid="{00000000-0005-0000-0000-00009E530000}"/>
    <cellStyle name="SAPBEXHLevel1 4 2 2 2 3 2" xfId="25700" xr:uid="{00000000-0005-0000-0000-00009F530000}"/>
    <cellStyle name="SAPBEXHLevel1 4 2 2 2 4" xfId="15190" xr:uid="{00000000-0005-0000-0000-0000A0530000}"/>
    <cellStyle name="SAPBEXHLevel1 4 2 2 2 5" xfId="13688" xr:uid="{00000000-0005-0000-0000-0000A1530000}"/>
    <cellStyle name="SAPBEXHLevel1 4 2 2 3" xfId="10673" xr:uid="{00000000-0005-0000-0000-0000A2530000}"/>
    <cellStyle name="SAPBEXHLevel1 4 2 2 3 2" xfId="21981" xr:uid="{00000000-0005-0000-0000-0000A3530000}"/>
    <cellStyle name="SAPBEXHLevel1 4 2 2 3 2 2" xfId="28878" xr:uid="{00000000-0005-0000-0000-0000A4530000}"/>
    <cellStyle name="SAPBEXHLevel1 4 2 2 3 3" xfId="22883" xr:uid="{00000000-0005-0000-0000-0000A5530000}"/>
    <cellStyle name="SAPBEXHLevel1 4 2 2 3 3 2" xfId="29779" xr:uid="{00000000-0005-0000-0000-0000A6530000}"/>
    <cellStyle name="SAPBEXHLevel1 4 2 2 3 4" xfId="17384" xr:uid="{00000000-0005-0000-0000-0000A7530000}"/>
    <cellStyle name="SAPBEXHLevel1 4 2 2 3 5" xfId="24366" xr:uid="{00000000-0005-0000-0000-0000A8530000}"/>
    <cellStyle name="SAPBEXHLevel1 4 2 2 4" xfId="19016" xr:uid="{00000000-0005-0000-0000-0000A9530000}"/>
    <cellStyle name="SAPBEXHLevel1 4 2 2 4 2" xfId="25925" xr:uid="{00000000-0005-0000-0000-0000AA530000}"/>
    <cellStyle name="SAPBEXHLevel1 4 2 2 5" xfId="14384" xr:uid="{00000000-0005-0000-0000-0000AB530000}"/>
    <cellStyle name="SAPBEXHLevel1 4 2 3" xfId="5845" xr:uid="{00000000-0005-0000-0000-0000AC530000}"/>
    <cellStyle name="SAPBEXHLevel1 4 2 3 2" xfId="19899" xr:uid="{00000000-0005-0000-0000-0000AD530000}"/>
    <cellStyle name="SAPBEXHLevel1 4 2 3 2 2" xfId="26807" xr:uid="{00000000-0005-0000-0000-0000AE530000}"/>
    <cellStyle name="SAPBEXHLevel1 4 2 3 3" xfId="19418" xr:uid="{00000000-0005-0000-0000-0000AF530000}"/>
    <cellStyle name="SAPBEXHLevel1 4 2 3 3 2" xfId="26327" xr:uid="{00000000-0005-0000-0000-0000B0530000}"/>
    <cellStyle name="SAPBEXHLevel1 4 2 3 4" xfId="15191" xr:uid="{00000000-0005-0000-0000-0000B1530000}"/>
    <cellStyle name="SAPBEXHLevel1 4 2 3 5" xfId="13952" xr:uid="{00000000-0005-0000-0000-0000B2530000}"/>
    <cellStyle name="SAPBEXHLevel1 4 2 4" xfId="10672" xr:uid="{00000000-0005-0000-0000-0000B3530000}"/>
    <cellStyle name="SAPBEXHLevel1 4 2 4 2" xfId="21980" xr:uid="{00000000-0005-0000-0000-0000B4530000}"/>
    <cellStyle name="SAPBEXHLevel1 4 2 4 2 2" xfId="28877" xr:uid="{00000000-0005-0000-0000-0000B5530000}"/>
    <cellStyle name="SAPBEXHLevel1 4 2 4 3" xfId="22882" xr:uid="{00000000-0005-0000-0000-0000B6530000}"/>
    <cellStyle name="SAPBEXHLevel1 4 2 4 3 2" xfId="29778" xr:uid="{00000000-0005-0000-0000-0000B7530000}"/>
    <cellStyle name="SAPBEXHLevel1 4 2 4 4" xfId="17383" xr:uid="{00000000-0005-0000-0000-0000B8530000}"/>
    <cellStyle name="SAPBEXHLevel1 4 2 4 5" xfId="24365" xr:uid="{00000000-0005-0000-0000-0000B9530000}"/>
    <cellStyle name="SAPBEXHLevel1 4 2 5" xfId="9857" xr:uid="{00000000-0005-0000-0000-0000BA530000}"/>
    <cellStyle name="SAPBEXHLevel1 4 2 5 2" xfId="21326" xr:uid="{00000000-0005-0000-0000-0000BB530000}"/>
    <cellStyle name="SAPBEXHLevel1 4 2 5 2 2" xfId="28229" xr:uid="{00000000-0005-0000-0000-0000BC530000}"/>
    <cellStyle name="SAPBEXHLevel1 4 2 5 3" xfId="21607" xr:uid="{00000000-0005-0000-0000-0000BD530000}"/>
    <cellStyle name="SAPBEXHLevel1 4 2 5 3 2" xfId="28505" xr:uid="{00000000-0005-0000-0000-0000BE530000}"/>
    <cellStyle name="SAPBEXHLevel1 4 2 5 4" xfId="16704" xr:uid="{00000000-0005-0000-0000-0000BF530000}"/>
    <cellStyle name="SAPBEXHLevel1 4 2 5 5" xfId="23786" xr:uid="{00000000-0005-0000-0000-0000C0530000}"/>
    <cellStyle name="SAPBEXHLevel1 4 2 6" xfId="18089" xr:uid="{00000000-0005-0000-0000-0000C1530000}"/>
    <cellStyle name="SAPBEXHLevel1 4 2 6 2" xfId="25003" xr:uid="{00000000-0005-0000-0000-0000C2530000}"/>
    <cellStyle name="SAPBEXHLevel1 4 2 7" xfId="13352" xr:uid="{00000000-0005-0000-0000-0000C3530000}"/>
    <cellStyle name="SAPBEXHLevel1 4 3" xfId="5189" xr:uid="{00000000-0005-0000-0000-0000C4530000}"/>
    <cellStyle name="SAPBEXHLevel1 4 3 2" xfId="5843" xr:uid="{00000000-0005-0000-0000-0000C5530000}"/>
    <cellStyle name="SAPBEXHLevel1 4 3 2 2" xfId="19897" xr:uid="{00000000-0005-0000-0000-0000C6530000}"/>
    <cellStyle name="SAPBEXHLevel1 4 3 2 2 2" xfId="26805" xr:uid="{00000000-0005-0000-0000-0000C7530000}"/>
    <cellStyle name="SAPBEXHLevel1 4 3 2 3" xfId="18882" xr:uid="{00000000-0005-0000-0000-0000C8530000}"/>
    <cellStyle name="SAPBEXHLevel1 4 3 2 3 2" xfId="25791" xr:uid="{00000000-0005-0000-0000-0000C9530000}"/>
    <cellStyle name="SAPBEXHLevel1 4 3 2 4" xfId="15189" xr:uid="{00000000-0005-0000-0000-0000CA530000}"/>
    <cellStyle name="SAPBEXHLevel1 4 3 2 5" xfId="14637" xr:uid="{00000000-0005-0000-0000-0000CB530000}"/>
    <cellStyle name="SAPBEXHLevel1 4 3 3" xfId="10674" xr:uid="{00000000-0005-0000-0000-0000CC530000}"/>
    <cellStyle name="SAPBEXHLevel1 4 3 3 2" xfId="21982" xr:uid="{00000000-0005-0000-0000-0000CD530000}"/>
    <cellStyle name="SAPBEXHLevel1 4 3 3 2 2" xfId="28879" xr:uid="{00000000-0005-0000-0000-0000CE530000}"/>
    <cellStyle name="SAPBEXHLevel1 4 3 3 3" xfId="22884" xr:uid="{00000000-0005-0000-0000-0000CF530000}"/>
    <cellStyle name="SAPBEXHLevel1 4 3 3 3 2" xfId="29780" xr:uid="{00000000-0005-0000-0000-0000D0530000}"/>
    <cellStyle name="SAPBEXHLevel1 4 3 3 4" xfId="17385" xr:uid="{00000000-0005-0000-0000-0000D1530000}"/>
    <cellStyle name="SAPBEXHLevel1 4 3 3 5" xfId="24367" xr:uid="{00000000-0005-0000-0000-0000D2530000}"/>
    <cellStyle name="SAPBEXHLevel1 4 3 4" xfId="9688" xr:uid="{00000000-0005-0000-0000-0000D3530000}"/>
    <cellStyle name="SAPBEXHLevel1 4 3 4 2" xfId="21157" xr:uid="{00000000-0005-0000-0000-0000D4530000}"/>
    <cellStyle name="SAPBEXHLevel1 4 3 4 2 2" xfId="28061" xr:uid="{00000000-0005-0000-0000-0000D5530000}"/>
    <cellStyle name="SAPBEXHLevel1 4 3 4 3" xfId="18525" xr:uid="{00000000-0005-0000-0000-0000D6530000}"/>
    <cellStyle name="SAPBEXHLevel1 4 3 4 3 2" xfId="25436" xr:uid="{00000000-0005-0000-0000-0000D7530000}"/>
    <cellStyle name="SAPBEXHLevel1 4 3 4 4" xfId="16535" xr:uid="{00000000-0005-0000-0000-0000D8530000}"/>
    <cellStyle name="SAPBEXHLevel1 4 3 4 5" xfId="23618" xr:uid="{00000000-0005-0000-0000-0000D9530000}"/>
    <cellStyle name="SAPBEXHLevel1 4 3 5" xfId="19540" xr:uid="{00000000-0005-0000-0000-0000DA530000}"/>
    <cellStyle name="SAPBEXHLevel1 4 3 5 2" xfId="26449" xr:uid="{00000000-0005-0000-0000-0000DB530000}"/>
    <cellStyle name="SAPBEXHLevel1 4 3 6" xfId="14830" xr:uid="{00000000-0005-0000-0000-0000DC530000}"/>
    <cellStyle name="SAPBEXHLevel1 4 4" xfId="2765" xr:uid="{00000000-0005-0000-0000-0000DD530000}"/>
    <cellStyle name="SAPBEXHLevel1 4 4 2" xfId="5842" xr:uid="{00000000-0005-0000-0000-0000DE530000}"/>
    <cellStyle name="SAPBEXHLevel1 4 4 2 2" xfId="19896" xr:uid="{00000000-0005-0000-0000-0000DF530000}"/>
    <cellStyle name="SAPBEXHLevel1 4 4 2 2 2" xfId="26804" xr:uid="{00000000-0005-0000-0000-0000E0530000}"/>
    <cellStyle name="SAPBEXHLevel1 4 4 2 3" xfId="19419" xr:uid="{00000000-0005-0000-0000-0000E1530000}"/>
    <cellStyle name="SAPBEXHLevel1 4 4 2 3 2" xfId="26328" xr:uid="{00000000-0005-0000-0000-0000E2530000}"/>
    <cellStyle name="SAPBEXHLevel1 4 4 2 4" xfId="15188" xr:uid="{00000000-0005-0000-0000-0000E3530000}"/>
    <cellStyle name="SAPBEXHLevel1 4 4 2 5" xfId="13953" xr:uid="{00000000-0005-0000-0000-0000E4530000}"/>
    <cellStyle name="SAPBEXHLevel1 4 4 3" xfId="10675" xr:uid="{00000000-0005-0000-0000-0000E5530000}"/>
    <cellStyle name="SAPBEXHLevel1 4 4 3 2" xfId="21983" xr:uid="{00000000-0005-0000-0000-0000E6530000}"/>
    <cellStyle name="SAPBEXHLevel1 4 4 3 2 2" xfId="28880" xr:uid="{00000000-0005-0000-0000-0000E7530000}"/>
    <cellStyle name="SAPBEXHLevel1 4 4 3 3" xfId="22885" xr:uid="{00000000-0005-0000-0000-0000E8530000}"/>
    <cellStyle name="SAPBEXHLevel1 4 4 3 3 2" xfId="29781" xr:uid="{00000000-0005-0000-0000-0000E9530000}"/>
    <cellStyle name="SAPBEXHLevel1 4 4 3 4" xfId="17386" xr:uid="{00000000-0005-0000-0000-0000EA530000}"/>
    <cellStyle name="SAPBEXHLevel1 4 4 3 5" xfId="24368" xr:uid="{00000000-0005-0000-0000-0000EB530000}"/>
    <cellStyle name="SAPBEXHLevel1 4 4 4" xfId="9607" xr:uid="{00000000-0005-0000-0000-0000EC530000}"/>
    <cellStyle name="SAPBEXHLevel1 4 4 4 2" xfId="21082" xr:uid="{00000000-0005-0000-0000-0000ED530000}"/>
    <cellStyle name="SAPBEXHLevel1 4 4 4 2 2" xfId="27986" xr:uid="{00000000-0005-0000-0000-0000EE530000}"/>
    <cellStyle name="SAPBEXHLevel1 4 4 4 3" xfId="17944" xr:uid="{00000000-0005-0000-0000-0000EF530000}"/>
    <cellStyle name="SAPBEXHLevel1 4 4 4 3 2" xfId="24858" xr:uid="{00000000-0005-0000-0000-0000F0530000}"/>
    <cellStyle name="SAPBEXHLevel1 4 4 4 4" xfId="16455" xr:uid="{00000000-0005-0000-0000-0000F1530000}"/>
    <cellStyle name="SAPBEXHLevel1 4 4 4 5" xfId="23543" xr:uid="{00000000-0005-0000-0000-0000F2530000}"/>
    <cellStyle name="SAPBEXHLevel1 4 4 5" xfId="18719" xr:uid="{00000000-0005-0000-0000-0000F3530000}"/>
    <cellStyle name="SAPBEXHLevel1 4 4 5 2" xfId="25630" xr:uid="{00000000-0005-0000-0000-0000F4530000}"/>
    <cellStyle name="SAPBEXHLevel1 4 4 6" xfId="14059" xr:uid="{00000000-0005-0000-0000-0000F5530000}"/>
    <cellStyle name="SAPBEXHLevel1 4 5" xfId="5846" xr:uid="{00000000-0005-0000-0000-0000F6530000}"/>
    <cellStyle name="SAPBEXHLevel1 4 5 2" xfId="11059" xr:uid="{00000000-0005-0000-0000-0000F7530000}"/>
    <cellStyle name="SAPBEXHLevel1 4 5 2 2" xfId="22357" xr:uid="{00000000-0005-0000-0000-0000F8530000}"/>
    <cellStyle name="SAPBEXHLevel1 4 5 2 2 2" xfId="29254" xr:uid="{00000000-0005-0000-0000-0000F9530000}"/>
    <cellStyle name="SAPBEXHLevel1 4 5 2 3" xfId="23258" xr:uid="{00000000-0005-0000-0000-0000FA530000}"/>
    <cellStyle name="SAPBEXHLevel1 4 5 2 3 2" xfId="30154" xr:uid="{00000000-0005-0000-0000-0000FB530000}"/>
    <cellStyle name="SAPBEXHLevel1 4 5 2 4" xfId="17762" xr:uid="{00000000-0005-0000-0000-0000FC530000}"/>
    <cellStyle name="SAPBEXHLevel1 4 5 2 5" xfId="24741" xr:uid="{00000000-0005-0000-0000-0000FD530000}"/>
    <cellStyle name="SAPBEXHLevel1 4 5 3" xfId="19900" xr:uid="{00000000-0005-0000-0000-0000FE530000}"/>
    <cellStyle name="SAPBEXHLevel1 4 5 3 2" xfId="26808" xr:uid="{00000000-0005-0000-0000-0000FF530000}"/>
    <cellStyle name="SAPBEXHLevel1 4 5 4" xfId="18378" xr:uid="{00000000-0005-0000-0000-000000540000}"/>
    <cellStyle name="SAPBEXHLevel1 4 5 4 2" xfId="25291" xr:uid="{00000000-0005-0000-0000-000001540000}"/>
    <cellStyle name="SAPBEXHLevel1 4 5 5" xfId="15192" xr:uid="{00000000-0005-0000-0000-000002540000}"/>
    <cellStyle name="SAPBEXHLevel1 4 5 6" xfId="14636" xr:uid="{00000000-0005-0000-0000-000003540000}"/>
    <cellStyle name="SAPBEXHLevel1 4 6" xfId="10671" xr:uid="{00000000-0005-0000-0000-000004540000}"/>
    <cellStyle name="SAPBEXHLevel1 4 6 2" xfId="21979" xr:uid="{00000000-0005-0000-0000-000005540000}"/>
    <cellStyle name="SAPBEXHLevel1 4 6 2 2" xfId="28876" xr:uid="{00000000-0005-0000-0000-000006540000}"/>
    <cellStyle name="SAPBEXHLevel1 4 6 3" xfId="22881" xr:uid="{00000000-0005-0000-0000-000007540000}"/>
    <cellStyle name="SAPBEXHLevel1 4 6 3 2" xfId="29777" xr:uid="{00000000-0005-0000-0000-000008540000}"/>
    <cellStyle name="SAPBEXHLevel1 4 6 4" xfId="17382" xr:uid="{00000000-0005-0000-0000-000009540000}"/>
    <cellStyle name="SAPBEXHLevel1 4 6 5" xfId="24364" xr:uid="{00000000-0005-0000-0000-00000A540000}"/>
    <cellStyle name="SAPBEXHLevel1 4 7" xfId="10082" xr:uid="{00000000-0005-0000-0000-00000B540000}"/>
    <cellStyle name="SAPBEXHLevel1 4 7 2" xfId="21528" xr:uid="{00000000-0005-0000-0000-00000C540000}"/>
    <cellStyle name="SAPBEXHLevel1 4 7 2 2" xfId="28427" xr:uid="{00000000-0005-0000-0000-00000D540000}"/>
    <cellStyle name="SAPBEXHLevel1 4 7 3" xfId="18462" xr:uid="{00000000-0005-0000-0000-00000E540000}"/>
    <cellStyle name="SAPBEXHLevel1 4 7 3 2" xfId="25375" xr:uid="{00000000-0005-0000-0000-00000F540000}"/>
    <cellStyle name="SAPBEXHLevel1 4 7 4" xfId="16907" xr:uid="{00000000-0005-0000-0000-000010540000}"/>
    <cellStyle name="SAPBEXHLevel1 4 7 5" xfId="23981" xr:uid="{00000000-0005-0000-0000-000011540000}"/>
    <cellStyle name="SAPBEXHLevel1 4 8" xfId="18088" xr:uid="{00000000-0005-0000-0000-000012540000}"/>
    <cellStyle name="SAPBEXHLevel1 4 8 2" xfId="25002" xr:uid="{00000000-0005-0000-0000-000013540000}"/>
    <cellStyle name="SAPBEXHLevel1 4 9" xfId="13351" xr:uid="{00000000-0005-0000-0000-000014540000}"/>
    <cellStyle name="SAPBEXHLevel1 5" xfId="813" xr:uid="{00000000-0005-0000-0000-000015540000}"/>
    <cellStyle name="SAPBEXHLevel1 5 10" xfId="18348" xr:uid="{00000000-0005-0000-0000-000016540000}"/>
    <cellStyle name="SAPBEXHLevel1 5 10 2" xfId="25261" xr:uid="{00000000-0005-0000-0000-000017540000}"/>
    <cellStyle name="SAPBEXHLevel1 5 11" xfId="13556" xr:uid="{00000000-0005-0000-0000-000018540000}"/>
    <cellStyle name="SAPBEXHLevel1 5 2" xfId="846" xr:uid="{00000000-0005-0000-0000-000019540000}"/>
    <cellStyle name="SAPBEXHLevel1 5 2 2" xfId="3553" xr:uid="{00000000-0005-0000-0000-00001A540000}"/>
    <cellStyle name="SAPBEXHLevel1 5 2 2 2" xfId="5839" xr:uid="{00000000-0005-0000-0000-00001B540000}"/>
    <cellStyle name="SAPBEXHLevel1 5 2 2 2 2" xfId="19893" xr:uid="{00000000-0005-0000-0000-00001C540000}"/>
    <cellStyle name="SAPBEXHLevel1 5 2 2 2 2 2" xfId="26801" xr:uid="{00000000-0005-0000-0000-00001D540000}"/>
    <cellStyle name="SAPBEXHLevel1 5 2 2 2 3" xfId="19420" xr:uid="{00000000-0005-0000-0000-00001E540000}"/>
    <cellStyle name="SAPBEXHLevel1 5 2 2 2 3 2" xfId="26329" xr:uid="{00000000-0005-0000-0000-00001F540000}"/>
    <cellStyle name="SAPBEXHLevel1 5 2 2 2 4" xfId="15185" xr:uid="{00000000-0005-0000-0000-000020540000}"/>
    <cellStyle name="SAPBEXHLevel1 5 2 2 2 5" xfId="13954" xr:uid="{00000000-0005-0000-0000-000021540000}"/>
    <cellStyle name="SAPBEXHLevel1 5 2 2 3" xfId="10678" xr:uid="{00000000-0005-0000-0000-000022540000}"/>
    <cellStyle name="SAPBEXHLevel1 5 2 2 3 2" xfId="21986" xr:uid="{00000000-0005-0000-0000-000023540000}"/>
    <cellStyle name="SAPBEXHLevel1 5 2 2 3 2 2" xfId="28883" xr:uid="{00000000-0005-0000-0000-000024540000}"/>
    <cellStyle name="SAPBEXHLevel1 5 2 2 3 3" xfId="22888" xr:uid="{00000000-0005-0000-0000-000025540000}"/>
    <cellStyle name="SAPBEXHLevel1 5 2 2 3 3 2" xfId="29784" xr:uid="{00000000-0005-0000-0000-000026540000}"/>
    <cellStyle name="SAPBEXHLevel1 5 2 2 3 4" xfId="17389" xr:uid="{00000000-0005-0000-0000-000027540000}"/>
    <cellStyle name="SAPBEXHLevel1 5 2 2 3 5" xfId="24371" xr:uid="{00000000-0005-0000-0000-000028540000}"/>
    <cellStyle name="SAPBEXHLevel1 5 2 2 4" xfId="19018" xr:uid="{00000000-0005-0000-0000-000029540000}"/>
    <cellStyle name="SAPBEXHLevel1 5 2 2 4 2" xfId="25927" xr:uid="{00000000-0005-0000-0000-00002A540000}"/>
    <cellStyle name="SAPBEXHLevel1 5 2 2 5" xfId="14386" xr:uid="{00000000-0005-0000-0000-00002B540000}"/>
    <cellStyle name="SAPBEXHLevel1 5 2 3" xfId="5191" xr:uid="{00000000-0005-0000-0000-00002C540000}"/>
    <cellStyle name="SAPBEXHLevel1 5 2 3 2" xfId="5838" xr:uid="{00000000-0005-0000-0000-00002D540000}"/>
    <cellStyle name="SAPBEXHLevel1 5 2 3 2 2" xfId="19892" xr:uid="{00000000-0005-0000-0000-00002E540000}"/>
    <cellStyle name="SAPBEXHLevel1 5 2 3 2 2 2" xfId="26800" xr:uid="{00000000-0005-0000-0000-00002F540000}"/>
    <cellStyle name="SAPBEXHLevel1 5 2 3 2 3" xfId="19097" xr:uid="{00000000-0005-0000-0000-000030540000}"/>
    <cellStyle name="SAPBEXHLevel1 5 2 3 2 3 2" xfId="26006" xr:uid="{00000000-0005-0000-0000-000031540000}"/>
    <cellStyle name="SAPBEXHLevel1 5 2 3 2 4" xfId="15184" xr:uid="{00000000-0005-0000-0000-000032540000}"/>
    <cellStyle name="SAPBEXHLevel1 5 2 3 2 5" xfId="13692" xr:uid="{00000000-0005-0000-0000-000033540000}"/>
    <cellStyle name="SAPBEXHLevel1 5 2 3 3" xfId="10679" xr:uid="{00000000-0005-0000-0000-000034540000}"/>
    <cellStyle name="SAPBEXHLevel1 5 2 3 3 2" xfId="21987" xr:uid="{00000000-0005-0000-0000-000035540000}"/>
    <cellStyle name="SAPBEXHLevel1 5 2 3 3 2 2" xfId="28884" xr:uid="{00000000-0005-0000-0000-000036540000}"/>
    <cellStyle name="SAPBEXHLevel1 5 2 3 3 3" xfId="22889" xr:uid="{00000000-0005-0000-0000-000037540000}"/>
    <cellStyle name="SAPBEXHLevel1 5 2 3 3 3 2" xfId="29785" xr:uid="{00000000-0005-0000-0000-000038540000}"/>
    <cellStyle name="SAPBEXHLevel1 5 2 3 3 4" xfId="17390" xr:uid="{00000000-0005-0000-0000-000039540000}"/>
    <cellStyle name="SAPBEXHLevel1 5 2 3 3 5" xfId="24372" xr:uid="{00000000-0005-0000-0000-00003A540000}"/>
    <cellStyle name="SAPBEXHLevel1 5 2 3 4" xfId="19542" xr:uid="{00000000-0005-0000-0000-00003B540000}"/>
    <cellStyle name="SAPBEXHLevel1 5 2 3 4 2" xfId="26451" xr:uid="{00000000-0005-0000-0000-00003C540000}"/>
    <cellStyle name="SAPBEXHLevel1 5 2 3 5" xfId="14832" xr:uid="{00000000-0005-0000-0000-00003D540000}"/>
    <cellStyle name="SAPBEXHLevel1 5 2 4" xfId="2767" xr:uid="{00000000-0005-0000-0000-00003E540000}"/>
    <cellStyle name="SAPBEXHLevel1 5 2 4 2" xfId="5837" xr:uid="{00000000-0005-0000-0000-00003F540000}"/>
    <cellStyle name="SAPBEXHLevel1 5 2 4 2 2" xfId="19891" xr:uid="{00000000-0005-0000-0000-000040540000}"/>
    <cellStyle name="SAPBEXHLevel1 5 2 4 2 2 2" xfId="26799" xr:uid="{00000000-0005-0000-0000-000041540000}"/>
    <cellStyle name="SAPBEXHLevel1 5 2 4 2 3" xfId="19122" xr:uid="{00000000-0005-0000-0000-000042540000}"/>
    <cellStyle name="SAPBEXHLevel1 5 2 4 2 3 2" xfId="26031" xr:uid="{00000000-0005-0000-0000-000043540000}"/>
    <cellStyle name="SAPBEXHLevel1 5 2 4 2 4" xfId="15183" xr:uid="{00000000-0005-0000-0000-000044540000}"/>
    <cellStyle name="SAPBEXHLevel1 5 2 4 2 5" xfId="14639" xr:uid="{00000000-0005-0000-0000-000045540000}"/>
    <cellStyle name="SAPBEXHLevel1 5 2 4 3" xfId="10680" xr:uid="{00000000-0005-0000-0000-000046540000}"/>
    <cellStyle name="SAPBEXHLevel1 5 2 4 3 2" xfId="21988" xr:uid="{00000000-0005-0000-0000-000047540000}"/>
    <cellStyle name="SAPBEXHLevel1 5 2 4 3 2 2" xfId="28885" xr:uid="{00000000-0005-0000-0000-000048540000}"/>
    <cellStyle name="SAPBEXHLevel1 5 2 4 3 3" xfId="22890" xr:uid="{00000000-0005-0000-0000-000049540000}"/>
    <cellStyle name="SAPBEXHLevel1 5 2 4 3 3 2" xfId="29786" xr:uid="{00000000-0005-0000-0000-00004A540000}"/>
    <cellStyle name="SAPBEXHLevel1 5 2 4 3 4" xfId="17391" xr:uid="{00000000-0005-0000-0000-00004B540000}"/>
    <cellStyle name="SAPBEXHLevel1 5 2 4 3 5" xfId="24373" xr:uid="{00000000-0005-0000-0000-00004C540000}"/>
    <cellStyle name="SAPBEXHLevel1 5 2 4 4" xfId="18721" xr:uid="{00000000-0005-0000-0000-00004D540000}"/>
    <cellStyle name="SAPBEXHLevel1 5 2 4 4 2" xfId="25632" xr:uid="{00000000-0005-0000-0000-00004E540000}"/>
    <cellStyle name="SAPBEXHLevel1 5 2 4 5" xfId="14061" xr:uid="{00000000-0005-0000-0000-00004F540000}"/>
    <cellStyle name="SAPBEXHLevel1 5 2 5" xfId="5840" xr:uid="{00000000-0005-0000-0000-000050540000}"/>
    <cellStyle name="SAPBEXHLevel1 5 2 5 2" xfId="19894" xr:uid="{00000000-0005-0000-0000-000051540000}"/>
    <cellStyle name="SAPBEXHLevel1 5 2 5 2 2" xfId="26802" xr:uid="{00000000-0005-0000-0000-000052540000}"/>
    <cellStyle name="SAPBEXHLevel1 5 2 5 3" xfId="18953" xr:uid="{00000000-0005-0000-0000-000053540000}"/>
    <cellStyle name="SAPBEXHLevel1 5 2 5 3 2" xfId="25862" xr:uid="{00000000-0005-0000-0000-000054540000}"/>
    <cellStyle name="SAPBEXHLevel1 5 2 5 4" xfId="15186" xr:uid="{00000000-0005-0000-0000-000055540000}"/>
    <cellStyle name="SAPBEXHLevel1 5 2 5 5" xfId="14638" xr:uid="{00000000-0005-0000-0000-000056540000}"/>
    <cellStyle name="SAPBEXHLevel1 5 2 6" xfId="10677" xr:uid="{00000000-0005-0000-0000-000057540000}"/>
    <cellStyle name="SAPBEXHLevel1 5 2 6 2" xfId="21985" xr:uid="{00000000-0005-0000-0000-000058540000}"/>
    <cellStyle name="SAPBEXHLevel1 5 2 6 2 2" xfId="28882" xr:uid="{00000000-0005-0000-0000-000059540000}"/>
    <cellStyle name="SAPBEXHLevel1 5 2 6 3" xfId="22887" xr:uid="{00000000-0005-0000-0000-00005A540000}"/>
    <cellStyle name="SAPBEXHLevel1 5 2 6 3 2" xfId="29783" xr:uid="{00000000-0005-0000-0000-00005B540000}"/>
    <cellStyle name="SAPBEXHLevel1 5 2 6 4" xfId="17388" xr:uid="{00000000-0005-0000-0000-00005C540000}"/>
    <cellStyle name="SAPBEXHLevel1 5 2 6 5" xfId="24370" xr:uid="{00000000-0005-0000-0000-00005D540000}"/>
    <cellStyle name="SAPBEXHLevel1 5 2 7" xfId="9738" xr:uid="{00000000-0005-0000-0000-00005E540000}"/>
    <cellStyle name="SAPBEXHLevel1 5 2 7 2" xfId="21207" xr:uid="{00000000-0005-0000-0000-00005F540000}"/>
    <cellStyle name="SAPBEXHLevel1 5 2 7 2 2" xfId="28111" xr:uid="{00000000-0005-0000-0000-000060540000}"/>
    <cellStyle name="SAPBEXHLevel1 5 2 7 3" xfId="17931" xr:uid="{00000000-0005-0000-0000-000061540000}"/>
    <cellStyle name="SAPBEXHLevel1 5 2 7 3 2" xfId="24845" xr:uid="{00000000-0005-0000-0000-000062540000}"/>
    <cellStyle name="SAPBEXHLevel1 5 2 7 4" xfId="16585" xr:uid="{00000000-0005-0000-0000-000063540000}"/>
    <cellStyle name="SAPBEXHLevel1 5 2 7 5" xfId="23668" xr:uid="{00000000-0005-0000-0000-000064540000}"/>
    <cellStyle name="SAPBEXHLevel1 5 2 8" xfId="18357" xr:uid="{00000000-0005-0000-0000-000065540000}"/>
    <cellStyle name="SAPBEXHLevel1 5 2 8 2" xfId="25270" xr:uid="{00000000-0005-0000-0000-000066540000}"/>
    <cellStyle name="SAPBEXHLevel1 5 2 9" xfId="13572" xr:uid="{00000000-0005-0000-0000-000067540000}"/>
    <cellStyle name="SAPBEXHLevel1 5 3" xfId="2768" xr:uid="{00000000-0005-0000-0000-000068540000}"/>
    <cellStyle name="SAPBEXHLevel1 5 3 2" xfId="3554" xr:uid="{00000000-0005-0000-0000-000069540000}"/>
    <cellStyle name="SAPBEXHLevel1 5 3 2 2" xfId="5833" xr:uid="{00000000-0005-0000-0000-00006A540000}"/>
    <cellStyle name="SAPBEXHLevel1 5 3 2 2 2" xfId="19887" xr:uid="{00000000-0005-0000-0000-00006B540000}"/>
    <cellStyle name="SAPBEXHLevel1 5 3 2 2 2 2" xfId="26795" xr:uid="{00000000-0005-0000-0000-00006C540000}"/>
    <cellStyle name="SAPBEXHLevel1 5 3 2 2 3" xfId="20423" xr:uid="{00000000-0005-0000-0000-00006D540000}"/>
    <cellStyle name="SAPBEXHLevel1 5 3 2 2 3 2" xfId="27327" xr:uid="{00000000-0005-0000-0000-00006E540000}"/>
    <cellStyle name="SAPBEXHLevel1 5 3 2 2 4" xfId="15179" xr:uid="{00000000-0005-0000-0000-00006F540000}"/>
    <cellStyle name="SAPBEXHLevel1 5 3 2 2 5" xfId="13956" xr:uid="{00000000-0005-0000-0000-000070540000}"/>
    <cellStyle name="SAPBEXHLevel1 5 3 2 3" xfId="10682" xr:uid="{00000000-0005-0000-0000-000071540000}"/>
    <cellStyle name="SAPBEXHLevel1 5 3 2 3 2" xfId="21990" xr:uid="{00000000-0005-0000-0000-000072540000}"/>
    <cellStyle name="SAPBEXHLevel1 5 3 2 3 2 2" xfId="28887" xr:uid="{00000000-0005-0000-0000-000073540000}"/>
    <cellStyle name="SAPBEXHLevel1 5 3 2 3 3" xfId="22892" xr:uid="{00000000-0005-0000-0000-000074540000}"/>
    <cellStyle name="SAPBEXHLevel1 5 3 2 3 3 2" xfId="29788" xr:uid="{00000000-0005-0000-0000-000075540000}"/>
    <cellStyle name="SAPBEXHLevel1 5 3 2 3 4" xfId="17393" xr:uid="{00000000-0005-0000-0000-000076540000}"/>
    <cellStyle name="SAPBEXHLevel1 5 3 2 3 5" xfId="24375" xr:uid="{00000000-0005-0000-0000-000077540000}"/>
    <cellStyle name="SAPBEXHLevel1 5 3 2 4" xfId="19019" xr:uid="{00000000-0005-0000-0000-000078540000}"/>
    <cellStyle name="SAPBEXHLevel1 5 3 2 4 2" xfId="25928" xr:uid="{00000000-0005-0000-0000-000079540000}"/>
    <cellStyle name="SAPBEXHLevel1 5 3 2 5" xfId="14387" xr:uid="{00000000-0005-0000-0000-00007A540000}"/>
    <cellStyle name="SAPBEXHLevel1 5 3 3" xfId="5192" xr:uid="{00000000-0005-0000-0000-00007B540000}"/>
    <cellStyle name="SAPBEXHLevel1 5 3 3 2" xfId="5832" xr:uid="{00000000-0005-0000-0000-00007C540000}"/>
    <cellStyle name="SAPBEXHLevel1 5 3 3 2 2" xfId="19886" xr:uid="{00000000-0005-0000-0000-00007D540000}"/>
    <cellStyle name="SAPBEXHLevel1 5 3 3 2 2 2" xfId="26794" xr:uid="{00000000-0005-0000-0000-00007E540000}"/>
    <cellStyle name="SAPBEXHLevel1 5 3 3 2 3" xfId="22441" xr:uid="{00000000-0005-0000-0000-00007F540000}"/>
    <cellStyle name="SAPBEXHLevel1 5 3 3 2 3 2" xfId="29338" xr:uid="{00000000-0005-0000-0000-000080540000}"/>
    <cellStyle name="SAPBEXHLevel1 5 3 3 2 4" xfId="15178" xr:uid="{00000000-0005-0000-0000-000081540000}"/>
    <cellStyle name="SAPBEXHLevel1 5 3 3 2 5" xfId="13693" xr:uid="{00000000-0005-0000-0000-000082540000}"/>
    <cellStyle name="SAPBEXHLevel1 5 3 3 3" xfId="10683" xr:uid="{00000000-0005-0000-0000-000083540000}"/>
    <cellStyle name="SAPBEXHLevel1 5 3 3 3 2" xfId="21991" xr:uid="{00000000-0005-0000-0000-000084540000}"/>
    <cellStyle name="SAPBEXHLevel1 5 3 3 3 2 2" xfId="28888" xr:uid="{00000000-0005-0000-0000-000085540000}"/>
    <cellStyle name="SAPBEXHLevel1 5 3 3 3 3" xfId="22893" xr:uid="{00000000-0005-0000-0000-000086540000}"/>
    <cellStyle name="SAPBEXHLevel1 5 3 3 3 3 2" xfId="29789" xr:uid="{00000000-0005-0000-0000-000087540000}"/>
    <cellStyle name="SAPBEXHLevel1 5 3 3 3 4" xfId="17394" xr:uid="{00000000-0005-0000-0000-000088540000}"/>
    <cellStyle name="SAPBEXHLevel1 5 3 3 3 5" xfId="24376" xr:uid="{00000000-0005-0000-0000-000089540000}"/>
    <cellStyle name="SAPBEXHLevel1 5 3 3 4" xfId="19543" xr:uid="{00000000-0005-0000-0000-00008A540000}"/>
    <cellStyle name="SAPBEXHLevel1 5 3 3 4 2" xfId="26452" xr:uid="{00000000-0005-0000-0000-00008B540000}"/>
    <cellStyle name="SAPBEXHLevel1 5 3 3 5" xfId="14833" xr:uid="{00000000-0005-0000-0000-00008C540000}"/>
    <cellStyle name="SAPBEXHLevel1 5 3 4" xfId="5836" xr:uid="{00000000-0005-0000-0000-00008D540000}"/>
    <cellStyle name="SAPBEXHLevel1 5 3 4 2" xfId="19890" xr:uid="{00000000-0005-0000-0000-00008E540000}"/>
    <cellStyle name="SAPBEXHLevel1 5 3 4 2 2" xfId="26798" xr:uid="{00000000-0005-0000-0000-00008F540000}"/>
    <cellStyle name="SAPBEXHLevel1 5 3 4 3" xfId="18013" xr:uid="{00000000-0005-0000-0000-000090540000}"/>
    <cellStyle name="SAPBEXHLevel1 5 3 4 3 2" xfId="24927" xr:uid="{00000000-0005-0000-0000-000091540000}"/>
    <cellStyle name="SAPBEXHLevel1 5 3 4 4" xfId="15182" xr:uid="{00000000-0005-0000-0000-000092540000}"/>
    <cellStyle name="SAPBEXHLevel1 5 3 4 5" xfId="13955" xr:uid="{00000000-0005-0000-0000-000093540000}"/>
    <cellStyle name="SAPBEXHLevel1 5 3 5" xfId="10681" xr:uid="{00000000-0005-0000-0000-000094540000}"/>
    <cellStyle name="SAPBEXHLevel1 5 3 5 2" xfId="21989" xr:uid="{00000000-0005-0000-0000-000095540000}"/>
    <cellStyle name="SAPBEXHLevel1 5 3 5 2 2" xfId="28886" xr:uid="{00000000-0005-0000-0000-000096540000}"/>
    <cellStyle name="SAPBEXHLevel1 5 3 5 3" xfId="22891" xr:uid="{00000000-0005-0000-0000-000097540000}"/>
    <cellStyle name="SAPBEXHLevel1 5 3 5 3 2" xfId="29787" xr:uid="{00000000-0005-0000-0000-000098540000}"/>
    <cellStyle name="SAPBEXHLevel1 5 3 5 4" xfId="17392" xr:uid="{00000000-0005-0000-0000-000099540000}"/>
    <cellStyle name="SAPBEXHLevel1 5 3 5 5" xfId="24374" xr:uid="{00000000-0005-0000-0000-00009A540000}"/>
    <cellStyle name="SAPBEXHLevel1 5 3 6" xfId="9648" xr:uid="{00000000-0005-0000-0000-00009B540000}"/>
    <cellStyle name="SAPBEXHLevel1 5 3 6 2" xfId="21117" xr:uid="{00000000-0005-0000-0000-00009C540000}"/>
    <cellStyle name="SAPBEXHLevel1 5 3 6 2 2" xfId="28021" xr:uid="{00000000-0005-0000-0000-00009D540000}"/>
    <cellStyle name="SAPBEXHLevel1 5 3 6 3" xfId="18535" xr:uid="{00000000-0005-0000-0000-00009E540000}"/>
    <cellStyle name="SAPBEXHLevel1 5 3 6 3 2" xfId="25446" xr:uid="{00000000-0005-0000-0000-00009F540000}"/>
    <cellStyle name="SAPBEXHLevel1 5 3 6 4" xfId="16495" xr:uid="{00000000-0005-0000-0000-0000A0540000}"/>
    <cellStyle name="SAPBEXHLevel1 5 3 6 5" xfId="23578" xr:uid="{00000000-0005-0000-0000-0000A1540000}"/>
    <cellStyle name="SAPBEXHLevel1 5 3 7" xfId="18722" xr:uid="{00000000-0005-0000-0000-0000A2540000}"/>
    <cellStyle name="SAPBEXHLevel1 5 3 7 2" xfId="25633" xr:uid="{00000000-0005-0000-0000-0000A3540000}"/>
    <cellStyle name="SAPBEXHLevel1 5 3 8" xfId="14062" xr:uid="{00000000-0005-0000-0000-0000A4540000}"/>
    <cellStyle name="SAPBEXHLevel1 5 4" xfId="3552" xr:uid="{00000000-0005-0000-0000-0000A5540000}"/>
    <cellStyle name="SAPBEXHLevel1 5 4 2" xfId="5831" xr:uid="{00000000-0005-0000-0000-0000A6540000}"/>
    <cellStyle name="SAPBEXHLevel1 5 4 2 2" xfId="19885" xr:uid="{00000000-0005-0000-0000-0000A7540000}"/>
    <cellStyle name="SAPBEXHLevel1 5 4 2 2 2" xfId="26793" xr:uid="{00000000-0005-0000-0000-0000A8540000}"/>
    <cellStyle name="SAPBEXHLevel1 5 4 2 3" xfId="18670" xr:uid="{00000000-0005-0000-0000-0000A9540000}"/>
    <cellStyle name="SAPBEXHLevel1 5 4 2 3 2" xfId="25581" xr:uid="{00000000-0005-0000-0000-0000AA540000}"/>
    <cellStyle name="SAPBEXHLevel1 5 4 2 4" xfId="15177" xr:uid="{00000000-0005-0000-0000-0000AB540000}"/>
    <cellStyle name="SAPBEXHLevel1 5 4 2 5" xfId="14640" xr:uid="{00000000-0005-0000-0000-0000AC540000}"/>
    <cellStyle name="SAPBEXHLevel1 5 4 3" xfId="10684" xr:uid="{00000000-0005-0000-0000-0000AD540000}"/>
    <cellStyle name="SAPBEXHLevel1 5 4 3 2" xfId="21992" xr:uid="{00000000-0005-0000-0000-0000AE540000}"/>
    <cellStyle name="SAPBEXHLevel1 5 4 3 2 2" xfId="28889" xr:uid="{00000000-0005-0000-0000-0000AF540000}"/>
    <cellStyle name="SAPBEXHLevel1 5 4 3 3" xfId="22894" xr:uid="{00000000-0005-0000-0000-0000B0540000}"/>
    <cellStyle name="SAPBEXHLevel1 5 4 3 3 2" xfId="29790" xr:uid="{00000000-0005-0000-0000-0000B1540000}"/>
    <cellStyle name="SAPBEXHLevel1 5 4 3 4" xfId="17395" xr:uid="{00000000-0005-0000-0000-0000B2540000}"/>
    <cellStyle name="SAPBEXHLevel1 5 4 3 5" xfId="24377" xr:uid="{00000000-0005-0000-0000-0000B3540000}"/>
    <cellStyle name="SAPBEXHLevel1 5 4 4" xfId="9500" xr:uid="{00000000-0005-0000-0000-0000B4540000}"/>
    <cellStyle name="SAPBEXHLevel1 5 4 4 2" xfId="20994" xr:uid="{00000000-0005-0000-0000-0000B5540000}"/>
    <cellStyle name="SAPBEXHLevel1 5 4 4 2 2" xfId="27898" xr:uid="{00000000-0005-0000-0000-0000B6540000}"/>
    <cellStyle name="SAPBEXHLevel1 5 4 4 3" xfId="18556" xr:uid="{00000000-0005-0000-0000-0000B7540000}"/>
    <cellStyle name="SAPBEXHLevel1 5 4 4 3 2" xfId="25467" xr:uid="{00000000-0005-0000-0000-0000B8540000}"/>
    <cellStyle name="SAPBEXHLevel1 5 4 4 4" xfId="16348" xr:uid="{00000000-0005-0000-0000-0000B9540000}"/>
    <cellStyle name="SAPBEXHLevel1 5 4 4 5" xfId="23455" xr:uid="{00000000-0005-0000-0000-0000BA540000}"/>
    <cellStyle name="SAPBEXHLevel1 5 4 5" xfId="19017" xr:uid="{00000000-0005-0000-0000-0000BB540000}"/>
    <cellStyle name="SAPBEXHLevel1 5 4 5 2" xfId="25926" xr:uid="{00000000-0005-0000-0000-0000BC540000}"/>
    <cellStyle name="SAPBEXHLevel1 5 4 6" xfId="14385" xr:uid="{00000000-0005-0000-0000-0000BD540000}"/>
    <cellStyle name="SAPBEXHLevel1 5 5" xfId="5190" xr:uid="{00000000-0005-0000-0000-0000BE540000}"/>
    <cellStyle name="SAPBEXHLevel1 5 5 2" xfId="5830" xr:uid="{00000000-0005-0000-0000-0000BF540000}"/>
    <cellStyle name="SAPBEXHLevel1 5 5 2 2" xfId="19884" xr:uid="{00000000-0005-0000-0000-0000C0540000}"/>
    <cellStyle name="SAPBEXHLevel1 5 5 2 2 2" xfId="26792" xr:uid="{00000000-0005-0000-0000-0000C1540000}"/>
    <cellStyle name="SAPBEXHLevel1 5 5 2 3" xfId="19422" xr:uid="{00000000-0005-0000-0000-0000C2540000}"/>
    <cellStyle name="SAPBEXHLevel1 5 5 2 3 2" xfId="26331" xr:uid="{00000000-0005-0000-0000-0000C3540000}"/>
    <cellStyle name="SAPBEXHLevel1 5 5 2 4" xfId="15176" xr:uid="{00000000-0005-0000-0000-0000C4540000}"/>
    <cellStyle name="SAPBEXHLevel1 5 5 2 5" xfId="13957" xr:uid="{00000000-0005-0000-0000-0000C5540000}"/>
    <cellStyle name="SAPBEXHLevel1 5 5 3" xfId="10685" xr:uid="{00000000-0005-0000-0000-0000C6540000}"/>
    <cellStyle name="SAPBEXHLevel1 5 5 3 2" xfId="21993" xr:uid="{00000000-0005-0000-0000-0000C7540000}"/>
    <cellStyle name="SAPBEXHLevel1 5 5 3 2 2" xfId="28890" xr:uid="{00000000-0005-0000-0000-0000C8540000}"/>
    <cellStyle name="SAPBEXHLevel1 5 5 3 3" xfId="22895" xr:uid="{00000000-0005-0000-0000-0000C9540000}"/>
    <cellStyle name="SAPBEXHLevel1 5 5 3 3 2" xfId="29791" xr:uid="{00000000-0005-0000-0000-0000CA540000}"/>
    <cellStyle name="SAPBEXHLevel1 5 5 3 4" xfId="17396" xr:uid="{00000000-0005-0000-0000-0000CB540000}"/>
    <cellStyle name="SAPBEXHLevel1 5 5 3 5" xfId="24378" xr:uid="{00000000-0005-0000-0000-0000CC540000}"/>
    <cellStyle name="SAPBEXHLevel1 5 5 4" xfId="9391" xr:uid="{00000000-0005-0000-0000-0000CD540000}"/>
    <cellStyle name="SAPBEXHLevel1 5 5 4 2" xfId="20895" xr:uid="{00000000-0005-0000-0000-0000CE540000}"/>
    <cellStyle name="SAPBEXHLevel1 5 5 4 2 2" xfId="27799" xr:uid="{00000000-0005-0000-0000-0000CF540000}"/>
    <cellStyle name="SAPBEXHLevel1 5 5 4 3" xfId="20158" xr:uid="{00000000-0005-0000-0000-0000D0540000}"/>
    <cellStyle name="SAPBEXHLevel1 5 5 4 3 2" xfId="27066" xr:uid="{00000000-0005-0000-0000-0000D1540000}"/>
    <cellStyle name="SAPBEXHLevel1 5 5 4 4" xfId="16242" xr:uid="{00000000-0005-0000-0000-0000D2540000}"/>
    <cellStyle name="SAPBEXHLevel1 5 5 4 5" xfId="23356" xr:uid="{00000000-0005-0000-0000-0000D3540000}"/>
    <cellStyle name="SAPBEXHLevel1 5 5 5" xfId="19541" xr:uid="{00000000-0005-0000-0000-0000D4540000}"/>
    <cellStyle name="SAPBEXHLevel1 5 5 5 2" xfId="26450" xr:uid="{00000000-0005-0000-0000-0000D5540000}"/>
    <cellStyle name="SAPBEXHLevel1 5 5 6" xfId="14831" xr:uid="{00000000-0005-0000-0000-0000D6540000}"/>
    <cellStyle name="SAPBEXHLevel1 5 6" xfId="2766" xr:uid="{00000000-0005-0000-0000-0000D7540000}"/>
    <cellStyle name="SAPBEXHLevel1 5 6 2" xfId="5829" xr:uid="{00000000-0005-0000-0000-0000D8540000}"/>
    <cellStyle name="SAPBEXHLevel1 5 6 2 2" xfId="19883" xr:uid="{00000000-0005-0000-0000-0000D9540000}"/>
    <cellStyle name="SAPBEXHLevel1 5 6 2 2 2" xfId="26791" xr:uid="{00000000-0005-0000-0000-0000DA540000}"/>
    <cellStyle name="SAPBEXHLevel1 5 6 2 3" xfId="22442" xr:uid="{00000000-0005-0000-0000-0000DB540000}"/>
    <cellStyle name="SAPBEXHLevel1 5 6 2 3 2" xfId="29339" xr:uid="{00000000-0005-0000-0000-0000DC540000}"/>
    <cellStyle name="SAPBEXHLevel1 5 6 2 4" xfId="15175" xr:uid="{00000000-0005-0000-0000-0000DD540000}"/>
    <cellStyle name="SAPBEXHLevel1 5 6 2 5" xfId="13689" xr:uid="{00000000-0005-0000-0000-0000DE540000}"/>
    <cellStyle name="SAPBEXHLevel1 5 6 3" xfId="10686" xr:uid="{00000000-0005-0000-0000-0000DF540000}"/>
    <cellStyle name="SAPBEXHLevel1 5 6 3 2" xfId="21994" xr:uid="{00000000-0005-0000-0000-0000E0540000}"/>
    <cellStyle name="SAPBEXHLevel1 5 6 3 2 2" xfId="28891" xr:uid="{00000000-0005-0000-0000-0000E1540000}"/>
    <cellStyle name="SAPBEXHLevel1 5 6 3 3" xfId="22896" xr:uid="{00000000-0005-0000-0000-0000E2540000}"/>
    <cellStyle name="SAPBEXHLevel1 5 6 3 3 2" xfId="29792" xr:uid="{00000000-0005-0000-0000-0000E3540000}"/>
    <cellStyle name="SAPBEXHLevel1 5 6 3 4" xfId="17397" xr:uid="{00000000-0005-0000-0000-0000E4540000}"/>
    <cellStyle name="SAPBEXHLevel1 5 6 3 5" xfId="24379" xr:uid="{00000000-0005-0000-0000-0000E5540000}"/>
    <cellStyle name="SAPBEXHLevel1 5 6 4" xfId="9350" xr:uid="{00000000-0005-0000-0000-0000E6540000}"/>
    <cellStyle name="SAPBEXHLevel1 5 6 4 2" xfId="20861" xr:uid="{00000000-0005-0000-0000-0000E7540000}"/>
    <cellStyle name="SAPBEXHLevel1 5 6 4 2 2" xfId="27765" xr:uid="{00000000-0005-0000-0000-0000E8540000}"/>
    <cellStyle name="SAPBEXHLevel1 5 6 4 3" xfId="20532" xr:uid="{00000000-0005-0000-0000-0000E9540000}"/>
    <cellStyle name="SAPBEXHLevel1 5 6 4 3 2" xfId="27436" xr:uid="{00000000-0005-0000-0000-0000EA540000}"/>
    <cellStyle name="SAPBEXHLevel1 5 6 4 4" xfId="16201" xr:uid="{00000000-0005-0000-0000-0000EB540000}"/>
    <cellStyle name="SAPBEXHLevel1 5 6 4 5" xfId="15774" xr:uid="{00000000-0005-0000-0000-0000EC540000}"/>
    <cellStyle name="SAPBEXHLevel1 5 6 5" xfId="18720" xr:uid="{00000000-0005-0000-0000-0000ED540000}"/>
    <cellStyle name="SAPBEXHLevel1 5 6 5 2" xfId="25631" xr:uid="{00000000-0005-0000-0000-0000EE540000}"/>
    <cellStyle name="SAPBEXHLevel1 5 6 6" xfId="14060" xr:uid="{00000000-0005-0000-0000-0000EF540000}"/>
    <cellStyle name="SAPBEXHLevel1 5 7" xfId="5841" xr:uid="{00000000-0005-0000-0000-0000F0540000}"/>
    <cellStyle name="SAPBEXHLevel1 5 7 2" xfId="19895" xr:uid="{00000000-0005-0000-0000-0000F1540000}"/>
    <cellStyle name="SAPBEXHLevel1 5 7 2 2" xfId="26803" xr:uid="{00000000-0005-0000-0000-0000F2540000}"/>
    <cellStyle name="SAPBEXHLevel1 5 7 3" xfId="19652" xr:uid="{00000000-0005-0000-0000-0000F3540000}"/>
    <cellStyle name="SAPBEXHLevel1 5 7 3 2" xfId="26561" xr:uid="{00000000-0005-0000-0000-0000F4540000}"/>
    <cellStyle name="SAPBEXHLevel1 5 7 4" xfId="15187" xr:uid="{00000000-0005-0000-0000-0000F5540000}"/>
    <cellStyle name="SAPBEXHLevel1 5 7 5" xfId="13686" xr:uid="{00000000-0005-0000-0000-0000F6540000}"/>
    <cellStyle name="SAPBEXHLevel1 5 8" xfId="10676" xr:uid="{00000000-0005-0000-0000-0000F7540000}"/>
    <cellStyle name="SAPBEXHLevel1 5 8 2" xfId="21984" xr:uid="{00000000-0005-0000-0000-0000F8540000}"/>
    <cellStyle name="SAPBEXHLevel1 5 8 2 2" xfId="28881" xr:uid="{00000000-0005-0000-0000-0000F9540000}"/>
    <cellStyle name="SAPBEXHLevel1 5 8 3" xfId="22886" xr:uid="{00000000-0005-0000-0000-0000FA540000}"/>
    <cellStyle name="SAPBEXHLevel1 5 8 3 2" xfId="29782" xr:uid="{00000000-0005-0000-0000-0000FB540000}"/>
    <cellStyle name="SAPBEXHLevel1 5 8 4" xfId="17387" xr:uid="{00000000-0005-0000-0000-0000FC540000}"/>
    <cellStyle name="SAPBEXHLevel1 5 8 5" xfId="24369" xr:uid="{00000000-0005-0000-0000-0000FD540000}"/>
    <cellStyle name="SAPBEXHLevel1 5 9" xfId="9928" xr:uid="{00000000-0005-0000-0000-0000FE540000}"/>
    <cellStyle name="SAPBEXHLevel1 5 9 2" xfId="21397" xr:uid="{00000000-0005-0000-0000-0000FF540000}"/>
    <cellStyle name="SAPBEXHLevel1 5 9 2 2" xfId="28296" xr:uid="{00000000-0005-0000-0000-000000550000}"/>
    <cellStyle name="SAPBEXHLevel1 5 9 3" xfId="17914" xr:uid="{00000000-0005-0000-0000-000001550000}"/>
    <cellStyle name="SAPBEXHLevel1 5 9 3 2" xfId="24828" xr:uid="{00000000-0005-0000-0000-000002550000}"/>
    <cellStyle name="SAPBEXHLevel1 5 9 4" xfId="16775" xr:uid="{00000000-0005-0000-0000-000003550000}"/>
    <cellStyle name="SAPBEXHLevel1 5 9 5" xfId="23853" xr:uid="{00000000-0005-0000-0000-000004550000}"/>
    <cellStyle name="SAPBEXHLevel1 6" xfId="485" xr:uid="{00000000-0005-0000-0000-000005550000}"/>
    <cellStyle name="SAPBEXHLevel1 6 2" xfId="3548" xr:uid="{00000000-0005-0000-0000-000006550000}"/>
    <cellStyle name="SAPBEXHLevel1 6 2 2" xfId="5827" xr:uid="{00000000-0005-0000-0000-000007550000}"/>
    <cellStyle name="SAPBEXHLevel1 6 2 2 2" xfId="19881" xr:uid="{00000000-0005-0000-0000-000008550000}"/>
    <cellStyle name="SAPBEXHLevel1 6 2 2 2 2" xfId="26789" xr:uid="{00000000-0005-0000-0000-000009550000}"/>
    <cellStyle name="SAPBEXHLevel1 6 2 2 3" xfId="18669" xr:uid="{00000000-0005-0000-0000-00000A550000}"/>
    <cellStyle name="SAPBEXHLevel1 6 2 2 3 2" xfId="25580" xr:uid="{00000000-0005-0000-0000-00000B550000}"/>
    <cellStyle name="SAPBEXHLevel1 6 2 2 4" xfId="15173" xr:uid="{00000000-0005-0000-0000-00000C550000}"/>
    <cellStyle name="SAPBEXHLevel1 6 2 2 5" xfId="13958" xr:uid="{00000000-0005-0000-0000-00000D550000}"/>
    <cellStyle name="SAPBEXHLevel1 6 2 3" xfId="10688" xr:uid="{00000000-0005-0000-0000-00000E550000}"/>
    <cellStyle name="SAPBEXHLevel1 6 2 3 2" xfId="21996" xr:uid="{00000000-0005-0000-0000-00000F550000}"/>
    <cellStyle name="SAPBEXHLevel1 6 2 3 2 2" xfId="28893" xr:uid="{00000000-0005-0000-0000-000010550000}"/>
    <cellStyle name="SAPBEXHLevel1 6 2 3 3" xfId="22898" xr:uid="{00000000-0005-0000-0000-000011550000}"/>
    <cellStyle name="SAPBEXHLevel1 6 2 3 3 2" xfId="29794" xr:uid="{00000000-0005-0000-0000-000012550000}"/>
    <cellStyle name="SAPBEXHLevel1 6 2 3 4" xfId="17399" xr:uid="{00000000-0005-0000-0000-000013550000}"/>
    <cellStyle name="SAPBEXHLevel1 6 2 3 5" xfId="24381" xr:uid="{00000000-0005-0000-0000-000014550000}"/>
    <cellStyle name="SAPBEXHLevel1 6 2 4" xfId="19013" xr:uid="{00000000-0005-0000-0000-000015550000}"/>
    <cellStyle name="SAPBEXHLevel1 6 2 4 2" xfId="25922" xr:uid="{00000000-0005-0000-0000-000016550000}"/>
    <cellStyle name="SAPBEXHLevel1 6 2 5" xfId="14381" xr:uid="{00000000-0005-0000-0000-000017550000}"/>
    <cellStyle name="SAPBEXHLevel1 6 3" xfId="5193" xr:uid="{00000000-0005-0000-0000-000018550000}"/>
    <cellStyle name="SAPBEXHLevel1 6 3 2" xfId="5826" xr:uid="{00000000-0005-0000-0000-000019550000}"/>
    <cellStyle name="SAPBEXHLevel1 6 3 2 2" xfId="19880" xr:uid="{00000000-0005-0000-0000-00001A550000}"/>
    <cellStyle name="SAPBEXHLevel1 6 3 2 2 2" xfId="26788" xr:uid="{00000000-0005-0000-0000-00001B550000}"/>
    <cellStyle name="SAPBEXHLevel1 6 3 2 3" xfId="22440" xr:uid="{00000000-0005-0000-0000-00001C550000}"/>
    <cellStyle name="SAPBEXHLevel1 6 3 2 3 2" xfId="29337" xr:uid="{00000000-0005-0000-0000-00001D550000}"/>
    <cellStyle name="SAPBEXHLevel1 6 3 2 4" xfId="15172" xr:uid="{00000000-0005-0000-0000-00001E550000}"/>
    <cellStyle name="SAPBEXHLevel1 6 3 2 5" xfId="13694" xr:uid="{00000000-0005-0000-0000-00001F550000}"/>
    <cellStyle name="SAPBEXHLevel1 6 3 3" xfId="10689" xr:uid="{00000000-0005-0000-0000-000020550000}"/>
    <cellStyle name="SAPBEXHLevel1 6 3 3 2" xfId="21997" xr:uid="{00000000-0005-0000-0000-000021550000}"/>
    <cellStyle name="SAPBEXHLevel1 6 3 3 2 2" xfId="28894" xr:uid="{00000000-0005-0000-0000-000022550000}"/>
    <cellStyle name="SAPBEXHLevel1 6 3 3 3" xfId="22899" xr:uid="{00000000-0005-0000-0000-000023550000}"/>
    <cellStyle name="SAPBEXHLevel1 6 3 3 3 2" xfId="29795" xr:uid="{00000000-0005-0000-0000-000024550000}"/>
    <cellStyle name="SAPBEXHLevel1 6 3 3 4" xfId="17400" xr:uid="{00000000-0005-0000-0000-000025550000}"/>
    <cellStyle name="SAPBEXHLevel1 6 3 3 5" xfId="24382" xr:uid="{00000000-0005-0000-0000-000026550000}"/>
    <cellStyle name="SAPBEXHLevel1 6 3 4" xfId="19544" xr:uid="{00000000-0005-0000-0000-000027550000}"/>
    <cellStyle name="SAPBEXHLevel1 6 3 4 2" xfId="26453" xr:uid="{00000000-0005-0000-0000-000028550000}"/>
    <cellStyle name="SAPBEXHLevel1 6 3 5" xfId="14834" xr:uid="{00000000-0005-0000-0000-000029550000}"/>
    <cellStyle name="SAPBEXHLevel1 6 4" xfId="2762" xr:uid="{00000000-0005-0000-0000-00002A550000}"/>
    <cellStyle name="SAPBEXHLevel1 6 4 2" xfId="5825" xr:uid="{00000000-0005-0000-0000-00002B550000}"/>
    <cellStyle name="SAPBEXHLevel1 6 4 2 2" xfId="19879" xr:uid="{00000000-0005-0000-0000-00002C550000}"/>
    <cellStyle name="SAPBEXHLevel1 6 4 2 2 2" xfId="26787" xr:uid="{00000000-0005-0000-0000-00002D550000}"/>
    <cellStyle name="SAPBEXHLevel1 6 4 2 3" xfId="18014" xr:uid="{00000000-0005-0000-0000-00002E550000}"/>
    <cellStyle name="SAPBEXHLevel1 6 4 2 3 2" xfId="24928" xr:uid="{00000000-0005-0000-0000-00002F550000}"/>
    <cellStyle name="SAPBEXHLevel1 6 4 2 4" xfId="15171" xr:uid="{00000000-0005-0000-0000-000030550000}"/>
    <cellStyle name="SAPBEXHLevel1 6 4 2 5" xfId="14642" xr:uid="{00000000-0005-0000-0000-000031550000}"/>
    <cellStyle name="SAPBEXHLevel1 6 4 3" xfId="10690" xr:uid="{00000000-0005-0000-0000-000032550000}"/>
    <cellStyle name="SAPBEXHLevel1 6 4 3 2" xfId="21998" xr:uid="{00000000-0005-0000-0000-000033550000}"/>
    <cellStyle name="SAPBEXHLevel1 6 4 3 2 2" xfId="28895" xr:uid="{00000000-0005-0000-0000-000034550000}"/>
    <cellStyle name="SAPBEXHLevel1 6 4 3 3" xfId="22900" xr:uid="{00000000-0005-0000-0000-000035550000}"/>
    <cellStyle name="SAPBEXHLevel1 6 4 3 3 2" xfId="29796" xr:uid="{00000000-0005-0000-0000-000036550000}"/>
    <cellStyle name="SAPBEXHLevel1 6 4 3 4" xfId="17401" xr:uid="{00000000-0005-0000-0000-000037550000}"/>
    <cellStyle name="SAPBEXHLevel1 6 4 3 5" xfId="24383" xr:uid="{00000000-0005-0000-0000-000038550000}"/>
    <cellStyle name="SAPBEXHLevel1 6 4 4" xfId="18716" xr:uid="{00000000-0005-0000-0000-000039550000}"/>
    <cellStyle name="SAPBEXHLevel1 6 4 4 2" xfId="25627" xr:uid="{00000000-0005-0000-0000-00003A550000}"/>
    <cellStyle name="SAPBEXHLevel1 6 4 5" xfId="14056" xr:uid="{00000000-0005-0000-0000-00003B550000}"/>
    <cellStyle name="SAPBEXHLevel1 6 5" xfId="5828" xr:uid="{00000000-0005-0000-0000-00003C550000}"/>
    <cellStyle name="SAPBEXHLevel1 6 5 2" xfId="19882" xr:uid="{00000000-0005-0000-0000-00003D550000}"/>
    <cellStyle name="SAPBEXHLevel1 6 5 2 2" xfId="26790" xr:uid="{00000000-0005-0000-0000-00003E550000}"/>
    <cellStyle name="SAPBEXHLevel1 6 5 3" xfId="19421" xr:uid="{00000000-0005-0000-0000-00003F550000}"/>
    <cellStyle name="SAPBEXHLevel1 6 5 3 2" xfId="26330" xr:uid="{00000000-0005-0000-0000-000040550000}"/>
    <cellStyle name="SAPBEXHLevel1 6 5 4" xfId="15174" xr:uid="{00000000-0005-0000-0000-000041550000}"/>
    <cellStyle name="SAPBEXHLevel1 6 5 5" xfId="14641" xr:uid="{00000000-0005-0000-0000-000042550000}"/>
    <cellStyle name="SAPBEXHLevel1 6 6" xfId="10687" xr:uid="{00000000-0005-0000-0000-000043550000}"/>
    <cellStyle name="SAPBEXHLevel1 6 6 2" xfId="21995" xr:uid="{00000000-0005-0000-0000-000044550000}"/>
    <cellStyle name="SAPBEXHLevel1 6 6 2 2" xfId="28892" xr:uid="{00000000-0005-0000-0000-000045550000}"/>
    <cellStyle name="SAPBEXHLevel1 6 6 3" xfId="22897" xr:uid="{00000000-0005-0000-0000-000046550000}"/>
    <cellStyle name="SAPBEXHLevel1 6 6 3 2" xfId="29793" xr:uid="{00000000-0005-0000-0000-000047550000}"/>
    <cellStyle name="SAPBEXHLevel1 6 6 4" xfId="17398" xr:uid="{00000000-0005-0000-0000-000048550000}"/>
    <cellStyle name="SAPBEXHLevel1 6 6 5" xfId="24380" xr:uid="{00000000-0005-0000-0000-000049550000}"/>
    <cellStyle name="SAPBEXHLevel1 6 7" xfId="18171" xr:uid="{00000000-0005-0000-0000-00004A550000}"/>
    <cellStyle name="SAPBEXHLevel1 6 7 2" xfId="25085" xr:uid="{00000000-0005-0000-0000-00004B550000}"/>
    <cellStyle name="SAPBEXHLevel1 6 8" xfId="13432" xr:uid="{00000000-0005-0000-0000-00004C550000}"/>
    <cellStyle name="SAPBEXHLevel1 7" xfId="3175" xr:uid="{00000000-0005-0000-0000-00004D550000}"/>
    <cellStyle name="SAPBEXHLevel1 7 2" xfId="3682" xr:uid="{00000000-0005-0000-0000-00004E550000}"/>
    <cellStyle name="SAPBEXHLevel1 7 2 2" xfId="5823" xr:uid="{00000000-0005-0000-0000-00004F550000}"/>
    <cellStyle name="SAPBEXHLevel1 7 2 2 2" xfId="19877" xr:uid="{00000000-0005-0000-0000-000050550000}"/>
    <cellStyle name="SAPBEXHLevel1 7 2 2 2 2" xfId="26785" xr:uid="{00000000-0005-0000-0000-000051550000}"/>
    <cellStyle name="SAPBEXHLevel1 7 2 2 3" xfId="18671" xr:uid="{00000000-0005-0000-0000-000052550000}"/>
    <cellStyle name="SAPBEXHLevel1 7 2 2 3 2" xfId="25582" xr:uid="{00000000-0005-0000-0000-000053550000}"/>
    <cellStyle name="SAPBEXHLevel1 7 2 2 4" xfId="15169" xr:uid="{00000000-0005-0000-0000-000054550000}"/>
    <cellStyle name="SAPBEXHLevel1 7 2 2 5" xfId="13711" xr:uid="{00000000-0005-0000-0000-000055550000}"/>
    <cellStyle name="SAPBEXHLevel1 7 2 3" xfId="10692" xr:uid="{00000000-0005-0000-0000-000056550000}"/>
    <cellStyle name="SAPBEXHLevel1 7 2 3 2" xfId="22000" xr:uid="{00000000-0005-0000-0000-000057550000}"/>
    <cellStyle name="SAPBEXHLevel1 7 2 3 2 2" xfId="28897" xr:uid="{00000000-0005-0000-0000-000058550000}"/>
    <cellStyle name="SAPBEXHLevel1 7 2 3 3" xfId="22902" xr:uid="{00000000-0005-0000-0000-000059550000}"/>
    <cellStyle name="SAPBEXHLevel1 7 2 3 3 2" xfId="29798" xr:uid="{00000000-0005-0000-0000-00005A550000}"/>
    <cellStyle name="SAPBEXHLevel1 7 2 3 4" xfId="17403" xr:uid="{00000000-0005-0000-0000-00005B550000}"/>
    <cellStyle name="SAPBEXHLevel1 7 2 3 5" xfId="24385" xr:uid="{00000000-0005-0000-0000-00005C550000}"/>
    <cellStyle name="SAPBEXHLevel1 7 2 4" xfId="19067" xr:uid="{00000000-0005-0000-0000-00005D550000}"/>
    <cellStyle name="SAPBEXHLevel1 7 2 4 2" xfId="25976" xr:uid="{00000000-0005-0000-0000-00005E550000}"/>
    <cellStyle name="SAPBEXHLevel1 7 2 5" xfId="14427" xr:uid="{00000000-0005-0000-0000-00005F550000}"/>
    <cellStyle name="SAPBEXHLevel1 7 3" xfId="5194" xr:uid="{00000000-0005-0000-0000-000060550000}"/>
    <cellStyle name="SAPBEXHLevel1 7 3 2" xfId="5822" xr:uid="{00000000-0005-0000-0000-000061550000}"/>
    <cellStyle name="SAPBEXHLevel1 7 3 2 2" xfId="19876" xr:uid="{00000000-0005-0000-0000-000062550000}"/>
    <cellStyle name="SAPBEXHLevel1 7 3 2 2 2" xfId="26784" xr:uid="{00000000-0005-0000-0000-000063550000}"/>
    <cellStyle name="SAPBEXHLevel1 7 3 2 3" xfId="20422" xr:uid="{00000000-0005-0000-0000-000064550000}"/>
    <cellStyle name="SAPBEXHLevel1 7 3 2 3 2" xfId="27326" xr:uid="{00000000-0005-0000-0000-000065550000}"/>
    <cellStyle name="SAPBEXHLevel1 7 3 2 4" xfId="15168" xr:uid="{00000000-0005-0000-0000-000066550000}"/>
    <cellStyle name="SAPBEXHLevel1 7 3 2 5" xfId="14643" xr:uid="{00000000-0005-0000-0000-000067550000}"/>
    <cellStyle name="SAPBEXHLevel1 7 3 3" xfId="10693" xr:uid="{00000000-0005-0000-0000-000068550000}"/>
    <cellStyle name="SAPBEXHLevel1 7 3 3 2" xfId="22001" xr:uid="{00000000-0005-0000-0000-000069550000}"/>
    <cellStyle name="SAPBEXHLevel1 7 3 3 2 2" xfId="28898" xr:uid="{00000000-0005-0000-0000-00006A550000}"/>
    <cellStyle name="SAPBEXHLevel1 7 3 3 3" xfId="22903" xr:uid="{00000000-0005-0000-0000-00006B550000}"/>
    <cellStyle name="SAPBEXHLevel1 7 3 3 3 2" xfId="29799" xr:uid="{00000000-0005-0000-0000-00006C550000}"/>
    <cellStyle name="SAPBEXHLevel1 7 3 3 4" xfId="17404" xr:uid="{00000000-0005-0000-0000-00006D550000}"/>
    <cellStyle name="SAPBEXHLevel1 7 3 3 5" xfId="24386" xr:uid="{00000000-0005-0000-0000-00006E550000}"/>
    <cellStyle name="SAPBEXHLevel1 7 3 4" xfId="19545" xr:uid="{00000000-0005-0000-0000-00006F550000}"/>
    <cellStyle name="SAPBEXHLevel1 7 3 4 2" xfId="26454" xr:uid="{00000000-0005-0000-0000-000070550000}"/>
    <cellStyle name="SAPBEXHLevel1 7 3 5" xfId="14835" xr:uid="{00000000-0005-0000-0000-000071550000}"/>
    <cellStyle name="SAPBEXHLevel1 7 4" xfId="5824" xr:uid="{00000000-0005-0000-0000-000072550000}"/>
    <cellStyle name="SAPBEXHLevel1 7 4 2" xfId="19878" xr:uid="{00000000-0005-0000-0000-000073550000}"/>
    <cellStyle name="SAPBEXHLevel1 7 4 2 2" xfId="26786" xr:uid="{00000000-0005-0000-0000-000074550000}"/>
    <cellStyle name="SAPBEXHLevel1 7 4 3" xfId="19423" xr:uid="{00000000-0005-0000-0000-000075550000}"/>
    <cellStyle name="SAPBEXHLevel1 7 4 3 2" xfId="26332" xr:uid="{00000000-0005-0000-0000-000076550000}"/>
    <cellStyle name="SAPBEXHLevel1 7 4 4" xfId="15170" xr:uid="{00000000-0005-0000-0000-000077550000}"/>
    <cellStyle name="SAPBEXHLevel1 7 4 5" xfId="13959" xr:uid="{00000000-0005-0000-0000-000078550000}"/>
    <cellStyle name="SAPBEXHLevel1 7 5" xfId="10691" xr:uid="{00000000-0005-0000-0000-000079550000}"/>
    <cellStyle name="SAPBEXHLevel1 7 5 2" xfId="21999" xr:uid="{00000000-0005-0000-0000-00007A550000}"/>
    <cellStyle name="SAPBEXHLevel1 7 5 2 2" xfId="28896" xr:uid="{00000000-0005-0000-0000-00007B550000}"/>
    <cellStyle name="SAPBEXHLevel1 7 5 3" xfId="22901" xr:uid="{00000000-0005-0000-0000-00007C550000}"/>
    <cellStyle name="SAPBEXHLevel1 7 5 3 2" xfId="29797" xr:uid="{00000000-0005-0000-0000-00007D550000}"/>
    <cellStyle name="SAPBEXHLevel1 7 5 4" xfId="17402" xr:uid="{00000000-0005-0000-0000-00007E550000}"/>
    <cellStyle name="SAPBEXHLevel1 7 5 5" xfId="24384" xr:uid="{00000000-0005-0000-0000-00007F550000}"/>
    <cellStyle name="SAPBEXHLevel1 7 6" xfId="9529" xr:uid="{00000000-0005-0000-0000-000080550000}"/>
    <cellStyle name="SAPBEXHLevel1 7 6 2" xfId="21022" xr:uid="{00000000-0005-0000-0000-000081550000}"/>
    <cellStyle name="SAPBEXHLevel1 7 6 2 2" xfId="27926" xr:uid="{00000000-0005-0000-0000-000082550000}"/>
    <cellStyle name="SAPBEXHLevel1 7 6 3" xfId="19261" xr:uid="{00000000-0005-0000-0000-000083550000}"/>
    <cellStyle name="SAPBEXHLevel1 7 6 3 2" xfId="26170" xr:uid="{00000000-0005-0000-0000-000084550000}"/>
    <cellStyle name="SAPBEXHLevel1 7 6 4" xfId="16377" xr:uid="{00000000-0005-0000-0000-000085550000}"/>
    <cellStyle name="SAPBEXHLevel1 7 6 5" xfId="23483" xr:uid="{00000000-0005-0000-0000-000086550000}"/>
    <cellStyle name="SAPBEXHLevel1 7 7" xfId="18894" xr:uid="{00000000-0005-0000-0000-000087550000}"/>
    <cellStyle name="SAPBEXHLevel1 7 7 2" xfId="25803" xr:uid="{00000000-0005-0000-0000-000088550000}"/>
    <cellStyle name="SAPBEXHLevel1 7 8" xfId="14191" xr:uid="{00000000-0005-0000-0000-000089550000}"/>
    <cellStyle name="SAPBEXHLevel1 8" xfId="3368" xr:uid="{00000000-0005-0000-0000-00008A550000}"/>
    <cellStyle name="SAPBEXHLevel1 8 2" xfId="3696" xr:uid="{00000000-0005-0000-0000-00008B550000}"/>
    <cellStyle name="SAPBEXHLevel1 8 2 2" xfId="5820" xr:uid="{00000000-0005-0000-0000-00008C550000}"/>
    <cellStyle name="SAPBEXHLevel1 8 2 2 2" xfId="19874" xr:uid="{00000000-0005-0000-0000-00008D550000}"/>
    <cellStyle name="SAPBEXHLevel1 8 2 2 2 2" xfId="26782" xr:uid="{00000000-0005-0000-0000-00008E550000}"/>
    <cellStyle name="SAPBEXHLevel1 8 2 2 3" xfId="18932" xr:uid="{00000000-0005-0000-0000-00008F550000}"/>
    <cellStyle name="SAPBEXHLevel1 8 2 2 3 2" xfId="25841" xr:uid="{00000000-0005-0000-0000-000090550000}"/>
    <cellStyle name="SAPBEXHLevel1 8 2 2 4" xfId="15166" xr:uid="{00000000-0005-0000-0000-000091550000}"/>
    <cellStyle name="SAPBEXHLevel1 8 2 2 5" xfId="13278" xr:uid="{00000000-0005-0000-0000-000092550000}"/>
    <cellStyle name="SAPBEXHLevel1 8 2 3" xfId="10695" xr:uid="{00000000-0005-0000-0000-000093550000}"/>
    <cellStyle name="SAPBEXHLevel1 8 2 3 2" xfId="22003" xr:uid="{00000000-0005-0000-0000-000094550000}"/>
    <cellStyle name="SAPBEXHLevel1 8 2 3 2 2" xfId="28900" xr:uid="{00000000-0005-0000-0000-000095550000}"/>
    <cellStyle name="SAPBEXHLevel1 8 2 3 3" xfId="22905" xr:uid="{00000000-0005-0000-0000-000096550000}"/>
    <cellStyle name="SAPBEXHLevel1 8 2 3 3 2" xfId="29801" xr:uid="{00000000-0005-0000-0000-000097550000}"/>
    <cellStyle name="SAPBEXHLevel1 8 2 3 4" xfId="17406" xr:uid="{00000000-0005-0000-0000-000098550000}"/>
    <cellStyle name="SAPBEXHLevel1 8 2 3 5" xfId="24388" xr:uid="{00000000-0005-0000-0000-000099550000}"/>
    <cellStyle name="SAPBEXHLevel1 8 2 4" xfId="19076" xr:uid="{00000000-0005-0000-0000-00009A550000}"/>
    <cellStyle name="SAPBEXHLevel1 8 2 4 2" xfId="25985" xr:uid="{00000000-0005-0000-0000-00009B550000}"/>
    <cellStyle name="SAPBEXHLevel1 8 2 5" xfId="14436" xr:uid="{00000000-0005-0000-0000-00009C550000}"/>
    <cellStyle name="SAPBEXHLevel1 8 3" xfId="5821" xr:uid="{00000000-0005-0000-0000-00009D550000}"/>
    <cellStyle name="SAPBEXHLevel1 8 3 2" xfId="19875" xr:uid="{00000000-0005-0000-0000-00009E550000}"/>
    <cellStyle name="SAPBEXHLevel1 8 3 2 2" xfId="26783" xr:uid="{00000000-0005-0000-0000-00009F550000}"/>
    <cellStyle name="SAPBEXHLevel1 8 3 3" xfId="18015" xr:uid="{00000000-0005-0000-0000-0000A0550000}"/>
    <cellStyle name="SAPBEXHLevel1 8 3 3 2" xfId="24929" xr:uid="{00000000-0005-0000-0000-0000A1550000}"/>
    <cellStyle name="SAPBEXHLevel1 8 3 4" xfId="15167" xr:uid="{00000000-0005-0000-0000-0000A2550000}"/>
    <cellStyle name="SAPBEXHLevel1 8 3 5" xfId="13960" xr:uid="{00000000-0005-0000-0000-0000A3550000}"/>
    <cellStyle name="SAPBEXHLevel1 8 4" xfId="10694" xr:uid="{00000000-0005-0000-0000-0000A4550000}"/>
    <cellStyle name="SAPBEXHLevel1 8 4 2" xfId="22002" xr:uid="{00000000-0005-0000-0000-0000A5550000}"/>
    <cellStyle name="SAPBEXHLevel1 8 4 2 2" xfId="28899" xr:uid="{00000000-0005-0000-0000-0000A6550000}"/>
    <cellStyle name="SAPBEXHLevel1 8 4 3" xfId="22904" xr:uid="{00000000-0005-0000-0000-0000A7550000}"/>
    <cellStyle name="SAPBEXHLevel1 8 4 3 2" xfId="29800" xr:uid="{00000000-0005-0000-0000-0000A8550000}"/>
    <cellStyle name="SAPBEXHLevel1 8 4 4" xfId="17405" xr:uid="{00000000-0005-0000-0000-0000A9550000}"/>
    <cellStyle name="SAPBEXHLevel1 8 4 5" xfId="24387" xr:uid="{00000000-0005-0000-0000-0000AA550000}"/>
    <cellStyle name="SAPBEXHLevel1 8 5" xfId="7005" xr:uid="{00000000-0005-0000-0000-0000AB550000}"/>
    <cellStyle name="SAPBEXHLevel1 8 5 2" xfId="20664" xr:uid="{00000000-0005-0000-0000-0000AC550000}"/>
    <cellStyle name="SAPBEXHLevel1 8 5 2 2" xfId="27568" xr:uid="{00000000-0005-0000-0000-0000AD550000}"/>
    <cellStyle name="SAPBEXHLevel1 8 5 3" xfId="19335" xr:uid="{00000000-0005-0000-0000-0000AE550000}"/>
    <cellStyle name="SAPBEXHLevel1 8 5 3 2" xfId="26244" xr:uid="{00000000-0005-0000-0000-0000AF550000}"/>
    <cellStyle name="SAPBEXHLevel1 8 5 4" xfId="15823" xr:uid="{00000000-0005-0000-0000-0000B0550000}"/>
    <cellStyle name="SAPBEXHLevel1 8 5 5" xfId="14967" xr:uid="{00000000-0005-0000-0000-0000B1550000}"/>
    <cellStyle name="SAPBEXHLevel1 8 6" xfId="18942" xr:uid="{00000000-0005-0000-0000-0000B2550000}"/>
    <cellStyle name="SAPBEXHLevel1 8 6 2" xfId="25851" xr:uid="{00000000-0005-0000-0000-0000B3550000}"/>
    <cellStyle name="SAPBEXHLevel1 8 7" xfId="14315" xr:uid="{00000000-0005-0000-0000-0000B4550000}"/>
    <cellStyle name="SAPBEXHLevel1 9" xfId="3477" xr:uid="{00000000-0005-0000-0000-0000B5550000}"/>
    <cellStyle name="SAPBEXHLevel1 9 2" xfId="5819" xr:uid="{00000000-0005-0000-0000-0000B6550000}"/>
    <cellStyle name="SAPBEXHLevel1 9 2 2" xfId="19873" xr:uid="{00000000-0005-0000-0000-0000B7550000}"/>
    <cellStyle name="SAPBEXHLevel1 9 2 2 2" xfId="26781" xr:uid="{00000000-0005-0000-0000-0000B8550000}"/>
    <cellStyle name="SAPBEXHLevel1 9 2 3" xfId="20421" xr:uid="{00000000-0005-0000-0000-0000B9550000}"/>
    <cellStyle name="SAPBEXHLevel1 9 2 3 2" xfId="27325" xr:uid="{00000000-0005-0000-0000-0000BA550000}"/>
    <cellStyle name="SAPBEXHLevel1 9 2 4" xfId="15165" xr:uid="{00000000-0005-0000-0000-0000BB550000}"/>
    <cellStyle name="SAPBEXHLevel1 9 2 5" xfId="13512" xr:uid="{00000000-0005-0000-0000-0000BC550000}"/>
    <cellStyle name="SAPBEXHLevel1 9 3" xfId="10696" xr:uid="{00000000-0005-0000-0000-0000BD550000}"/>
    <cellStyle name="SAPBEXHLevel1 9 3 2" xfId="22004" xr:uid="{00000000-0005-0000-0000-0000BE550000}"/>
    <cellStyle name="SAPBEXHLevel1 9 3 2 2" xfId="28901" xr:uid="{00000000-0005-0000-0000-0000BF550000}"/>
    <cellStyle name="SAPBEXHLevel1 9 3 3" xfId="22906" xr:uid="{00000000-0005-0000-0000-0000C0550000}"/>
    <cellStyle name="SAPBEXHLevel1 9 3 3 2" xfId="29802" xr:uid="{00000000-0005-0000-0000-0000C1550000}"/>
    <cellStyle name="SAPBEXHLevel1 9 3 4" xfId="17407" xr:uid="{00000000-0005-0000-0000-0000C2550000}"/>
    <cellStyle name="SAPBEXHLevel1 9 3 5" xfId="24389" xr:uid="{00000000-0005-0000-0000-0000C3550000}"/>
    <cellStyle name="SAPBEXHLevel1 9 4" xfId="6284" xr:uid="{00000000-0005-0000-0000-0000C4550000}"/>
    <cellStyle name="SAPBEXHLevel1 9 4 2" xfId="20253" xr:uid="{00000000-0005-0000-0000-0000C5550000}"/>
    <cellStyle name="SAPBEXHLevel1 9 4 2 2" xfId="27157" xr:uid="{00000000-0005-0000-0000-0000C6550000}"/>
    <cellStyle name="SAPBEXHLevel1 9 4 3" xfId="19650" xr:uid="{00000000-0005-0000-0000-0000C7550000}"/>
    <cellStyle name="SAPBEXHLevel1 9 4 3 2" xfId="26559" xr:uid="{00000000-0005-0000-0000-0000C8550000}"/>
    <cellStyle name="SAPBEXHLevel1 9 4 4" xfId="15542" xr:uid="{00000000-0005-0000-0000-0000C9550000}"/>
    <cellStyle name="SAPBEXHLevel1 9 4 5" xfId="13880" xr:uid="{00000000-0005-0000-0000-0000CA550000}"/>
    <cellStyle name="SAPBEXHLevel1 9 5" xfId="18975" xr:uid="{00000000-0005-0000-0000-0000CB550000}"/>
    <cellStyle name="SAPBEXHLevel1 9 5 2" xfId="25884" xr:uid="{00000000-0005-0000-0000-0000CC550000}"/>
    <cellStyle name="SAPBEXHLevel1 9 6" xfId="14353" xr:uid="{00000000-0005-0000-0000-0000CD550000}"/>
    <cellStyle name="SAPBEXHLevel1X" xfId="348" xr:uid="{00000000-0005-0000-0000-0000CE550000}"/>
    <cellStyle name="SAPBEXHLevel1X 10" xfId="3845" xr:uid="{00000000-0005-0000-0000-0000CF550000}"/>
    <cellStyle name="SAPBEXHLevel1X 10 2" xfId="5817" xr:uid="{00000000-0005-0000-0000-0000D0550000}"/>
    <cellStyle name="SAPBEXHLevel1X 10 2 2" xfId="19871" xr:uid="{00000000-0005-0000-0000-0000D1550000}"/>
    <cellStyle name="SAPBEXHLevel1X 10 2 2 2" xfId="26779" xr:uid="{00000000-0005-0000-0000-0000D2550000}"/>
    <cellStyle name="SAPBEXHLevel1X 10 2 3" xfId="20420" xr:uid="{00000000-0005-0000-0000-0000D3550000}"/>
    <cellStyle name="SAPBEXHLevel1X 10 2 3 2" xfId="27324" xr:uid="{00000000-0005-0000-0000-0000D4550000}"/>
    <cellStyle name="SAPBEXHLevel1X 10 2 4" xfId="15163" xr:uid="{00000000-0005-0000-0000-0000D5550000}"/>
    <cellStyle name="SAPBEXHLevel1X 10 2 5" xfId="15728" xr:uid="{00000000-0005-0000-0000-0000D6550000}"/>
    <cellStyle name="SAPBEXHLevel1X 10 3" xfId="10698" xr:uid="{00000000-0005-0000-0000-0000D7550000}"/>
    <cellStyle name="SAPBEXHLevel1X 10 3 2" xfId="22006" xr:uid="{00000000-0005-0000-0000-0000D8550000}"/>
    <cellStyle name="SAPBEXHLevel1X 10 3 2 2" xfId="28903" xr:uid="{00000000-0005-0000-0000-0000D9550000}"/>
    <cellStyle name="SAPBEXHLevel1X 10 3 3" xfId="22908" xr:uid="{00000000-0005-0000-0000-0000DA550000}"/>
    <cellStyle name="SAPBEXHLevel1X 10 3 3 2" xfId="29804" xr:uid="{00000000-0005-0000-0000-0000DB550000}"/>
    <cellStyle name="SAPBEXHLevel1X 10 3 4" xfId="17409" xr:uid="{00000000-0005-0000-0000-0000DC550000}"/>
    <cellStyle name="SAPBEXHLevel1X 10 3 5" xfId="24391" xr:uid="{00000000-0005-0000-0000-0000DD550000}"/>
    <cellStyle name="SAPBEXHLevel1X 10 4" xfId="7004" xr:uid="{00000000-0005-0000-0000-0000DE550000}"/>
    <cellStyle name="SAPBEXHLevel1X 10 4 2" xfId="20663" xr:uid="{00000000-0005-0000-0000-0000DF550000}"/>
    <cellStyle name="SAPBEXHLevel1X 10 4 2 2" xfId="27567" xr:uid="{00000000-0005-0000-0000-0000E0550000}"/>
    <cellStyle name="SAPBEXHLevel1X 10 4 3" xfId="18398" xr:uid="{00000000-0005-0000-0000-0000E1550000}"/>
    <cellStyle name="SAPBEXHLevel1X 10 4 3 2" xfId="25311" xr:uid="{00000000-0005-0000-0000-0000E2550000}"/>
    <cellStyle name="SAPBEXHLevel1X 10 4 4" xfId="15822" xr:uid="{00000000-0005-0000-0000-0000E3550000}"/>
    <cellStyle name="SAPBEXHLevel1X 10 4 5" xfId="14977" xr:uid="{00000000-0005-0000-0000-0000E4550000}"/>
    <cellStyle name="SAPBEXHLevel1X 10 5" xfId="19132" xr:uid="{00000000-0005-0000-0000-0000E5550000}"/>
    <cellStyle name="SAPBEXHLevel1X 10 5 2" xfId="26041" xr:uid="{00000000-0005-0000-0000-0000E6550000}"/>
    <cellStyle name="SAPBEXHLevel1X 10 6" xfId="14475" xr:uid="{00000000-0005-0000-0000-0000E7550000}"/>
    <cellStyle name="SAPBEXHLevel1X 11" xfId="5195" xr:uid="{00000000-0005-0000-0000-0000E8550000}"/>
    <cellStyle name="SAPBEXHLevel1X 11 2" xfId="5816" xr:uid="{00000000-0005-0000-0000-0000E9550000}"/>
    <cellStyle name="SAPBEXHLevel1X 11 2 2" xfId="19870" xr:uid="{00000000-0005-0000-0000-0000EA550000}"/>
    <cellStyle name="SAPBEXHLevel1X 11 2 2 2" xfId="26778" xr:uid="{00000000-0005-0000-0000-0000EB550000}"/>
    <cellStyle name="SAPBEXHLevel1X 11 2 3" xfId="18017" xr:uid="{00000000-0005-0000-0000-0000EC550000}"/>
    <cellStyle name="SAPBEXHLevel1X 11 2 3 2" xfId="24931" xr:uid="{00000000-0005-0000-0000-0000ED550000}"/>
    <cellStyle name="SAPBEXHLevel1X 11 2 4" xfId="15162" xr:uid="{00000000-0005-0000-0000-0000EE550000}"/>
    <cellStyle name="SAPBEXHLevel1X 11 2 5" xfId="13452" xr:uid="{00000000-0005-0000-0000-0000EF550000}"/>
    <cellStyle name="SAPBEXHLevel1X 11 3" xfId="10699" xr:uid="{00000000-0005-0000-0000-0000F0550000}"/>
    <cellStyle name="SAPBEXHLevel1X 11 3 2" xfId="22007" xr:uid="{00000000-0005-0000-0000-0000F1550000}"/>
    <cellStyle name="SAPBEXHLevel1X 11 3 2 2" xfId="28904" xr:uid="{00000000-0005-0000-0000-0000F2550000}"/>
    <cellStyle name="SAPBEXHLevel1X 11 3 3" xfId="22909" xr:uid="{00000000-0005-0000-0000-0000F3550000}"/>
    <cellStyle name="SAPBEXHLevel1X 11 3 3 2" xfId="29805" xr:uid="{00000000-0005-0000-0000-0000F4550000}"/>
    <cellStyle name="SAPBEXHLevel1X 11 3 4" xfId="17410" xr:uid="{00000000-0005-0000-0000-0000F5550000}"/>
    <cellStyle name="SAPBEXHLevel1X 11 3 5" xfId="24392" xr:uid="{00000000-0005-0000-0000-0000F6550000}"/>
    <cellStyle name="SAPBEXHLevel1X 11 4" xfId="6283" xr:uid="{00000000-0005-0000-0000-0000F7550000}"/>
    <cellStyle name="SAPBEXHLevel1X 11 4 2" xfId="20252" xr:uid="{00000000-0005-0000-0000-0000F8550000}"/>
    <cellStyle name="SAPBEXHLevel1X 11 4 2 2" xfId="27156" xr:uid="{00000000-0005-0000-0000-0000F9550000}"/>
    <cellStyle name="SAPBEXHLevel1X 11 4 3" xfId="18956" xr:uid="{00000000-0005-0000-0000-0000FA550000}"/>
    <cellStyle name="SAPBEXHLevel1X 11 4 3 2" xfId="25865" xr:uid="{00000000-0005-0000-0000-0000FB550000}"/>
    <cellStyle name="SAPBEXHLevel1X 11 4 4" xfId="15541" xr:uid="{00000000-0005-0000-0000-0000FC550000}"/>
    <cellStyle name="SAPBEXHLevel1X 11 4 5" xfId="13701" xr:uid="{00000000-0005-0000-0000-0000FD550000}"/>
    <cellStyle name="SAPBEXHLevel1X 11 5" xfId="19546" xr:uid="{00000000-0005-0000-0000-0000FE550000}"/>
    <cellStyle name="SAPBEXHLevel1X 11 5 2" xfId="26455" xr:uid="{00000000-0005-0000-0000-0000FF550000}"/>
    <cellStyle name="SAPBEXHLevel1X 11 6" xfId="14836" xr:uid="{00000000-0005-0000-0000-000000560000}"/>
    <cellStyle name="SAPBEXHLevel1X 12" xfId="1788" xr:uid="{00000000-0005-0000-0000-000001560000}"/>
    <cellStyle name="SAPBEXHLevel1X 12 2" xfId="5815" xr:uid="{00000000-0005-0000-0000-000002560000}"/>
    <cellStyle name="SAPBEXHLevel1X 12 2 2" xfId="19869" xr:uid="{00000000-0005-0000-0000-000003560000}"/>
    <cellStyle name="SAPBEXHLevel1X 12 2 2 2" xfId="26777" xr:uid="{00000000-0005-0000-0000-000004560000}"/>
    <cellStyle name="SAPBEXHLevel1X 12 2 3" xfId="20419" xr:uid="{00000000-0005-0000-0000-000005560000}"/>
    <cellStyle name="SAPBEXHLevel1X 12 2 3 2" xfId="27323" xr:uid="{00000000-0005-0000-0000-000006560000}"/>
    <cellStyle name="SAPBEXHLevel1X 12 2 4" xfId="15161" xr:uid="{00000000-0005-0000-0000-000007560000}"/>
    <cellStyle name="SAPBEXHLevel1X 12 2 5" xfId="13961" xr:uid="{00000000-0005-0000-0000-000008560000}"/>
    <cellStyle name="SAPBEXHLevel1X 12 3" xfId="10700" xr:uid="{00000000-0005-0000-0000-000009560000}"/>
    <cellStyle name="SAPBEXHLevel1X 12 3 2" xfId="22008" xr:uid="{00000000-0005-0000-0000-00000A560000}"/>
    <cellStyle name="SAPBEXHLevel1X 12 3 2 2" xfId="28905" xr:uid="{00000000-0005-0000-0000-00000B560000}"/>
    <cellStyle name="SAPBEXHLevel1X 12 3 3" xfId="22910" xr:uid="{00000000-0005-0000-0000-00000C560000}"/>
    <cellStyle name="SAPBEXHLevel1X 12 3 3 2" xfId="29806" xr:uid="{00000000-0005-0000-0000-00000D560000}"/>
    <cellStyle name="SAPBEXHLevel1X 12 3 4" xfId="17411" xr:uid="{00000000-0005-0000-0000-00000E560000}"/>
    <cellStyle name="SAPBEXHLevel1X 12 3 5" xfId="24393" xr:uid="{00000000-0005-0000-0000-00000F560000}"/>
    <cellStyle name="SAPBEXHLevel1X 12 4" xfId="18451" xr:uid="{00000000-0005-0000-0000-000010560000}"/>
    <cellStyle name="SAPBEXHLevel1X 12 4 2" xfId="25364" xr:uid="{00000000-0005-0000-0000-000011560000}"/>
    <cellStyle name="SAPBEXHLevel1X 12 5" xfId="13796" xr:uid="{00000000-0005-0000-0000-000012560000}"/>
    <cellStyle name="SAPBEXHLevel1X 13" xfId="5818" xr:uid="{00000000-0005-0000-0000-000013560000}"/>
    <cellStyle name="SAPBEXHLevel1X 13 2" xfId="19872" xr:uid="{00000000-0005-0000-0000-000014560000}"/>
    <cellStyle name="SAPBEXHLevel1X 13 2 2" xfId="26780" xr:uid="{00000000-0005-0000-0000-000015560000}"/>
    <cellStyle name="SAPBEXHLevel1X 13 3" xfId="18016" xr:uid="{00000000-0005-0000-0000-000016560000}"/>
    <cellStyle name="SAPBEXHLevel1X 13 3 2" xfId="24930" xr:uid="{00000000-0005-0000-0000-000017560000}"/>
    <cellStyle name="SAPBEXHLevel1X 13 4" xfId="15164" xr:uid="{00000000-0005-0000-0000-000018560000}"/>
    <cellStyle name="SAPBEXHLevel1X 13 5" xfId="14644" xr:uid="{00000000-0005-0000-0000-000019560000}"/>
    <cellStyle name="SAPBEXHLevel1X 14" xfId="10697" xr:uid="{00000000-0005-0000-0000-00001A560000}"/>
    <cellStyle name="SAPBEXHLevel1X 14 2" xfId="22005" xr:uid="{00000000-0005-0000-0000-00001B560000}"/>
    <cellStyle name="SAPBEXHLevel1X 14 2 2" xfId="28902" xr:uid="{00000000-0005-0000-0000-00001C560000}"/>
    <cellStyle name="SAPBEXHLevel1X 14 3" xfId="22907" xr:uid="{00000000-0005-0000-0000-00001D560000}"/>
    <cellStyle name="SAPBEXHLevel1X 14 3 2" xfId="29803" xr:uid="{00000000-0005-0000-0000-00001E560000}"/>
    <cellStyle name="SAPBEXHLevel1X 14 4" xfId="17408" xr:uid="{00000000-0005-0000-0000-00001F560000}"/>
    <cellStyle name="SAPBEXHLevel1X 14 5" xfId="24390" xr:uid="{00000000-0005-0000-0000-000020560000}"/>
    <cellStyle name="SAPBEXHLevel1X 15" xfId="18090" xr:uid="{00000000-0005-0000-0000-000021560000}"/>
    <cellStyle name="SAPBEXHLevel1X 15 2" xfId="25004" xr:uid="{00000000-0005-0000-0000-000022560000}"/>
    <cellStyle name="SAPBEXHLevel1X 16" xfId="13353" xr:uid="{00000000-0005-0000-0000-000023560000}"/>
    <cellStyle name="SAPBEXHLevel1X 2" xfId="349" xr:uid="{00000000-0005-0000-0000-000024560000}"/>
    <cellStyle name="SAPBEXHLevel1X 2 10" xfId="13354" xr:uid="{00000000-0005-0000-0000-000025560000}"/>
    <cellStyle name="SAPBEXHLevel1X 2 2" xfId="3556" xr:uid="{00000000-0005-0000-0000-000026560000}"/>
    <cellStyle name="SAPBEXHLevel1X 2 2 2" xfId="5813" xr:uid="{00000000-0005-0000-0000-000027560000}"/>
    <cellStyle name="SAPBEXHLevel1X 2 2 2 2" xfId="6281" xr:uid="{00000000-0005-0000-0000-000028560000}"/>
    <cellStyle name="SAPBEXHLevel1X 2 2 2 2 2" xfId="20250" xr:uid="{00000000-0005-0000-0000-000029560000}"/>
    <cellStyle name="SAPBEXHLevel1X 2 2 2 2 2 2" xfId="27154" xr:uid="{00000000-0005-0000-0000-00002A560000}"/>
    <cellStyle name="SAPBEXHLevel1X 2 2 2 2 3" xfId="19095" xr:uid="{00000000-0005-0000-0000-00002B560000}"/>
    <cellStyle name="SAPBEXHLevel1X 2 2 2 2 3 2" xfId="26004" xr:uid="{00000000-0005-0000-0000-00002C560000}"/>
    <cellStyle name="SAPBEXHLevel1X 2 2 2 2 4" xfId="15539" xr:uid="{00000000-0005-0000-0000-00002D560000}"/>
    <cellStyle name="SAPBEXHLevel1X 2 2 2 2 5" xfId="13881" xr:uid="{00000000-0005-0000-0000-00002E560000}"/>
    <cellStyle name="SAPBEXHLevel1X 2 2 2 3" xfId="19867" xr:uid="{00000000-0005-0000-0000-00002F560000}"/>
    <cellStyle name="SAPBEXHLevel1X 2 2 2 3 2" xfId="26775" xr:uid="{00000000-0005-0000-0000-000030560000}"/>
    <cellStyle name="SAPBEXHLevel1X 2 2 2 4" xfId="19695" xr:uid="{00000000-0005-0000-0000-000031560000}"/>
    <cellStyle name="SAPBEXHLevel1X 2 2 2 4 2" xfId="26604" xr:uid="{00000000-0005-0000-0000-000032560000}"/>
    <cellStyle name="SAPBEXHLevel1X 2 2 2 5" xfId="15159" xr:uid="{00000000-0005-0000-0000-000033560000}"/>
    <cellStyle name="SAPBEXHLevel1X 2 2 2 6" xfId="14645" xr:uid="{00000000-0005-0000-0000-000034560000}"/>
    <cellStyle name="SAPBEXHLevel1X 2 2 3" xfId="10702" xr:uid="{00000000-0005-0000-0000-000035560000}"/>
    <cellStyle name="SAPBEXHLevel1X 2 2 3 2" xfId="22010" xr:uid="{00000000-0005-0000-0000-000036560000}"/>
    <cellStyle name="SAPBEXHLevel1X 2 2 3 2 2" xfId="28907" xr:uid="{00000000-0005-0000-0000-000037560000}"/>
    <cellStyle name="SAPBEXHLevel1X 2 2 3 3" xfId="22912" xr:uid="{00000000-0005-0000-0000-000038560000}"/>
    <cellStyle name="SAPBEXHLevel1X 2 2 3 3 2" xfId="29808" xr:uid="{00000000-0005-0000-0000-000039560000}"/>
    <cellStyle name="SAPBEXHLevel1X 2 2 3 4" xfId="17413" xr:uid="{00000000-0005-0000-0000-00003A560000}"/>
    <cellStyle name="SAPBEXHLevel1X 2 2 3 5" xfId="24395" xr:uid="{00000000-0005-0000-0000-00003B560000}"/>
    <cellStyle name="SAPBEXHLevel1X 2 2 4" xfId="9802" xr:uid="{00000000-0005-0000-0000-00003C560000}"/>
    <cellStyle name="SAPBEXHLevel1X 2 2 4 2" xfId="21271" xr:uid="{00000000-0005-0000-0000-00003D560000}"/>
    <cellStyle name="SAPBEXHLevel1X 2 2 4 2 2" xfId="28175" xr:uid="{00000000-0005-0000-0000-00003E560000}"/>
    <cellStyle name="SAPBEXHLevel1X 2 2 4 3" xfId="17925" xr:uid="{00000000-0005-0000-0000-00003F560000}"/>
    <cellStyle name="SAPBEXHLevel1X 2 2 4 3 2" xfId="24839" xr:uid="{00000000-0005-0000-0000-000040560000}"/>
    <cellStyle name="SAPBEXHLevel1X 2 2 4 4" xfId="16649" xr:uid="{00000000-0005-0000-0000-000041560000}"/>
    <cellStyle name="SAPBEXHLevel1X 2 2 4 5" xfId="23732" xr:uid="{00000000-0005-0000-0000-000042560000}"/>
    <cellStyle name="SAPBEXHLevel1X 2 2 5" xfId="19021" xr:uid="{00000000-0005-0000-0000-000043560000}"/>
    <cellStyle name="SAPBEXHLevel1X 2 2 5 2" xfId="25930" xr:uid="{00000000-0005-0000-0000-000044560000}"/>
    <cellStyle name="SAPBEXHLevel1X 2 2 6" xfId="14389" xr:uid="{00000000-0005-0000-0000-000045560000}"/>
    <cellStyle name="SAPBEXHLevel1X 2 3" xfId="5196" xr:uid="{00000000-0005-0000-0000-000046560000}"/>
    <cellStyle name="SAPBEXHLevel1X 2 3 2" xfId="5812" xr:uid="{00000000-0005-0000-0000-000047560000}"/>
    <cellStyle name="SAPBEXHLevel1X 2 3 2 2" xfId="19866" xr:uid="{00000000-0005-0000-0000-000048560000}"/>
    <cellStyle name="SAPBEXHLevel1X 2 3 2 2 2" xfId="26774" xr:uid="{00000000-0005-0000-0000-000049560000}"/>
    <cellStyle name="SAPBEXHLevel1X 2 3 2 3" xfId="18770" xr:uid="{00000000-0005-0000-0000-00004A560000}"/>
    <cellStyle name="SAPBEXHLevel1X 2 3 2 3 2" xfId="25681" xr:uid="{00000000-0005-0000-0000-00004B560000}"/>
    <cellStyle name="SAPBEXHLevel1X 2 3 2 4" xfId="15158" xr:uid="{00000000-0005-0000-0000-00004C560000}"/>
    <cellStyle name="SAPBEXHLevel1X 2 3 2 5" xfId="13962" xr:uid="{00000000-0005-0000-0000-00004D560000}"/>
    <cellStyle name="SAPBEXHLevel1X 2 3 3" xfId="10703" xr:uid="{00000000-0005-0000-0000-00004E560000}"/>
    <cellStyle name="SAPBEXHLevel1X 2 3 3 2" xfId="22011" xr:uid="{00000000-0005-0000-0000-00004F560000}"/>
    <cellStyle name="SAPBEXHLevel1X 2 3 3 2 2" xfId="28908" xr:uid="{00000000-0005-0000-0000-000050560000}"/>
    <cellStyle name="SAPBEXHLevel1X 2 3 3 3" xfId="22913" xr:uid="{00000000-0005-0000-0000-000051560000}"/>
    <cellStyle name="SAPBEXHLevel1X 2 3 3 3 2" xfId="29809" xr:uid="{00000000-0005-0000-0000-000052560000}"/>
    <cellStyle name="SAPBEXHLevel1X 2 3 3 4" xfId="17414" xr:uid="{00000000-0005-0000-0000-000053560000}"/>
    <cellStyle name="SAPBEXHLevel1X 2 3 3 5" xfId="24396" xr:uid="{00000000-0005-0000-0000-000054560000}"/>
    <cellStyle name="SAPBEXHLevel1X 2 3 4" xfId="9694" xr:uid="{00000000-0005-0000-0000-000055560000}"/>
    <cellStyle name="SAPBEXHLevel1X 2 3 4 2" xfId="21163" xr:uid="{00000000-0005-0000-0000-000056560000}"/>
    <cellStyle name="SAPBEXHLevel1X 2 3 4 2 2" xfId="28067" xr:uid="{00000000-0005-0000-0000-000057560000}"/>
    <cellStyle name="SAPBEXHLevel1X 2 3 4 3" xfId="19230" xr:uid="{00000000-0005-0000-0000-000058560000}"/>
    <cellStyle name="SAPBEXHLevel1X 2 3 4 3 2" xfId="26139" xr:uid="{00000000-0005-0000-0000-000059560000}"/>
    <cellStyle name="SAPBEXHLevel1X 2 3 4 4" xfId="16541" xr:uid="{00000000-0005-0000-0000-00005A560000}"/>
    <cellStyle name="SAPBEXHLevel1X 2 3 4 5" xfId="23624" xr:uid="{00000000-0005-0000-0000-00005B560000}"/>
    <cellStyle name="SAPBEXHLevel1X 2 3 5" xfId="19547" xr:uid="{00000000-0005-0000-0000-00005C560000}"/>
    <cellStyle name="SAPBEXHLevel1X 2 3 5 2" xfId="26456" xr:uid="{00000000-0005-0000-0000-00005D560000}"/>
    <cellStyle name="SAPBEXHLevel1X 2 3 6" xfId="14837" xr:uid="{00000000-0005-0000-0000-00005E560000}"/>
    <cellStyle name="SAPBEXHLevel1X 2 4" xfId="2770" xr:uid="{00000000-0005-0000-0000-00005F560000}"/>
    <cellStyle name="SAPBEXHLevel1X 2 4 2" xfId="5811" xr:uid="{00000000-0005-0000-0000-000060560000}"/>
    <cellStyle name="SAPBEXHLevel1X 2 4 2 2" xfId="19865" xr:uid="{00000000-0005-0000-0000-000061560000}"/>
    <cellStyle name="SAPBEXHLevel1X 2 4 2 2 2" xfId="26773" xr:uid="{00000000-0005-0000-0000-000062560000}"/>
    <cellStyle name="SAPBEXHLevel1X 2 4 2 3" xfId="18771" xr:uid="{00000000-0005-0000-0000-000063560000}"/>
    <cellStyle name="SAPBEXHLevel1X 2 4 2 3 2" xfId="25682" xr:uid="{00000000-0005-0000-0000-000064560000}"/>
    <cellStyle name="SAPBEXHLevel1X 2 4 2 4" xfId="15157" xr:uid="{00000000-0005-0000-0000-000065560000}"/>
    <cellStyle name="SAPBEXHLevel1X 2 4 2 5" xfId="13698" xr:uid="{00000000-0005-0000-0000-000066560000}"/>
    <cellStyle name="SAPBEXHLevel1X 2 4 3" xfId="10704" xr:uid="{00000000-0005-0000-0000-000067560000}"/>
    <cellStyle name="SAPBEXHLevel1X 2 4 3 2" xfId="22012" xr:uid="{00000000-0005-0000-0000-000068560000}"/>
    <cellStyle name="SAPBEXHLevel1X 2 4 3 2 2" xfId="28909" xr:uid="{00000000-0005-0000-0000-000069560000}"/>
    <cellStyle name="SAPBEXHLevel1X 2 4 3 3" xfId="22914" xr:uid="{00000000-0005-0000-0000-00006A560000}"/>
    <cellStyle name="SAPBEXHLevel1X 2 4 3 3 2" xfId="29810" xr:uid="{00000000-0005-0000-0000-00006B560000}"/>
    <cellStyle name="SAPBEXHLevel1X 2 4 3 4" xfId="17415" xr:uid="{00000000-0005-0000-0000-00006C560000}"/>
    <cellStyle name="SAPBEXHLevel1X 2 4 3 5" xfId="24397" xr:uid="{00000000-0005-0000-0000-00006D560000}"/>
    <cellStyle name="SAPBEXHLevel1X 2 4 4" xfId="9557" xr:uid="{00000000-0005-0000-0000-00006E560000}"/>
    <cellStyle name="SAPBEXHLevel1X 2 4 4 2" xfId="21050" xr:uid="{00000000-0005-0000-0000-00006F560000}"/>
    <cellStyle name="SAPBEXHLevel1X 2 4 4 2 2" xfId="27954" xr:uid="{00000000-0005-0000-0000-000070560000}"/>
    <cellStyle name="SAPBEXHLevel1X 2 4 4 3" xfId="19258" xr:uid="{00000000-0005-0000-0000-000071560000}"/>
    <cellStyle name="SAPBEXHLevel1X 2 4 4 3 2" xfId="26167" xr:uid="{00000000-0005-0000-0000-000072560000}"/>
    <cellStyle name="SAPBEXHLevel1X 2 4 4 4" xfId="16405" xr:uid="{00000000-0005-0000-0000-000073560000}"/>
    <cellStyle name="SAPBEXHLevel1X 2 4 4 5" xfId="23511" xr:uid="{00000000-0005-0000-0000-000074560000}"/>
    <cellStyle name="SAPBEXHLevel1X 2 4 5" xfId="18724" xr:uid="{00000000-0005-0000-0000-000075560000}"/>
    <cellStyle name="SAPBEXHLevel1X 2 4 5 2" xfId="25635" xr:uid="{00000000-0005-0000-0000-000076560000}"/>
    <cellStyle name="SAPBEXHLevel1X 2 4 6" xfId="14064" xr:uid="{00000000-0005-0000-0000-000077560000}"/>
    <cellStyle name="SAPBEXHLevel1X 2 5" xfId="5814" xr:uid="{00000000-0005-0000-0000-000078560000}"/>
    <cellStyle name="SAPBEXHLevel1X 2 5 2" xfId="9461" xr:uid="{00000000-0005-0000-0000-000079560000}"/>
    <cellStyle name="SAPBEXHLevel1X 2 5 2 2" xfId="20955" xr:uid="{00000000-0005-0000-0000-00007A560000}"/>
    <cellStyle name="SAPBEXHLevel1X 2 5 2 2 2" xfId="27859" xr:uid="{00000000-0005-0000-0000-00007B560000}"/>
    <cellStyle name="SAPBEXHLevel1X 2 5 2 3" xfId="19278" xr:uid="{00000000-0005-0000-0000-00007C560000}"/>
    <cellStyle name="SAPBEXHLevel1X 2 5 2 3 2" xfId="26187" xr:uid="{00000000-0005-0000-0000-00007D560000}"/>
    <cellStyle name="SAPBEXHLevel1X 2 5 2 4" xfId="16309" xr:uid="{00000000-0005-0000-0000-00007E560000}"/>
    <cellStyle name="SAPBEXHLevel1X 2 5 2 5" xfId="23416" xr:uid="{00000000-0005-0000-0000-00007F560000}"/>
    <cellStyle name="SAPBEXHLevel1X 2 5 3" xfId="19868" xr:uid="{00000000-0005-0000-0000-000080560000}"/>
    <cellStyle name="SAPBEXHLevel1X 2 5 3 2" xfId="26776" xr:uid="{00000000-0005-0000-0000-000081560000}"/>
    <cellStyle name="SAPBEXHLevel1X 2 5 4" xfId="18235" xr:uid="{00000000-0005-0000-0000-000082560000}"/>
    <cellStyle name="SAPBEXHLevel1X 2 5 4 2" xfId="25149" xr:uid="{00000000-0005-0000-0000-000083560000}"/>
    <cellStyle name="SAPBEXHLevel1X 2 5 5" xfId="15160" xr:uid="{00000000-0005-0000-0000-000084560000}"/>
    <cellStyle name="SAPBEXHLevel1X 2 5 6" xfId="13704" xr:uid="{00000000-0005-0000-0000-000085560000}"/>
    <cellStyle name="SAPBEXHLevel1X 2 6" xfId="10701" xr:uid="{00000000-0005-0000-0000-000086560000}"/>
    <cellStyle name="SAPBEXHLevel1X 2 6 2" xfId="9675" xr:uid="{00000000-0005-0000-0000-000087560000}"/>
    <cellStyle name="SAPBEXHLevel1X 2 6 2 2" xfId="21144" xr:uid="{00000000-0005-0000-0000-000088560000}"/>
    <cellStyle name="SAPBEXHLevel1X 2 6 2 2 2" xfId="28048" xr:uid="{00000000-0005-0000-0000-000089560000}"/>
    <cellStyle name="SAPBEXHLevel1X 2 6 2 3" xfId="18919" xr:uid="{00000000-0005-0000-0000-00008A560000}"/>
    <cellStyle name="SAPBEXHLevel1X 2 6 2 3 2" xfId="25828" xr:uid="{00000000-0005-0000-0000-00008B560000}"/>
    <cellStyle name="SAPBEXHLevel1X 2 6 2 4" xfId="16522" xr:uid="{00000000-0005-0000-0000-00008C560000}"/>
    <cellStyle name="SAPBEXHLevel1X 2 6 2 5" xfId="23605" xr:uid="{00000000-0005-0000-0000-00008D560000}"/>
    <cellStyle name="SAPBEXHLevel1X 2 6 3" xfId="22009" xr:uid="{00000000-0005-0000-0000-00008E560000}"/>
    <cellStyle name="SAPBEXHLevel1X 2 6 3 2" xfId="28906" xr:uid="{00000000-0005-0000-0000-00008F560000}"/>
    <cellStyle name="SAPBEXHLevel1X 2 6 4" xfId="22911" xr:uid="{00000000-0005-0000-0000-000090560000}"/>
    <cellStyle name="SAPBEXHLevel1X 2 6 4 2" xfId="29807" xr:uid="{00000000-0005-0000-0000-000091560000}"/>
    <cellStyle name="SAPBEXHLevel1X 2 6 5" xfId="17412" xr:uid="{00000000-0005-0000-0000-000092560000}"/>
    <cellStyle name="SAPBEXHLevel1X 2 6 6" xfId="24394" xr:uid="{00000000-0005-0000-0000-000093560000}"/>
    <cellStyle name="SAPBEXHLevel1X 2 7" xfId="6282" xr:uid="{00000000-0005-0000-0000-000094560000}"/>
    <cellStyle name="SAPBEXHLevel1X 2 7 2" xfId="20251" xr:uid="{00000000-0005-0000-0000-000095560000}"/>
    <cellStyle name="SAPBEXHLevel1X 2 7 2 2" xfId="27155" xr:uid="{00000000-0005-0000-0000-000096560000}"/>
    <cellStyle name="SAPBEXHLevel1X 2 7 3" xfId="19385" xr:uid="{00000000-0005-0000-0000-000097560000}"/>
    <cellStyle name="SAPBEXHLevel1X 2 7 3 2" xfId="26294" xr:uid="{00000000-0005-0000-0000-000098560000}"/>
    <cellStyle name="SAPBEXHLevel1X 2 7 4" xfId="15540" xr:uid="{00000000-0005-0000-0000-000099560000}"/>
    <cellStyle name="SAPBEXHLevel1X 2 7 5" xfId="14566" xr:uid="{00000000-0005-0000-0000-00009A560000}"/>
    <cellStyle name="SAPBEXHLevel1X 2 8" xfId="10043" xr:uid="{00000000-0005-0000-0000-00009B560000}"/>
    <cellStyle name="SAPBEXHLevel1X 2 8 2" xfId="21495" xr:uid="{00000000-0005-0000-0000-00009C560000}"/>
    <cellStyle name="SAPBEXHLevel1X 2 8 2 2" xfId="28394" xr:uid="{00000000-0005-0000-0000-00009D560000}"/>
    <cellStyle name="SAPBEXHLevel1X 2 8 3" xfId="19153" xr:uid="{00000000-0005-0000-0000-00009E560000}"/>
    <cellStyle name="SAPBEXHLevel1X 2 8 3 2" xfId="26062" xr:uid="{00000000-0005-0000-0000-00009F560000}"/>
    <cellStyle name="SAPBEXHLevel1X 2 8 4" xfId="16873" xr:uid="{00000000-0005-0000-0000-0000A0560000}"/>
    <cellStyle name="SAPBEXHLevel1X 2 8 5" xfId="23948" xr:uid="{00000000-0005-0000-0000-0000A1560000}"/>
    <cellStyle name="SAPBEXHLevel1X 2 9" xfId="18091" xr:uid="{00000000-0005-0000-0000-0000A2560000}"/>
    <cellStyle name="SAPBEXHLevel1X 2 9 2" xfId="25005" xr:uid="{00000000-0005-0000-0000-0000A3560000}"/>
    <cellStyle name="SAPBEXHLevel1X 3" xfId="350" xr:uid="{00000000-0005-0000-0000-0000A4560000}"/>
    <cellStyle name="SAPBEXHLevel1X 3 10" xfId="13355" xr:uid="{00000000-0005-0000-0000-0000A5560000}"/>
    <cellStyle name="SAPBEXHLevel1X 3 2" xfId="3557" xr:uid="{00000000-0005-0000-0000-0000A6560000}"/>
    <cellStyle name="SAPBEXHLevel1X 3 2 2" xfId="5809" xr:uid="{00000000-0005-0000-0000-0000A7560000}"/>
    <cellStyle name="SAPBEXHLevel1X 3 2 2 2" xfId="6279" xr:uid="{00000000-0005-0000-0000-0000A8560000}"/>
    <cellStyle name="SAPBEXHLevel1X 3 2 2 2 2" xfId="20248" xr:uid="{00000000-0005-0000-0000-0000A9560000}"/>
    <cellStyle name="SAPBEXHLevel1X 3 2 2 2 2 2" xfId="27152" xr:uid="{00000000-0005-0000-0000-0000AA560000}"/>
    <cellStyle name="SAPBEXHLevel1X 3 2 2 2 3" xfId="17994" xr:uid="{00000000-0005-0000-0000-0000AB560000}"/>
    <cellStyle name="SAPBEXHLevel1X 3 2 2 2 3 2" xfId="24908" xr:uid="{00000000-0005-0000-0000-0000AC560000}"/>
    <cellStyle name="SAPBEXHLevel1X 3 2 2 2 4" xfId="15537" xr:uid="{00000000-0005-0000-0000-0000AD560000}"/>
    <cellStyle name="SAPBEXHLevel1X 3 2 2 2 5" xfId="14567" xr:uid="{00000000-0005-0000-0000-0000AE560000}"/>
    <cellStyle name="SAPBEXHLevel1X 3 2 2 3" xfId="19863" xr:uid="{00000000-0005-0000-0000-0000AF560000}"/>
    <cellStyle name="SAPBEXHLevel1X 3 2 2 3 2" xfId="26771" xr:uid="{00000000-0005-0000-0000-0000B0560000}"/>
    <cellStyle name="SAPBEXHLevel1X 3 2 2 4" xfId="18772" xr:uid="{00000000-0005-0000-0000-0000B1560000}"/>
    <cellStyle name="SAPBEXHLevel1X 3 2 2 4 2" xfId="25683" xr:uid="{00000000-0005-0000-0000-0000B2560000}"/>
    <cellStyle name="SAPBEXHLevel1X 3 2 2 5" xfId="15155" xr:uid="{00000000-0005-0000-0000-0000B3560000}"/>
    <cellStyle name="SAPBEXHLevel1X 3 2 2 6" xfId="13963" xr:uid="{00000000-0005-0000-0000-0000B4560000}"/>
    <cellStyle name="SAPBEXHLevel1X 3 2 3" xfId="10706" xr:uid="{00000000-0005-0000-0000-0000B5560000}"/>
    <cellStyle name="SAPBEXHLevel1X 3 2 3 2" xfId="22014" xr:uid="{00000000-0005-0000-0000-0000B6560000}"/>
    <cellStyle name="SAPBEXHLevel1X 3 2 3 2 2" xfId="28911" xr:uid="{00000000-0005-0000-0000-0000B7560000}"/>
    <cellStyle name="SAPBEXHLevel1X 3 2 3 3" xfId="22916" xr:uid="{00000000-0005-0000-0000-0000B8560000}"/>
    <cellStyle name="SAPBEXHLevel1X 3 2 3 3 2" xfId="29812" xr:uid="{00000000-0005-0000-0000-0000B9560000}"/>
    <cellStyle name="SAPBEXHLevel1X 3 2 3 4" xfId="17417" xr:uid="{00000000-0005-0000-0000-0000BA560000}"/>
    <cellStyle name="SAPBEXHLevel1X 3 2 3 5" xfId="24399" xr:uid="{00000000-0005-0000-0000-0000BB560000}"/>
    <cellStyle name="SAPBEXHLevel1X 3 2 4" xfId="9826" xr:uid="{00000000-0005-0000-0000-0000BC560000}"/>
    <cellStyle name="SAPBEXHLevel1X 3 2 4 2" xfId="21295" xr:uid="{00000000-0005-0000-0000-0000BD560000}"/>
    <cellStyle name="SAPBEXHLevel1X 3 2 4 2 2" xfId="28198" xr:uid="{00000000-0005-0000-0000-0000BE560000}"/>
    <cellStyle name="SAPBEXHLevel1X 3 2 4 3" xfId="18504" xr:uid="{00000000-0005-0000-0000-0000BF560000}"/>
    <cellStyle name="SAPBEXHLevel1X 3 2 4 3 2" xfId="25416" xr:uid="{00000000-0005-0000-0000-0000C0560000}"/>
    <cellStyle name="SAPBEXHLevel1X 3 2 4 4" xfId="16673" xr:uid="{00000000-0005-0000-0000-0000C1560000}"/>
    <cellStyle name="SAPBEXHLevel1X 3 2 4 5" xfId="23755" xr:uid="{00000000-0005-0000-0000-0000C2560000}"/>
    <cellStyle name="SAPBEXHLevel1X 3 2 5" xfId="19022" xr:uid="{00000000-0005-0000-0000-0000C3560000}"/>
    <cellStyle name="SAPBEXHLevel1X 3 2 5 2" xfId="25931" xr:uid="{00000000-0005-0000-0000-0000C4560000}"/>
    <cellStyle name="SAPBEXHLevel1X 3 2 6" xfId="14390" xr:uid="{00000000-0005-0000-0000-0000C5560000}"/>
    <cellStyle name="SAPBEXHLevel1X 3 3" xfId="5197" xr:uid="{00000000-0005-0000-0000-0000C6560000}"/>
    <cellStyle name="SAPBEXHLevel1X 3 3 2" xfId="5808" xr:uid="{00000000-0005-0000-0000-0000C7560000}"/>
    <cellStyle name="SAPBEXHLevel1X 3 3 2 2" xfId="19862" xr:uid="{00000000-0005-0000-0000-0000C8560000}"/>
    <cellStyle name="SAPBEXHLevel1X 3 3 2 2 2" xfId="26770" xr:uid="{00000000-0005-0000-0000-0000C9560000}"/>
    <cellStyle name="SAPBEXHLevel1X 3 3 2 3" xfId="18808" xr:uid="{00000000-0005-0000-0000-0000CA560000}"/>
    <cellStyle name="SAPBEXHLevel1X 3 3 2 3 2" xfId="25718" xr:uid="{00000000-0005-0000-0000-0000CB560000}"/>
    <cellStyle name="SAPBEXHLevel1X 3 3 2 4" xfId="15154" xr:uid="{00000000-0005-0000-0000-0000CC560000}"/>
    <cellStyle name="SAPBEXHLevel1X 3 3 2 5" xfId="13709" xr:uid="{00000000-0005-0000-0000-0000CD560000}"/>
    <cellStyle name="SAPBEXHLevel1X 3 3 3" xfId="10707" xr:uid="{00000000-0005-0000-0000-0000CE560000}"/>
    <cellStyle name="SAPBEXHLevel1X 3 3 3 2" xfId="22015" xr:uid="{00000000-0005-0000-0000-0000CF560000}"/>
    <cellStyle name="SAPBEXHLevel1X 3 3 3 2 2" xfId="28912" xr:uid="{00000000-0005-0000-0000-0000D0560000}"/>
    <cellStyle name="SAPBEXHLevel1X 3 3 3 3" xfId="22917" xr:uid="{00000000-0005-0000-0000-0000D1560000}"/>
    <cellStyle name="SAPBEXHLevel1X 3 3 3 3 2" xfId="29813" xr:uid="{00000000-0005-0000-0000-0000D2560000}"/>
    <cellStyle name="SAPBEXHLevel1X 3 3 3 4" xfId="17418" xr:uid="{00000000-0005-0000-0000-0000D3560000}"/>
    <cellStyle name="SAPBEXHLevel1X 3 3 3 5" xfId="24400" xr:uid="{00000000-0005-0000-0000-0000D4560000}"/>
    <cellStyle name="SAPBEXHLevel1X 3 3 4" xfId="9768" xr:uid="{00000000-0005-0000-0000-0000D5560000}"/>
    <cellStyle name="SAPBEXHLevel1X 3 3 4 2" xfId="21237" xr:uid="{00000000-0005-0000-0000-0000D6560000}"/>
    <cellStyle name="SAPBEXHLevel1X 3 3 4 2 2" xfId="28141" xr:uid="{00000000-0005-0000-0000-0000D7560000}"/>
    <cellStyle name="SAPBEXHLevel1X 3 3 4 3" xfId="20002" xr:uid="{00000000-0005-0000-0000-0000D8560000}"/>
    <cellStyle name="SAPBEXHLevel1X 3 3 4 3 2" xfId="26910" xr:uid="{00000000-0005-0000-0000-0000D9560000}"/>
    <cellStyle name="SAPBEXHLevel1X 3 3 4 4" xfId="16615" xr:uid="{00000000-0005-0000-0000-0000DA560000}"/>
    <cellStyle name="SAPBEXHLevel1X 3 3 4 5" xfId="23698" xr:uid="{00000000-0005-0000-0000-0000DB560000}"/>
    <cellStyle name="SAPBEXHLevel1X 3 3 5" xfId="19548" xr:uid="{00000000-0005-0000-0000-0000DC560000}"/>
    <cellStyle name="SAPBEXHLevel1X 3 3 5 2" xfId="26457" xr:uid="{00000000-0005-0000-0000-0000DD560000}"/>
    <cellStyle name="SAPBEXHLevel1X 3 3 6" xfId="14838" xr:uid="{00000000-0005-0000-0000-0000DE560000}"/>
    <cellStyle name="SAPBEXHLevel1X 3 4" xfId="2771" xr:uid="{00000000-0005-0000-0000-0000DF560000}"/>
    <cellStyle name="SAPBEXHLevel1X 3 4 2" xfId="5807" xr:uid="{00000000-0005-0000-0000-0000E0560000}"/>
    <cellStyle name="SAPBEXHLevel1X 3 4 2 2" xfId="19861" xr:uid="{00000000-0005-0000-0000-0000E1560000}"/>
    <cellStyle name="SAPBEXHLevel1X 3 4 2 2 2" xfId="26769" xr:uid="{00000000-0005-0000-0000-0000E2560000}"/>
    <cellStyle name="SAPBEXHLevel1X 3 4 2 3" xfId="19425" xr:uid="{00000000-0005-0000-0000-0000E3560000}"/>
    <cellStyle name="SAPBEXHLevel1X 3 4 2 3 2" xfId="26334" xr:uid="{00000000-0005-0000-0000-0000E4560000}"/>
    <cellStyle name="SAPBEXHLevel1X 3 4 2 4" xfId="15153" xr:uid="{00000000-0005-0000-0000-0000E5560000}"/>
    <cellStyle name="SAPBEXHLevel1X 3 4 2 5" xfId="14647" xr:uid="{00000000-0005-0000-0000-0000E6560000}"/>
    <cellStyle name="SAPBEXHLevel1X 3 4 3" xfId="10708" xr:uid="{00000000-0005-0000-0000-0000E7560000}"/>
    <cellStyle name="SAPBEXHLevel1X 3 4 3 2" xfId="22016" xr:uid="{00000000-0005-0000-0000-0000E8560000}"/>
    <cellStyle name="SAPBEXHLevel1X 3 4 3 2 2" xfId="28913" xr:uid="{00000000-0005-0000-0000-0000E9560000}"/>
    <cellStyle name="SAPBEXHLevel1X 3 4 3 3" xfId="22918" xr:uid="{00000000-0005-0000-0000-0000EA560000}"/>
    <cellStyle name="SAPBEXHLevel1X 3 4 3 3 2" xfId="29814" xr:uid="{00000000-0005-0000-0000-0000EB560000}"/>
    <cellStyle name="SAPBEXHLevel1X 3 4 3 4" xfId="17419" xr:uid="{00000000-0005-0000-0000-0000EC560000}"/>
    <cellStyle name="SAPBEXHLevel1X 3 4 3 5" xfId="24401" xr:uid="{00000000-0005-0000-0000-0000ED560000}"/>
    <cellStyle name="SAPBEXHLevel1X 3 4 4" xfId="9606" xr:uid="{00000000-0005-0000-0000-0000EE560000}"/>
    <cellStyle name="SAPBEXHLevel1X 3 4 4 2" xfId="21081" xr:uid="{00000000-0005-0000-0000-0000EF560000}"/>
    <cellStyle name="SAPBEXHLevel1X 3 4 4 2 2" xfId="27985" xr:uid="{00000000-0005-0000-0000-0000F0560000}"/>
    <cellStyle name="SAPBEXHLevel1X 3 4 4 3" xfId="20551" xr:uid="{00000000-0005-0000-0000-0000F1560000}"/>
    <cellStyle name="SAPBEXHLevel1X 3 4 4 3 2" xfId="27455" xr:uid="{00000000-0005-0000-0000-0000F2560000}"/>
    <cellStyle name="SAPBEXHLevel1X 3 4 4 4" xfId="16454" xr:uid="{00000000-0005-0000-0000-0000F3560000}"/>
    <cellStyle name="SAPBEXHLevel1X 3 4 4 5" xfId="23542" xr:uid="{00000000-0005-0000-0000-0000F4560000}"/>
    <cellStyle name="SAPBEXHLevel1X 3 4 5" xfId="18725" xr:uid="{00000000-0005-0000-0000-0000F5560000}"/>
    <cellStyle name="SAPBEXHLevel1X 3 4 5 2" xfId="25636" xr:uid="{00000000-0005-0000-0000-0000F6560000}"/>
    <cellStyle name="SAPBEXHLevel1X 3 4 6" xfId="14065" xr:uid="{00000000-0005-0000-0000-0000F7560000}"/>
    <cellStyle name="SAPBEXHLevel1X 3 5" xfId="5810" xr:uid="{00000000-0005-0000-0000-0000F8560000}"/>
    <cellStyle name="SAPBEXHLevel1X 3 5 2" xfId="11057" xr:uid="{00000000-0005-0000-0000-0000F9560000}"/>
    <cellStyle name="SAPBEXHLevel1X 3 5 2 2" xfId="22355" xr:uid="{00000000-0005-0000-0000-0000FA560000}"/>
    <cellStyle name="SAPBEXHLevel1X 3 5 2 2 2" xfId="29252" xr:uid="{00000000-0005-0000-0000-0000FB560000}"/>
    <cellStyle name="SAPBEXHLevel1X 3 5 2 3" xfId="23256" xr:uid="{00000000-0005-0000-0000-0000FC560000}"/>
    <cellStyle name="SAPBEXHLevel1X 3 5 2 3 2" xfId="30152" xr:uid="{00000000-0005-0000-0000-0000FD560000}"/>
    <cellStyle name="SAPBEXHLevel1X 3 5 2 4" xfId="17760" xr:uid="{00000000-0005-0000-0000-0000FE560000}"/>
    <cellStyle name="SAPBEXHLevel1X 3 5 2 5" xfId="24739" xr:uid="{00000000-0005-0000-0000-0000FF560000}"/>
    <cellStyle name="SAPBEXHLevel1X 3 5 3" xfId="19864" xr:uid="{00000000-0005-0000-0000-000000570000}"/>
    <cellStyle name="SAPBEXHLevel1X 3 5 3 2" xfId="26772" xr:uid="{00000000-0005-0000-0000-000001570000}"/>
    <cellStyle name="SAPBEXHLevel1X 3 5 4" xfId="20418" xr:uid="{00000000-0005-0000-0000-000002570000}"/>
    <cellStyle name="SAPBEXHLevel1X 3 5 4 2" xfId="27322" xr:uid="{00000000-0005-0000-0000-000003570000}"/>
    <cellStyle name="SAPBEXHLevel1X 3 5 5" xfId="15156" xr:uid="{00000000-0005-0000-0000-000004570000}"/>
    <cellStyle name="SAPBEXHLevel1X 3 5 6" xfId="14646" xr:uid="{00000000-0005-0000-0000-000005570000}"/>
    <cellStyle name="SAPBEXHLevel1X 3 6" xfId="10705" xr:uid="{00000000-0005-0000-0000-000006570000}"/>
    <cellStyle name="SAPBEXHLevel1X 3 6 2" xfId="9373" xr:uid="{00000000-0005-0000-0000-000007570000}"/>
    <cellStyle name="SAPBEXHLevel1X 3 6 2 2" xfId="20878" xr:uid="{00000000-0005-0000-0000-000008570000}"/>
    <cellStyle name="SAPBEXHLevel1X 3 6 2 2 2" xfId="27782" xr:uid="{00000000-0005-0000-0000-000009570000}"/>
    <cellStyle name="SAPBEXHLevel1X 3 6 2 3" xfId="18575" xr:uid="{00000000-0005-0000-0000-00000A570000}"/>
    <cellStyle name="SAPBEXHLevel1X 3 6 2 3 2" xfId="25486" xr:uid="{00000000-0005-0000-0000-00000B570000}"/>
    <cellStyle name="SAPBEXHLevel1X 3 6 2 4" xfId="16224" xr:uid="{00000000-0005-0000-0000-00000C570000}"/>
    <cellStyle name="SAPBEXHLevel1X 3 6 2 5" xfId="23339" xr:uid="{00000000-0005-0000-0000-00000D570000}"/>
    <cellStyle name="SAPBEXHLevel1X 3 6 3" xfId="22013" xr:uid="{00000000-0005-0000-0000-00000E570000}"/>
    <cellStyle name="SAPBEXHLevel1X 3 6 3 2" xfId="28910" xr:uid="{00000000-0005-0000-0000-00000F570000}"/>
    <cellStyle name="SAPBEXHLevel1X 3 6 4" xfId="22915" xr:uid="{00000000-0005-0000-0000-000010570000}"/>
    <cellStyle name="SAPBEXHLevel1X 3 6 4 2" xfId="29811" xr:uid="{00000000-0005-0000-0000-000011570000}"/>
    <cellStyle name="SAPBEXHLevel1X 3 6 5" xfId="17416" xr:uid="{00000000-0005-0000-0000-000012570000}"/>
    <cellStyle name="SAPBEXHLevel1X 3 6 6" xfId="24398" xr:uid="{00000000-0005-0000-0000-000013570000}"/>
    <cellStyle name="SAPBEXHLevel1X 3 7" xfId="6280" xr:uid="{00000000-0005-0000-0000-000014570000}"/>
    <cellStyle name="SAPBEXHLevel1X 3 7 2" xfId="20249" xr:uid="{00000000-0005-0000-0000-000015570000}"/>
    <cellStyle name="SAPBEXHLevel1X 3 7 2 2" xfId="27153" xr:uid="{00000000-0005-0000-0000-000016570000}"/>
    <cellStyle name="SAPBEXHLevel1X 3 7 3" xfId="19119" xr:uid="{00000000-0005-0000-0000-000017570000}"/>
    <cellStyle name="SAPBEXHLevel1X 3 7 3 2" xfId="26028" xr:uid="{00000000-0005-0000-0000-000018570000}"/>
    <cellStyle name="SAPBEXHLevel1X 3 7 4" xfId="15538" xr:uid="{00000000-0005-0000-0000-000019570000}"/>
    <cellStyle name="SAPBEXHLevel1X 3 7 5" xfId="13703" xr:uid="{00000000-0005-0000-0000-00001A570000}"/>
    <cellStyle name="SAPBEXHLevel1X 3 8" xfId="10081" xr:uid="{00000000-0005-0000-0000-00001B570000}"/>
    <cellStyle name="SAPBEXHLevel1X 3 8 2" xfId="21527" xr:uid="{00000000-0005-0000-0000-00001C570000}"/>
    <cellStyle name="SAPBEXHLevel1X 3 8 2 2" xfId="28426" xr:uid="{00000000-0005-0000-0000-00001D570000}"/>
    <cellStyle name="SAPBEXHLevel1X 3 8 3" xfId="20610" xr:uid="{00000000-0005-0000-0000-00001E570000}"/>
    <cellStyle name="SAPBEXHLevel1X 3 8 3 2" xfId="27514" xr:uid="{00000000-0005-0000-0000-00001F570000}"/>
    <cellStyle name="SAPBEXHLevel1X 3 8 4" xfId="16906" xr:uid="{00000000-0005-0000-0000-000020570000}"/>
    <cellStyle name="SAPBEXHLevel1X 3 8 5" xfId="23980" xr:uid="{00000000-0005-0000-0000-000021570000}"/>
    <cellStyle name="SAPBEXHLevel1X 3 9" xfId="18092" xr:uid="{00000000-0005-0000-0000-000022570000}"/>
    <cellStyle name="SAPBEXHLevel1X 3 9 2" xfId="25006" xr:uid="{00000000-0005-0000-0000-000023570000}"/>
    <cellStyle name="SAPBEXHLevel1X 4" xfId="351" xr:uid="{00000000-0005-0000-0000-000024570000}"/>
    <cellStyle name="SAPBEXHLevel1X 4 10" xfId="13356" xr:uid="{00000000-0005-0000-0000-000025570000}"/>
    <cellStyle name="SAPBEXHLevel1X 4 2" xfId="352" xr:uid="{00000000-0005-0000-0000-000026570000}"/>
    <cellStyle name="SAPBEXHLevel1X 4 2 2" xfId="3558" xr:uid="{00000000-0005-0000-0000-000027570000}"/>
    <cellStyle name="SAPBEXHLevel1X 4 2 2 2" xfId="5803" xr:uid="{00000000-0005-0000-0000-000028570000}"/>
    <cellStyle name="SAPBEXHLevel1X 4 2 2 2 2" xfId="19858" xr:uid="{00000000-0005-0000-0000-000029570000}"/>
    <cellStyle name="SAPBEXHLevel1X 4 2 2 2 2 2" xfId="26766" xr:uid="{00000000-0005-0000-0000-00002A570000}"/>
    <cellStyle name="SAPBEXHLevel1X 4 2 2 2 3" xfId="19424" xr:uid="{00000000-0005-0000-0000-00002B570000}"/>
    <cellStyle name="SAPBEXHLevel1X 4 2 2 2 3 2" xfId="26333" xr:uid="{00000000-0005-0000-0000-00002C570000}"/>
    <cellStyle name="SAPBEXHLevel1X 4 2 2 2 4" xfId="15149" xr:uid="{00000000-0005-0000-0000-00002D570000}"/>
    <cellStyle name="SAPBEXHLevel1X 4 2 2 2 5" xfId="13965" xr:uid="{00000000-0005-0000-0000-00002E570000}"/>
    <cellStyle name="SAPBEXHLevel1X 4 2 2 3" xfId="10711" xr:uid="{00000000-0005-0000-0000-00002F570000}"/>
    <cellStyle name="SAPBEXHLevel1X 4 2 2 3 2" xfId="22019" xr:uid="{00000000-0005-0000-0000-000030570000}"/>
    <cellStyle name="SAPBEXHLevel1X 4 2 2 3 2 2" xfId="28916" xr:uid="{00000000-0005-0000-0000-000031570000}"/>
    <cellStyle name="SAPBEXHLevel1X 4 2 2 3 3" xfId="22921" xr:uid="{00000000-0005-0000-0000-000032570000}"/>
    <cellStyle name="SAPBEXHLevel1X 4 2 2 3 3 2" xfId="29817" xr:uid="{00000000-0005-0000-0000-000033570000}"/>
    <cellStyle name="SAPBEXHLevel1X 4 2 2 3 4" xfId="17422" xr:uid="{00000000-0005-0000-0000-000034570000}"/>
    <cellStyle name="SAPBEXHLevel1X 4 2 2 3 5" xfId="24404" xr:uid="{00000000-0005-0000-0000-000035570000}"/>
    <cellStyle name="SAPBEXHLevel1X 4 2 2 4" xfId="19023" xr:uid="{00000000-0005-0000-0000-000036570000}"/>
    <cellStyle name="SAPBEXHLevel1X 4 2 2 4 2" xfId="25932" xr:uid="{00000000-0005-0000-0000-000037570000}"/>
    <cellStyle name="SAPBEXHLevel1X 4 2 2 5" xfId="14391" xr:uid="{00000000-0005-0000-0000-000038570000}"/>
    <cellStyle name="SAPBEXHLevel1X 4 2 3" xfId="5805" xr:uid="{00000000-0005-0000-0000-000039570000}"/>
    <cellStyle name="SAPBEXHLevel1X 4 2 3 2" xfId="19859" xr:uid="{00000000-0005-0000-0000-00003A570000}"/>
    <cellStyle name="SAPBEXHLevel1X 4 2 3 2 2" xfId="26767" xr:uid="{00000000-0005-0000-0000-00003B570000}"/>
    <cellStyle name="SAPBEXHLevel1X 4 2 3 3" xfId="19426" xr:uid="{00000000-0005-0000-0000-00003C570000}"/>
    <cellStyle name="SAPBEXHLevel1X 4 2 3 3 2" xfId="26335" xr:uid="{00000000-0005-0000-0000-00003D570000}"/>
    <cellStyle name="SAPBEXHLevel1X 4 2 3 4" xfId="15151" xr:uid="{00000000-0005-0000-0000-00003E570000}"/>
    <cellStyle name="SAPBEXHLevel1X 4 2 3 5" xfId="13696" xr:uid="{00000000-0005-0000-0000-00003F570000}"/>
    <cellStyle name="SAPBEXHLevel1X 4 2 4" xfId="10710" xr:uid="{00000000-0005-0000-0000-000040570000}"/>
    <cellStyle name="SAPBEXHLevel1X 4 2 4 2" xfId="22018" xr:uid="{00000000-0005-0000-0000-000041570000}"/>
    <cellStyle name="SAPBEXHLevel1X 4 2 4 2 2" xfId="28915" xr:uid="{00000000-0005-0000-0000-000042570000}"/>
    <cellStyle name="SAPBEXHLevel1X 4 2 4 3" xfId="22920" xr:uid="{00000000-0005-0000-0000-000043570000}"/>
    <cellStyle name="SAPBEXHLevel1X 4 2 4 3 2" xfId="29816" xr:uid="{00000000-0005-0000-0000-000044570000}"/>
    <cellStyle name="SAPBEXHLevel1X 4 2 4 4" xfId="17421" xr:uid="{00000000-0005-0000-0000-000045570000}"/>
    <cellStyle name="SAPBEXHLevel1X 4 2 4 5" xfId="24403" xr:uid="{00000000-0005-0000-0000-000046570000}"/>
    <cellStyle name="SAPBEXHLevel1X 4 2 5" xfId="11105" xr:uid="{00000000-0005-0000-0000-000047570000}"/>
    <cellStyle name="SAPBEXHLevel1X 4 2 5 2" xfId="22386" xr:uid="{00000000-0005-0000-0000-000048570000}"/>
    <cellStyle name="SAPBEXHLevel1X 4 2 5 2 2" xfId="29283" xr:uid="{00000000-0005-0000-0000-000049570000}"/>
    <cellStyle name="SAPBEXHLevel1X 4 2 5 3" xfId="23287" xr:uid="{00000000-0005-0000-0000-00004A570000}"/>
    <cellStyle name="SAPBEXHLevel1X 4 2 5 3 2" xfId="30183" xr:uid="{00000000-0005-0000-0000-00004B570000}"/>
    <cellStyle name="SAPBEXHLevel1X 4 2 5 4" xfId="17791" xr:uid="{00000000-0005-0000-0000-00004C570000}"/>
    <cellStyle name="SAPBEXHLevel1X 4 2 5 5" xfId="24770" xr:uid="{00000000-0005-0000-0000-00004D570000}"/>
    <cellStyle name="SAPBEXHLevel1X 4 2 6" xfId="18094" xr:uid="{00000000-0005-0000-0000-00004E570000}"/>
    <cellStyle name="SAPBEXHLevel1X 4 2 6 2" xfId="25008" xr:uid="{00000000-0005-0000-0000-00004F570000}"/>
    <cellStyle name="SAPBEXHLevel1X 4 2 7" xfId="13357" xr:uid="{00000000-0005-0000-0000-000050570000}"/>
    <cellStyle name="SAPBEXHLevel1X 4 3" xfId="5198" xr:uid="{00000000-0005-0000-0000-000051570000}"/>
    <cellStyle name="SAPBEXHLevel1X 4 3 2" xfId="5802" xr:uid="{00000000-0005-0000-0000-000052570000}"/>
    <cellStyle name="SAPBEXHLevel1X 4 3 2 2" xfId="19857" xr:uid="{00000000-0005-0000-0000-000053570000}"/>
    <cellStyle name="SAPBEXHLevel1X 4 3 2 2 2" xfId="26765" xr:uid="{00000000-0005-0000-0000-000054570000}"/>
    <cellStyle name="SAPBEXHLevel1X 4 3 2 3" xfId="18773" xr:uid="{00000000-0005-0000-0000-000055570000}"/>
    <cellStyle name="SAPBEXHLevel1X 4 3 2 3 2" xfId="25684" xr:uid="{00000000-0005-0000-0000-000056570000}"/>
    <cellStyle name="SAPBEXHLevel1X 4 3 2 4" xfId="15148" xr:uid="{00000000-0005-0000-0000-000057570000}"/>
    <cellStyle name="SAPBEXHLevel1X 4 3 2 5" xfId="13707" xr:uid="{00000000-0005-0000-0000-000058570000}"/>
    <cellStyle name="SAPBEXHLevel1X 4 3 3" xfId="10712" xr:uid="{00000000-0005-0000-0000-000059570000}"/>
    <cellStyle name="SAPBEXHLevel1X 4 3 3 2" xfId="22020" xr:uid="{00000000-0005-0000-0000-00005A570000}"/>
    <cellStyle name="SAPBEXHLevel1X 4 3 3 2 2" xfId="28917" xr:uid="{00000000-0005-0000-0000-00005B570000}"/>
    <cellStyle name="SAPBEXHLevel1X 4 3 3 3" xfId="22922" xr:uid="{00000000-0005-0000-0000-00005C570000}"/>
    <cellStyle name="SAPBEXHLevel1X 4 3 3 3 2" xfId="29818" xr:uid="{00000000-0005-0000-0000-00005D570000}"/>
    <cellStyle name="SAPBEXHLevel1X 4 3 3 4" xfId="17423" xr:uid="{00000000-0005-0000-0000-00005E570000}"/>
    <cellStyle name="SAPBEXHLevel1X 4 3 3 5" xfId="24405" xr:uid="{00000000-0005-0000-0000-00005F570000}"/>
    <cellStyle name="SAPBEXHLevel1X 4 3 4" xfId="9647" xr:uid="{00000000-0005-0000-0000-000060570000}"/>
    <cellStyle name="SAPBEXHLevel1X 4 3 4 2" xfId="21116" xr:uid="{00000000-0005-0000-0000-000061570000}"/>
    <cellStyle name="SAPBEXHLevel1X 4 3 4 2 2" xfId="28020" xr:uid="{00000000-0005-0000-0000-000062570000}"/>
    <cellStyle name="SAPBEXHLevel1X 4 3 4 3" xfId="20079" xr:uid="{00000000-0005-0000-0000-000063570000}"/>
    <cellStyle name="SAPBEXHLevel1X 4 3 4 3 2" xfId="26987" xr:uid="{00000000-0005-0000-0000-000064570000}"/>
    <cellStyle name="SAPBEXHLevel1X 4 3 4 4" xfId="16494" xr:uid="{00000000-0005-0000-0000-000065570000}"/>
    <cellStyle name="SAPBEXHLevel1X 4 3 4 5" xfId="23577" xr:uid="{00000000-0005-0000-0000-000066570000}"/>
    <cellStyle name="SAPBEXHLevel1X 4 3 5" xfId="19549" xr:uid="{00000000-0005-0000-0000-000067570000}"/>
    <cellStyle name="SAPBEXHLevel1X 4 3 5 2" xfId="26458" xr:uid="{00000000-0005-0000-0000-000068570000}"/>
    <cellStyle name="SAPBEXHLevel1X 4 3 6" xfId="14839" xr:uid="{00000000-0005-0000-0000-000069570000}"/>
    <cellStyle name="SAPBEXHLevel1X 4 4" xfId="2772" xr:uid="{00000000-0005-0000-0000-00006A570000}"/>
    <cellStyle name="SAPBEXHLevel1X 4 4 2" xfId="5801" xr:uid="{00000000-0005-0000-0000-00006B570000}"/>
    <cellStyle name="SAPBEXHLevel1X 4 4 2 2" xfId="19856" xr:uid="{00000000-0005-0000-0000-00006C570000}"/>
    <cellStyle name="SAPBEXHLevel1X 4 4 2 2 2" xfId="26764" xr:uid="{00000000-0005-0000-0000-00006D570000}"/>
    <cellStyle name="SAPBEXHLevel1X 4 4 2 3" xfId="18809" xr:uid="{00000000-0005-0000-0000-00006E570000}"/>
    <cellStyle name="SAPBEXHLevel1X 4 4 2 3 2" xfId="25719" xr:uid="{00000000-0005-0000-0000-00006F570000}"/>
    <cellStyle name="SAPBEXHLevel1X 4 4 2 4" xfId="15147" xr:uid="{00000000-0005-0000-0000-000070570000}"/>
    <cellStyle name="SAPBEXHLevel1X 4 4 2 5" xfId="14648" xr:uid="{00000000-0005-0000-0000-000071570000}"/>
    <cellStyle name="SAPBEXHLevel1X 4 4 3" xfId="10713" xr:uid="{00000000-0005-0000-0000-000072570000}"/>
    <cellStyle name="SAPBEXHLevel1X 4 4 3 2" xfId="22021" xr:uid="{00000000-0005-0000-0000-000073570000}"/>
    <cellStyle name="SAPBEXHLevel1X 4 4 3 2 2" xfId="28918" xr:uid="{00000000-0005-0000-0000-000074570000}"/>
    <cellStyle name="SAPBEXHLevel1X 4 4 3 3" xfId="22923" xr:uid="{00000000-0005-0000-0000-000075570000}"/>
    <cellStyle name="SAPBEXHLevel1X 4 4 3 3 2" xfId="29819" xr:uid="{00000000-0005-0000-0000-000076570000}"/>
    <cellStyle name="SAPBEXHLevel1X 4 4 3 4" xfId="17424" xr:uid="{00000000-0005-0000-0000-000077570000}"/>
    <cellStyle name="SAPBEXHLevel1X 4 4 3 5" xfId="24406" xr:uid="{00000000-0005-0000-0000-000078570000}"/>
    <cellStyle name="SAPBEXHLevel1X 4 4 4" xfId="9499" xr:uid="{00000000-0005-0000-0000-000079570000}"/>
    <cellStyle name="SAPBEXHLevel1X 4 4 4 2" xfId="20993" xr:uid="{00000000-0005-0000-0000-00007A570000}"/>
    <cellStyle name="SAPBEXHLevel1X 4 4 4 2 2" xfId="27897" xr:uid="{00000000-0005-0000-0000-00007B570000}"/>
    <cellStyle name="SAPBEXHLevel1X 4 4 4 3" xfId="19271" xr:uid="{00000000-0005-0000-0000-00007C570000}"/>
    <cellStyle name="SAPBEXHLevel1X 4 4 4 3 2" xfId="26180" xr:uid="{00000000-0005-0000-0000-00007D570000}"/>
    <cellStyle name="SAPBEXHLevel1X 4 4 4 4" xfId="16347" xr:uid="{00000000-0005-0000-0000-00007E570000}"/>
    <cellStyle name="SAPBEXHLevel1X 4 4 4 5" xfId="23454" xr:uid="{00000000-0005-0000-0000-00007F570000}"/>
    <cellStyle name="SAPBEXHLevel1X 4 4 5" xfId="18726" xr:uid="{00000000-0005-0000-0000-000080570000}"/>
    <cellStyle name="SAPBEXHLevel1X 4 4 5 2" xfId="25637" xr:uid="{00000000-0005-0000-0000-000081570000}"/>
    <cellStyle name="SAPBEXHLevel1X 4 4 6" xfId="14066" xr:uid="{00000000-0005-0000-0000-000082570000}"/>
    <cellStyle name="SAPBEXHLevel1X 4 5" xfId="5806" xr:uid="{00000000-0005-0000-0000-000083570000}"/>
    <cellStyle name="SAPBEXHLevel1X 4 5 2" xfId="9390" xr:uid="{00000000-0005-0000-0000-000084570000}"/>
    <cellStyle name="SAPBEXHLevel1X 4 5 2 2" xfId="20894" xr:uid="{00000000-0005-0000-0000-000085570000}"/>
    <cellStyle name="SAPBEXHLevel1X 4 5 2 2 2" xfId="27798" xr:uid="{00000000-0005-0000-0000-000086570000}"/>
    <cellStyle name="SAPBEXHLevel1X 4 5 2 3" xfId="18784" xr:uid="{00000000-0005-0000-0000-000087570000}"/>
    <cellStyle name="SAPBEXHLevel1X 4 5 2 3 2" xfId="25694" xr:uid="{00000000-0005-0000-0000-000088570000}"/>
    <cellStyle name="SAPBEXHLevel1X 4 5 2 4" xfId="16241" xr:uid="{00000000-0005-0000-0000-000089570000}"/>
    <cellStyle name="SAPBEXHLevel1X 4 5 2 5" xfId="23355" xr:uid="{00000000-0005-0000-0000-00008A570000}"/>
    <cellStyle name="SAPBEXHLevel1X 4 5 3" xfId="19860" xr:uid="{00000000-0005-0000-0000-00008B570000}"/>
    <cellStyle name="SAPBEXHLevel1X 4 5 3 2" xfId="26768" xr:uid="{00000000-0005-0000-0000-00008C570000}"/>
    <cellStyle name="SAPBEXHLevel1X 4 5 4" xfId="18813" xr:uid="{00000000-0005-0000-0000-00008D570000}"/>
    <cellStyle name="SAPBEXHLevel1X 4 5 4 2" xfId="25723" xr:uid="{00000000-0005-0000-0000-00008E570000}"/>
    <cellStyle name="SAPBEXHLevel1X 4 5 5" xfId="15152" xr:uid="{00000000-0005-0000-0000-00008F570000}"/>
    <cellStyle name="SAPBEXHLevel1X 4 5 6" xfId="13964" xr:uid="{00000000-0005-0000-0000-000090570000}"/>
    <cellStyle name="SAPBEXHLevel1X 4 6" xfId="10709" xr:uid="{00000000-0005-0000-0000-000091570000}"/>
    <cellStyle name="SAPBEXHLevel1X 4 6 2" xfId="9450" xr:uid="{00000000-0005-0000-0000-000092570000}"/>
    <cellStyle name="SAPBEXHLevel1X 4 6 2 2" xfId="20946" xr:uid="{00000000-0005-0000-0000-000093570000}"/>
    <cellStyle name="SAPBEXHLevel1X 4 6 2 2 2" xfId="27850" xr:uid="{00000000-0005-0000-0000-000094570000}"/>
    <cellStyle name="SAPBEXHLevel1X 4 6 2 3" xfId="19281" xr:uid="{00000000-0005-0000-0000-000095570000}"/>
    <cellStyle name="SAPBEXHLevel1X 4 6 2 3 2" xfId="26190" xr:uid="{00000000-0005-0000-0000-000096570000}"/>
    <cellStyle name="SAPBEXHLevel1X 4 6 2 4" xfId="16298" xr:uid="{00000000-0005-0000-0000-000097570000}"/>
    <cellStyle name="SAPBEXHLevel1X 4 6 2 5" xfId="23407" xr:uid="{00000000-0005-0000-0000-000098570000}"/>
    <cellStyle name="SAPBEXHLevel1X 4 6 3" xfId="22017" xr:uid="{00000000-0005-0000-0000-000099570000}"/>
    <cellStyle name="SAPBEXHLevel1X 4 6 3 2" xfId="28914" xr:uid="{00000000-0005-0000-0000-00009A570000}"/>
    <cellStyle name="SAPBEXHLevel1X 4 6 4" xfId="22919" xr:uid="{00000000-0005-0000-0000-00009B570000}"/>
    <cellStyle name="SAPBEXHLevel1X 4 6 4 2" xfId="29815" xr:uid="{00000000-0005-0000-0000-00009C570000}"/>
    <cellStyle name="SAPBEXHLevel1X 4 6 5" xfId="17420" xr:uid="{00000000-0005-0000-0000-00009D570000}"/>
    <cellStyle name="SAPBEXHLevel1X 4 6 6" xfId="24402" xr:uid="{00000000-0005-0000-0000-00009E570000}"/>
    <cellStyle name="SAPBEXHLevel1X 4 7" xfId="6278" xr:uid="{00000000-0005-0000-0000-00009F570000}"/>
    <cellStyle name="SAPBEXHLevel1X 4 7 2" xfId="20247" xr:uid="{00000000-0005-0000-0000-0000A0570000}"/>
    <cellStyle name="SAPBEXHLevel1X 4 7 2 2" xfId="27151" xr:uid="{00000000-0005-0000-0000-0000A1570000}"/>
    <cellStyle name="SAPBEXHLevel1X 4 7 3" xfId="18644" xr:uid="{00000000-0005-0000-0000-0000A2570000}"/>
    <cellStyle name="SAPBEXHLevel1X 4 7 3 2" xfId="25555" xr:uid="{00000000-0005-0000-0000-0000A3570000}"/>
    <cellStyle name="SAPBEXHLevel1X 4 7 4" xfId="15536" xr:uid="{00000000-0005-0000-0000-0000A4570000}"/>
    <cellStyle name="SAPBEXHLevel1X 4 7 5" xfId="13882" xr:uid="{00000000-0005-0000-0000-0000A5570000}"/>
    <cellStyle name="SAPBEXHLevel1X 4 8" xfId="9927" xr:uid="{00000000-0005-0000-0000-0000A6570000}"/>
    <cellStyle name="SAPBEXHLevel1X 4 8 2" xfId="21396" xr:uid="{00000000-0005-0000-0000-0000A7570000}"/>
    <cellStyle name="SAPBEXHLevel1X 4 8 2 2" xfId="28295" xr:uid="{00000000-0005-0000-0000-0000A8570000}"/>
    <cellStyle name="SAPBEXHLevel1X 4 8 3" xfId="20597" xr:uid="{00000000-0005-0000-0000-0000A9570000}"/>
    <cellStyle name="SAPBEXHLevel1X 4 8 3 2" xfId="27501" xr:uid="{00000000-0005-0000-0000-0000AA570000}"/>
    <cellStyle name="SAPBEXHLevel1X 4 8 4" xfId="16774" xr:uid="{00000000-0005-0000-0000-0000AB570000}"/>
    <cellStyle name="SAPBEXHLevel1X 4 8 5" xfId="23852" xr:uid="{00000000-0005-0000-0000-0000AC570000}"/>
    <cellStyle name="SAPBEXHLevel1X 4 9" xfId="18093" xr:uid="{00000000-0005-0000-0000-0000AD570000}"/>
    <cellStyle name="SAPBEXHLevel1X 4 9 2" xfId="25007" xr:uid="{00000000-0005-0000-0000-0000AE570000}"/>
    <cellStyle name="SAPBEXHLevel1X 5" xfId="814" xr:uid="{00000000-0005-0000-0000-0000AF570000}"/>
    <cellStyle name="SAPBEXHLevel1X 5 10" xfId="18349" xr:uid="{00000000-0005-0000-0000-0000B0570000}"/>
    <cellStyle name="SAPBEXHLevel1X 5 10 2" xfId="25262" xr:uid="{00000000-0005-0000-0000-0000B1570000}"/>
    <cellStyle name="SAPBEXHLevel1X 5 11" xfId="13557" xr:uid="{00000000-0005-0000-0000-0000B2570000}"/>
    <cellStyle name="SAPBEXHLevel1X 5 2" xfId="847" xr:uid="{00000000-0005-0000-0000-0000B3570000}"/>
    <cellStyle name="SAPBEXHLevel1X 5 2 2" xfId="3560" xr:uid="{00000000-0005-0000-0000-0000B4570000}"/>
    <cellStyle name="SAPBEXHLevel1X 5 2 2 2" xfId="5798" xr:uid="{00000000-0005-0000-0000-0000B5570000}"/>
    <cellStyle name="SAPBEXHLevel1X 5 2 2 2 2" xfId="19853" xr:uid="{00000000-0005-0000-0000-0000B6570000}"/>
    <cellStyle name="SAPBEXHLevel1X 5 2 2 2 2 2" xfId="26761" xr:uid="{00000000-0005-0000-0000-0000B7570000}"/>
    <cellStyle name="SAPBEXHLevel1X 5 2 2 2 3" xfId="19428" xr:uid="{00000000-0005-0000-0000-0000B8570000}"/>
    <cellStyle name="SAPBEXHLevel1X 5 2 2 2 3 2" xfId="26337" xr:uid="{00000000-0005-0000-0000-0000B9570000}"/>
    <cellStyle name="SAPBEXHLevel1X 5 2 2 2 4" xfId="15144" xr:uid="{00000000-0005-0000-0000-0000BA570000}"/>
    <cellStyle name="SAPBEXHLevel1X 5 2 2 2 5" xfId="14649" xr:uid="{00000000-0005-0000-0000-0000BB570000}"/>
    <cellStyle name="SAPBEXHLevel1X 5 2 2 3" xfId="10716" xr:uid="{00000000-0005-0000-0000-0000BC570000}"/>
    <cellStyle name="SAPBEXHLevel1X 5 2 2 3 2" xfId="22024" xr:uid="{00000000-0005-0000-0000-0000BD570000}"/>
    <cellStyle name="SAPBEXHLevel1X 5 2 2 3 2 2" xfId="28921" xr:uid="{00000000-0005-0000-0000-0000BE570000}"/>
    <cellStyle name="SAPBEXHLevel1X 5 2 2 3 3" xfId="22926" xr:uid="{00000000-0005-0000-0000-0000BF570000}"/>
    <cellStyle name="SAPBEXHLevel1X 5 2 2 3 3 2" xfId="29822" xr:uid="{00000000-0005-0000-0000-0000C0570000}"/>
    <cellStyle name="SAPBEXHLevel1X 5 2 2 3 4" xfId="17427" xr:uid="{00000000-0005-0000-0000-0000C1570000}"/>
    <cellStyle name="SAPBEXHLevel1X 5 2 2 3 5" xfId="24409" xr:uid="{00000000-0005-0000-0000-0000C2570000}"/>
    <cellStyle name="SAPBEXHLevel1X 5 2 2 4" xfId="19025" xr:uid="{00000000-0005-0000-0000-0000C3570000}"/>
    <cellStyle name="SAPBEXHLevel1X 5 2 2 4 2" xfId="25934" xr:uid="{00000000-0005-0000-0000-0000C4570000}"/>
    <cellStyle name="SAPBEXHLevel1X 5 2 2 5" xfId="14393" xr:uid="{00000000-0005-0000-0000-0000C5570000}"/>
    <cellStyle name="SAPBEXHLevel1X 5 2 3" xfId="5200" xr:uid="{00000000-0005-0000-0000-0000C6570000}"/>
    <cellStyle name="SAPBEXHLevel1X 5 2 3 2" xfId="5797" xr:uid="{00000000-0005-0000-0000-0000C7570000}"/>
    <cellStyle name="SAPBEXHLevel1X 5 2 3 2 2" xfId="19852" xr:uid="{00000000-0005-0000-0000-0000C8570000}"/>
    <cellStyle name="SAPBEXHLevel1X 5 2 3 2 2 2" xfId="26760" xr:uid="{00000000-0005-0000-0000-0000C9570000}"/>
    <cellStyle name="SAPBEXHLevel1X 5 2 3 2 3" xfId="18815" xr:uid="{00000000-0005-0000-0000-0000CA570000}"/>
    <cellStyle name="SAPBEXHLevel1X 5 2 3 2 3 2" xfId="25725" xr:uid="{00000000-0005-0000-0000-0000CB570000}"/>
    <cellStyle name="SAPBEXHLevel1X 5 2 3 2 4" xfId="15143" xr:uid="{00000000-0005-0000-0000-0000CC570000}"/>
    <cellStyle name="SAPBEXHLevel1X 5 2 3 2 5" xfId="13967" xr:uid="{00000000-0005-0000-0000-0000CD570000}"/>
    <cellStyle name="SAPBEXHLevel1X 5 2 3 3" xfId="10717" xr:uid="{00000000-0005-0000-0000-0000CE570000}"/>
    <cellStyle name="SAPBEXHLevel1X 5 2 3 3 2" xfId="22025" xr:uid="{00000000-0005-0000-0000-0000CF570000}"/>
    <cellStyle name="SAPBEXHLevel1X 5 2 3 3 2 2" xfId="28922" xr:uid="{00000000-0005-0000-0000-0000D0570000}"/>
    <cellStyle name="SAPBEXHLevel1X 5 2 3 3 3" xfId="22927" xr:uid="{00000000-0005-0000-0000-0000D1570000}"/>
    <cellStyle name="SAPBEXHLevel1X 5 2 3 3 3 2" xfId="29823" xr:uid="{00000000-0005-0000-0000-0000D2570000}"/>
    <cellStyle name="SAPBEXHLevel1X 5 2 3 3 4" xfId="17428" xr:uid="{00000000-0005-0000-0000-0000D3570000}"/>
    <cellStyle name="SAPBEXHLevel1X 5 2 3 3 5" xfId="24410" xr:uid="{00000000-0005-0000-0000-0000D4570000}"/>
    <cellStyle name="SAPBEXHLevel1X 5 2 3 4" xfId="19551" xr:uid="{00000000-0005-0000-0000-0000D5570000}"/>
    <cellStyle name="SAPBEXHLevel1X 5 2 3 4 2" xfId="26460" xr:uid="{00000000-0005-0000-0000-0000D6570000}"/>
    <cellStyle name="SAPBEXHLevel1X 5 2 3 5" xfId="14841" xr:uid="{00000000-0005-0000-0000-0000D7570000}"/>
    <cellStyle name="SAPBEXHLevel1X 5 2 4" xfId="2774" xr:uid="{00000000-0005-0000-0000-0000D8570000}"/>
    <cellStyle name="SAPBEXHLevel1X 5 2 4 2" xfId="5795" xr:uid="{00000000-0005-0000-0000-0000D9570000}"/>
    <cellStyle name="SAPBEXHLevel1X 5 2 4 2 2" xfId="19850" xr:uid="{00000000-0005-0000-0000-0000DA570000}"/>
    <cellStyle name="SAPBEXHLevel1X 5 2 4 2 2 2" xfId="26758" xr:uid="{00000000-0005-0000-0000-0000DB570000}"/>
    <cellStyle name="SAPBEXHLevel1X 5 2 4 2 3" xfId="18816" xr:uid="{00000000-0005-0000-0000-0000DC570000}"/>
    <cellStyle name="SAPBEXHLevel1X 5 2 4 2 3 2" xfId="25726" xr:uid="{00000000-0005-0000-0000-0000DD570000}"/>
    <cellStyle name="SAPBEXHLevel1X 5 2 4 2 4" xfId="15141" xr:uid="{00000000-0005-0000-0000-0000DE570000}"/>
    <cellStyle name="SAPBEXHLevel1X 5 2 4 2 5" xfId="14650" xr:uid="{00000000-0005-0000-0000-0000DF570000}"/>
    <cellStyle name="SAPBEXHLevel1X 5 2 4 3" xfId="10718" xr:uid="{00000000-0005-0000-0000-0000E0570000}"/>
    <cellStyle name="SAPBEXHLevel1X 5 2 4 3 2" xfId="22026" xr:uid="{00000000-0005-0000-0000-0000E1570000}"/>
    <cellStyle name="SAPBEXHLevel1X 5 2 4 3 2 2" xfId="28923" xr:uid="{00000000-0005-0000-0000-0000E2570000}"/>
    <cellStyle name="SAPBEXHLevel1X 5 2 4 3 3" xfId="22928" xr:uid="{00000000-0005-0000-0000-0000E3570000}"/>
    <cellStyle name="SAPBEXHLevel1X 5 2 4 3 3 2" xfId="29824" xr:uid="{00000000-0005-0000-0000-0000E4570000}"/>
    <cellStyle name="SAPBEXHLevel1X 5 2 4 3 4" xfId="17429" xr:uid="{00000000-0005-0000-0000-0000E5570000}"/>
    <cellStyle name="SAPBEXHLevel1X 5 2 4 3 5" xfId="24411" xr:uid="{00000000-0005-0000-0000-0000E6570000}"/>
    <cellStyle name="SAPBEXHLevel1X 5 2 4 4" xfId="18728" xr:uid="{00000000-0005-0000-0000-0000E7570000}"/>
    <cellStyle name="SAPBEXHLevel1X 5 2 4 4 2" xfId="25639" xr:uid="{00000000-0005-0000-0000-0000E8570000}"/>
    <cellStyle name="SAPBEXHLevel1X 5 2 4 5" xfId="14068" xr:uid="{00000000-0005-0000-0000-0000E9570000}"/>
    <cellStyle name="SAPBEXHLevel1X 5 2 5" xfId="5799" xr:uid="{00000000-0005-0000-0000-0000EA570000}"/>
    <cellStyle name="SAPBEXHLevel1X 5 2 5 2" xfId="19854" xr:uid="{00000000-0005-0000-0000-0000EB570000}"/>
    <cellStyle name="SAPBEXHLevel1X 5 2 5 2 2" xfId="26762" xr:uid="{00000000-0005-0000-0000-0000EC570000}"/>
    <cellStyle name="SAPBEXHLevel1X 5 2 5 3" xfId="19429" xr:uid="{00000000-0005-0000-0000-0000ED570000}"/>
    <cellStyle name="SAPBEXHLevel1X 5 2 5 3 2" xfId="26338" xr:uid="{00000000-0005-0000-0000-0000EE570000}"/>
    <cellStyle name="SAPBEXHLevel1X 5 2 5 4" xfId="15145" xr:uid="{00000000-0005-0000-0000-0000EF570000}"/>
    <cellStyle name="SAPBEXHLevel1X 5 2 5 5" xfId="13717" xr:uid="{00000000-0005-0000-0000-0000F0570000}"/>
    <cellStyle name="SAPBEXHLevel1X 5 2 6" xfId="10715" xr:uid="{00000000-0005-0000-0000-0000F1570000}"/>
    <cellStyle name="SAPBEXHLevel1X 5 2 6 2" xfId="22023" xr:uid="{00000000-0005-0000-0000-0000F2570000}"/>
    <cellStyle name="SAPBEXHLevel1X 5 2 6 2 2" xfId="28920" xr:uid="{00000000-0005-0000-0000-0000F3570000}"/>
    <cellStyle name="SAPBEXHLevel1X 5 2 6 3" xfId="22925" xr:uid="{00000000-0005-0000-0000-0000F4570000}"/>
    <cellStyle name="SAPBEXHLevel1X 5 2 6 3 2" xfId="29821" xr:uid="{00000000-0005-0000-0000-0000F5570000}"/>
    <cellStyle name="SAPBEXHLevel1X 5 2 6 4" xfId="17426" xr:uid="{00000000-0005-0000-0000-0000F6570000}"/>
    <cellStyle name="SAPBEXHLevel1X 5 2 6 5" xfId="24408" xr:uid="{00000000-0005-0000-0000-0000F7570000}"/>
    <cellStyle name="SAPBEXHLevel1X 5 2 7" xfId="18358" xr:uid="{00000000-0005-0000-0000-0000F8570000}"/>
    <cellStyle name="SAPBEXHLevel1X 5 2 7 2" xfId="25271" xr:uid="{00000000-0005-0000-0000-0000F9570000}"/>
    <cellStyle name="SAPBEXHLevel1X 5 2 8" xfId="13573" xr:uid="{00000000-0005-0000-0000-0000FA570000}"/>
    <cellStyle name="SAPBEXHLevel1X 5 3" xfId="2775" xr:uid="{00000000-0005-0000-0000-0000FB570000}"/>
    <cellStyle name="SAPBEXHLevel1X 5 3 2" xfId="3561" xr:uid="{00000000-0005-0000-0000-0000FC570000}"/>
    <cellStyle name="SAPBEXHLevel1X 5 3 2 2" xfId="5793" xr:uid="{00000000-0005-0000-0000-0000FD570000}"/>
    <cellStyle name="SAPBEXHLevel1X 5 3 2 2 2" xfId="19848" xr:uid="{00000000-0005-0000-0000-0000FE570000}"/>
    <cellStyle name="SAPBEXHLevel1X 5 3 2 2 2 2" xfId="26756" xr:uid="{00000000-0005-0000-0000-0000FF570000}"/>
    <cellStyle name="SAPBEXHLevel1X 5 3 2 2 3" xfId="19431" xr:uid="{00000000-0005-0000-0000-000000580000}"/>
    <cellStyle name="SAPBEXHLevel1X 5 3 2 2 3 2" xfId="26340" xr:uid="{00000000-0005-0000-0000-000001580000}"/>
    <cellStyle name="SAPBEXHLevel1X 5 3 2 2 4" xfId="15139" xr:uid="{00000000-0005-0000-0000-000002580000}"/>
    <cellStyle name="SAPBEXHLevel1X 5 3 2 2 5" xfId="13714" xr:uid="{00000000-0005-0000-0000-000003580000}"/>
    <cellStyle name="SAPBEXHLevel1X 5 3 2 3" xfId="10720" xr:uid="{00000000-0005-0000-0000-000004580000}"/>
    <cellStyle name="SAPBEXHLevel1X 5 3 2 3 2" xfId="22028" xr:uid="{00000000-0005-0000-0000-000005580000}"/>
    <cellStyle name="SAPBEXHLevel1X 5 3 2 3 2 2" xfId="28925" xr:uid="{00000000-0005-0000-0000-000006580000}"/>
    <cellStyle name="SAPBEXHLevel1X 5 3 2 3 3" xfId="22930" xr:uid="{00000000-0005-0000-0000-000007580000}"/>
    <cellStyle name="SAPBEXHLevel1X 5 3 2 3 3 2" xfId="29826" xr:uid="{00000000-0005-0000-0000-000008580000}"/>
    <cellStyle name="SAPBEXHLevel1X 5 3 2 3 4" xfId="17431" xr:uid="{00000000-0005-0000-0000-000009580000}"/>
    <cellStyle name="SAPBEXHLevel1X 5 3 2 3 5" xfId="24413" xr:uid="{00000000-0005-0000-0000-00000A580000}"/>
    <cellStyle name="SAPBEXHLevel1X 5 3 2 4" xfId="19026" xr:uid="{00000000-0005-0000-0000-00000B580000}"/>
    <cellStyle name="SAPBEXHLevel1X 5 3 2 4 2" xfId="25935" xr:uid="{00000000-0005-0000-0000-00000C580000}"/>
    <cellStyle name="SAPBEXHLevel1X 5 3 2 5" xfId="14394" xr:uid="{00000000-0005-0000-0000-00000D580000}"/>
    <cellStyle name="SAPBEXHLevel1X 5 3 3" xfId="5201" xr:uid="{00000000-0005-0000-0000-00000E580000}"/>
    <cellStyle name="SAPBEXHLevel1X 5 3 3 2" xfId="5792" xr:uid="{00000000-0005-0000-0000-00000F580000}"/>
    <cellStyle name="SAPBEXHLevel1X 5 3 3 2 2" xfId="19847" xr:uid="{00000000-0005-0000-0000-000010580000}"/>
    <cellStyle name="SAPBEXHLevel1X 5 3 3 2 2 2" xfId="26755" xr:uid="{00000000-0005-0000-0000-000011580000}"/>
    <cellStyle name="SAPBEXHLevel1X 5 3 3 2 3" xfId="19427" xr:uid="{00000000-0005-0000-0000-000012580000}"/>
    <cellStyle name="SAPBEXHLevel1X 5 3 3 2 3 2" xfId="26336" xr:uid="{00000000-0005-0000-0000-000013580000}"/>
    <cellStyle name="SAPBEXHLevel1X 5 3 3 2 4" xfId="15138" xr:uid="{00000000-0005-0000-0000-000014580000}"/>
    <cellStyle name="SAPBEXHLevel1X 5 3 3 2 5" xfId="14651" xr:uid="{00000000-0005-0000-0000-000015580000}"/>
    <cellStyle name="SAPBEXHLevel1X 5 3 3 3" xfId="10721" xr:uid="{00000000-0005-0000-0000-000016580000}"/>
    <cellStyle name="SAPBEXHLevel1X 5 3 3 3 2" xfId="22029" xr:uid="{00000000-0005-0000-0000-000017580000}"/>
    <cellStyle name="SAPBEXHLevel1X 5 3 3 3 2 2" xfId="28926" xr:uid="{00000000-0005-0000-0000-000018580000}"/>
    <cellStyle name="SAPBEXHLevel1X 5 3 3 3 3" xfId="22931" xr:uid="{00000000-0005-0000-0000-000019580000}"/>
    <cellStyle name="SAPBEXHLevel1X 5 3 3 3 3 2" xfId="29827" xr:uid="{00000000-0005-0000-0000-00001A580000}"/>
    <cellStyle name="SAPBEXHLevel1X 5 3 3 3 4" xfId="17432" xr:uid="{00000000-0005-0000-0000-00001B580000}"/>
    <cellStyle name="SAPBEXHLevel1X 5 3 3 3 5" xfId="24414" xr:uid="{00000000-0005-0000-0000-00001C580000}"/>
    <cellStyle name="SAPBEXHLevel1X 5 3 3 4" xfId="19552" xr:uid="{00000000-0005-0000-0000-00001D580000}"/>
    <cellStyle name="SAPBEXHLevel1X 5 3 3 4 2" xfId="26461" xr:uid="{00000000-0005-0000-0000-00001E580000}"/>
    <cellStyle name="SAPBEXHLevel1X 5 3 3 5" xfId="14842" xr:uid="{00000000-0005-0000-0000-00001F580000}"/>
    <cellStyle name="SAPBEXHLevel1X 5 3 4" xfId="5794" xr:uid="{00000000-0005-0000-0000-000020580000}"/>
    <cellStyle name="SAPBEXHLevel1X 5 3 4 2" xfId="19849" xr:uid="{00000000-0005-0000-0000-000021580000}"/>
    <cellStyle name="SAPBEXHLevel1X 5 3 4 2 2" xfId="26757" xr:uid="{00000000-0005-0000-0000-000022580000}"/>
    <cellStyle name="SAPBEXHLevel1X 5 3 4 3" xfId="19430" xr:uid="{00000000-0005-0000-0000-000023580000}"/>
    <cellStyle name="SAPBEXHLevel1X 5 3 4 3 2" xfId="26339" xr:uid="{00000000-0005-0000-0000-000024580000}"/>
    <cellStyle name="SAPBEXHLevel1X 5 3 4 4" xfId="15140" xr:uid="{00000000-0005-0000-0000-000025580000}"/>
    <cellStyle name="SAPBEXHLevel1X 5 3 4 5" xfId="13968" xr:uid="{00000000-0005-0000-0000-000026580000}"/>
    <cellStyle name="SAPBEXHLevel1X 5 3 5" xfId="10719" xr:uid="{00000000-0005-0000-0000-000027580000}"/>
    <cellStyle name="SAPBEXHLevel1X 5 3 5 2" xfId="22027" xr:uid="{00000000-0005-0000-0000-000028580000}"/>
    <cellStyle name="SAPBEXHLevel1X 5 3 5 2 2" xfId="28924" xr:uid="{00000000-0005-0000-0000-000029580000}"/>
    <cellStyle name="SAPBEXHLevel1X 5 3 5 3" xfId="22929" xr:uid="{00000000-0005-0000-0000-00002A580000}"/>
    <cellStyle name="SAPBEXHLevel1X 5 3 5 3 2" xfId="29825" xr:uid="{00000000-0005-0000-0000-00002B580000}"/>
    <cellStyle name="SAPBEXHLevel1X 5 3 5 4" xfId="17430" xr:uid="{00000000-0005-0000-0000-00002C580000}"/>
    <cellStyle name="SAPBEXHLevel1X 5 3 5 5" xfId="24412" xr:uid="{00000000-0005-0000-0000-00002D580000}"/>
    <cellStyle name="SAPBEXHLevel1X 5 3 6" xfId="18729" xr:uid="{00000000-0005-0000-0000-00002E580000}"/>
    <cellStyle name="SAPBEXHLevel1X 5 3 6 2" xfId="25640" xr:uid="{00000000-0005-0000-0000-00002F580000}"/>
    <cellStyle name="SAPBEXHLevel1X 5 3 7" xfId="14069" xr:uid="{00000000-0005-0000-0000-000030580000}"/>
    <cellStyle name="SAPBEXHLevel1X 5 4" xfId="3559" xr:uid="{00000000-0005-0000-0000-000031580000}"/>
    <cellStyle name="SAPBEXHLevel1X 5 4 2" xfId="5791" xr:uid="{00000000-0005-0000-0000-000032580000}"/>
    <cellStyle name="SAPBEXHLevel1X 5 4 2 2" xfId="19846" xr:uid="{00000000-0005-0000-0000-000033580000}"/>
    <cellStyle name="SAPBEXHLevel1X 5 4 2 2 2" xfId="26754" xr:uid="{00000000-0005-0000-0000-000034580000}"/>
    <cellStyle name="SAPBEXHLevel1X 5 4 2 3" xfId="19713" xr:uid="{00000000-0005-0000-0000-000035580000}"/>
    <cellStyle name="SAPBEXHLevel1X 5 4 2 3 2" xfId="26621" xr:uid="{00000000-0005-0000-0000-000036580000}"/>
    <cellStyle name="SAPBEXHLevel1X 5 4 2 4" xfId="15137" xr:uid="{00000000-0005-0000-0000-000037580000}"/>
    <cellStyle name="SAPBEXHLevel1X 5 4 2 5" xfId="13969" xr:uid="{00000000-0005-0000-0000-000038580000}"/>
    <cellStyle name="SAPBEXHLevel1X 5 4 3" xfId="10722" xr:uid="{00000000-0005-0000-0000-000039580000}"/>
    <cellStyle name="SAPBEXHLevel1X 5 4 3 2" xfId="22030" xr:uid="{00000000-0005-0000-0000-00003A580000}"/>
    <cellStyle name="SAPBEXHLevel1X 5 4 3 2 2" xfId="28927" xr:uid="{00000000-0005-0000-0000-00003B580000}"/>
    <cellStyle name="SAPBEXHLevel1X 5 4 3 3" xfId="22932" xr:uid="{00000000-0005-0000-0000-00003C580000}"/>
    <cellStyle name="SAPBEXHLevel1X 5 4 3 3 2" xfId="29828" xr:uid="{00000000-0005-0000-0000-00003D580000}"/>
    <cellStyle name="SAPBEXHLevel1X 5 4 3 4" xfId="17433" xr:uid="{00000000-0005-0000-0000-00003E580000}"/>
    <cellStyle name="SAPBEXHLevel1X 5 4 3 5" xfId="24415" xr:uid="{00000000-0005-0000-0000-00003F580000}"/>
    <cellStyle name="SAPBEXHLevel1X 5 4 4" xfId="19024" xr:uid="{00000000-0005-0000-0000-000040580000}"/>
    <cellStyle name="SAPBEXHLevel1X 5 4 4 2" xfId="25933" xr:uid="{00000000-0005-0000-0000-000041580000}"/>
    <cellStyle name="SAPBEXHLevel1X 5 4 5" xfId="14392" xr:uid="{00000000-0005-0000-0000-000042580000}"/>
    <cellStyle name="SAPBEXHLevel1X 5 5" xfId="5199" xr:uid="{00000000-0005-0000-0000-000043580000}"/>
    <cellStyle name="SAPBEXHLevel1X 5 5 2" xfId="5790" xr:uid="{00000000-0005-0000-0000-000044580000}"/>
    <cellStyle name="SAPBEXHLevel1X 5 5 2 2" xfId="19845" xr:uid="{00000000-0005-0000-0000-000045580000}"/>
    <cellStyle name="SAPBEXHLevel1X 5 5 2 2 2" xfId="26753" xr:uid="{00000000-0005-0000-0000-000046580000}"/>
    <cellStyle name="SAPBEXHLevel1X 5 5 2 3" xfId="18018" xr:uid="{00000000-0005-0000-0000-000047580000}"/>
    <cellStyle name="SAPBEXHLevel1X 5 5 2 3 2" xfId="24932" xr:uid="{00000000-0005-0000-0000-000048580000}"/>
    <cellStyle name="SAPBEXHLevel1X 5 5 2 4" xfId="15136" xr:uid="{00000000-0005-0000-0000-000049580000}"/>
    <cellStyle name="SAPBEXHLevel1X 5 5 2 5" xfId="13695" xr:uid="{00000000-0005-0000-0000-00004A580000}"/>
    <cellStyle name="SAPBEXHLevel1X 5 5 3" xfId="10723" xr:uid="{00000000-0005-0000-0000-00004B580000}"/>
    <cellStyle name="SAPBEXHLevel1X 5 5 3 2" xfId="22031" xr:uid="{00000000-0005-0000-0000-00004C580000}"/>
    <cellStyle name="SAPBEXHLevel1X 5 5 3 2 2" xfId="28928" xr:uid="{00000000-0005-0000-0000-00004D580000}"/>
    <cellStyle name="SAPBEXHLevel1X 5 5 3 3" xfId="22933" xr:uid="{00000000-0005-0000-0000-00004E580000}"/>
    <cellStyle name="SAPBEXHLevel1X 5 5 3 3 2" xfId="29829" xr:uid="{00000000-0005-0000-0000-00004F580000}"/>
    <cellStyle name="SAPBEXHLevel1X 5 5 3 4" xfId="17434" xr:uid="{00000000-0005-0000-0000-000050580000}"/>
    <cellStyle name="SAPBEXHLevel1X 5 5 3 5" xfId="24416" xr:uid="{00000000-0005-0000-0000-000051580000}"/>
    <cellStyle name="SAPBEXHLevel1X 5 5 4" xfId="19550" xr:uid="{00000000-0005-0000-0000-000052580000}"/>
    <cellStyle name="SAPBEXHLevel1X 5 5 4 2" xfId="26459" xr:uid="{00000000-0005-0000-0000-000053580000}"/>
    <cellStyle name="SAPBEXHLevel1X 5 5 5" xfId="14840" xr:uid="{00000000-0005-0000-0000-000054580000}"/>
    <cellStyle name="SAPBEXHLevel1X 5 6" xfId="2773" xr:uid="{00000000-0005-0000-0000-000055580000}"/>
    <cellStyle name="SAPBEXHLevel1X 5 6 2" xfId="5789" xr:uid="{00000000-0005-0000-0000-000056580000}"/>
    <cellStyle name="SAPBEXHLevel1X 5 6 2 2" xfId="19844" xr:uid="{00000000-0005-0000-0000-000057580000}"/>
    <cellStyle name="SAPBEXHLevel1X 5 6 2 2 2" xfId="26752" xr:uid="{00000000-0005-0000-0000-000058580000}"/>
    <cellStyle name="SAPBEXHLevel1X 5 6 2 3" xfId="19438" xr:uid="{00000000-0005-0000-0000-000059580000}"/>
    <cellStyle name="SAPBEXHLevel1X 5 6 2 3 2" xfId="26347" xr:uid="{00000000-0005-0000-0000-00005A580000}"/>
    <cellStyle name="SAPBEXHLevel1X 5 6 2 4" xfId="15135" xr:uid="{00000000-0005-0000-0000-00005B580000}"/>
    <cellStyle name="SAPBEXHLevel1X 5 6 2 5" xfId="14305" xr:uid="{00000000-0005-0000-0000-00005C580000}"/>
    <cellStyle name="SAPBEXHLevel1X 5 6 3" xfId="10724" xr:uid="{00000000-0005-0000-0000-00005D580000}"/>
    <cellStyle name="SAPBEXHLevel1X 5 6 3 2" xfId="22032" xr:uid="{00000000-0005-0000-0000-00005E580000}"/>
    <cellStyle name="SAPBEXHLevel1X 5 6 3 2 2" xfId="28929" xr:uid="{00000000-0005-0000-0000-00005F580000}"/>
    <cellStyle name="SAPBEXHLevel1X 5 6 3 3" xfId="22934" xr:uid="{00000000-0005-0000-0000-000060580000}"/>
    <cellStyle name="SAPBEXHLevel1X 5 6 3 3 2" xfId="29830" xr:uid="{00000000-0005-0000-0000-000061580000}"/>
    <cellStyle name="SAPBEXHLevel1X 5 6 3 4" xfId="17435" xr:uid="{00000000-0005-0000-0000-000062580000}"/>
    <cellStyle name="SAPBEXHLevel1X 5 6 3 5" xfId="24417" xr:uid="{00000000-0005-0000-0000-000063580000}"/>
    <cellStyle name="SAPBEXHLevel1X 5 6 4" xfId="18727" xr:uid="{00000000-0005-0000-0000-000064580000}"/>
    <cellStyle name="SAPBEXHLevel1X 5 6 4 2" xfId="25638" xr:uid="{00000000-0005-0000-0000-000065580000}"/>
    <cellStyle name="SAPBEXHLevel1X 5 6 5" xfId="14067" xr:uid="{00000000-0005-0000-0000-000066580000}"/>
    <cellStyle name="SAPBEXHLevel1X 5 7" xfId="5800" xr:uid="{00000000-0005-0000-0000-000067580000}"/>
    <cellStyle name="SAPBEXHLevel1X 5 7 2" xfId="19855" xr:uid="{00000000-0005-0000-0000-000068580000}"/>
    <cellStyle name="SAPBEXHLevel1X 5 7 2 2" xfId="26763" xr:uid="{00000000-0005-0000-0000-000069580000}"/>
    <cellStyle name="SAPBEXHLevel1X 5 7 3" xfId="18814" xr:uid="{00000000-0005-0000-0000-00006A580000}"/>
    <cellStyle name="SAPBEXHLevel1X 5 7 3 2" xfId="25724" xr:uid="{00000000-0005-0000-0000-00006B580000}"/>
    <cellStyle name="SAPBEXHLevel1X 5 7 4" xfId="15146" xr:uid="{00000000-0005-0000-0000-00006C580000}"/>
    <cellStyle name="SAPBEXHLevel1X 5 7 5" xfId="13966" xr:uid="{00000000-0005-0000-0000-00006D580000}"/>
    <cellStyle name="SAPBEXHLevel1X 5 8" xfId="10714" xr:uid="{00000000-0005-0000-0000-00006E580000}"/>
    <cellStyle name="SAPBEXHLevel1X 5 8 2" xfId="22022" xr:uid="{00000000-0005-0000-0000-00006F580000}"/>
    <cellStyle name="SAPBEXHLevel1X 5 8 2 2" xfId="28919" xr:uid="{00000000-0005-0000-0000-000070580000}"/>
    <cellStyle name="SAPBEXHLevel1X 5 8 3" xfId="22924" xr:uid="{00000000-0005-0000-0000-000071580000}"/>
    <cellStyle name="SAPBEXHLevel1X 5 8 3 2" xfId="29820" xr:uid="{00000000-0005-0000-0000-000072580000}"/>
    <cellStyle name="SAPBEXHLevel1X 5 8 4" xfId="17425" xr:uid="{00000000-0005-0000-0000-000073580000}"/>
    <cellStyle name="SAPBEXHLevel1X 5 8 5" xfId="24407" xr:uid="{00000000-0005-0000-0000-000074580000}"/>
    <cellStyle name="SAPBEXHLevel1X 5 9" xfId="9875" xr:uid="{00000000-0005-0000-0000-000075580000}"/>
    <cellStyle name="SAPBEXHLevel1X 5 9 2" xfId="21344" xr:uid="{00000000-0005-0000-0000-000076580000}"/>
    <cellStyle name="SAPBEXHLevel1X 5 9 2 2" xfId="28246" xr:uid="{00000000-0005-0000-0000-000077580000}"/>
    <cellStyle name="SAPBEXHLevel1X 5 9 3" xfId="19189" xr:uid="{00000000-0005-0000-0000-000078580000}"/>
    <cellStyle name="SAPBEXHLevel1X 5 9 3 2" xfId="26098" xr:uid="{00000000-0005-0000-0000-000079580000}"/>
    <cellStyle name="SAPBEXHLevel1X 5 9 4" xfId="16722" xr:uid="{00000000-0005-0000-0000-00007A580000}"/>
    <cellStyle name="SAPBEXHLevel1X 5 9 5" xfId="23803" xr:uid="{00000000-0005-0000-0000-00007B580000}"/>
    <cellStyle name="SAPBEXHLevel1X 6" xfId="486" xr:uid="{00000000-0005-0000-0000-00007C580000}"/>
    <cellStyle name="SAPBEXHLevel1X 6 2" xfId="3555" xr:uid="{00000000-0005-0000-0000-00007D580000}"/>
    <cellStyle name="SAPBEXHLevel1X 6 2 2" xfId="5787" xr:uid="{00000000-0005-0000-0000-00007E580000}"/>
    <cellStyle name="SAPBEXHLevel1X 6 2 2 2" xfId="19842" xr:uid="{00000000-0005-0000-0000-00007F580000}"/>
    <cellStyle name="SAPBEXHLevel1X 6 2 2 2 2" xfId="26750" xr:uid="{00000000-0005-0000-0000-000080580000}"/>
    <cellStyle name="SAPBEXHLevel1X 6 2 2 3" xfId="18253" xr:uid="{00000000-0005-0000-0000-000081580000}"/>
    <cellStyle name="SAPBEXHLevel1X 6 2 2 3 2" xfId="25167" xr:uid="{00000000-0005-0000-0000-000082580000}"/>
    <cellStyle name="SAPBEXHLevel1X 6 2 2 4" xfId="15133" xr:uid="{00000000-0005-0000-0000-000083580000}"/>
    <cellStyle name="SAPBEXHLevel1X 6 2 2 5" xfId="14344" xr:uid="{00000000-0005-0000-0000-000084580000}"/>
    <cellStyle name="SAPBEXHLevel1X 6 2 3" xfId="10726" xr:uid="{00000000-0005-0000-0000-000085580000}"/>
    <cellStyle name="SAPBEXHLevel1X 6 2 3 2" xfId="22034" xr:uid="{00000000-0005-0000-0000-000086580000}"/>
    <cellStyle name="SAPBEXHLevel1X 6 2 3 2 2" xfId="28931" xr:uid="{00000000-0005-0000-0000-000087580000}"/>
    <cellStyle name="SAPBEXHLevel1X 6 2 3 3" xfId="22936" xr:uid="{00000000-0005-0000-0000-000088580000}"/>
    <cellStyle name="SAPBEXHLevel1X 6 2 3 3 2" xfId="29832" xr:uid="{00000000-0005-0000-0000-000089580000}"/>
    <cellStyle name="SAPBEXHLevel1X 6 2 3 4" xfId="17437" xr:uid="{00000000-0005-0000-0000-00008A580000}"/>
    <cellStyle name="SAPBEXHLevel1X 6 2 3 5" xfId="24419" xr:uid="{00000000-0005-0000-0000-00008B580000}"/>
    <cellStyle name="SAPBEXHLevel1X 6 2 4" xfId="19020" xr:uid="{00000000-0005-0000-0000-00008C580000}"/>
    <cellStyle name="SAPBEXHLevel1X 6 2 4 2" xfId="25929" xr:uid="{00000000-0005-0000-0000-00008D580000}"/>
    <cellStyle name="SAPBEXHLevel1X 6 2 5" xfId="14388" xr:uid="{00000000-0005-0000-0000-00008E580000}"/>
    <cellStyle name="SAPBEXHLevel1X 6 3" xfId="5202" xr:uid="{00000000-0005-0000-0000-00008F580000}"/>
    <cellStyle name="SAPBEXHLevel1X 6 3 2" xfId="5786" xr:uid="{00000000-0005-0000-0000-000090580000}"/>
    <cellStyle name="SAPBEXHLevel1X 6 3 2 2" xfId="19841" xr:uid="{00000000-0005-0000-0000-000091580000}"/>
    <cellStyle name="SAPBEXHLevel1X 6 3 2 2 2" xfId="26749" xr:uid="{00000000-0005-0000-0000-000092580000}"/>
    <cellStyle name="SAPBEXHLevel1X 6 3 2 3" xfId="18885" xr:uid="{00000000-0005-0000-0000-000093580000}"/>
    <cellStyle name="SAPBEXHLevel1X 6 3 2 3 2" xfId="25794" xr:uid="{00000000-0005-0000-0000-000094580000}"/>
    <cellStyle name="SAPBEXHLevel1X 6 3 2 4" xfId="15132" xr:uid="{00000000-0005-0000-0000-000095580000}"/>
    <cellStyle name="SAPBEXHLevel1X 6 3 2 5" xfId="13279" xr:uid="{00000000-0005-0000-0000-000096580000}"/>
    <cellStyle name="SAPBEXHLevel1X 6 3 3" xfId="10727" xr:uid="{00000000-0005-0000-0000-000097580000}"/>
    <cellStyle name="SAPBEXHLevel1X 6 3 3 2" xfId="22035" xr:uid="{00000000-0005-0000-0000-000098580000}"/>
    <cellStyle name="SAPBEXHLevel1X 6 3 3 2 2" xfId="28932" xr:uid="{00000000-0005-0000-0000-000099580000}"/>
    <cellStyle name="SAPBEXHLevel1X 6 3 3 3" xfId="22937" xr:uid="{00000000-0005-0000-0000-00009A580000}"/>
    <cellStyle name="SAPBEXHLevel1X 6 3 3 3 2" xfId="29833" xr:uid="{00000000-0005-0000-0000-00009B580000}"/>
    <cellStyle name="SAPBEXHLevel1X 6 3 3 4" xfId="17438" xr:uid="{00000000-0005-0000-0000-00009C580000}"/>
    <cellStyle name="SAPBEXHLevel1X 6 3 3 5" xfId="24420" xr:uid="{00000000-0005-0000-0000-00009D580000}"/>
    <cellStyle name="SAPBEXHLevel1X 6 3 4" xfId="19553" xr:uid="{00000000-0005-0000-0000-00009E580000}"/>
    <cellStyle name="SAPBEXHLevel1X 6 3 4 2" xfId="26462" xr:uid="{00000000-0005-0000-0000-00009F580000}"/>
    <cellStyle name="SAPBEXHLevel1X 6 3 5" xfId="14843" xr:uid="{00000000-0005-0000-0000-0000A0580000}"/>
    <cellStyle name="SAPBEXHLevel1X 6 4" xfId="2769" xr:uid="{00000000-0005-0000-0000-0000A1580000}"/>
    <cellStyle name="SAPBEXHLevel1X 6 4 2" xfId="5785" xr:uid="{00000000-0005-0000-0000-0000A2580000}"/>
    <cellStyle name="SAPBEXHLevel1X 6 4 2 2" xfId="19840" xr:uid="{00000000-0005-0000-0000-0000A3580000}"/>
    <cellStyle name="SAPBEXHLevel1X 6 4 2 2 2" xfId="26748" xr:uid="{00000000-0005-0000-0000-0000A4580000}"/>
    <cellStyle name="SAPBEXHLevel1X 6 4 2 3" xfId="19439" xr:uid="{00000000-0005-0000-0000-0000A5580000}"/>
    <cellStyle name="SAPBEXHLevel1X 6 4 2 3 2" xfId="26348" xr:uid="{00000000-0005-0000-0000-0000A6580000}"/>
    <cellStyle name="SAPBEXHLevel1X 6 4 2 4" xfId="15131" xr:uid="{00000000-0005-0000-0000-0000A7580000}"/>
    <cellStyle name="SAPBEXHLevel1X 6 4 2 5" xfId="14652" xr:uid="{00000000-0005-0000-0000-0000A8580000}"/>
    <cellStyle name="SAPBEXHLevel1X 6 4 3" xfId="10728" xr:uid="{00000000-0005-0000-0000-0000A9580000}"/>
    <cellStyle name="SAPBEXHLevel1X 6 4 3 2" xfId="22036" xr:uid="{00000000-0005-0000-0000-0000AA580000}"/>
    <cellStyle name="SAPBEXHLevel1X 6 4 3 2 2" xfId="28933" xr:uid="{00000000-0005-0000-0000-0000AB580000}"/>
    <cellStyle name="SAPBEXHLevel1X 6 4 3 3" xfId="22938" xr:uid="{00000000-0005-0000-0000-0000AC580000}"/>
    <cellStyle name="SAPBEXHLevel1X 6 4 3 3 2" xfId="29834" xr:uid="{00000000-0005-0000-0000-0000AD580000}"/>
    <cellStyle name="SAPBEXHLevel1X 6 4 3 4" xfId="17439" xr:uid="{00000000-0005-0000-0000-0000AE580000}"/>
    <cellStyle name="SAPBEXHLevel1X 6 4 3 5" xfId="24421" xr:uid="{00000000-0005-0000-0000-0000AF580000}"/>
    <cellStyle name="SAPBEXHLevel1X 6 4 4" xfId="18723" xr:uid="{00000000-0005-0000-0000-0000B0580000}"/>
    <cellStyle name="SAPBEXHLevel1X 6 4 4 2" xfId="25634" xr:uid="{00000000-0005-0000-0000-0000B1580000}"/>
    <cellStyle name="SAPBEXHLevel1X 6 4 5" xfId="14063" xr:uid="{00000000-0005-0000-0000-0000B2580000}"/>
    <cellStyle name="SAPBEXHLevel1X 6 5" xfId="5788" xr:uid="{00000000-0005-0000-0000-0000B3580000}"/>
    <cellStyle name="SAPBEXHLevel1X 6 5 2" xfId="19843" xr:uid="{00000000-0005-0000-0000-0000B4580000}"/>
    <cellStyle name="SAPBEXHLevel1X 6 5 2 2" xfId="26751" xr:uid="{00000000-0005-0000-0000-0000B5580000}"/>
    <cellStyle name="SAPBEXHLevel1X 6 5 3" xfId="18672" xr:uid="{00000000-0005-0000-0000-0000B6580000}"/>
    <cellStyle name="SAPBEXHLevel1X 6 5 3 2" xfId="25583" xr:uid="{00000000-0005-0000-0000-0000B7580000}"/>
    <cellStyle name="SAPBEXHLevel1X 6 5 4" xfId="15134" xr:uid="{00000000-0005-0000-0000-0000B8580000}"/>
    <cellStyle name="SAPBEXHLevel1X 6 5 5" xfId="13702" xr:uid="{00000000-0005-0000-0000-0000B9580000}"/>
    <cellStyle name="SAPBEXHLevel1X 6 6" xfId="10725" xr:uid="{00000000-0005-0000-0000-0000BA580000}"/>
    <cellStyle name="SAPBEXHLevel1X 6 6 2" xfId="22033" xr:uid="{00000000-0005-0000-0000-0000BB580000}"/>
    <cellStyle name="SAPBEXHLevel1X 6 6 2 2" xfId="28930" xr:uid="{00000000-0005-0000-0000-0000BC580000}"/>
    <cellStyle name="SAPBEXHLevel1X 6 6 3" xfId="22935" xr:uid="{00000000-0005-0000-0000-0000BD580000}"/>
    <cellStyle name="SAPBEXHLevel1X 6 6 3 2" xfId="29831" xr:uid="{00000000-0005-0000-0000-0000BE580000}"/>
    <cellStyle name="SAPBEXHLevel1X 6 6 4" xfId="17436" xr:uid="{00000000-0005-0000-0000-0000BF580000}"/>
    <cellStyle name="SAPBEXHLevel1X 6 6 5" xfId="24418" xr:uid="{00000000-0005-0000-0000-0000C0580000}"/>
    <cellStyle name="SAPBEXHLevel1X 6 7" xfId="18172" xr:uid="{00000000-0005-0000-0000-0000C1580000}"/>
    <cellStyle name="SAPBEXHLevel1X 6 7 2" xfId="25086" xr:uid="{00000000-0005-0000-0000-0000C2580000}"/>
    <cellStyle name="SAPBEXHLevel1X 6 8" xfId="13433" xr:uid="{00000000-0005-0000-0000-0000C3580000}"/>
    <cellStyle name="SAPBEXHLevel1X 7" xfId="3176" xr:uid="{00000000-0005-0000-0000-0000C4580000}"/>
    <cellStyle name="SAPBEXHLevel1X 7 2" xfId="3683" xr:uid="{00000000-0005-0000-0000-0000C5580000}"/>
    <cellStyle name="SAPBEXHLevel1X 7 2 2" xfId="5781" xr:uid="{00000000-0005-0000-0000-0000C6580000}"/>
    <cellStyle name="SAPBEXHLevel1X 7 2 2 2" xfId="19836" xr:uid="{00000000-0005-0000-0000-0000C7580000}"/>
    <cellStyle name="SAPBEXHLevel1X 7 2 2 2 2" xfId="26744" xr:uid="{00000000-0005-0000-0000-0000C8580000}"/>
    <cellStyle name="SAPBEXHLevel1X 7 2 2 3" xfId="22443" xr:uid="{00000000-0005-0000-0000-0000C9580000}"/>
    <cellStyle name="SAPBEXHLevel1X 7 2 2 3 2" xfId="29340" xr:uid="{00000000-0005-0000-0000-0000CA580000}"/>
    <cellStyle name="SAPBEXHLevel1X 7 2 2 4" xfId="15127" xr:uid="{00000000-0005-0000-0000-0000CB580000}"/>
    <cellStyle name="SAPBEXHLevel1X 7 2 2 5" xfId="14346" xr:uid="{00000000-0005-0000-0000-0000CC580000}"/>
    <cellStyle name="SAPBEXHLevel1X 7 2 3" xfId="10730" xr:uid="{00000000-0005-0000-0000-0000CD580000}"/>
    <cellStyle name="SAPBEXHLevel1X 7 2 3 2" xfId="22038" xr:uid="{00000000-0005-0000-0000-0000CE580000}"/>
    <cellStyle name="SAPBEXHLevel1X 7 2 3 2 2" xfId="28935" xr:uid="{00000000-0005-0000-0000-0000CF580000}"/>
    <cellStyle name="SAPBEXHLevel1X 7 2 3 3" xfId="22940" xr:uid="{00000000-0005-0000-0000-0000D0580000}"/>
    <cellStyle name="SAPBEXHLevel1X 7 2 3 3 2" xfId="29836" xr:uid="{00000000-0005-0000-0000-0000D1580000}"/>
    <cellStyle name="SAPBEXHLevel1X 7 2 3 4" xfId="17441" xr:uid="{00000000-0005-0000-0000-0000D2580000}"/>
    <cellStyle name="SAPBEXHLevel1X 7 2 3 5" xfId="24423" xr:uid="{00000000-0005-0000-0000-0000D3580000}"/>
    <cellStyle name="SAPBEXHLevel1X 7 2 4" xfId="13179" xr:uid="{00000000-0005-0000-0000-0000D4580000}"/>
    <cellStyle name="SAPBEXHLevel1X 7 2 4 2" xfId="22480" xr:uid="{00000000-0005-0000-0000-0000D5580000}"/>
    <cellStyle name="SAPBEXHLevel1X 7 2 4 2 2" xfId="29377" xr:uid="{00000000-0005-0000-0000-0000D6580000}"/>
    <cellStyle name="SAPBEXHLevel1X 7 2 4 3" xfId="23320" xr:uid="{00000000-0005-0000-0000-0000D7580000}"/>
    <cellStyle name="SAPBEXHLevel1X 7 2 4 3 2" xfId="30216" xr:uid="{00000000-0005-0000-0000-0000D8580000}"/>
    <cellStyle name="SAPBEXHLevel1X 7 2 4 4" xfId="17884" xr:uid="{00000000-0005-0000-0000-0000D9580000}"/>
    <cellStyle name="SAPBEXHLevel1X 7 2 4 5" xfId="24803" xr:uid="{00000000-0005-0000-0000-0000DA580000}"/>
    <cellStyle name="SAPBEXHLevel1X 7 2 5" xfId="19068" xr:uid="{00000000-0005-0000-0000-0000DB580000}"/>
    <cellStyle name="SAPBEXHLevel1X 7 2 5 2" xfId="25977" xr:uid="{00000000-0005-0000-0000-0000DC580000}"/>
    <cellStyle name="SAPBEXHLevel1X 7 2 6" xfId="14428" xr:uid="{00000000-0005-0000-0000-0000DD580000}"/>
    <cellStyle name="SAPBEXHLevel1X 7 3" xfId="5203" xr:uid="{00000000-0005-0000-0000-0000DE580000}"/>
    <cellStyle name="SAPBEXHLevel1X 7 3 2" xfId="5780" xr:uid="{00000000-0005-0000-0000-0000DF580000}"/>
    <cellStyle name="SAPBEXHLevel1X 7 3 2 2" xfId="19835" xr:uid="{00000000-0005-0000-0000-0000E0580000}"/>
    <cellStyle name="SAPBEXHLevel1X 7 3 2 2 2" xfId="26743" xr:uid="{00000000-0005-0000-0000-0000E1580000}"/>
    <cellStyle name="SAPBEXHLevel1X 7 3 2 3" xfId="18379" xr:uid="{00000000-0005-0000-0000-0000E2580000}"/>
    <cellStyle name="SAPBEXHLevel1X 7 3 2 3 2" xfId="25292" xr:uid="{00000000-0005-0000-0000-0000E3580000}"/>
    <cellStyle name="SAPBEXHLevel1X 7 3 2 4" xfId="15126" xr:uid="{00000000-0005-0000-0000-0000E4580000}"/>
    <cellStyle name="SAPBEXHLevel1X 7 3 2 5" xfId="13690" xr:uid="{00000000-0005-0000-0000-0000E5580000}"/>
    <cellStyle name="SAPBEXHLevel1X 7 3 3" xfId="10731" xr:uid="{00000000-0005-0000-0000-0000E6580000}"/>
    <cellStyle name="SAPBEXHLevel1X 7 3 3 2" xfId="22039" xr:uid="{00000000-0005-0000-0000-0000E7580000}"/>
    <cellStyle name="SAPBEXHLevel1X 7 3 3 2 2" xfId="28936" xr:uid="{00000000-0005-0000-0000-0000E8580000}"/>
    <cellStyle name="SAPBEXHLevel1X 7 3 3 3" xfId="22941" xr:uid="{00000000-0005-0000-0000-0000E9580000}"/>
    <cellStyle name="SAPBEXHLevel1X 7 3 3 3 2" xfId="29837" xr:uid="{00000000-0005-0000-0000-0000EA580000}"/>
    <cellStyle name="SAPBEXHLevel1X 7 3 3 4" xfId="17442" xr:uid="{00000000-0005-0000-0000-0000EB580000}"/>
    <cellStyle name="SAPBEXHLevel1X 7 3 3 5" xfId="24424" xr:uid="{00000000-0005-0000-0000-0000EC580000}"/>
    <cellStyle name="SAPBEXHLevel1X 7 3 4" xfId="19554" xr:uid="{00000000-0005-0000-0000-0000ED580000}"/>
    <cellStyle name="SAPBEXHLevel1X 7 3 4 2" xfId="26463" xr:uid="{00000000-0005-0000-0000-0000EE580000}"/>
    <cellStyle name="SAPBEXHLevel1X 7 3 5" xfId="14844" xr:uid="{00000000-0005-0000-0000-0000EF580000}"/>
    <cellStyle name="SAPBEXHLevel1X 7 4" xfId="5782" xr:uid="{00000000-0005-0000-0000-0000F0580000}"/>
    <cellStyle name="SAPBEXHLevel1X 7 4 2" xfId="19837" xr:uid="{00000000-0005-0000-0000-0000F1580000}"/>
    <cellStyle name="SAPBEXHLevel1X 7 4 2 2" xfId="26745" xr:uid="{00000000-0005-0000-0000-0000F2580000}"/>
    <cellStyle name="SAPBEXHLevel1X 7 4 3" xfId="20734" xr:uid="{00000000-0005-0000-0000-0000F3580000}"/>
    <cellStyle name="SAPBEXHLevel1X 7 4 3 2" xfId="27638" xr:uid="{00000000-0005-0000-0000-0000F4580000}"/>
    <cellStyle name="SAPBEXHLevel1X 7 4 4" xfId="15128" xr:uid="{00000000-0005-0000-0000-0000F5580000}"/>
    <cellStyle name="SAPBEXHLevel1X 7 4 5" xfId="13710" xr:uid="{00000000-0005-0000-0000-0000F6580000}"/>
    <cellStyle name="SAPBEXHLevel1X 7 5" xfId="10729" xr:uid="{00000000-0005-0000-0000-0000F7580000}"/>
    <cellStyle name="SAPBEXHLevel1X 7 5 2" xfId="22037" xr:uid="{00000000-0005-0000-0000-0000F8580000}"/>
    <cellStyle name="SAPBEXHLevel1X 7 5 2 2" xfId="28934" xr:uid="{00000000-0005-0000-0000-0000F9580000}"/>
    <cellStyle name="SAPBEXHLevel1X 7 5 3" xfId="22939" xr:uid="{00000000-0005-0000-0000-0000FA580000}"/>
    <cellStyle name="SAPBEXHLevel1X 7 5 3 2" xfId="29835" xr:uid="{00000000-0005-0000-0000-0000FB580000}"/>
    <cellStyle name="SAPBEXHLevel1X 7 5 4" xfId="17440" xr:uid="{00000000-0005-0000-0000-0000FC580000}"/>
    <cellStyle name="SAPBEXHLevel1X 7 5 5" xfId="24422" xr:uid="{00000000-0005-0000-0000-0000FD580000}"/>
    <cellStyle name="SAPBEXHLevel1X 7 6" xfId="9871" xr:uid="{00000000-0005-0000-0000-0000FE580000}"/>
    <cellStyle name="SAPBEXHLevel1X 7 6 2" xfId="21340" xr:uid="{00000000-0005-0000-0000-0000FF580000}"/>
    <cellStyle name="SAPBEXHLevel1X 7 6 2 2" xfId="28242" xr:uid="{00000000-0005-0000-0000-000000590000}"/>
    <cellStyle name="SAPBEXHLevel1X 7 6 3" xfId="18496" xr:uid="{00000000-0005-0000-0000-000001590000}"/>
    <cellStyle name="SAPBEXHLevel1X 7 6 3 2" xfId="25408" xr:uid="{00000000-0005-0000-0000-000002590000}"/>
    <cellStyle name="SAPBEXHLevel1X 7 6 4" xfId="16718" xr:uid="{00000000-0005-0000-0000-000003590000}"/>
    <cellStyle name="SAPBEXHLevel1X 7 6 5" xfId="23799" xr:uid="{00000000-0005-0000-0000-000004590000}"/>
    <cellStyle name="SAPBEXHLevel1X 7 7" xfId="13178" xr:uid="{00000000-0005-0000-0000-000005590000}"/>
    <cellStyle name="SAPBEXHLevel1X 7 7 2" xfId="22479" xr:uid="{00000000-0005-0000-0000-000006590000}"/>
    <cellStyle name="SAPBEXHLevel1X 7 7 2 2" xfId="29376" xr:uid="{00000000-0005-0000-0000-000007590000}"/>
    <cellStyle name="SAPBEXHLevel1X 7 7 3" xfId="23319" xr:uid="{00000000-0005-0000-0000-000008590000}"/>
    <cellStyle name="SAPBEXHLevel1X 7 7 3 2" xfId="30215" xr:uid="{00000000-0005-0000-0000-000009590000}"/>
    <cellStyle name="SAPBEXHLevel1X 7 7 4" xfId="17883" xr:uid="{00000000-0005-0000-0000-00000A590000}"/>
    <cellStyle name="SAPBEXHLevel1X 7 7 5" xfId="24802" xr:uid="{00000000-0005-0000-0000-00000B590000}"/>
    <cellStyle name="SAPBEXHLevel1X 7 8" xfId="18895" xr:uid="{00000000-0005-0000-0000-00000C590000}"/>
    <cellStyle name="SAPBEXHLevel1X 7 8 2" xfId="25804" xr:uid="{00000000-0005-0000-0000-00000D590000}"/>
    <cellStyle name="SAPBEXHLevel1X 7 9" xfId="14192" xr:uid="{00000000-0005-0000-0000-00000E590000}"/>
    <cellStyle name="SAPBEXHLevel1X 8" xfId="3369" xr:uid="{00000000-0005-0000-0000-00000F590000}"/>
    <cellStyle name="SAPBEXHLevel1X 8 2" xfId="3697" xr:uid="{00000000-0005-0000-0000-000010590000}"/>
    <cellStyle name="SAPBEXHLevel1X 8 2 2" xfId="5778" xr:uid="{00000000-0005-0000-0000-000011590000}"/>
    <cellStyle name="SAPBEXHLevel1X 8 2 2 2" xfId="19833" xr:uid="{00000000-0005-0000-0000-000012590000}"/>
    <cellStyle name="SAPBEXHLevel1X 8 2 2 2 2" xfId="26741" xr:uid="{00000000-0005-0000-0000-000013590000}"/>
    <cellStyle name="SAPBEXHLevel1X 8 2 2 3" xfId="18673" xr:uid="{00000000-0005-0000-0000-000014590000}"/>
    <cellStyle name="SAPBEXHLevel1X 8 2 2 3 2" xfId="25584" xr:uid="{00000000-0005-0000-0000-000015590000}"/>
    <cellStyle name="SAPBEXHLevel1X 8 2 2 4" xfId="15124" xr:uid="{00000000-0005-0000-0000-000016590000}"/>
    <cellStyle name="SAPBEXHLevel1X 8 2 2 5" xfId="13736" xr:uid="{00000000-0005-0000-0000-000017590000}"/>
    <cellStyle name="SAPBEXHLevel1X 8 2 3" xfId="10733" xr:uid="{00000000-0005-0000-0000-000018590000}"/>
    <cellStyle name="SAPBEXHLevel1X 8 2 3 2" xfId="22041" xr:uid="{00000000-0005-0000-0000-000019590000}"/>
    <cellStyle name="SAPBEXHLevel1X 8 2 3 2 2" xfId="28938" xr:uid="{00000000-0005-0000-0000-00001A590000}"/>
    <cellStyle name="SAPBEXHLevel1X 8 2 3 3" xfId="22943" xr:uid="{00000000-0005-0000-0000-00001B590000}"/>
    <cellStyle name="SAPBEXHLevel1X 8 2 3 3 2" xfId="29839" xr:uid="{00000000-0005-0000-0000-00001C590000}"/>
    <cellStyle name="SAPBEXHLevel1X 8 2 3 4" xfId="17444" xr:uid="{00000000-0005-0000-0000-00001D590000}"/>
    <cellStyle name="SAPBEXHLevel1X 8 2 3 5" xfId="24426" xr:uid="{00000000-0005-0000-0000-00001E590000}"/>
    <cellStyle name="SAPBEXHLevel1X 8 2 4" xfId="19077" xr:uid="{00000000-0005-0000-0000-00001F590000}"/>
    <cellStyle name="SAPBEXHLevel1X 8 2 4 2" xfId="25986" xr:uid="{00000000-0005-0000-0000-000020590000}"/>
    <cellStyle name="SAPBEXHLevel1X 8 2 5" xfId="14437" xr:uid="{00000000-0005-0000-0000-000021590000}"/>
    <cellStyle name="SAPBEXHLevel1X 8 3" xfId="5779" xr:uid="{00000000-0005-0000-0000-000022590000}"/>
    <cellStyle name="SAPBEXHLevel1X 8 3 2" xfId="19834" xr:uid="{00000000-0005-0000-0000-000023590000}"/>
    <cellStyle name="SAPBEXHLevel1X 8 3 2 2" xfId="26742" xr:uid="{00000000-0005-0000-0000-000024590000}"/>
    <cellStyle name="SAPBEXHLevel1X 8 3 3" xfId="19440" xr:uid="{00000000-0005-0000-0000-000025590000}"/>
    <cellStyle name="SAPBEXHLevel1X 8 3 3 2" xfId="26349" xr:uid="{00000000-0005-0000-0000-000026590000}"/>
    <cellStyle name="SAPBEXHLevel1X 8 3 4" xfId="15125" xr:uid="{00000000-0005-0000-0000-000027590000}"/>
    <cellStyle name="SAPBEXHLevel1X 8 3 5" xfId="14348" xr:uid="{00000000-0005-0000-0000-000028590000}"/>
    <cellStyle name="SAPBEXHLevel1X 8 4" xfId="10732" xr:uid="{00000000-0005-0000-0000-000029590000}"/>
    <cellStyle name="SAPBEXHLevel1X 8 4 2" xfId="22040" xr:uid="{00000000-0005-0000-0000-00002A590000}"/>
    <cellStyle name="SAPBEXHLevel1X 8 4 2 2" xfId="28937" xr:uid="{00000000-0005-0000-0000-00002B590000}"/>
    <cellStyle name="SAPBEXHLevel1X 8 4 3" xfId="22942" xr:uid="{00000000-0005-0000-0000-00002C590000}"/>
    <cellStyle name="SAPBEXHLevel1X 8 4 3 2" xfId="29838" xr:uid="{00000000-0005-0000-0000-00002D590000}"/>
    <cellStyle name="SAPBEXHLevel1X 8 4 4" xfId="17443" xr:uid="{00000000-0005-0000-0000-00002E590000}"/>
    <cellStyle name="SAPBEXHLevel1X 8 4 5" xfId="24425" xr:uid="{00000000-0005-0000-0000-00002F590000}"/>
    <cellStyle name="SAPBEXHLevel1X 8 5" xfId="9865" xr:uid="{00000000-0005-0000-0000-000030590000}"/>
    <cellStyle name="SAPBEXHLevel1X 8 5 2" xfId="21334" xr:uid="{00000000-0005-0000-0000-000031590000}"/>
    <cellStyle name="SAPBEXHLevel1X 8 5 2 2" xfId="28236" xr:uid="{00000000-0005-0000-0000-000032590000}"/>
    <cellStyle name="SAPBEXHLevel1X 8 5 3" xfId="20589" xr:uid="{00000000-0005-0000-0000-000033590000}"/>
    <cellStyle name="SAPBEXHLevel1X 8 5 3 2" xfId="27493" xr:uid="{00000000-0005-0000-0000-000034590000}"/>
    <cellStyle name="SAPBEXHLevel1X 8 5 4" xfId="16712" xr:uid="{00000000-0005-0000-0000-000035590000}"/>
    <cellStyle name="SAPBEXHLevel1X 8 5 5" xfId="23793" xr:uid="{00000000-0005-0000-0000-000036590000}"/>
    <cellStyle name="SAPBEXHLevel1X 8 6" xfId="13180" xr:uid="{00000000-0005-0000-0000-000037590000}"/>
    <cellStyle name="SAPBEXHLevel1X 8 6 2" xfId="22481" xr:uid="{00000000-0005-0000-0000-000038590000}"/>
    <cellStyle name="SAPBEXHLevel1X 8 6 2 2" xfId="29378" xr:uid="{00000000-0005-0000-0000-000039590000}"/>
    <cellStyle name="SAPBEXHLevel1X 8 6 3" xfId="23321" xr:uid="{00000000-0005-0000-0000-00003A590000}"/>
    <cellStyle name="SAPBEXHLevel1X 8 6 3 2" xfId="30217" xr:uid="{00000000-0005-0000-0000-00003B590000}"/>
    <cellStyle name="SAPBEXHLevel1X 8 6 4" xfId="17885" xr:uid="{00000000-0005-0000-0000-00003C590000}"/>
    <cellStyle name="SAPBEXHLevel1X 8 6 5" xfId="24804" xr:uid="{00000000-0005-0000-0000-00003D590000}"/>
    <cellStyle name="SAPBEXHLevel1X 8 7" xfId="18943" xr:uid="{00000000-0005-0000-0000-00003E590000}"/>
    <cellStyle name="SAPBEXHLevel1X 8 7 2" xfId="25852" xr:uid="{00000000-0005-0000-0000-00003F590000}"/>
    <cellStyle name="SAPBEXHLevel1X 8 8" xfId="14316" xr:uid="{00000000-0005-0000-0000-000040590000}"/>
    <cellStyle name="SAPBEXHLevel1X 9" xfId="3478" xr:uid="{00000000-0005-0000-0000-000041590000}"/>
    <cellStyle name="SAPBEXHLevel1X 9 2" xfId="5777" xr:uid="{00000000-0005-0000-0000-000042590000}"/>
    <cellStyle name="SAPBEXHLevel1X 9 2 2" xfId="19832" xr:uid="{00000000-0005-0000-0000-000043590000}"/>
    <cellStyle name="SAPBEXHLevel1X 9 2 2 2" xfId="26740" xr:uid="{00000000-0005-0000-0000-000044590000}"/>
    <cellStyle name="SAPBEXHLevel1X 9 2 3" xfId="20417" xr:uid="{00000000-0005-0000-0000-000045590000}"/>
    <cellStyle name="SAPBEXHLevel1X 9 2 3 2" xfId="27321" xr:uid="{00000000-0005-0000-0000-000046590000}"/>
    <cellStyle name="SAPBEXHLevel1X 9 2 4" xfId="15123" xr:uid="{00000000-0005-0000-0000-000047590000}"/>
    <cellStyle name="SAPBEXHLevel1X 9 2 5" xfId="14350" xr:uid="{00000000-0005-0000-0000-000048590000}"/>
    <cellStyle name="SAPBEXHLevel1X 9 3" xfId="10734" xr:uid="{00000000-0005-0000-0000-000049590000}"/>
    <cellStyle name="SAPBEXHLevel1X 9 3 2" xfId="22042" xr:uid="{00000000-0005-0000-0000-00004A590000}"/>
    <cellStyle name="SAPBEXHLevel1X 9 3 2 2" xfId="28939" xr:uid="{00000000-0005-0000-0000-00004B590000}"/>
    <cellStyle name="SAPBEXHLevel1X 9 3 3" xfId="22944" xr:uid="{00000000-0005-0000-0000-00004C590000}"/>
    <cellStyle name="SAPBEXHLevel1X 9 3 3 2" xfId="29840" xr:uid="{00000000-0005-0000-0000-00004D590000}"/>
    <cellStyle name="SAPBEXHLevel1X 9 3 4" xfId="17445" xr:uid="{00000000-0005-0000-0000-00004E590000}"/>
    <cellStyle name="SAPBEXHLevel1X 9 3 5" xfId="24427" xr:uid="{00000000-0005-0000-0000-00004F590000}"/>
    <cellStyle name="SAPBEXHLevel1X 9 4" xfId="9686" xr:uid="{00000000-0005-0000-0000-000050590000}"/>
    <cellStyle name="SAPBEXHLevel1X 9 4 2" xfId="21155" xr:uid="{00000000-0005-0000-0000-000051590000}"/>
    <cellStyle name="SAPBEXHLevel1X 9 4 2 2" xfId="28059" xr:uid="{00000000-0005-0000-0000-000052590000}"/>
    <cellStyle name="SAPBEXHLevel1X 9 4 3" xfId="18315" xr:uid="{00000000-0005-0000-0000-000053590000}"/>
    <cellStyle name="SAPBEXHLevel1X 9 4 3 2" xfId="25228" xr:uid="{00000000-0005-0000-0000-000054590000}"/>
    <cellStyle name="SAPBEXHLevel1X 9 4 4" xfId="16533" xr:uid="{00000000-0005-0000-0000-000055590000}"/>
    <cellStyle name="SAPBEXHLevel1X 9 4 5" xfId="23616" xr:uid="{00000000-0005-0000-0000-000056590000}"/>
    <cellStyle name="SAPBEXHLevel1X 9 5" xfId="18976" xr:uid="{00000000-0005-0000-0000-000057590000}"/>
    <cellStyle name="SAPBEXHLevel1X 9 5 2" xfId="25885" xr:uid="{00000000-0005-0000-0000-000058590000}"/>
    <cellStyle name="SAPBEXHLevel1X 9 6" xfId="14354" xr:uid="{00000000-0005-0000-0000-000059590000}"/>
    <cellStyle name="SAPBEXHLevel1X_2010-2012 Program Workbook_Incent_FS" xfId="6277" xr:uid="{00000000-0005-0000-0000-00005A590000}"/>
    <cellStyle name="SAPBEXHLevel2" xfId="353" xr:uid="{00000000-0005-0000-0000-00005B590000}"/>
    <cellStyle name="SAPBEXHLevel2 10" xfId="3846" xr:uid="{00000000-0005-0000-0000-00005C590000}"/>
    <cellStyle name="SAPBEXHLevel2 10 2" xfId="5775" xr:uid="{00000000-0005-0000-0000-00005D590000}"/>
    <cellStyle name="SAPBEXHLevel2 10 2 2" xfId="19830" xr:uid="{00000000-0005-0000-0000-00005E590000}"/>
    <cellStyle name="SAPBEXHLevel2 10 2 2 2" xfId="26738" xr:uid="{00000000-0005-0000-0000-00005F590000}"/>
    <cellStyle name="SAPBEXHLevel2 10 2 3" xfId="19441" xr:uid="{00000000-0005-0000-0000-000060590000}"/>
    <cellStyle name="SAPBEXHLevel2 10 2 3 2" xfId="26350" xr:uid="{00000000-0005-0000-0000-000061590000}"/>
    <cellStyle name="SAPBEXHLevel2 10 2 4" xfId="15121" xr:uid="{00000000-0005-0000-0000-000062590000}"/>
    <cellStyle name="SAPBEXHLevel2 10 2 5" xfId="13738" xr:uid="{00000000-0005-0000-0000-000063590000}"/>
    <cellStyle name="SAPBEXHLevel2 10 3" xfId="10736" xr:uid="{00000000-0005-0000-0000-000064590000}"/>
    <cellStyle name="SAPBEXHLevel2 10 3 2" xfId="22044" xr:uid="{00000000-0005-0000-0000-000065590000}"/>
    <cellStyle name="SAPBEXHLevel2 10 3 2 2" xfId="28941" xr:uid="{00000000-0005-0000-0000-000066590000}"/>
    <cellStyle name="SAPBEXHLevel2 10 3 3" xfId="22946" xr:uid="{00000000-0005-0000-0000-000067590000}"/>
    <cellStyle name="SAPBEXHLevel2 10 3 3 2" xfId="29842" xr:uid="{00000000-0005-0000-0000-000068590000}"/>
    <cellStyle name="SAPBEXHLevel2 10 3 4" xfId="17447" xr:uid="{00000000-0005-0000-0000-000069590000}"/>
    <cellStyle name="SAPBEXHLevel2 10 3 5" xfId="24429" xr:uid="{00000000-0005-0000-0000-00006A590000}"/>
    <cellStyle name="SAPBEXHLevel2 10 4" xfId="19133" xr:uid="{00000000-0005-0000-0000-00006B590000}"/>
    <cellStyle name="SAPBEXHLevel2 10 4 2" xfId="26042" xr:uid="{00000000-0005-0000-0000-00006C590000}"/>
    <cellStyle name="SAPBEXHLevel2 10 5" xfId="14476" xr:uid="{00000000-0005-0000-0000-00006D590000}"/>
    <cellStyle name="SAPBEXHLevel2 11" xfId="5204" xr:uid="{00000000-0005-0000-0000-00006E590000}"/>
    <cellStyle name="SAPBEXHLevel2 11 2" xfId="5774" xr:uid="{00000000-0005-0000-0000-00006F590000}"/>
    <cellStyle name="SAPBEXHLevel2 11 2 2" xfId="19829" xr:uid="{00000000-0005-0000-0000-000070590000}"/>
    <cellStyle name="SAPBEXHLevel2 11 2 2 2" xfId="26737" xr:uid="{00000000-0005-0000-0000-000071590000}"/>
    <cellStyle name="SAPBEXHLevel2 11 2 3" xfId="19653" xr:uid="{00000000-0005-0000-0000-000072590000}"/>
    <cellStyle name="SAPBEXHLevel2 11 2 3 2" xfId="26562" xr:uid="{00000000-0005-0000-0000-000073590000}"/>
    <cellStyle name="SAPBEXHLevel2 11 2 4" xfId="15120" xr:uid="{00000000-0005-0000-0000-000074590000}"/>
    <cellStyle name="SAPBEXHLevel2 11 2 5" xfId="13746" xr:uid="{00000000-0005-0000-0000-000075590000}"/>
    <cellStyle name="SAPBEXHLevel2 11 3" xfId="10737" xr:uid="{00000000-0005-0000-0000-000076590000}"/>
    <cellStyle name="SAPBEXHLevel2 11 3 2" xfId="22045" xr:uid="{00000000-0005-0000-0000-000077590000}"/>
    <cellStyle name="SAPBEXHLevel2 11 3 2 2" xfId="28942" xr:uid="{00000000-0005-0000-0000-000078590000}"/>
    <cellStyle name="SAPBEXHLevel2 11 3 3" xfId="22947" xr:uid="{00000000-0005-0000-0000-000079590000}"/>
    <cellStyle name="SAPBEXHLevel2 11 3 3 2" xfId="29843" xr:uid="{00000000-0005-0000-0000-00007A590000}"/>
    <cellStyle name="SAPBEXHLevel2 11 3 4" xfId="17448" xr:uid="{00000000-0005-0000-0000-00007B590000}"/>
    <cellStyle name="SAPBEXHLevel2 11 3 5" xfId="24430" xr:uid="{00000000-0005-0000-0000-00007C590000}"/>
    <cellStyle name="SAPBEXHLevel2 11 4" xfId="19555" xr:uid="{00000000-0005-0000-0000-00007D590000}"/>
    <cellStyle name="SAPBEXHLevel2 11 4 2" xfId="26464" xr:uid="{00000000-0005-0000-0000-00007E590000}"/>
    <cellStyle name="SAPBEXHLevel2 11 5" xfId="14845" xr:uid="{00000000-0005-0000-0000-00007F590000}"/>
    <cellStyle name="SAPBEXHLevel2 12" xfId="1789" xr:uid="{00000000-0005-0000-0000-000080590000}"/>
    <cellStyle name="SAPBEXHLevel2 12 2" xfId="5773" xr:uid="{00000000-0005-0000-0000-000081590000}"/>
    <cellStyle name="SAPBEXHLevel2 12 2 2" xfId="19828" xr:uid="{00000000-0005-0000-0000-000082590000}"/>
    <cellStyle name="SAPBEXHLevel2 12 2 2 2" xfId="26736" xr:uid="{00000000-0005-0000-0000-000083590000}"/>
    <cellStyle name="SAPBEXHLevel2 12 2 3" xfId="18791" xr:uid="{00000000-0005-0000-0000-000084590000}"/>
    <cellStyle name="SAPBEXHLevel2 12 2 3 2" xfId="25701" xr:uid="{00000000-0005-0000-0000-000085590000}"/>
    <cellStyle name="SAPBEXHLevel2 12 2 4" xfId="15119" xr:uid="{00000000-0005-0000-0000-000086590000}"/>
    <cellStyle name="SAPBEXHLevel2 12 2 5" xfId="13741" xr:uid="{00000000-0005-0000-0000-000087590000}"/>
    <cellStyle name="SAPBEXHLevel2 12 3" xfId="10738" xr:uid="{00000000-0005-0000-0000-000088590000}"/>
    <cellStyle name="SAPBEXHLevel2 12 3 2" xfId="22046" xr:uid="{00000000-0005-0000-0000-000089590000}"/>
    <cellStyle name="SAPBEXHLevel2 12 3 2 2" xfId="28943" xr:uid="{00000000-0005-0000-0000-00008A590000}"/>
    <cellStyle name="SAPBEXHLevel2 12 3 3" xfId="22948" xr:uid="{00000000-0005-0000-0000-00008B590000}"/>
    <cellStyle name="SAPBEXHLevel2 12 3 3 2" xfId="29844" xr:uid="{00000000-0005-0000-0000-00008C590000}"/>
    <cellStyle name="SAPBEXHLevel2 12 3 4" xfId="17449" xr:uid="{00000000-0005-0000-0000-00008D590000}"/>
    <cellStyle name="SAPBEXHLevel2 12 3 5" xfId="24431" xr:uid="{00000000-0005-0000-0000-00008E590000}"/>
    <cellStyle name="SAPBEXHLevel2 12 4" xfId="18452" xr:uid="{00000000-0005-0000-0000-00008F590000}"/>
    <cellStyle name="SAPBEXHLevel2 12 4 2" xfId="25365" xr:uid="{00000000-0005-0000-0000-000090590000}"/>
    <cellStyle name="SAPBEXHLevel2 12 5" xfId="13797" xr:uid="{00000000-0005-0000-0000-000091590000}"/>
    <cellStyle name="SAPBEXHLevel2 13" xfId="5776" xr:uid="{00000000-0005-0000-0000-000092590000}"/>
    <cellStyle name="SAPBEXHLevel2 13 2" xfId="19831" xr:uid="{00000000-0005-0000-0000-000093590000}"/>
    <cellStyle name="SAPBEXHLevel2 13 2 2" xfId="26739" xr:uid="{00000000-0005-0000-0000-000094590000}"/>
    <cellStyle name="SAPBEXHLevel2 13 3" xfId="18674" xr:uid="{00000000-0005-0000-0000-000095590000}"/>
    <cellStyle name="SAPBEXHLevel2 13 3 2" xfId="25585" xr:uid="{00000000-0005-0000-0000-000096590000}"/>
    <cellStyle name="SAPBEXHLevel2 13 4" xfId="15122" xr:uid="{00000000-0005-0000-0000-000097590000}"/>
    <cellStyle name="SAPBEXHLevel2 13 5" xfId="13747" xr:uid="{00000000-0005-0000-0000-000098590000}"/>
    <cellStyle name="SAPBEXHLevel2 14" xfId="10735" xr:uid="{00000000-0005-0000-0000-000099590000}"/>
    <cellStyle name="SAPBEXHLevel2 14 2" xfId="22043" xr:uid="{00000000-0005-0000-0000-00009A590000}"/>
    <cellStyle name="SAPBEXHLevel2 14 2 2" xfId="28940" xr:uid="{00000000-0005-0000-0000-00009B590000}"/>
    <cellStyle name="SAPBEXHLevel2 14 3" xfId="22945" xr:uid="{00000000-0005-0000-0000-00009C590000}"/>
    <cellStyle name="SAPBEXHLevel2 14 3 2" xfId="29841" xr:uid="{00000000-0005-0000-0000-00009D590000}"/>
    <cellStyle name="SAPBEXHLevel2 14 4" xfId="17446" xr:uid="{00000000-0005-0000-0000-00009E590000}"/>
    <cellStyle name="SAPBEXHLevel2 14 5" xfId="24428" xr:uid="{00000000-0005-0000-0000-00009F590000}"/>
    <cellStyle name="SAPBEXHLevel2 15" xfId="18095" xr:uid="{00000000-0005-0000-0000-0000A0590000}"/>
    <cellStyle name="SAPBEXHLevel2 15 2" xfId="25009" xr:uid="{00000000-0005-0000-0000-0000A1590000}"/>
    <cellStyle name="SAPBEXHLevel2 16" xfId="13358" xr:uid="{00000000-0005-0000-0000-0000A2590000}"/>
    <cellStyle name="SAPBEXHLevel2 2" xfId="354" xr:uid="{00000000-0005-0000-0000-0000A3590000}"/>
    <cellStyle name="SAPBEXHLevel2 2 2" xfId="711" xr:uid="{00000000-0005-0000-0000-0000A4590000}"/>
    <cellStyle name="SAPBEXHLevel2 2 2 2" xfId="3563" xr:uid="{00000000-0005-0000-0000-0000A5590000}"/>
    <cellStyle name="SAPBEXHLevel2 2 2 2 2" xfId="5770" xr:uid="{00000000-0005-0000-0000-0000A6590000}"/>
    <cellStyle name="SAPBEXHLevel2 2 2 2 2 2" xfId="19825" xr:uid="{00000000-0005-0000-0000-0000A7590000}"/>
    <cellStyle name="SAPBEXHLevel2 2 2 2 2 2 2" xfId="26733" xr:uid="{00000000-0005-0000-0000-0000A8590000}"/>
    <cellStyle name="SAPBEXHLevel2 2 2 2 2 3" xfId="19443" xr:uid="{00000000-0005-0000-0000-0000A9590000}"/>
    <cellStyle name="SAPBEXHLevel2 2 2 2 2 3 2" xfId="26352" xr:uid="{00000000-0005-0000-0000-0000AA590000}"/>
    <cellStyle name="SAPBEXHLevel2 2 2 2 2 4" xfId="15116" xr:uid="{00000000-0005-0000-0000-0000AB590000}"/>
    <cellStyle name="SAPBEXHLevel2 2 2 2 2 5" xfId="13739" xr:uid="{00000000-0005-0000-0000-0000AC590000}"/>
    <cellStyle name="SAPBEXHLevel2 2 2 2 3" xfId="10741" xr:uid="{00000000-0005-0000-0000-0000AD590000}"/>
    <cellStyle name="SAPBEXHLevel2 2 2 2 3 2" xfId="22049" xr:uid="{00000000-0005-0000-0000-0000AE590000}"/>
    <cellStyle name="SAPBEXHLevel2 2 2 2 3 2 2" xfId="28946" xr:uid="{00000000-0005-0000-0000-0000AF590000}"/>
    <cellStyle name="SAPBEXHLevel2 2 2 2 3 3" xfId="22951" xr:uid="{00000000-0005-0000-0000-0000B0590000}"/>
    <cellStyle name="SAPBEXHLevel2 2 2 2 3 3 2" xfId="29847" xr:uid="{00000000-0005-0000-0000-0000B1590000}"/>
    <cellStyle name="SAPBEXHLevel2 2 2 2 3 4" xfId="17452" xr:uid="{00000000-0005-0000-0000-0000B2590000}"/>
    <cellStyle name="SAPBEXHLevel2 2 2 2 3 5" xfId="24434" xr:uid="{00000000-0005-0000-0000-0000B3590000}"/>
    <cellStyle name="SAPBEXHLevel2 2 2 2 4" xfId="19028" xr:uid="{00000000-0005-0000-0000-0000B4590000}"/>
    <cellStyle name="SAPBEXHLevel2 2 2 2 4 2" xfId="25937" xr:uid="{00000000-0005-0000-0000-0000B5590000}"/>
    <cellStyle name="SAPBEXHLevel2 2 2 2 5" xfId="14396" xr:uid="{00000000-0005-0000-0000-0000B6590000}"/>
    <cellStyle name="SAPBEXHLevel2 2 2 3" xfId="5771" xr:uid="{00000000-0005-0000-0000-0000B7590000}"/>
    <cellStyle name="SAPBEXHLevel2 2 2 3 2" xfId="19826" xr:uid="{00000000-0005-0000-0000-0000B8590000}"/>
    <cellStyle name="SAPBEXHLevel2 2 2 3 2 2" xfId="26734" xr:uid="{00000000-0005-0000-0000-0000B9590000}"/>
    <cellStyle name="SAPBEXHLevel2 2 2 3 3" xfId="18884" xr:uid="{00000000-0005-0000-0000-0000BA590000}"/>
    <cellStyle name="SAPBEXHLevel2 2 2 3 3 2" xfId="25793" xr:uid="{00000000-0005-0000-0000-0000BB590000}"/>
    <cellStyle name="SAPBEXHLevel2 2 2 3 4" xfId="15117" xr:uid="{00000000-0005-0000-0000-0000BC590000}"/>
    <cellStyle name="SAPBEXHLevel2 2 2 3 5" xfId="13742" xr:uid="{00000000-0005-0000-0000-0000BD590000}"/>
    <cellStyle name="SAPBEXHLevel2 2 2 4" xfId="10740" xr:uid="{00000000-0005-0000-0000-0000BE590000}"/>
    <cellStyle name="SAPBEXHLevel2 2 2 4 2" xfId="22048" xr:uid="{00000000-0005-0000-0000-0000BF590000}"/>
    <cellStyle name="SAPBEXHLevel2 2 2 4 2 2" xfId="28945" xr:uid="{00000000-0005-0000-0000-0000C0590000}"/>
    <cellStyle name="SAPBEXHLevel2 2 2 4 3" xfId="22950" xr:uid="{00000000-0005-0000-0000-0000C1590000}"/>
    <cellStyle name="SAPBEXHLevel2 2 2 4 3 2" xfId="29846" xr:uid="{00000000-0005-0000-0000-0000C2590000}"/>
    <cellStyle name="SAPBEXHLevel2 2 2 4 4" xfId="17451" xr:uid="{00000000-0005-0000-0000-0000C3590000}"/>
    <cellStyle name="SAPBEXHLevel2 2 2 4 5" xfId="24433" xr:uid="{00000000-0005-0000-0000-0000C4590000}"/>
    <cellStyle name="SAPBEXHLevel2 2 2 5" xfId="18283" xr:uid="{00000000-0005-0000-0000-0000C5590000}"/>
    <cellStyle name="SAPBEXHLevel2 2 2 5 2" xfId="25197" xr:uid="{00000000-0005-0000-0000-0000C6590000}"/>
    <cellStyle name="SAPBEXHLevel2 2 2 6" xfId="13518" xr:uid="{00000000-0005-0000-0000-0000C7590000}"/>
    <cellStyle name="SAPBEXHLevel2 2 3" xfId="5205" xr:uid="{00000000-0005-0000-0000-0000C8590000}"/>
    <cellStyle name="SAPBEXHLevel2 2 3 2" xfId="5769" xr:uid="{00000000-0005-0000-0000-0000C9590000}"/>
    <cellStyle name="SAPBEXHLevel2 2 3 2 2" xfId="19824" xr:uid="{00000000-0005-0000-0000-0000CA590000}"/>
    <cellStyle name="SAPBEXHLevel2 2 3 2 2 2" xfId="26732" xr:uid="{00000000-0005-0000-0000-0000CB590000}"/>
    <cellStyle name="SAPBEXHLevel2 2 3 2 3" xfId="18951" xr:uid="{00000000-0005-0000-0000-0000CC590000}"/>
    <cellStyle name="SAPBEXHLevel2 2 3 2 3 2" xfId="25860" xr:uid="{00000000-0005-0000-0000-0000CD590000}"/>
    <cellStyle name="SAPBEXHLevel2 2 3 2 4" xfId="15115" xr:uid="{00000000-0005-0000-0000-0000CE590000}"/>
    <cellStyle name="SAPBEXHLevel2 2 3 2 5" xfId="13400" xr:uid="{00000000-0005-0000-0000-0000CF590000}"/>
    <cellStyle name="SAPBEXHLevel2 2 3 3" xfId="10742" xr:uid="{00000000-0005-0000-0000-0000D0590000}"/>
    <cellStyle name="SAPBEXHLevel2 2 3 3 2" xfId="22050" xr:uid="{00000000-0005-0000-0000-0000D1590000}"/>
    <cellStyle name="SAPBEXHLevel2 2 3 3 2 2" xfId="28947" xr:uid="{00000000-0005-0000-0000-0000D2590000}"/>
    <cellStyle name="SAPBEXHLevel2 2 3 3 3" xfId="22952" xr:uid="{00000000-0005-0000-0000-0000D3590000}"/>
    <cellStyle name="SAPBEXHLevel2 2 3 3 3 2" xfId="29848" xr:uid="{00000000-0005-0000-0000-0000D4590000}"/>
    <cellStyle name="SAPBEXHLevel2 2 3 3 4" xfId="17453" xr:uid="{00000000-0005-0000-0000-0000D5590000}"/>
    <cellStyle name="SAPBEXHLevel2 2 3 3 5" xfId="24435" xr:uid="{00000000-0005-0000-0000-0000D6590000}"/>
    <cellStyle name="SAPBEXHLevel2 2 3 4" xfId="11068" xr:uid="{00000000-0005-0000-0000-0000D7590000}"/>
    <cellStyle name="SAPBEXHLevel2 2 3 4 2" xfId="22366" xr:uid="{00000000-0005-0000-0000-0000D8590000}"/>
    <cellStyle name="SAPBEXHLevel2 2 3 4 2 2" xfId="29263" xr:uid="{00000000-0005-0000-0000-0000D9590000}"/>
    <cellStyle name="SAPBEXHLevel2 2 3 4 3" xfId="23267" xr:uid="{00000000-0005-0000-0000-0000DA590000}"/>
    <cellStyle name="SAPBEXHLevel2 2 3 4 3 2" xfId="30163" xr:uid="{00000000-0005-0000-0000-0000DB590000}"/>
    <cellStyle name="SAPBEXHLevel2 2 3 4 4" xfId="17771" xr:uid="{00000000-0005-0000-0000-0000DC590000}"/>
    <cellStyle name="SAPBEXHLevel2 2 3 4 5" xfId="24750" xr:uid="{00000000-0005-0000-0000-0000DD590000}"/>
    <cellStyle name="SAPBEXHLevel2 2 3 5" xfId="19556" xr:uid="{00000000-0005-0000-0000-0000DE590000}"/>
    <cellStyle name="SAPBEXHLevel2 2 3 5 2" xfId="26465" xr:uid="{00000000-0005-0000-0000-0000DF590000}"/>
    <cellStyle name="SAPBEXHLevel2 2 3 6" xfId="14846" xr:uid="{00000000-0005-0000-0000-0000E0590000}"/>
    <cellStyle name="SAPBEXHLevel2 2 4" xfId="2777" xr:uid="{00000000-0005-0000-0000-0000E1590000}"/>
    <cellStyle name="SAPBEXHLevel2 2 4 2" xfId="5768" xr:uid="{00000000-0005-0000-0000-0000E2590000}"/>
    <cellStyle name="SAPBEXHLevel2 2 4 2 2" xfId="19823" xr:uid="{00000000-0005-0000-0000-0000E3590000}"/>
    <cellStyle name="SAPBEXHLevel2 2 4 2 2 2" xfId="26731" xr:uid="{00000000-0005-0000-0000-0000E4590000}"/>
    <cellStyle name="SAPBEXHLevel2 2 4 2 3" xfId="19444" xr:uid="{00000000-0005-0000-0000-0000E5590000}"/>
    <cellStyle name="SAPBEXHLevel2 2 4 2 3 2" xfId="26353" xr:uid="{00000000-0005-0000-0000-0000E6590000}"/>
    <cellStyle name="SAPBEXHLevel2 2 4 2 4" xfId="15114" xr:uid="{00000000-0005-0000-0000-0000E7590000}"/>
    <cellStyle name="SAPBEXHLevel2 2 4 2 5" xfId="14653" xr:uid="{00000000-0005-0000-0000-0000E8590000}"/>
    <cellStyle name="SAPBEXHLevel2 2 4 3" xfId="10743" xr:uid="{00000000-0005-0000-0000-0000E9590000}"/>
    <cellStyle name="SAPBEXHLevel2 2 4 3 2" xfId="22051" xr:uid="{00000000-0005-0000-0000-0000EA590000}"/>
    <cellStyle name="SAPBEXHLevel2 2 4 3 2 2" xfId="28948" xr:uid="{00000000-0005-0000-0000-0000EB590000}"/>
    <cellStyle name="SAPBEXHLevel2 2 4 3 3" xfId="22953" xr:uid="{00000000-0005-0000-0000-0000EC590000}"/>
    <cellStyle name="SAPBEXHLevel2 2 4 3 3 2" xfId="29849" xr:uid="{00000000-0005-0000-0000-0000ED590000}"/>
    <cellStyle name="SAPBEXHLevel2 2 4 3 4" xfId="17454" xr:uid="{00000000-0005-0000-0000-0000EE590000}"/>
    <cellStyle name="SAPBEXHLevel2 2 4 3 5" xfId="24436" xr:uid="{00000000-0005-0000-0000-0000EF590000}"/>
    <cellStyle name="SAPBEXHLevel2 2 4 4" xfId="9534" xr:uid="{00000000-0005-0000-0000-0000F0590000}"/>
    <cellStyle name="SAPBEXHLevel2 2 4 4 2" xfId="21027" xr:uid="{00000000-0005-0000-0000-0000F1590000}"/>
    <cellStyle name="SAPBEXHLevel2 2 4 4 2 2" xfId="27931" xr:uid="{00000000-0005-0000-0000-0000F2590000}"/>
    <cellStyle name="SAPBEXHLevel2 2 4 4 3" xfId="19260" xr:uid="{00000000-0005-0000-0000-0000F3590000}"/>
    <cellStyle name="SAPBEXHLevel2 2 4 4 3 2" xfId="26169" xr:uid="{00000000-0005-0000-0000-0000F4590000}"/>
    <cellStyle name="SAPBEXHLevel2 2 4 4 4" xfId="16382" xr:uid="{00000000-0005-0000-0000-0000F5590000}"/>
    <cellStyle name="SAPBEXHLevel2 2 4 4 5" xfId="23488" xr:uid="{00000000-0005-0000-0000-0000F6590000}"/>
    <cellStyle name="SAPBEXHLevel2 2 4 5" xfId="18731" xr:uid="{00000000-0005-0000-0000-0000F7590000}"/>
    <cellStyle name="SAPBEXHLevel2 2 4 5 2" xfId="25642" xr:uid="{00000000-0005-0000-0000-0000F8590000}"/>
    <cellStyle name="SAPBEXHLevel2 2 4 6" xfId="14071" xr:uid="{00000000-0005-0000-0000-0000F9590000}"/>
    <cellStyle name="SAPBEXHLevel2 2 5" xfId="5772" xr:uid="{00000000-0005-0000-0000-0000FA590000}"/>
    <cellStyle name="SAPBEXHLevel2 2 5 2" xfId="9426" xr:uid="{00000000-0005-0000-0000-0000FB590000}"/>
    <cellStyle name="SAPBEXHLevel2 2 5 2 2" xfId="20925" xr:uid="{00000000-0005-0000-0000-0000FC590000}"/>
    <cellStyle name="SAPBEXHLevel2 2 5 2 2 2" xfId="27829" xr:uid="{00000000-0005-0000-0000-0000FD590000}"/>
    <cellStyle name="SAPBEXHLevel2 2 5 2 3" xfId="19287" xr:uid="{00000000-0005-0000-0000-0000FE590000}"/>
    <cellStyle name="SAPBEXHLevel2 2 5 2 3 2" xfId="26196" xr:uid="{00000000-0005-0000-0000-0000FF590000}"/>
    <cellStyle name="SAPBEXHLevel2 2 5 2 4" xfId="16277" xr:uid="{00000000-0005-0000-0000-0000005A0000}"/>
    <cellStyle name="SAPBEXHLevel2 2 5 2 5" xfId="23386" xr:uid="{00000000-0005-0000-0000-0000015A0000}"/>
    <cellStyle name="SAPBEXHLevel2 2 5 3" xfId="19827" xr:uid="{00000000-0005-0000-0000-0000025A0000}"/>
    <cellStyle name="SAPBEXHLevel2 2 5 3 2" xfId="26735" xr:uid="{00000000-0005-0000-0000-0000035A0000}"/>
    <cellStyle name="SAPBEXHLevel2 2 5 4" xfId="19442" xr:uid="{00000000-0005-0000-0000-0000045A0000}"/>
    <cellStyle name="SAPBEXHLevel2 2 5 4 2" xfId="26351" xr:uid="{00000000-0005-0000-0000-0000055A0000}"/>
    <cellStyle name="SAPBEXHLevel2 2 5 5" xfId="15118" xr:uid="{00000000-0005-0000-0000-0000065A0000}"/>
    <cellStyle name="SAPBEXHLevel2 2 5 6" xfId="13745" xr:uid="{00000000-0005-0000-0000-0000075A0000}"/>
    <cellStyle name="SAPBEXHLevel2 2 6" xfId="10739" xr:uid="{00000000-0005-0000-0000-0000085A0000}"/>
    <cellStyle name="SAPBEXHLevel2 2 6 2" xfId="22047" xr:uid="{00000000-0005-0000-0000-0000095A0000}"/>
    <cellStyle name="SAPBEXHLevel2 2 6 2 2" xfId="28944" xr:uid="{00000000-0005-0000-0000-00000A5A0000}"/>
    <cellStyle name="SAPBEXHLevel2 2 6 3" xfId="22949" xr:uid="{00000000-0005-0000-0000-00000B5A0000}"/>
    <cellStyle name="SAPBEXHLevel2 2 6 3 2" xfId="29845" xr:uid="{00000000-0005-0000-0000-00000C5A0000}"/>
    <cellStyle name="SAPBEXHLevel2 2 6 4" xfId="17450" xr:uid="{00000000-0005-0000-0000-00000D5A0000}"/>
    <cellStyle name="SAPBEXHLevel2 2 6 5" xfId="24432" xr:uid="{00000000-0005-0000-0000-00000E5A0000}"/>
    <cellStyle name="SAPBEXHLevel2 2 7" xfId="18096" xr:uid="{00000000-0005-0000-0000-00000F5A0000}"/>
    <cellStyle name="SAPBEXHLevel2 2 7 2" xfId="25010" xr:uid="{00000000-0005-0000-0000-0000105A0000}"/>
    <cellStyle name="SAPBEXHLevel2 2 8" xfId="13359" xr:uid="{00000000-0005-0000-0000-0000115A0000}"/>
    <cellStyle name="SAPBEXHLevel2 3" xfId="355" xr:uid="{00000000-0005-0000-0000-0000125A0000}"/>
    <cellStyle name="SAPBEXHLevel2 3 2" xfId="3564" xr:uid="{00000000-0005-0000-0000-0000135A0000}"/>
    <cellStyle name="SAPBEXHLevel2 3 2 2" xfId="5766" xr:uid="{00000000-0005-0000-0000-0000145A0000}"/>
    <cellStyle name="SAPBEXHLevel2 3 2 2 2" xfId="19821" xr:uid="{00000000-0005-0000-0000-0000155A0000}"/>
    <cellStyle name="SAPBEXHLevel2 3 2 2 2 2" xfId="26729" xr:uid="{00000000-0005-0000-0000-0000165A0000}"/>
    <cellStyle name="SAPBEXHLevel2 3 2 2 3" xfId="19123" xr:uid="{00000000-0005-0000-0000-0000175A0000}"/>
    <cellStyle name="SAPBEXHLevel2 3 2 2 3 2" xfId="26032" xr:uid="{00000000-0005-0000-0000-0000185A0000}"/>
    <cellStyle name="SAPBEXHLevel2 3 2 2 4" xfId="15112" xr:uid="{00000000-0005-0000-0000-0000195A0000}"/>
    <cellStyle name="SAPBEXHLevel2 3 2 2 5" xfId="16799" xr:uid="{00000000-0005-0000-0000-00001A5A0000}"/>
    <cellStyle name="SAPBEXHLevel2 3 2 3" xfId="10745" xr:uid="{00000000-0005-0000-0000-00001B5A0000}"/>
    <cellStyle name="SAPBEXHLevel2 3 2 3 2" xfId="22053" xr:uid="{00000000-0005-0000-0000-00001C5A0000}"/>
    <cellStyle name="SAPBEXHLevel2 3 2 3 2 2" xfId="28950" xr:uid="{00000000-0005-0000-0000-00001D5A0000}"/>
    <cellStyle name="SAPBEXHLevel2 3 2 3 3" xfId="22955" xr:uid="{00000000-0005-0000-0000-00001E5A0000}"/>
    <cellStyle name="SAPBEXHLevel2 3 2 3 3 2" xfId="29851" xr:uid="{00000000-0005-0000-0000-00001F5A0000}"/>
    <cellStyle name="SAPBEXHLevel2 3 2 3 4" xfId="17456" xr:uid="{00000000-0005-0000-0000-0000205A0000}"/>
    <cellStyle name="SAPBEXHLevel2 3 2 3 5" xfId="24438" xr:uid="{00000000-0005-0000-0000-0000215A0000}"/>
    <cellStyle name="SAPBEXHLevel2 3 2 4" xfId="9852" xr:uid="{00000000-0005-0000-0000-0000225A0000}"/>
    <cellStyle name="SAPBEXHLevel2 3 2 4 2" xfId="21321" xr:uid="{00000000-0005-0000-0000-0000235A0000}"/>
    <cellStyle name="SAPBEXHLevel2 3 2 4 2 2" xfId="28224" xr:uid="{00000000-0005-0000-0000-0000245A0000}"/>
    <cellStyle name="SAPBEXHLevel2 3 2 4 3" xfId="18849" xr:uid="{00000000-0005-0000-0000-0000255A0000}"/>
    <cellStyle name="SAPBEXHLevel2 3 2 4 3 2" xfId="25758" xr:uid="{00000000-0005-0000-0000-0000265A0000}"/>
    <cellStyle name="SAPBEXHLevel2 3 2 4 4" xfId="16699" xr:uid="{00000000-0005-0000-0000-0000275A0000}"/>
    <cellStyle name="SAPBEXHLevel2 3 2 4 5" xfId="23781" xr:uid="{00000000-0005-0000-0000-0000285A0000}"/>
    <cellStyle name="SAPBEXHLevel2 3 2 5" xfId="19029" xr:uid="{00000000-0005-0000-0000-0000295A0000}"/>
    <cellStyle name="SAPBEXHLevel2 3 2 5 2" xfId="25938" xr:uid="{00000000-0005-0000-0000-00002A5A0000}"/>
    <cellStyle name="SAPBEXHLevel2 3 2 6" xfId="14397" xr:uid="{00000000-0005-0000-0000-00002B5A0000}"/>
    <cellStyle name="SAPBEXHLevel2 3 3" xfId="5206" xr:uid="{00000000-0005-0000-0000-00002C5A0000}"/>
    <cellStyle name="SAPBEXHLevel2 3 3 2" xfId="5765" xr:uid="{00000000-0005-0000-0000-00002D5A0000}"/>
    <cellStyle name="SAPBEXHLevel2 3 3 2 2" xfId="19820" xr:uid="{00000000-0005-0000-0000-00002E5A0000}"/>
    <cellStyle name="SAPBEXHLevel2 3 3 2 2 2" xfId="26728" xr:uid="{00000000-0005-0000-0000-00002F5A0000}"/>
    <cellStyle name="SAPBEXHLevel2 3 3 2 3" xfId="20416" xr:uid="{00000000-0005-0000-0000-0000305A0000}"/>
    <cellStyle name="SAPBEXHLevel2 3 3 2 3 2" xfId="27320" xr:uid="{00000000-0005-0000-0000-0000315A0000}"/>
    <cellStyle name="SAPBEXHLevel2 3 3 2 4" xfId="15111" xr:uid="{00000000-0005-0000-0000-0000325A0000}"/>
    <cellStyle name="SAPBEXHLevel2 3 3 2 5" xfId="13749" xr:uid="{00000000-0005-0000-0000-0000335A0000}"/>
    <cellStyle name="SAPBEXHLevel2 3 3 3" xfId="10746" xr:uid="{00000000-0005-0000-0000-0000345A0000}"/>
    <cellStyle name="SAPBEXHLevel2 3 3 3 2" xfId="22054" xr:uid="{00000000-0005-0000-0000-0000355A0000}"/>
    <cellStyle name="SAPBEXHLevel2 3 3 3 2 2" xfId="28951" xr:uid="{00000000-0005-0000-0000-0000365A0000}"/>
    <cellStyle name="SAPBEXHLevel2 3 3 3 3" xfId="22956" xr:uid="{00000000-0005-0000-0000-0000375A0000}"/>
    <cellStyle name="SAPBEXHLevel2 3 3 3 3 2" xfId="29852" xr:uid="{00000000-0005-0000-0000-0000385A0000}"/>
    <cellStyle name="SAPBEXHLevel2 3 3 3 4" xfId="17457" xr:uid="{00000000-0005-0000-0000-0000395A0000}"/>
    <cellStyle name="SAPBEXHLevel2 3 3 3 5" xfId="24439" xr:uid="{00000000-0005-0000-0000-00003A5A0000}"/>
    <cellStyle name="SAPBEXHLevel2 3 3 4" xfId="9706" xr:uid="{00000000-0005-0000-0000-00003B5A0000}"/>
    <cellStyle name="SAPBEXHLevel2 3 3 4 2" xfId="21175" xr:uid="{00000000-0005-0000-0000-00003C5A0000}"/>
    <cellStyle name="SAPBEXHLevel2 3 3 4 2 2" xfId="28079" xr:uid="{00000000-0005-0000-0000-00003D5A0000}"/>
    <cellStyle name="SAPBEXHLevel2 3 3 4 3" xfId="19226" xr:uid="{00000000-0005-0000-0000-00003E5A0000}"/>
    <cellStyle name="SAPBEXHLevel2 3 3 4 3 2" xfId="26135" xr:uid="{00000000-0005-0000-0000-00003F5A0000}"/>
    <cellStyle name="SAPBEXHLevel2 3 3 4 4" xfId="16553" xr:uid="{00000000-0005-0000-0000-0000405A0000}"/>
    <cellStyle name="SAPBEXHLevel2 3 3 4 5" xfId="23636" xr:uid="{00000000-0005-0000-0000-0000415A0000}"/>
    <cellStyle name="SAPBEXHLevel2 3 3 5" xfId="19557" xr:uid="{00000000-0005-0000-0000-0000425A0000}"/>
    <cellStyle name="SAPBEXHLevel2 3 3 5 2" xfId="26466" xr:uid="{00000000-0005-0000-0000-0000435A0000}"/>
    <cellStyle name="SAPBEXHLevel2 3 3 6" xfId="14847" xr:uid="{00000000-0005-0000-0000-0000445A0000}"/>
    <cellStyle name="SAPBEXHLevel2 3 4" xfId="2778" xr:uid="{00000000-0005-0000-0000-0000455A0000}"/>
    <cellStyle name="SAPBEXHLevel2 3 4 2" xfId="5764" xr:uid="{00000000-0005-0000-0000-0000465A0000}"/>
    <cellStyle name="SAPBEXHLevel2 3 4 2 2" xfId="19819" xr:uid="{00000000-0005-0000-0000-0000475A0000}"/>
    <cellStyle name="SAPBEXHLevel2 3 4 2 2 2" xfId="26727" xr:uid="{00000000-0005-0000-0000-0000485A0000}"/>
    <cellStyle name="SAPBEXHLevel2 3 4 2 3" xfId="18019" xr:uid="{00000000-0005-0000-0000-0000495A0000}"/>
    <cellStyle name="SAPBEXHLevel2 3 4 2 3 2" xfId="24933" xr:uid="{00000000-0005-0000-0000-00004A5A0000}"/>
    <cellStyle name="SAPBEXHLevel2 3 4 2 4" xfId="15110" xr:uid="{00000000-0005-0000-0000-00004B5A0000}"/>
    <cellStyle name="SAPBEXHLevel2 3 4 2 5" xfId="13750" xr:uid="{00000000-0005-0000-0000-00004C5A0000}"/>
    <cellStyle name="SAPBEXHLevel2 3 4 3" xfId="10747" xr:uid="{00000000-0005-0000-0000-00004D5A0000}"/>
    <cellStyle name="SAPBEXHLevel2 3 4 3 2" xfId="22055" xr:uid="{00000000-0005-0000-0000-00004E5A0000}"/>
    <cellStyle name="SAPBEXHLevel2 3 4 3 2 2" xfId="28952" xr:uid="{00000000-0005-0000-0000-00004F5A0000}"/>
    <cellStyle name="SAPBEXHLevel2 3 4 3 3" xfId="22957" xr:uid="{00000000-0005-0000-0000-0000505A0000}"/>
    <cellStyle name="SAPBEXHLevel2 3 4 3 3 2" xfId="29853" xr:uid="{00000000-0005-0000-0000-0000515A0000}"/>
    <cellStyle name="SAPBEXHLevel2 3 4 3 4" xfId="17458" xr:uid="{00000000-0005-0000-0000-0000525A0000}"/>
    <cellStyle name="SAPBEXHLevel2 3 4 3 5" xfId="24440" xr:uid="{00000000-0005-0000-0000-0000535A0000}"/>
    <cellStyle name="SAPBEXHLevel2 3 4 4" xfId="9556" xr:uid="{00000000-0005-0000-0000-0000545A0000}"/>
    <cellStyle name="SAPBEXHLevel2 3 4 4 2" xfId="21049" xr:uid="{00000000-0005-0000-0000-0000555A0000}"/>
    <cellStyle name="SAPBEXHLevel2 3 4 4 2 2" xfId="27953" xr:uid="{00000000-0005-0000-0000-0000565A0000}"/>
    <cellStyle name="SAPBEXHLevel2 3 4 4 3" xfId="18547" xr:uid="{00000000-0005-0000-0000-0000575A0000}"/>
    <cellStyle name="SAPBEXHLevel2 3 4 4 3 2" xfId="25458" xr:uid="{00000000-0005-0000-0000-0000585A0000}"/>
    <cellStyle name="SAPBEXHLevel2 3 4 4 4" xfId="16404" xr:uid="{00000000-0005-0000-0000-0000595A0000}"/>
    <cellStyle name="SAPBEXHLevel2 3 4 4 5" xfId="23510" xr:uid="{00000000-0005-0000-0000-00005A5A0000}"/>
    <cellStyle name="SAPBEXHLevel2 3 4 5" xfId="18732" xr:uid="{00000000-0005-0000-0000-00005B5A0000}"/>
    <cellStyle name="SAPBEXHLevel2 3 4 5 2" xfId="25643" xr:uid="{00000000-0005-0000-0000-00005C5A0000}"/>
    <cellStyle name="SAPBEXHLevel2 3 4 6" xfId="14072" xr:uid="{00000000-0005-0000-0000-00005D5A0000}"/>
    <cellStyle name="SAPBEXHLevel2 3 5" xfId="5767" xr:uid="{00000000-0005-0000-0000-00005E5A0000}"/>
    <cellStyle name="SAPBEXHLevel2 3 5 2" xfId="9460" xr:uid="{00000000-0005-0000-0000-00005F5A0000}"/>
    <cellStyle name="SAPBEXHLevel2 3 5 2 2" xfId="20954" xr:uid="{00000000-0005-0000-0000-0000605A0000}"/>
    <cellStyle name="SAPBEXHLevel2 3 5 2 2 2" xfId="27858" xr:uid="{00000000-0005-0000-0000-0000615A0000}"/>
    <cellStyle name="SAPBEXHLevel2 3 5 2 3" xfId="18562" xr:uid="{00000000-0005-0000-0000-0000625A0000}"/>
    <cellStyle name="SAPBEXHLevel2 3 5 2 3 2" xfId="25473" xr:uid="{00000000-0005-0000-0000-0000635A0000}"/>
    <cellStyle name="SAPBEXHLevel2 3 5 2 4" xfId="16308" xr:uid="{00000000-0005-0000-0000-0000645A0000}"/>
    <cellStyle name="SAPBEXHLevel2 3 5 2 5" xfId="23415" xr:uid="{00000000-0005-0000-0000-0000655A0000}"/>
    <cellStyle name="SAPBEXHLevel2 3 5 3" xfId="19822" xr:uid="{00000000-0005-0000-0000-0000665A0000}"/>
    <cellStyle name="SAPBEXHLevel2 3 5 3 2" xfId="26730" xr:uid="{00000000-0005-0000-0000-0000675A0000}"/>
    <cellStyle name="SAPBEXHLevel2 3 5 4" xfId="19098" xr:uid="{00000000-0005-0000-0000-0000685A0000}"/>
    <cellStyle name="SAPBEXHLevel2 3 5 4 2" xfId="26007" xr:uid="{00000000-0005-0000-0000-0000695A0000}"/>
    <cellStyle name="SAPBEXHLevel2 3 5 5" xfId="15113" xr:uid="{00000000-0005-0000-0000-00006A5A0000}"/>
    <cellStyle name="SAPBEXHLevel2 3 5 6" xfId="13970" xr:uid="{00000000-0005-0000-0000-00006B5A0000}"/>
    <cellStyle name="SAPBEXHLevel2 3 6" xfId="10744" xr:uid="{00000000-0005-0000-0000-00006C5A0000}"/>
    <cellStyle name="SAPBEXHLevel2 3 6 2" xfId="22052" xr:uid="{00000000-0005-0000-0000-00006D5A0000}"/>
    <cellStyle name="SAPBEXHLevel2 3 6 2 2" xfId="28949" xr:uid="{00000000-0005-0000-0000-00006E5A0000}"/>
    <cellStyle name="SAPBEXHLevel2 3 6 3" xfId="22954" xr:uid="{00000000-0005-0000-0000-00006F5A0000}"/>
    <cellStyle name="SAPBEXHLevel2 3 6 3 2" xfId="29850" xr:uid="{00000000-0005-0000-0000-0000705A0000}"/>
    <cellStyle name="SAPBEXHLevel2 3 6 4" xfId="17455" xr:uid="{00000000-0005-0000-0000-0000715A0000}"/>
    <cellStyle name="SAPBEXHLevel2 3 6 5" xfId="24437" xr:uid="{00000000-0005-0000-0000-0000725A0000}"/>
    <cellStyle name="SAPBEXHLevel2 3 7" xfId="10038" xr:uid="{00000000-0005-0000-0000-0000735A0000}"/>
    <cellStyle name="SAPBEXHLevel2 3 7 2" xfId="21490" xr:uid="{00000000-0005-0000-0000-0000745A0000}"/>
    <cellStyle name="SAPBEXHLevel2 3 7 2 2" xfId="28389" xr:uid="{00000000-0005-0000-0000-0000755A0000}"/>
    <cellStyle name="SAPBEXHLevel2 3 7 3" xfId="19154" xr:uid="{00000000-0005-0000-0000-0000765A0000}"/>
    <cellStyle name="SAPBEXHLevel2 3 7 3 2" xfId="26063" xr:uid="{00000000-0005-0000-0000-0000775A0000}"/>
    <cellStyle name="SAPBEXHLevel2 3 7 4" xfId="16868" xr:uid="{00000000-0005-0000-0000-0000785A0000}"/>
    <cellStyle name="SAPBEXHLevel2 3 7 5" xfId="23943" xr:uid="{00000000-0005-0000-0000-0000795A0000}"/>
    <cellStyle name="SAPBEXHLevel2 3 8" xfId="18097" xr:uid="{00000000-0005-0000-0000-00007A5A0000}"/>
    <cellStyle name="SAPBEXHLevel2 3 8 2" xfId="25011" xr:uid="{00000000-0005-0000-0000-00007B5A0000}"/>
    <cellStyle name="SAPBEXHLevel2 3 9" xfId="13360" xr:uid="{00000000-0005-0000-0000-00007C5A0000}"/>
    <cellStyle name="SAPBEXHLevel2 4" xfId="356" xr:uid="{00000000-0005-0000-0000-00007D5A0000}"/>
    <cellStyle name="SAPBEXHLevel2 4 2" xfId="357" xr:uid="{00000000-0005-0000-0000-00007E5A0000}"/>
    <cellStyle name="SAPBEXHLevel2 4 2 2" xfId="3565" xr:uid="{00000000-0005-0000-0000-00007F5A0000}"/>
    <cellStyle name="SAPBEXHLevel2 4 2 2 2" xfId="5761" xr:uid="{00000000-0005-0000-0000-0000805A0000}"/>
    <cellStyle name="SAPBEXHLevel2 4 2 2 2 2" xfId="19816" xr:uid="{00000000-0005-0000-0000-0000815A0000}"/>
    <cellStyle name="SAPBEXHLevel2 4 2 2 2 2 2" xfId="26724" xr:uid="{00000000-0005-0000-0000-0000825A0000}"/>
    <cellStyle name="SAPBEXHLevel2 4 2 2 2 3" xfId="20415" xr:uid="{00000000-0005-0000-0000-0000835A0000}"/>
    <cellStyle name="SAPBEXHLevel2 4 2 2 2 3 2" xfId="27319" xr:uid="{00000000-0005-0000-0000-0000845A0000}"/>
    <cellStyle name="SAPBEXHLevel2 4 2 2 2 4" xfId="15107" xr:uid="{00000000-0005-0000-0000-0000855A0000}"/>
    <cellStyle name="SAPBEXHLevel2 4 2 2 2 5" xfId="13753" xr:uid="{00000000-0005-0000-0000-0000865A0000}"/>
    <cellStyle name="SAPBEXHLevel2 4 2 2 3" xfId="10750" xr:uid="{00000000-0005-0000-0000-0000875A0000}"/>
    <cellStyle name="SAPBEXHLevel2 4 2 2 3 2" xfId="22058" xr:uid="{00000000-0005-0000-0000-0000885A0000}"/>
    <cellStyle name="SAPBEXHLevel2 4 2 2 3 2 2" xfId="28955" xr:uid="{00000000-0005-0000-0000-0000895A0000}"/>
    <cellStyle name="SAPBEXHLevel2 4 2 2 3 3" xfId="22960" xr:uid="{00000000-0005-0000-0000-00008A5A0000}"/>
    <cellStyle name="SAPBEXHLevel2 4 2 2 3 3 2" xfId="29856" xr:uid="{00000000-0005-0000-0000-00008B5A0000}"/>
    <cellStyle name="SAPBEXHLevel2 4 2 2 3 4" xfId="17461" xr:uid="{00000000-0005-0000-0000-00008C5A0000}"/>
    <cellStyle name="SAPBEXHLevel2 4 2 2 3 5" xfId="24443" xr:uid="{00000000-0005-0000-0000-00008D5A0000}"/>
    <cellStyle name="SAPBEXHLevel2 4 2 2 4" xfId="19030" xr:uid="{00000000-0005-0000-0000-00008E5A0000}"/>
    <cellStyle name="SAPBEXHLevel2 4 2 2 4 2" xfId="25939" xr:uid="{00000000-0005-0000-0000-00008F5A0000}"/>
    <cellStyle name="SAPBEXHLevel2 4 2 2 5" xfId="14398" xr:uid="{00000000-0005-0000-0000-0000905A0000}"/>
    <cellStyle name="SAPBEXHLevel2 4 2 3" xfId="5762" xr:uid="{00000000-0005-0000-0000-0000915A0000}"/>
    <cellStyle name="SAPBEXHLevel2 4 2 3 2" xfId="19817" xr:uid="{00000000-0005-0000-0000-0000925A0000}"/>
    <cellStyle name="SAPBEXHLevel2 4 2 3 2 2" xfId="26725" xr:uid="{00000000-0005-0000-0000-0000935A0000}"/>
    <cellStyle name="SAPBEXHLevel2 4 2 3 3" xfId="19446" xr:uid="{00000000-0005-0000-0000-0000945A0000}"/>
    <cellStyle name="SAPBEXHLevel2 4 2 3 3 2" xfId="26355" xr:uid="{00000000-0005-0000-0000-0000955A0000}"/>
    <cellStyle name="SAPBEXHLevel2 4 2 3 4" xfId="15108" xr:uid="{00000000-0005-0000-0000-0000965A0000}"/>
    <cellStyle name="SAPBEXHLevel2 4 2 3 5" xfId="13752" xr:uid="{00000000-0005-0000-0000-0000975A0000}"/>
    <cellStyle name="SAPBEXHLevel2 4 2 4" xfId="10749" xr:uid="{00000000-0005-0000-0000-0000985A0000}"/>
    <cellStyle name="SAPBEXHLevel2 4 2 4 2" xfId="22057" xr:uid="{00000000-0005-0000-0000-0000995A0000}"/>
    <cellStyle name="SAPBEXHLevel2 4 2 4 2 2" xfId="28954" xr:uid="{00000000-0005-0000-0000-00009A5A0000}"/>
    <cellStyle name="SAPBEXHLevel2 4 2 4 3" xfId="22959" xr:uid="{00000000-0005-0000-0000-00009B5A0000}"/>
    <cellStyle name="SAPBEXHLevel2 4 2 4 3 2" xfId="29855" xr:uid="{00000000-0005-0000-0000-00009C5A0000}"/>
    <cellStyle name="SAPBEXHLevel2 4 2 4 4" xfId="17460" xr:uid="{00000000-0005-0000-0000-00009D5A0000}"/>
    <cellStyle name="SAPBEXHLevel2 4 2 4 5" xfId="24442" xr:uid="{00000000-0005-0000-0000-00009E5A0000}"/>
    <cellStyle name="SAPBEXHLevel2 4 2 5" xfId="9902" xr:uid="{00000000-0005-0000-0000-00009F5A0000}"/>
    <cellStyle name="SAPBEXHLevel2 4 2 5 2" xfId="21371" xr:uid="{00000000-0005-0000-0000-0000A05A0000}"/>
    <cellStyle name="SAPBEXHLevel2 4 2 5 2 2" xfId="28272" xr:uid="{00000000-0005-0000-0000-0000A15A0000}"/>
    <cellStyle name="SAPBEXHLevel2 4 2 5 3" xfId="19180" xr:uid="{00000000-0005-0000-0000-0000A25A0000}"/>
    <cellStyle name="SAPBEXHLevel2 4 2 5 3 2" xfId="26089" xr:uid="{00000000-0005-0000-0000-0000A35A0000}"/>
    <cellStyle name="SAPBEXHLevel2 4 2 5 4" xfId="16749" xr:uid="{00000000-0005-0000-0000-0000A45A0000}"/>
    <cellStyle name="SAPBEXHLevel2 4 2 5 5" xfId="23829" xr:uid="{00000000-0005-0000-0000-0000A55A0000}"/>
    <cellStyle name="SAPBEXHLevel2 4 2 6" xfId="18099" xr:uid="{00000000-0005-0000-0000-0000A65A0000}"/>
    <cellStyle name="SAPBEXHLevel2 4 2 6 2" xfId="25013" xr:uid="{00000000-0005-0000-0000-0000A75A0000}"/>
    <cellStyle name="SAPBEXHLevel2 4 2 7" xfId="13362" xr:uid="{00000000-0005-0000-0000-0000A85A0000}"/>
    <cellStyle name="SAPBEXHLevel2 4 3" xfId="5207" xr:uid="{00000000-0005-0000-0000-0000A95A0000}"/>
    <cellStyle name="SAPBEXHLevel2 4 3 2" xfId="5760" xr:uid="{00000000-0005-0000-0000-0000AA5A0000}"/>
    <cellStyle name="SAPBEXHLevel2 4 3 2 2" xfId="19815" xr:uid="{00000000-0005-0000-0000-0000AB5A0000}"/>
    <cellStyle name="SAPBEXHLevel2 4 3 2 2 2" xfId="26723" xr:uid="{00000000-0005-0000-0000-0000AC5A0000}"/>
    <cellStyle name="SAPBEXHLevel2 4 3 2 3" xfId="18677" xr:uid="{00000000-0005-0000-0000-0000AD5A0000}"/>
    <cellStyle name="SAPBEXHLevel2 4 3 2 3 2" xfId="25588" xr:uid="{00000000-0005-0000-0000-0000AE5A0000}"/>
    <cellStyle name="SAPBEXHLevel2 4 3 2 4" xfId="15106" xr:uid="{00000000-0005-0000-0000-0000AF5A0000}"/>
    <cellStyle name="SAPBEXHLevel2 4 3 2 5" xfId="13754" xr:uid="{00000000-0005-0000-0000-0000B05A0000}"/>
    <cellStyle name="SAPBEXHLevel2 4 3 3" xfId="10751" xr:uid="{00000000-0005-0000-0000-0000B15A0000}"/>
    <cellStyle name="SAPBEXHLevel2 4 3 3 2" xfId="22059" xr:uid="{00000000-0005-0000-0000-0000B25A0000}"/>
    <cellStyle name="SAPBEXHLevel2 4 3 3 2 2" xfId="28956" xr:uid="{00000000-0005-0000-0000-0000B35A0000}"/>
    <cellStyle name="SAPBEXHLevel2 4 3 3 3" xfId="22961" xr:uid="{00000000-0005-0000-0000-0000B45A0000}"/>
    <cellStyle name="SAPBEXHLevel2 4 3 3 3 2" xfId="29857" xr:uid="{00000000-0005-0000-0000-0000B55A0000}"/>
    <cellStyle name="SAPBEXHLevel2 4 3 3 4" xfId="17462" xr:uid="{00000000-0005-0000-0000-0000B65A0000}"/>
    <cellStyle name="SAPBEXHLevel2 4 3 3 5" xfId="24444" xr:uid="{00000000-0005-0000-0000-0000B75A0000}"/>
    <cellStyle name="SAPBEXHLevel2 4 3 4" xfId="9900" xr:uid="{00000000-0005-0000-0000-0000B85A0000}"/>
    <cellStyle name="SAPBEXHLevel2 4 3 4 2" xfId="21369" xr:uid="{00000000-0005-0000-0000-0000B95A0000}"/>
    <cellStyle name="SAPBEXHLevel2 4 3 4 2 2" xfId="28270" xr:uid="{00000000-0005-0000-0000-0000BA5A0000}"/>
    <cellStyle name="SAPBEXHLevel2 4 3 4 3" xfId="18846" xr:uid="{00000000-0005-0000-0000-0000BB5A0000}"/>
    <cellStyle name="SAPBEXHLevel2 4 3 4 3 2" xfId="25756" xr:uid="{00000000-0005-0000-0000-0000BC5A0000}"/>
    <cellStyle name="SAPBEXHLevel2 4 3 4 4" xfId="16747" xr:uid="{00000000-0005-0000-0000-0000BD5A0000}"/>
    <cellStyle name="SAPBEXHLevel2 4 3 4 5" xfId="23827" xr:uid="{00000000-0005-0000-0000-0000BE5A0000}"/>
    <cellStyle name="SAPBEXHLevel2 4 3 5" xfId="19558" xr:uid="{00000000-0005-0000-0000-0000BF5A0000}"/>
    <cellStyle name="SAPBEXHLevel2 4 3 5 2" xfId="26467" xr:uid="{00000000-0005-0000-0000-0000C05A0000}"/>
    <cellStyle name="SAPBEXHLevel2 4 3 6" xfId="14848" xr:uid="{00000000-0005-0000-0000-0000C15A0000}"/>
    <cellStyle name="SAPBEXHLevel2 4 4" xfId="2779" xr:uid="{00000000-0005-0000-0000-0000C25A0000}"/>
    <cellStyle name="SAPBEXHLevel2 4 4 2" xfId="5759" xr:uid="{00000000-0005-0000-0000-0000C35A0000}"/>
    <cellStyle name="SAPBEXHLevel2 4 4 2 2" xfId="19814" xr:uid="{00000000-0005-0000-0000-0000C45A0000}"/>
    <cellStyle name="SAPBEXHLevel2 4 4 2 2 2" xfId="26722" xr:uid="{00000000-0005-0000-0000-0000C55A0000}"/>
    <cellStyle name="SAPBEXHLevel2 4 4 2 3" xfId="19447" xr:uid="{00000000-0005-0000-0000-0000C65A0000}"/>
    <cellStyle name="SAPBEXHLevel2 4 4 2 3 2" xfId="26356" xr:uid="{00000000-0005-0000-0000-0000C75A0000}"/>
    <cellStyle name="SAPBEXHLevel2 4 4 2 4" xfId="15105" xr:uid="{00000000-0005-0000-0000-0000C85A0000}"/>
    <cellStyle name="SAPBEXHLevel2 4 4 2 5" xfId="13755" xr:uid="{00000000-0005-0000-0000-0000C95A0000}"/>
    <cellStyle name="SAPBEXHLevel2 4 4 3" xfId="10752" xr:uid="{00000000-0005-0000-0000-0000CA5A0000}"/>
    <cellStyle name="SAPBEXHLevel2 4 4 3 2" xfId="22060" xr:uid="{00000000-0005-0000-0000-0000CB5A0000}"/>
    <cellStyle name="SAPBEXHLevel2 4 4 3 2 2" xfId="28957" xr:uid="{00000000-0005-0000-0000-0000CC5A0000}"/>
    <cellStyle name="SAPBEXHLevel2 4 4 3 3" xfId="22962" xr:uid="{00000000-0005-0000-0000-0000CD5A0000}"/>
    <cellStyle name="SAPBEXHLevel2 4 4 3 3 2" xfId="29858" xr:uid="{00000000-0005-0000-0000-0000CE5A0000}"/>
    <cellStyle name="SAPBEXHLevel2 4 4 3 4" xfId="17463" xr:uid="{00000000-0005-0000-0000-0000CF5A0000}"/>
    <cellStyle name="SAPBEXHLevel2 4 4 3 5" xfId="24445" xr:uid="{00000000-0005-0000-0000-0000D05A0000}"/>
    <cellStyle name="SAPBEXHLevel2 4 4 4" xfId="9605" xr:uid="{00000000-0005-0000-0000-0000D15A0000}"/>
    <cellStyle name="SAPBEXHLevel2 4 4 4 2" xfId="21080" xr:uid="{00000000-0005-0000-0000-0000D25A0000}"/>
    <cellStyle name="SAPBEXHLevel2 4 4 4 2 2" xfId="27984" xr:uid="{00000000-0005-0000-0000-0000D35A0000}"/>
    <cellStyle name="SAPBEXHLevel2 4 4 4 3" xfId="18220" xr:uid="{00000000-0005-0000-0000-0000D45A0000}"/>
    <cellStyle name="SAPBEXHLevel2 4 4 4 3 2" xfId="25134" xr:uid="{00000000-0005-0000-0000-0000D55A0000}"/>
    <cellStyle name="SAPBEXHLevel2 4 4 4 4" xfId="16453" xr:uid="{00000000-0005-0000-0000-0000D65A0000}"/>
    <cellStyle name="SAPBEXHLevel2 4 4 4 5" xfId="23541" xr:uid="{00000000-0005-0000-0000-0000D75A0000}"/>
    <cellStyle name="SAPBEXHLevel2 4 4 5" xfId="18733" xr:uid="{00000000-0005-0000-0000-0000D85A0000}"/>
    <cellStyle name="SAPBEXHLevel2 4 4 5 2" xfId="25644" xr:uid="{00000000-0005-0000-0000-0000D95A0000}"/>
    <cellStyle name="SAPBEXHLevel2 4 4 6" xfId="14073" xr:uid="{00000000-0005-0000-0000-0000DA5A0000}"/>
    <cellStyle name="SAPBEXHLevel2 4 5" xfId="5763" xr:uid="{00000000-0005-0000-0000-0000DB5A0000}"/>
    <cellStyle name="SAPBEXHLevel2 4 5 2" xfId="11053" xr:uid="{00000000-0005-0000-0000-0000DC5A0000}"/>
    <cellStyle name="SAPBEXHLevel2 4 5 2 2" xfId="22351" xr:uid="{00000000-0005-0000-0000-0000DD5A0000}"/>
    <cellStyle name="SAPBEXHLevel2 4 5 2 2 2" xfId="29248" xr:uid="{00000000-0005-0000-0000-0000DE5A0000}"/>
    <cellStyle name="SAPBEXHLevel2 4 5 2 3" xfId="23252" xr:uid="{00000000-0005-0000-0000-0000DF5A0000}"/>
    <cellStyle name="SAPBEXHLevel2 4 5 2 3 2" xfId="30148" xr:uid="{00000000-0005-0000-0000-0000E05A0000}"/>
    <cellStyle name="SAPBEXHLevel2 4 5 2 4" xfId="17756" xr:uid="{00000000-0005-0000-0000-0000E15A0000}"/>
    <cellStyle name="SAPBEXHLevel2 4 5 2 5" xfId="24735" xr:uid="{00000000-0005-0000-0000-0000E25A0000}"/>
    <cellStyle name="SAPBEXHLevel2 4 5 3" xfId="19818" xr:uid="{00000000-0005-0000-0000-0000E35A0000}"/>
    <cellStyle name="SAPBEXHLevel2 4 5 3 2" xfId="26726" xr:uid="{00000000-0005-0000-0000-0000E45A0000}"/>
    <cellStyle name="SAPBEXHLevel2 4 5 4" xfId="18676" xr:uid="{00000000-0005-0000-0000-0000E55A0000}"/>
    <cellStyle name="SAPBEXHLevel2 4 5 4 2" xfId="25587" xr:uid="{00000000-0005-0000-0000-0000E65A0000}"/>
    <cellStyle name="SAPBEXHLevel2 4 5 5" xfId="15109" xr:uid="{00000000-0005-0000-0000-0000E75A0000}"/>
    <cellStyle name="SAPBEXHLevel2 4 5 6" xfId="13751" xr:uid="{00000000-0005-0000-0000-0000E85A0000}"/>
    <cellStyle name="SAPBEXHLevel2 4 6" xfId="10748" xr:uid="{00000000-0005-0000-0000-0000E95A0000}"/>
    <cellStyle name="SAPBEXHLevel2 4 6 2" xfId="22056" xr:uid="{00000000-0005-0000-0000-0000EA5A0000}"/>
    <cellStyle name="SAPBEXHLevel2 4 6 2 2" xfId="28953" xr:uid="{00000000-0005-0000-0000-0000EB5A0000}"/>
    <cellStyle name="SAPBEXHLevel2 4 6 3" xfId="22958" xr:uid="{00000000-0005-0000-0000-0000EC5A0000}"/>
    <cellStyle name="SAPBEXHLevel2 4 6 3 2" xfId="29854" xr:uid="{00000000-0005-0000-0000-0000ED5A0000}"/>
    <cellStyle name="SAPBEXHLevel2 4 6 4" xfId="17459" xr:uid="{00000000-0005-0000-0000-0000EE5A0000}"/>
    <cellStyle name="SAPBEXHLevel2 4 6 5" xfId="24441" xr:uid="{00000000-0005-0000-0000-0000EF5A0000}"/>
    <cellStyle name="SAPBEXHLevel2 4 7" xfId="10080" xr:uid="{00000000-0005-0000-0000-0000F05A0000}"/>
    <cellStyle name="SAPBEXHLevel2 4 7 2" xfId="21526" xr:uid="{00000000-0005-0000-0000-0000F15A0000}"/>
    <cellStyle name="SAPBEXHLevel2 4 7 2 2" xfId="28425" xr:uid="{00000000-0005-0000-0000-0000F25A0000}"/>
    <cellStyle name="SAPBEXHLevel2 4 7 3" xfId="18239" xr:uid="{00000000-0005-0000-0000-0000F35A0000}"/>
    <cellStyle name="SAPBEXHLevel2 4 7 3 2" xfId="25153" xr:uid="{00000000-0005-0000-0000-0000F45A0000}"/>
    <cellStyle name="SAPBEXHLevel2 4 7 4" xfId="16905" xr:uid="{00000000-0005-0000-0000-0000F55A0000}"/>
    <cellStyle name="SAPBEXHLevel2 4 7 5" xfId="23979" xr:uid="{00000000-0005-0000-0000-0000F65A0000}"/>
    <cellStyle name="SAPBEXHLevel2 4 8" xfId="18098" xr:uid="{00000000-0005-0000-0000-0000F75A0000}"/>
    <cellStyle name="SAPBEXHLevel2 4 8 2" xfId="25012" xr:uid="{00000000-0005-0000-0000-0000F85A0000}"/>
    <cellStyle name="SAPBEXHLevel2 4 9" xfId="13361" xr:uid="{00000000-0005-0000-0000-0000F95A0000}"/>
    <cellStyle name="SAPBEXHLevel2 5" xfId="815" xr:uid="{00000000-0005-0000-0000-0000FA5A0000}"/>
    <cellStyle name="SAPBEXHLevel2 5 10" xfId="18350" xr:uid="{00000000-0005-0000-0000-0000FB5A0000}"/>
    <cellStyle name="SAPBEXHLevel2 5 10 2" xfId="25263" xr:uid="{00000000-0005-0000-0000-0000FC5A0000}"/>
    <cellStyle name="SAPBEXHLevel2 5 11" xfId="13558" xr:uid="{00000000-0005-0000-0000-0000FD5A0000}"/>
    <cellStyle name="SAPBEXHLevel2 5 2" xfId="848" xr:uid="{00000000-0005-0000-0000-0000FE5A0000}"/>
    <cellStyle name="SAPBEXHLevel2 5 2 2" xfId="3567" xr:uid="{00000000-0005-0000-0000-0000FF5A0000}"/>
    <cellStyle name="SAPBEXHLevel2 5 2 2 2" xfId="5756" xr:uid="{00000000-0005-0000-0000-0000005B0000}"/>
    <cellStyle name="SAPBEXHLevel2 5 2 2 2 2" xfId="19811" xr:uid="{00000000-0005-0000-0000-0000015B0000}"/>
    <cellStyle name="SAPBEXHLevel2 5 2 2 2 2 2" xfId="26719" xr:uid="{00000000-0005-0000-0000-0000025B0000}"/>
    <cellStyle name="SAPBEXHLevel2 5 2 2 2 3" xfId="20735" xr:uid="{00000000-0005-0000-0000-0000035B0000}"/>
    <cellStyle name="SAPBEXHLevel2 5 2 2 2 3 2" xfId="27639" xr:uid="{00000000-0005-0000-0000-0000045B0000}"/>
    <cellStyle name="SAPBEXHLevel2 5 2 2 2 4" xfId="15102" xr:uid="{00000000-0005-0000-0000-0000055B0000}"/>
    <cellStyle name="SAPBEXHLevel2 5 2 2 2 5" xfId="13737" xr:uid="{00000000-0005-0000-0000-0000065B0000}"/>
    <cellStyle name="SAPBEXHLevel2 5 2 2 3" xfId="10755" xr:uid="{00000000-0005-0000-0000-0000075B0000}"/>
    <cellStyle name="SAPBEXHLevel2 5 2 2 3 2" xfId="22063" xr:uid="{00000000-0005-0000-0000-0000085B0000}"/>
    <cellStyle name="SAPBEXHLevel2 5 2 2 3 2 2" xfId="28960" xr:uid="{00000000-0005-0000-0000-0000095B0000}"/>
    <cellStyle name="SAPBEXHLevel2 5 2 2 3 3" xfId="22965" xr:uid="{00000000-0005-0000-0000-00000A5B0000}"/>
    <cellStyle name="SAPBEXHLevel2 5 2 2 3 3 2" xfId="29861" xr:uid="{00000000-0005-0000-0000-00000B5B0000}"/>
    <cellStyle name="SAPBEXHLevel2 5 2 2 3 4" xfId="17466" xr:uid="{00000000-0005-0000-0000-00000C5B0000}"/>
    <cellStyle name="SAPBEXHLevel2 5 2 2 3 5" xfId="24448" xr:uid="{00000000-0005-0000-0000-00000D5B0000}"/>
    <cellStyle name="SAPBEXHLevel2 5 2 2 4" xfId="19032" xr:uid="{00000000-0005-0000-0000-00000E5B0000}"/>
    <cellStyle name="SAPBEXHLevel2 5 2 2 4 2" xfId="25941" xr:uid="{00000000-0005-0000-0000-00000F5B0000}"/>
    <cellStyle name="SAPBEXHLevel2 5 2 2 5" xfId="14400" xr:uid="{00000000-0005-0000-0000-0000105B0000}"/>
    <cellStyle name="SAPBEXHLevel2 5 2 3" xfId="5209" xr:uid="{00000000-0005-0000-0000-0000115B0000}"/>
    <cellStyle name="SAPBEXHLevel2 5 2 3 2" xfId="5755" xr:uid="{00000000-0005-0000-0000-0000125B0000}"/>
    <cellStyle name="SAPBEXHLevel2 5 2 3 2 2" xfId="19810" xr:uid="{00000000-0005-0000-0000-0000135B0000}"/>
    <cellStyle name="SAPBEXHLevel2 5 2 3 2 2 2" xfId="26718" xr:uid="{00000000-0005-0000-0000-0000145B0000}"/>
    <cellStyle name="SAPBEXHLevel2 5 2 3 2 3" xfId="18020" xr:uid="{00000000-0005-0000-0000-0000155B0000}"/>
    <cellStyle name="SAPBEXHLevel2 5 2 3 2 3 2" xfId="24934" xr:uid="{00000000-0005-0000-0000-0000165B0000}"/>
    <cellStyle name="SAPBEXHLevel2 5 2 3 2 4" xfId="15101" xr:uid="{00000000-0005-0000-0000-0000175B0000}"/>
    <cellStyle name="SAPBEXHLevel2 5 2 3 2 5" xfId="14107" xr:uid="{00000000-0005-0000-0000-0000185B0000}"/>
    <cellStyle name="SAPBEXHLevel2 5 2 3 3" xfId="10756" xr:uid="{00000000-0005-0000-0000-0000195B0000}"/>
    <cellStyle name="SAPBEXHLevel2 5 2 3 3 2" xfId="22064" xr:uid="{00000000-0005-0000-0000-00001A5B0000}"/>
    <cellStyle name="SAPBEXHLevel2 5 2 3 3 2 2" xfId="28961" xr:uid="{00000000-0005-0000-0000-00001B5B0000}"/>
    <cellStyle name="SAPBEXHLevel2 5 2 3 3 3" xfId="22966" xr:uid="{00000000-0005-0000-0000-00001C5B0000}"/>
    <cellStyle name="SAPBEXHLevel2 5 2 3 3 3 2" xfId="29862" xr:uid="{00000000-0005-0000-0000-00001D5B0000}"/>
    <cellStyle name="SAPBEXHLevel2 5 2 3 3 4" xfId="17467" xr:uid="{00000000-0005-0000-0000-00001E5B0000}"/>
    <cellStyle name="SAPBEXHLevel2 5 2 3 3 5" xfId="24449" xr:uid="{00000000-0005-0000-0000-00001F5B0000}"/>
    <cellStyle name="SAPBEXHLevel2 5 2 3 4" xfId="19560" xr:uid="{00000000-0005-0000-0000-0000205B0000}"/>
    <cellStyle name="SAPBEXHLevel2 5 2 3 4 2" xfId="26469" xr:uid="{00000000-0005-0000-0000-0000215B0000}"/>
    <cellStyle name="SAPBEXHLevel2 5 2 3 5" xfId="14850" xr:uid="{00000000-0005-0000-0000-0000225B0000}"/>
    <cellStyle name="SAPBEXHLevel2 5 2 4" xfId="2781" xr:uid="{00000000-0005-0000-0000-0000235B0000}"/>
    <cellStyle name="SAPBEXHLevel2 5 2 4 2" xfId="5754" xr:uid="{00000000-0005-0000-0000-0000245B0000}"/>
    <cellStyle name="SAPBEXHLevel2 5 2 4 2 2" xfId="19809" xr:uid="{00000000-0005-0000-0000-0000255B0000}"/>
    <cellStyle name="SAPBEXHLevel2 5 2 4 2 2 2" xfId="26717" xr:uid="{00000000-0005-0000-0000-0000265B0000}"/>
    <cellStyle name="SAPBEXHLevel2 5 2 4 2 3" xfId="19448" xr:uid="{00000000-0005-0000-0000-0000275B0000}"/>
    <cellStyle name="SAPBEXHLevel2 5 2 4 2 3 2" xfId="26357" xr:uid="{00000000-0005-0000-0000-0000285B0000}"/>
    <cellStyle name="SAPBEXHLevel2 5 2 4 2 4" xfId="15100" xr:uid="{00000000-0005-0000-0000-0000295B0000}"/>
    <cellStyle name="SAPBEXHLevel2 5 2 4 2 5" xfId="16981" xr:uid="{00000000-0005-0000-0000-00002A5B0000}"/>
    <cellStyle name="SAPBEXHLevel2 5 2 4 3" xfId="10757" xr:uid="{00000000-0005-0000-0000-00002B5B0000}"/>
    <cellStyle name="SAPBEXHLevel2 5 2 4 3 2" xfId="22065" xr:uid="{00000000-0005-0000-0000-00002C5B0000}"/>
    <cellStyle name="SAPBEXHLevel2 5 2 4 3 2 2" xfId="28962" xr:uid="{00000000-0005-0000-0000-00002D5B0000}"/>
    <cellStyle name="SAPBEXHLevel2 5 2 4 3 3" xfId="22967" xr:uid="{00000000-0005-0000-0000-00002E5B0000}"/>
    <cellStyle name="SAPBEXHLevel2 5 2 4 3 3 2" xfId="29863" xr:uid="{00000000-0005-0000-0000-00002F5B0000}"/>
    <cellStyle name="SAPBEXHLevel2 5 2 4 3 4" xfId="17468" xr:uid="{00000000-0005-0000-0000-0000305B0000}"/>
    <cellStyle name="SAPBEXHLevel2 5 2 4 3 5" xfId="24450" xr:uid="{00000000-0005-0000-0000-0000315B0000}"/>
    <cellStyle name="SAPBEXHLevel2 5 2 4 4" xfId="18735" xr:uid="{00000000-0005-0000-0000-0000325B0000}"/>
    <cellStyle name="SAPBEXHLevel2 5 2 4 4 2" xfId="25646" xr:uid="{00000000-0005-0000-0000-0000335B0000}"/>
    <cellStyle name="SAPBEXHLevel2 5 2 4 5" xfId="14075" xr:uid="{00000000-0005-0000-0000-0000345B0000}"/>
    <cellStyle name="SAPBEXHLevel2 5 2 5" xfId="5757" xr:uid="{00000000-0005-0000-0000-0000355B0000}"/>
    <cellStyle name="SAPBEXHLevel2 5 2 5 2" xfId="19812" xr:uid="{00000000-0005-0000-0000-0000365B0000}"/>
    <cellStyle name="SAPBEXHLevel2 5 2 5 2 2" xfId="26720" xr:uid="{00000000-0005-0000-0000-0000375B0000}"/>
    <cellStyle name="SAPBEXHLevel2 5 2 5 3" xfId="18675" xr:uid="{00000000-0005-0000-0000-0000385B0000}"/>
    <cellStyle name="SAPBEXHLevel2 5 2 5 3 2" xfId="25586" xr:uid="{00000000-0005-0000-0000-0000395B0000}"/>
    <cellStyle name="SAPBEXHLevel2 5 2 5 4" xfId="15103" xr:uid="{00000000-0005-0000-0000-00003A5B0000}"/>
    <cellStyle name="SAPBEXHLevel2 5 2 5 5" xfId="13757" xr:uid="{00000000-0005-0000-0000-00003B5B0000}"/>
    <cellStyle name="SAPBEXHLevel2 5 2 6" xfId="10754" xr:uid="{00000000-0005-0000-0000-00003C5B0000}"/>
    <cellStyle name="SAPBEXHLevel2 5 2 6 2" xfId="22062" xr:uid="{00000000-0005-0000-0000-00003D5B0000}"/>
    <cellStyle name="SAPBEXHLevel2 5 2 6 2 2" xfId="28959" xr:uid="{00000000-0005-0000-0000-00003E5B0000}"/>
    <cellStyle name="SAPBEXHLevel2 5 2 6 3" xfId="22964" xr:uid="{00000000-0005-0000-0000-00003F5B0000}"/>
    <cellStyle name="SAPBEXHLevel2 5 2 6 3 2" xfId="29860" xr:uid="{00000000-0005-0000-0000-0000405B0000}"/>
    <cellStyle name="SAPBEXHLevel2 5 2 6 4" xfId="17465" xr:uid="{00000000-0005-0000-0000-0000415B0000}"/>
    <cellStyle name="SAPBEXHLevel2 5 2 6 5" xfId="24447" xr:uid="{00000000-0005-0000-0000-0000425B0000}"/>
    <cellStyle name="SAPBEXHLevel2 5 2 7" xfId="9737" xr:uid="{00000000-0005-0000-0000-0000435B0000}"/>
    <cellStyle name="SAPBEXHLevel2 5 2 7 2" xfId="21206" xr:uid="{00000000-0005-0000-0000-0000445B0000}"/>
    <cellStyle name="SAPBEXHLevel2 5 2 7 2 2" xfId="28110" xr:uid="{00000000-0005-0000-0000-0000455B0000}"/>
    <cellStyle name="SAPBEXHLevel2 5 2 7 3" xfId="20569" xr:uid="{00000000-0005-0000-0000-0000465B0000}"/>
    <cellStyle name="SAPBEXHLevel2 5 2 7 3 2" xfId="27473" xr:uid="{00000000-0005-0000-0000-0000475B0000}"/>
    <cellStyle name="SAPBEXHLevel2 5 2 7 4" xfId="16584" xr:uid="{00000000-0005-0000-0000-0000485B0000}"/>
    <cellStyle name="SAPBEXHLevel2 5 2 7 5" xfId="23667" xr:uid="{00000000-0005-0000-0000-0000495B0000}"/>
    <cellStyle name="SAPBEXHLevel2 5 2 8" xfId="18359" xr:uid="{00000000-0005-0000-0000-00004A5B0000}"/>
    <cellStyle name="SAPBEXHLevel2 5 2 8 2" xfId="25272" xr:uid="{00000000-0005-0000-0000-00004B5B0000}"/>
    <cellStyle name="SAPBEXHLevel2 5 2 9" xfId="13574" xr:uid="{00000000-0005-0000-0000-00004C5B0000}"/>
    <cellStyle name="SAPBEXHLevel2 5 3" xfId="2782" xr:uid="{00000000-0005-0000-0000-00004D5B0000}"/>
    <cellStyle name="SAPBEXHLevel2 5 3 2" xfId="3568" xr:uid="{00000000-0005-0000-0000-00004E5B0000}"/>
    <cellStyle name="SAPBEXHLevel2 5 3 2 2" xfId="5751" xr:uid="{00000000-0005-0000-0000-00004F5B0000}"/>
    <cellStyle name="SAPBEXHLevel2 5 3 2 2 2" xfId="19806" xr:uid="{00000000-0005-0000-0000-0000505B0000}"/>
    <cellStyle name="SAPBEXHLevel2 5 3 2 2 2 2" xfId="26714" xr:uid="{00000000-0005-0000-0000-0000515B0000}"/>
    <cellStyle name="SAPBEXHLevel2 5 3 2 2 3" xfId="18021" xr:uid="{00000000-0005-0000-0000-0000525B0000}"/>
    <cellStyle name="SAPBEXHLevel2 5 3 2 2 3 2" xfId="24935" xr:uid="{00000000-0005-0000-0000-0000535B0000}"/>
    <cellStyle name="SAPBEXHLevel2 5 3 2 2 4" xfId="15097" xr:uid="{00000000-0005-0000-0000-0000545B0000}"/>
    <cellStyle name="SAPBEXHLevel2 5 3 2 2 5" xfId="15726" xr:uid="{00000000-0005-0000-0000-0000555B0000}"/>
    <cellStyle name="SAPBEXHLevel2 5 3 2 3" xfId="10759" xr:uid="{00000000-0005-0000-0000-0000565B0000}"/>
    <cellStyle name="SAPBEXHLevel2 5 3 2 3 2" xfId="22067" xr:uid="{00000000-0005-0000-0000-0000575B0000}"/>
    <cellStyle name="SAPBEXHLevel2 5 3 2 3 2 2" xfId="28964" xr:uid="{00000000-0005-0000-0000-0000585B0000}"/>
    <cellStyle name="SAPBEXHLevel2 5 3 2 3 3" xfId="22969" xr:uid="{00000000-0005-0000-0000-0000595B0000}"/>
    <cellStyle name="SAPBEXHLevel2 5 3 2 3 3 2" xfId="29865" xr:uid="{00000000-0005-0000-0000-00005A5B0000}"/>
    <cellStyle name="SAPBEXHLevel2 5 3 2 3 4" xfId="17470" xr:uid="{00000000-0005-0000-0000-00005B5B0000}"/>
    <cellStyle name="SAPBEXHLevel2 5 3 2 3 5" xfId="24452" xr:uid="{00000000-0005-0000-0000-00005C5B0000}"/>
    <cellStyle name="SAPBEXHLevel2 5 3 2 4" xfId="19033" xr:uid="{00000000-0005-0000-0000-00005D5B0000}"/>
    <cellStyle name="SAPBEXHLevel2 5 3 2 4 2" xfId="25942" xr:uid="{00000000-0005-0000-0000-00005E5B0000}"/>
    <cellStyle name="SAPBEXHLevel2 5 3 2 5" xfId="14401" xr:uid="{00000000-0005-0000-0000-00005F5B0000}"/>
    <cellStyle name="SAPBEXHLevel2 5 3 3" xfId="5210" xr:uid="{00000000-0005-0000-0000-0000605B0000}"/>
    <cellStyle name="SAPBEXHLevel2 5 3 3 2" xfId="5750" xr:uid="{00000000-0005-0000-0000-0000615B0000}"/>
    <cellStyle name="SAPBEXHLevel2 5 3 3 2 2" xfId="19805" xr:uid="{00000000-0005-0000-0000-0000625B0000}"/>
    <cellStyle name="SAPBEXHLevel2 5 3 3 2 2 2" xfId="26713" xr:uid="{00000000-0005-0000-0000-0000635B0000}"/>
    <cellStyle name="SAPBEXHLevel2 5 3 3 2 3" xfId="18933" xr:uid="{00000000-0005-0000-0000-0000645B0000}"/>
    <cellStyle name="SAPBEXHLevel2 5 3 3 2 3 2" xfId="25842" xr:uid="{00000000-0005-0000-0000-0000655B0000}"/>
    <cellStyle name="SAPBEXHLevel2 5 3 3 2 4" xfId="15096" xr:uid="{00000000-0005-0000-0000-0000665B0000}"/>
    <cellStyle name="SAPBEXHLevel2 5 3 3 2 5" xfId="15725" xr:uid="{00000000-0005-0000-0000-0000675B0000}"/>
    <cellStyle name="SAPBEXHLevel2 5 3 3 3" xfId="10760" xr:uid="{00000000-0005-0000-0000-0000685B0000}"/>
    <cellStyle name="SAPBEXHLevel2 5 3 3 3 2" xfId="22068" xr:uid="{00000000-0005-0000-0000-0000695B0000}"/>
    <cellStyle name="SAPBEXHLevel2 5 3 3 3 2 2" xfId="28965" xr:uid="{00000000-0005-0000-0000-00006A5B0000}"/>
    <cellStyle name="SAPBEXHLevel2 5 3 3 3 3" xfId="22970" xr:uid="{00000000-0005-0000-0000-00006B5B0000}"/>
    <cellStyle name="SAPBEXHLevel2 5 3 3 3 3 2" xfId="29866" xr:uid="{00000000-0005-0000-0000-00006C5B0000}"/>
    <cellStyle name="SAPBEXHLevel2 5 3 3 3 4" xfId="17471" xr:uid="{00000000-0005-0000-0000-00006D5B0000}"/>
    <cellStyle name="SAPBEXHLevel2 5 3 3 3 5" xfId="24453" xr:uid="{00000000-0005-0000-0000-00006E5B0000}"/>
    <cellStyle name="SAPBEXHLevel2 5 3 3 4" xfId="19561" xr:uid="{00000000-0005-0000-0000-00006F5B0000}"/>
    <cellStyle name="SAPBEXHLevel2 5 3 3 4 2" xfId="26470" xr:uid="{00000000-0005-0000-0000-0000705B0000}"/>
    <cellStyle name="SAPBEXHLevel2 5 3 3 5" xfId="14851" xr:uid="{00000000-0005-0000-0000-0000715B0000}"/>
    <cellStyle name="SAPBEXHLevel2 5 3 4" xfId="5752" xr:uid="{00000000-0005-0000-0000-0000725B0000}"/>
    <cellStyle name="SAPBEXHLevel2 5 3 4 2" xfId="19807" xr:uid="{00000000-0005-0000-0000-0000735B0000}"/>
    <cellStyle name="SAPBEXHLevel2 5 3 4 2 2" xfId="26715" xr:uid="{00000000-0005-0000-0000-0000745B0000}"/>
    <cellStyle name="SAPBEXHLevel2 5 3 4 3" xfId="20414" xr:uid="{00000000-0005-0000-0000-0000755B0000}"/>
    <cellStyle name="SAPBEXHLevel2 5 3 4 3 2" xfId="27318" xr:uid="{00000000-0005-0000-0000-0000765B0000}"/>
    <cellStyle name="SAPBEXHLevel2 5 3 4 4" xfId="15098" xr:uid="{00000000-0005-0000-0000-0000775B0000}"/>
    <cellStyle name="SAPBEXHLevel2 5 3 4 5" xfId="15727" xr:uid="{00000000-0005-0000-0000-0000785B0000}"/>
    <cellStyle name="SAPBEXHLevel2 5 3 5" xfId="10758" xr:uid="{00000000-0005-0000-0000-0000795B0000}"/>
    <cellStyle name="SAPBEXHLevel2 5 3 5 2" xfId="22066" xr:uid="{00000000-0005-0000-0000-00007A5B0000}"/>
    <cellStyle name="SAPBEXHLevel2 5 3 5 2 2" xfId="28963" xr:uid="{00000000-0005-0000-0000-00007B5B0000}"/>
    <cellStyle name="SAPBEXHLevel2 5 3 5 3" xfId="22968" xr:uid="{00000000-0005-0000-0000-00007C5B0000}"/>
    <cellStyle name="SAPBEXHLevel2 5 3 5 3 2" xfId="29864" xr:uid="{00000000-0005-0000-0000-00007D5B0000}"/>
    <cellStyle name="SAPBEXHLevel2 5 3 5 4" xfId="17469" xr:uid="{00000000-0005-0000-0000-00007E5B0000}"/>
    <cellStyle name="SAPBEXHLevel2 5 3 5 5" xfId="24451" xr:uid="{00000000-0005-0000-0000-00007F5B0000}"/>
    <cellStyle name="SAPBEXHLevel2 5 3 6" xfId="9646" xr:uid="{00000000-0005-0000-0000-0000805B0000}"/>
    <cellStyle name="SAPBEXHLevel2 5 3 6 2" xfId="21115" xr:uid="{00000000-0005-0000-0000-0000815B0000}"/>
    <cellStyle name="SAPBEXHLevel2 5 3 6 2 2" xfId="28019" xr:uid="{00000000-0005-0000-0000-0000825B0000}"/>
    <cellStyle name="SAPBEXHLevel2 5 3 6 3" xfId="18781" xr:uid="{00000000-0005-0000-0000-0000835B0000}"/>
    <cellStyle name="SAPBEXHLevel2 5 3 6 3 2" xfId="25691" xr:uid="{00000000-0005-0000-0000-0000845B0000}"/>
    <cellStyle name="SAPBEXHLevel2 5 3 6 4" xfId="16493" xr:uid="{00000000-0005-0000-0000-0000855B0000}"/>
    <cellStyle name="SAPBEXHLevel2 5 3 6 5" xfId="23576" xr:uid="{00000000-0005-0000-0000-0000865B0000}"/>
    <cellStyle name="SAPBEXHLevel2 5 3 7" xfId="18736" xr:uid="{00000000-0005-0000-0000-0000875B0000}"/>
    <cellStyle name="SAPBEXHLevel2 5 3 7 2" xfId="25647" xr:uid="{00000000-0005-0000-0000-0000885B0000}"/>
    <cellStyle name="SAPBEXHLevel2 5 3 8" xfId="14076" xr:uid="{00000000-0005-0000-0000-0000895B0000}"/>
    <cellStyle name="SAPBEXHLevel2 5 4" xfId="3566" xr:uid="{00000000-0005-0000-0000-00008A5B0000}"/>
    <cellStyle name="SAPBEXHLevel2 5 4 2" xfId="5749" xr:uid="{00000000-0005-0000-0000-00008B5B0000}"/>
    <cellStyle name="SAPBEXHLevel2 5 4 2 2" xfId="19804" xr:uid="{00000000-0005-0000-0000-00008C5B0000}"/>
    <cellStyle name="SAPBEXHLevel2 5 4 2 2 2" xfId="26712" xr:uid="{00000000-0005-0000-0000-00008D5B0000}"/>
    <cellStyle name="SAPBEXHLevel2 5 4 2 3" xfId="20413" xr:uid="{00000000-0005-0000-0000-00008E5B0000}"/>
    <cellStyle name="SAPBEXHLevel2 5 4 2 3 2" xfId="27317" xr:uid="{00000000-0005-0000-0000-00008F5B0000}"/>
    <cellStyle name="SAPBEXHLevel2 5 4 2 4" xfId="15095" xr:uid="{00000000-0005-0000-0000-0000905B0000}"/>
    <cellStyle name="SAPBEXHLevel2 5 4 2 5" xfId="13230" xr:uid="{00000000-0005-0000-0000-0000915B0000}"/>
    <cellStyle name="SAPBEXHLevel2 5 4 3" xfId="10761" xr:uid="{00000000-0005-0000-0000-0000925B0000}"/>
    <cellStyle name="SAPBEXHLevel2 5 4 3 2" xfId="22069" xr:uid="{00000000-0005-0000-0000-0000935B0000}"/>
    <cellStyle name="SAPBEXHLevel2 5 4 3 2 2" xfId="28966" xr:uid="{00000000-0005-0000-0000-0000945B0000}"/>
    <cellStyle name="SAPBEXHLevel2 5 4 3 3" xfId="22971" xr:uid="{00000000-0005-0000-0000-0000955B0000}"/>
    <cellStyle name="SAPBEXHLevel2 5 4 3 3 2" xfId="29867" xr:uid="{00000000-0005-0000-0000-0000965B0000}"/>
    <cellStyle name="SAPBEXHLevel2 5 4 3 4" xfId="17472" xr:uid="{00000000-0005-0000-0000-0000975B0000}"/>
    <cellStyle name="SAPBEXHLevel2 5 4 3 5" xfId="24454" xr:uid="{00000000-0005-0000-0000-0000985B0000}"/>
    <cellStyle name="SAPBEXHLevel2 5 4 4" xfId="9498" xr:uid="{00000000-0005-0000-0000-0000995B0000}"/>
    <cellStyle name="SAPBEXHLevel2 5 4 4 2" xfId="20992" xr:uid="{00000000-0005-0000-0000-00009A5B0000}"/>
    <cellStyle name="SAPBEXHLevel2 5 4 4 2 2" xfId="27896" xr:uid="{00000000-0005-0000-0000-00009B5B0000}"/>
    <cellStyle name="SAPBEXHLevel2 5 4 4 3" xfId="19637" xr:uid="{00000000-0005-0000-0000-00009C5B0000}"/>
    <cellStyle name="SAPBEXHLevel2 5 4 4 3 2" xfId="26546" xr:uid="{00000000-0005-0000-0000-00009D5B0000}"/>
    <cellStyle name="SAPBEXHLevel2 5 4 4 4" xfId="16346" xr:uid="{00000000-0005-0000-0000-00009E5B0000}"/>
    <cellStyle name="SAPBEXHLevel2 5 4 4 5" xfId="23453" xr:uid="{00000000-0005-0000-0000-00009F5B0000}"/>
    <cellStyle name="SAPBEXHLevel2 5 4 5" xfId="19031" xr:uid="{00000000-0005-0000-0000-0000A05B0000}"/>
    <cellStyle name="SAPBEXHLevel2 5 4 5 2" xfId="25940" xr:uid="{00000000-0005-0000-0000-0000A15B0000}"/>
    <cellStyle name="SAPBEXHLevel2 5 4 6" xfId="14399" xr:uid="{00000000-0005-0000-0000-0000A25B0000}"/>
    <cellStyle name="SAPBEXHLevel2 5 5" xfId="5208" xr:uid="{00000000-0005-0000-0000-0000A35B0000}"/>
    <cellStyle name="SAPBEXHLevel2 5 5 2" xfId="5748" xr:uid="{00000000-0005-0000-0000-0000A45B0000}"/>
    <cellStyle name="SAPBEXHLevel2 5 5 2 2" xfId="19803" xr:uid="{00000000-0005-0000-0000-0000A55B0000}"/>
    <cellStyle name="SAPBEXHLevel2 5 5 2 2 2" xfId="26711" xr:uid="{00000000-0005-0000-0000-0000A65B0000}"/>
    <cellStyle name="SAPBEXHLevel2 5 5 2 3" xfId="18022" xr:uid="{00000000-0005-0000-0000-0000A75B0000}"/>
    <cellStyle name="SAPBEXHLevel2 5 5 2 3 2" xfId="24936" xr:uid="{00000000-0005-0000-0000-0000A85B0000}"/>
    <cellStyle name="SAPBEXHLevel2 5 5 2 4" xfId="15094" xr:uid="{00000000-0005-0000-0000-0000A95B0000}"/>
    <cellStyle name="SAPBEXHLevel2 5 5 2 5" xfId="13280" xr:uid="{00000000-0005-0000-0000-0000AA5B0000}"/>
    <cellStyle name="SAPBEXHLevel2 5 5 3" xfId="10762" xr:uid="{00000000-0005-0000-0000-0000AB5B0000}"/>
    <cellStyle name="SAPBEXHLevel2 5 5 3 2" xfId="22070" xr:uid="{00000000-0005-0000-0000-0000AC5B0000}"/>
    <cellStyle name="SAPBEXHLevel2 5 5 3 2 2" xfId="28967" xr:uid="{00000000-0005-0000-0000-0000AD5B0000}"/>
    <cellStyle name="SAPBEXHLevel2 5 5 3 3" xfId="22972" xr:uid="{00000000-0005-0000-0000-0000AE5B0000}"/>
    <cellStyle name="SAPBEXHLevel2 5 5 3 3 2" xfId="29868" xr:uid="{00000000-0005-0000-0000-0000AF5B0000}"/>
    <cellStyle name="SAPBEXHLevel2 5 5 3 4" xfId="17473" xr:uid="{00000000-0005-0000-0000-0000B05B0000}"/>
    <cellStyle name="SAPBEXHLevel2 5 5 3 5" xfId="24455" xr:uid="{00000000-0005-0000-0000-0000B15B0000}"/>
    <cellStyle name="SAPBEXHLevel2 5 5 4" xfId="9389" xr:uid="{00000000-0005-0000-0000-0000B25B0000}"/>
    <cellStyle name="SAPBEXHLevel2 5 5 4 2" xfId="20893" xr:uid="{00000000-0005-0000-0000-0000B35B0000}"/>
    <cellStyle name="SAPBEXHLevel2 5 5 4 2 2" xfId="27797" xr:uid="{00000000-0005-0000-0000-0000B45B0000}"/>
    <cellStyle name="SAPBEXHLevel2 5 5 4 3" xfId="19292" xr:uid="{00000000-0005-0000-0000-0000B55B0000}"/>
    <cellStyle name="SAPBEXHLevel2 5 5 4 3 2" xfId="26201" xr:uid="{00000000-0005-0000-0000-0000B65B0000}"/>
    <cellStyle name="SAPBEXHLevel2 5 5 4 4" xfId="16240" xr:uid="{00000000-0005-0000-0000-0000B75B0000}"/>
    <cellStyle name="SAPBEXHLevel2 5 5 4 5" xfId="23354" xr:uid="{00000000-0005-0000-0000-0000B85B0000}"/>
    <cellStyle name="SAPBEXHLevel2 5 5 5" xfId="19559" xr:uid="{00000000-0005-0000-0000-0000B95B0000}"/>
    <cellStyle name="SAPBEXHLevel2 5 5 5 2" xfId="26468" xr:uid="{00000000-0005-0000-0000-0000BA5B0000}"/>
    <cellStyle name="SAPBEXHLevel2 5 5 6" xfId="14849" xr:uid="{00000000-0005-0000-0000-0000BB5B0000}"/>
    <cellStyle name="SAPBEXHLevel2 5 6" xfId="2780" xr:uid="{00000000-0005-0000-0000-0000BC5B0000}"/>
    <cellStyle name="SAPBEXHLevel2 5 6 2" xfId="5747" xr:uid="{00000000-0005-0000-0000-0000BD5B0000}"/>
    <cellStyle name="SAPBEXHLevel2 5 6 2 2" xfId="19802" xr:uid="{00000000-0005-0000-0000-0000BE5B0000}"/>
    <cellStyle name="SAPBEXHLevel2 5 6 2 2 2" xfId="26710" xr:uid="{00000000-0005-0000-0000-0000BF5B0000}"/>
    <cellStyle name="SAPBEXHLevel2 5 6 2 3" xfId="20412" xr:uid="{00000000-0005-0000-0000-0000C05B0000}"/>
    <cellStyle name="SAPBEXHLevel2 5 6 2 3 2" xfId="27316" xr:uid="{00000000-0005-0000-0000-0000C15B0000}"/>
    <cellStyle name="SAPBEXHLevel2 5 6 2 4" xfId="15093" xr:uid="{00000000-0005-0000-0000-0000C25B0000}"/>
    <cellStyle name="SAPBEXHLevel2 5 6 2 5" xfId="14654" xr:uid="{00000000-0005-0000-0000-0000C35B0000}"/>
    <cellStyle name="SAPBEXHLevel2 5 6 3" xfId="10763" xr:uid="{00000000-0005-0000-0000-0000C45B0000}"/>
    <cellStyle name="SAPBEXHLevel2 5 6 3 2" xfId="22071" xr:uid="{00000000-0005-0000-0000-0000C55B0000}"/>
    <cellStyle name="SAPBEXHLevel2 5 6 3 2 2" xfId="28968" xr:uid="{00000000-0005-0000-0000-0000C65B0000}"/>
    <cellStyle name="SAPBEXHLevel2 5 6 3 3" xfId="22973" xr:uid="{00000000-0005-0000-0000-0000C75B0000}"/>
    <cellStyle name="SAPBEXHLevel2 5 6 3 3 2" xfId="29869" xr:uid="{00000000-0005-0000-0000-0000C85B0000}"/>
    <cellStyle name="SAPBEXHLevel2 5 6 3 4" xfId="17474" xr:uid="{00000000-0005-0000-0000-0000C95B0000}"/>
    <cellStyle name="SAPBEXHLevel2 5 6 3 5" xfId="24456" xr:uid="{00000000-0005-0000-0000-0000CA5B0000}"/>
    <cellStyle name="SAPBEXHLevel2 5 6 4" xfId="9708" xr:uid="{00000000-0005-0000-0000-0000CB5B0000}"/>
    <cellStyle name="SAPBEXHLevel2 5 6 4 2" xfId="21177" xr:uid="{00000000-0005-0000-0000-0000CC5B0000}"/>
    <cellStyle name="SAPBEXHLevel2 5 6 4 2 2" xfId="28081" xr:uid="{00000000-0005-0000-0000-0000CD5B0000}"/>
    <cellStyle name="SAPBEXHLevel2 5 6 4 3" xfId="19627" xr:uid="{00000000-0005-0000-0000-0000CE5B0000}"/>
    <cellStyle name="SAPBEXHLevel2 5 6 4 3 2" xfId="26536" xr:uid="{00000000-0005-0000-0000-0000CF5B0000}"/>
    <cellStyle name="SAPBEXHLevel2 5 6 4 4" xfId="16555" xr:uid="{00000000-0005-0000-0000-0000D05B0000}"/>
    <cellStyle name="SAPBEXHLevel2 5 6 4 5" xfId="23638" xr:uid="{00000000-0005-0000-0000-0000D15B0000}"/>
    <cellStyle name="SAPBEXHLevel2 5 6 5" xfId="18734" xr:uid="{00000000-0005-0000-0000-0000D25B0000}"/>
    <cellStyle name="SAPBEXHLevel2 5 6 5 2" xfId="25645" xr:uid="{00000000-0005-0000-0000-0000D35B0000}"/>
    <cellStyle name="SAPBEXHLevel2 5 6 6" xfId="14074" xr:uid="{00000000-0005-0000-0000-0000D45B0000}"/>
    <cellStyle name="SAPBEXHLevel2 5 7" xfId="5758" xr:uid="{00000000-0005-0000-0000-0000D55B0000}"/>
    <cellStyle name="SAPBEXHLevel2 5 7 2" xfId="19813" xr:uid="{00000000-0005-0000-0000-0000D65B0000}"/>
    <cellStyle name="SAPBEXHLevel2 5 7 2 2" xfId="26721" xr:uid="{00000000-0005-0000-0000-0000D75B0000}"/>
    <cellStyle name="SAPBEXHLevel2 5 7 3" xfId="19445" xr:uid="{00000000-0005-0000-0000-0000D85B0000}"/>
    <cellStyle name="SAPBEXHLevel2 5 7 3 2" xfId="26354" xr:uid="{00000000-0005-0000-0000-0000D95B0000}"/>
    <cellStyle name="SAPBEXHLevel2 5 7 4" xfId="15104" xr:uid="{00000000-0005-0000-0000-0000DA5B0000}"/>
    <cellStyle name="SAPBEXHLevel2 5 7 5" xfId="13756" xr:uid="{00000000-0005-0000-0000-0000DB5B0000}"/>
    <cellStyle name="SAPBEXHLevel2 5 8" xfId="10753" xr:uid="{00000000-0005-0000-0000-0000DC5B0000}"/>
    <cellStyle name="SAPBEXHLevel2 5 8 2" xfId="22061" xr:uid="{00000000-0005-0000-0000-0000DD5B0000}"/>
    <cellStyle name="SAPBEXHLevel2 5 8 2 2" xfId="28958" xr:uid="{00000000-0005-0000-0000-0000DE5B0000}"/>
    <cellStyle name="SAPBEXHLevel2 5 8 3" xfId="22963" xr:uid="{00000000-0005-0000-0000-0000DF5B0000}"/>
    <cellStyle name="SAPBEXHLevel2 5 8 3 2" xfId="29859" xr:uid="{00000000-0005-0000-0000-0000E05B0000}"/>
    <cellStyle name="SAPBEXHLevel2 5 8 4" xfId="17464" xr:uid="{00000000-0005-0000-0000-0000E15B0000}"/>
    <cellStyle name="SAPBEXHLevel2 5 8 5" xfId="24446" xr:uid="{00000000-0005-0000-0000-0000E25B0000}"/>
    <cellStyle name="SAPBEXHLevel2 5 9" xfId="9926" xr:uid="{00000000-0005-0000-0000-0000E35B0000}"/>
    <cellStyle name="SAPBEXHLevel2 5 9 2" xfId="21395" xr:uid="{00000000-0005-0000-0000-0000E45B0000}"/>
    <cellStyle name="SAPBEXHLevel2 5 9 2 2" xfId="28294" xr:uid="{00000000-0005-0000-0000-0000E55B0000}"/>
    <cellStyle name="SAPBEXHLevel2 5 9 3" xfId="18218" xr:uid="{00000000-0005-0000-0000-0000E65B0000}"/>
    <cellStyle name="SAPBEXHLevel2 5 9 3 2" xfId="25132" xr:uid="{00000000-0005-0000-0000-0000E75B0000}"/>
    <cellStyle name="SAPBEXHLevel2 5 9 4" xfId="16773" xr:uid="{00000000-0005-0000-0000-0000E85B0000}"/>
    <cellStyle name="SAPBEXHLevel2 5 9 5" xfId="23851" xr:uid="{00000000-0005-0000-0000-0000E95B0000}"/>
    <cellStyle name="SAPBEXHLevel2 6" xfId="487" xr:uid="{00000000-0005-0000-0000-0000EA5B0000}"/>
    <cellStyle name="SAPBEXHLevel2 6 2" xfId="3562" xr:uid="{00000000-0005-0000-0000-0000EB5B0000}"/>
    <cellStyle name="SAPBEXHLevel2 6 2 2" xfId="5744" xr:uid="{00000000-0005-0000-0000-0000EC5B0000}"/>
    <cellStyle name="SAPBEXHLevel2 6 2 2 2" xfId="19799" xr:uid="{00000000-0005-0000-0000-0000ED5B0000}"/>
    <cellStyle name="SAPBEXHLevel2 6 2 2 2 2" xfId="26707" xr:uid="{00000000-0005-0000-0000-0000EE5B0000}"/>
    <cellStyle name="SAPBEXHLevel2 6 2 2 3" xfId="18241" xr:uid="{00000000-0005-0000-0000-0000EF5B0000}"/>
    <cellStyle name="SAPBEXHLevel2 6 2 2 3 2" xfId="25155" xr:uid="{00000000-0005-0000-0000-0000F05B0000}"/>
    <cellStyle name="SAPBEXHLevel2 6 2 2 4" xfId="15090" xr:uid="{00000000-0005-0000-0000-0000F15B0000}"/>
    <cellStyle name="SAPBEXHLevel2 6 2 2 5" xfId="14180" xr:uid="{00000000-0005-0000-0000-0000F25B0000}"/>
    <cellStyle name="SAPBEXHLevel2 6 2 3" xfId="10765" xr:uid="{00000000-0005-0000-0000-0000F35B0000}"/>
    <cellStyle name="SAPBEXHLevel2 6 2 3 2" xfId="22073" xr:uid="{00000000-0005-0000-0000-0000F45B0000}"/>
    <cellStyle name="SAPBEXHLevel2 6 2 3 2 2" xfId="28970" xr:uid="{00000000-0005-0000-0000-0000F55B0000}"/>
    <cellStyle name="SAPBEXHLevel2 6 2 3 3" xfId="22975" xr:uid="{00000000-0005-0000-0000-0000F65B0000}"/>
    <cellStyle name="SAPBEXHLevel2 6 2 3 3 2" xfId="29871" xr:uid="{00000000-0005-0000-0000-0000F75B0000}"/>
    <cellStyle name="SAPBEXHLevel2 6 2 3 4" xfId="17476" xr:uid="{00000000-0005-0000-0000-0000F85B0000}"/>
    <cellStyle name="SAPBEXHLevel2 6 2 3 5" xfId="24458" xr:uid="{00000000-0005-0000-0000-0000F95B0000}"/>
    <cellStyle name="SAPBEXHLevel2 6 2 4" xfId="19027" xr:uid="{00000000-0005-0000-0000-0000FA5B0000}"/>
    <cellStyle name="SAPBEXHLevel2 6 2 4 2" xfId="25936" xr:uid="{00000000-0005-0000-0000-0000FB5B0000}"/>
    <cellStyle name="SAPBEXHLevel2 6 2 5" xfId="14395" xr:uid="{00000000-0005-0000-0000-0000FC5B0000}"/>
    <cellStyle name="SAPBEXHLevel2 6 3" xfId="5211" xr:uid="{00000000-0005-0000-0000-0000FD5B0000}"/>
    <cellStyle name="SAPBEXHLevel2 6 3 2" xfId="5743" xr:uid="{00000000-0005-0000-0000-0000FE5B0000}"/>
    <cellStyle name="SAPBEXHLevel2 6 3 2 2" xfId="19798" xr:uid="{00000000-0005-0000-0000-0000FF5B0000}"/>
    <cellStyle name="SAPBEXHLevel2 6 3 2 2 2" xfId="26706" xr:uid="{00000000-0005-0000-0000-0000005C0000}"/>
    <cellStyle name="SAPBEXHLevel2 6 3 2 3" xfId="19693" xr:uid="{00000000-0005-0000-0000-0000015C0000}"/>
    <cellStyle name="SAPBEXHLevel2 6 3 2 3 2" xfId="26602" xr:uid="{00000000-0005-0000-0000-0000025C0000}"/>
    <cellStyle name="SAPBEXHLevel2 6 3 2 4" xfId="15089" xr:uid="{00000000-0005-0000-0000-0000035C0000}"/>
    <cellStyle name="SAPBEXHLevel2 6 3 2 5" xfId="14656" xr:uid="{00000000-0005-0000-0000-0000045C0000}"/>
    <cellStyle name="SAPBEXHLevel2 6 3 3" xfId="10766" xr:uid="{00000000-0005-0000-0000-0000055C0000}"/>
    <cellStyle name="SAPBEXHLevel2 6 3 3 2" xfId="22074" xr:uid="{00000000-0005-0000-0000-0000065C0000}"/>
    <cellStyle name="SAPBEXHLevel2 6 3 3 2 2" xfId="28971" xr:uid="{00000000-0005-0000-0000-0000075C0000}"/>
    <cellStyle name="SAPBEXHLevel2 6 3 3 3" xfId="22976" xr:uid="{00000000-0005-0000-0000-0000085C0000}"/>
    <cellStyle name="SAPBEXHLevel2 6 3 3 3 2" xfId="29872" xr:uid="{00000000-0005-0000-0000-0000095C0000}"/>
    <cellStyle name="SAPBEXHLevel2 6 3 3 4" xfId="17477" xr:uid="{00000000-0005-0000-0000-00000A5C0000}"/>
    <cellStyle name="SAPBEXHLevel2 6 3 3 5" xfId="24459" xr:uid="{00000000-0005-0000-0000-00000B5C0000}"/>
    <cellStyle name="SAPBEXHLevel2 6 3 4" xfId="19562" xr:uid="{00000000-0005-0000-0000-00000C5C0000}"/>
    <cellStyle name="SAPBEXHLevel2 6 3 4 2" xfId="26471" xr:uid="{00000000-0005-0000-0000-00000D5C0000}"/>
    <cellStyle name="SAPBEXHLevel2 6 3 5" xfId="14852" xr:uid="{00000000-0005-0000-0000-00000E5C0000}"/>
    <cellStyle name="SAPBEXHLevel2 6 4" xfId="2776" xr:uid="{00000000-0005-0000-0000-00000F5C0000}"/>
    <cellStyle name="SAPBEXHLevel2 6 4 2" xfId="5742" xr:uid="{00000000-0005-0000-0000-0000105C0000}"/>
    <cellStyle name="SAPBEXHLevel2 6 4 2 2" xfId="19797" xr:uid="{00000000-0005-0000-0000-0000115C0000}"/>
    <cellStyle name="SAPBEXHLevel2 6 4 2 2 2" xfId="26705" xr:uid="{00000000-0005-0000-0000-0000125C0000}"/>
    <cellStyle name="SAPBEXHLevel2 6 4 2 3" xfId="19714" xr:uid="{00000000-0005-0000-0000-0000135C0000}"/>
    <cellStyle name="SAPBEXHLevel2 6 4 2 3 2" xfId="26622" xr:uid="{00000000-0005-0000-0000-0000145C0000}"/>
    <cellStyle name="SAPBEXHLevel2 6 4 2 4" xfId="15088" xr:uid="{00000000-0005-0000-0000-0000155C0000}"/>
    <cellStyle name="SAPBEXHLevel2 6 4 2 5" xfId="14655" xr:uid="{00000000-0005-0000-0000-0000165C0000}"/>
    <cellStyle name="SAPBEXHLevel2 6 4 3" xfId="10767" xr:uid="{00000000-0005-0000-0000-0000175C0000}"/>
    <cellStyle name="SAPBEXHLevel2 6 4 3 2" xfId="22075" xr:uid="{00000000-0005-0000-0000-0000185C0000}"/>
    <cellStyle name="SAPBEXHLevel2 6 4 3 2 2" xfId="28972" xr:uid="{00000000-0005-0000-0000-0000195C0000}"/>
    <cellStyle name="SAPBEXHLevel2 6 4 3 3" xfId="22977" xr:uid="{00000000-0005-0000-0000-00001A5C0000}"/>
    <cellStyle name="SAPBEXHLevel2 6 4 3 3 2" xfId="29873" xr:uid="{00000000-0005-0000-0000-00001B5C0000}"/>
    <cellStyle name="SAPBEXHLevel2 6 4 3 4" xfId="17478" xr:uid="{00000000-0005-0000-0000-00001C5C0000}"/>
    <cellStyle name="SAPBEXHLevel2 6 4 3 5" xfId="24460" xr:uid="{00000000-0005-0000-0000-00001D5C0000}"/>
    <cellStyle name="SAPBEXHLevel2 6 4 4" xfId="18730" xr:uid="{00000000-0005-0000-0000-00001E5C0000}"/>
    <cellStyle name="SAPBEXHLevel2 6 4 4 2" xfId="25641" xr:uid="{00000000-0005-0000-0000-00001F5C0000}"/>
    <cellStyle name="SAPBEXHLevel2 6 4 5" xfId="14070" xr:uid="{00000000-0005-0000-0000-0000205C0000}"/>
    <cellStyle name="SAPBEXHLevel2 6 5" xfId="5746" xr:uid="{00000000-0005-0000-0000-0000215C0000}"/>
    <cellStyle name="SAPBEXHLevel2 6 5 2" xfId="19801" xr:uid="{00000000-0005-0000-0000-0000225C0000}"/>
    <cellStyle name="SAPBEXHLevel2 6 5 2 2" xfId="26709" xr:uid="{00000000-0005-0000-0000-0000235C0000}"/>
    <cellStyle name="SAPBEXHLevel2 6 5 3" xfId="18023" xr:uid="{00000000-0005-0000-0000-0000245C0000}"/>
    <cellStyle name="SAPBEXHLevel2 6 5 3 2" xfId="24937" xr:uid="{00000000-0005-0000-0000-0000255C0000}"/>
    <cellStyle name="SAPBEXHLevel2 6 5 4" xfId="15092" xr:uid="{00000000-0005-0000-0000-0000265C0000}"/>
    <cellStyle name="SAPBEXHLevel2 6 5 5" xfId="13971" xr:uid="{00000000-0005-0000-0000-0000275C0000}"/>
    <cellStyle name="SAPBEXHLevel2 6 6" xfId="10764" xr:uid="{00000000-0005-0000-0000-0000285C0000}"/>
    <cellStyle name="SAPBEXHLevel2 6 6 2" xfId="22072" xr:uid="{00000000-0005-0000-0000-0000295C0000}"/>
    <cellStyle name="SAPBEXHLevel2 6 6 2 2" xfId="28969" xr:uid="{00000000-0005-0000-0000-00002A5C0000}"/>
    <cellStyle name="SAPBEXHLevel2 6 6 3" xfId="22974" xr:uid="{00000000-0005-0000-0000-00002B5C0000}"/>
    <cellStyle name="SAPBEXHLevel2 6 6 3 2" xfId="29870" xr:uid="{00000000-0005-0000-0000-00002C5C0000}"/>
    <cellStyle name="SAPBEXHLevel2 6 6 4" xfId="17475" xr:uid="{00000000-0005-0000-0000-00002D5C0000}"/>
    <cellStyle name="SAPBEXHLevel2 6 6 5" xfId="24457" xr:uid="{00000000-0005-0000-0000-00002E5C0000}"/>
    <cellStyle name="SAPBEXHLevel2 6 7" xfId="18173" xr:uid="{00000000-0005-0000-0000-00002F5C0000}"/>
    <cellStyle name="SAPBEXHLevel2 6 7 2" xfId="25087" xr:uid="{00000000-0005-0000-0000-0000305C0000}"/>
    <cellStyle name="SAPBEXHLevel2 6 8" xfId="13434" xr:uid="{00000000-0005-0000-0000-0000315C0000}"/>
    <cellStyle name="SAPBEXHLevel2 7" xfId="3177" xr:uid="{00000000-0005-0000-0000-0000325C0000}"/>
    <cellStyle name="SAPBEXHLevel2 7 2" xfId="3684" xr:uid="{00000000-0005-0000-0000-0000335C0000}"/>
    <cellStyle name="SAPBEXHLevel2 7 2 2" xfId="5740" xr:uid="{00000000-0005-0000-0000-0000345C0000}"/>
    <cellStyle name="SAPBEXHLevel2 7 2 2 2" xfId="19795" xr:uid="{00000000-0005-0000-0000-0000355C0000}"/>
    <cellStyle name="SAPBEXHLevel2 7 2 2 2 2" xfId="26703" xr:uid="{00000000-0005-0000-0000-0000365C0000}"/>
    <cellStyle name="SAPBEXHLevel2 7 2 2 3" xfId="18024" xr:uid="{00000000-0005-0000-0000-0000375C0000}"/>
    <cellStyle name="SAPBEXHLevel2 7 2 2 3 2" xfId="24938" xr:uid="{00000000-0005-0000-0000-0000385C0000}"/>
    <cellStyle name="SAPBEXHLevel2 7 2 2 4" xfId="15086" xr:uid="{00000000-0005-0000-0000-0000395C0000}"/>
    <cellStyle name="SAPBEXHLevel2 7 2 2 5" xfId="16076" xr:uid="{00000000-0005-0000-0000-00003A5C0000}"/>
    <cellStyle name="SAPBEXHLevel2 7 2 3" xfId="10769" xr:uid="{00000000-0005-0000-0000-00003B5C0000}"/>
    <cellStyle name="SAPBEXHLevel2 7 2 3 2" xfId="22077" xr:uid="{00000000-0005-0000-0000-00003C5C0000}"/>
    <cellStyle name="SAPBEXHLevel2 7 2 3 2 2" xfId="28974" xr:uid="{00000000-0005-0000-0000-00003D5C0000}"/>
    <cellStyle name="SAPBEXHLevel2 7 2 3 3" xfId="22979" xr:uid="{00000000-0005-0000-0000-00003E5C0000}"/>
    <cellStyle name="SAPBEXHLevel2 7 2 3 3 2" xfId="29875" xr:uid="{00000000-0005-0000-0000-00003F5C0000}"/>
    <cellStyle name="SAPBEXHLevel2 7 2 3 4" xfId="17480" xr:uid="{00000000-0005-0000-0000-0000405C0000}"/>
    <cellStyle name="SAPBEXHLevel2 7 2 3 5" xfId="24462" xr:uid="{00000000-0005-0000-0000-0000415C0000}"/>
    <cellStyle name="SAPBEXHLevel2 7 2 4" xfId="19069" xr:uid="{00000000-0005-0000-0000-0000425C0000}"/>
    <cellStyle name="SAPBEXHLevel2 7 2 4 2" xfId="25978" xr:uid="{00000000-0005-0000-0000-0000435C0000}"/>
    <cellStyle name="SAPBEXHLevel2 7 2 5" xfId="14429" xr:uid="{00000000-0005-0000-0000-0000445C0000}"/>
    <cellStyle name="SAPBEXHLevel2 7 3" xfId="5212" xr:uid="{00000000-0005-0000-0000-0000455C0000}"/>
    <cellStyle name="SAPBEXHLevel2 7 3 2" xfId="5739" xr:uid="{00000000-0005-0000-0000-0000465C0000}"/>
    <cellStyle name="SAPBEXHLevel2 7 3 2 2" xfId="19794" xr:uid="{00000000-0005-0000-0000-0000475C0000}"/>
    <cellStyle name="SAPBEXHLevel2 7 3 2 2 2" xfId="26702" xr:uid="{00000000-0005-0000-0000-0000485C0000}"/>
    <cellStyle name="SAPBEXHLevel2 7 3 2 3" xfId="19449" xr:uid="{00000000-0005-0000-0000-0000495C0000}"/>
    <cellStyle name="SAPBEXHLevel2 7 3 2 3 2" xfId="26358" xr:uid="{00000000-0005-0000-0000-00004A5C0000}"/>
    <cellStyle name="SAPBEXHLevel2 7 3 2 4" xfId="15085" xr:uid="{00000000-0005-0000-0000-00004B5C0000}"/>
    <cellStyle name="SAPBEXHLevel2 7 3 2 5" xfId="17830" xr:uid="{00000000-0005-0000-0000-00004C5C0000}"/>
    <cellStyle name="SAPBEXHLevel2 7 3 3" xfId="10770" xr:uid="{00000000-0005-0000-0000-00004D5C0000}"/>
    <cellStyle name="SAPBEXHLevel2 7 3 3 2" xfId="22078" xr:uid="{00000000-0005-0000-0000-00004E5C0000}"/>
    <cellStyle name="SAPBEXHLevel2 7 3 3 2 2" xfId="28975" xr:uid="{00000000-0005-0000-0000-00004F5C0000}"/>
    <cellStyle name="SAPBEXHLevel2 7 3 3 3" xfId="22980" xr:uid="{00000000-0005-0000-0000-0000505C0000}"/>
    <cellStyle name="SAPBEXHLevel2 7 3 3 3 2" xfId="29876" xr:uid="{00000000-0005-0000-0000-0000515C0000}"/>
    <cellStyle name="SAPBEXHLevel2 7 3 3 4" xfId="17481" xr:uid="{00000000-0005-0000-0000-0000525C0000}"/>
    <cellStyle name="SAPBEXHLevel2 7 3 3 5" xfId="24463" xr:uid="{00000000-0005-0000-0000-0000535C0000}"/>
    <cellStyle name="SAPBEXHLevel2 7 3 4" xfId="19563" xr:uid="{00000000-0005-0000-0000-0000545C0000}"/>
    <cellStyle name="SAPBEXHLevel2 7 3 4 2" xfId="26472" xr:uid="{00000000-0005-0000-0000-0000555C0000}"/>
    <cellStyle name="SAPBEXHLevel2 7 3 5" xfId="14853" xr:uid="{00000000-0005-0000-0000-0000565C0000}"/>
    <cellStyle name="SAPBEXHLevel2 7 4" xfId="5741" xr:uid="{00000000-0005-0000-0000-0000575C0000}"/>
    <cellStyle name="SAPBEXHLevel2 7 4 2" xfId="19796" xr:uid="{00000000-0005-0000-0000-0000585C0000}"/>
    <cellStyle name="SAPBEXHLevel2 7 4 2 2" xfId="26704" xr:uid="{00000000-0005-0000-0000-0000595C0000}"/>
    <cellStyle name="SAPBEXHLevel2 7 4 3" xfId="21615" xr:uid="{00000000-0005-0000-0000-00005A5C0000}"/>
    <cellStyle name="SAPBEXHLevel2 7 4 3 2" xfId="28513" xr:uid="{00000000-0005-0000-0000-00005B5C0000}"/>
    <cellStyle name="SAPBEXHLevel2 7 4 4" xfId="15087" xr:uid="{00000000-0005-0000-0000-00005C5C0000}"/>
    <cellStyle name="SAPBEXHLevel2 7 4 5" xfId="13972" xr:uid="{00000000-0005-0000-0000-00005D5C0000}"/>
    <cellStyle name="SAPBEXHLevel2 7 5" xfId="10768" xr:uid="{00000000-0005-0000-0000-00005E5C0000}"/>
    <cellStyle name="SAPBEXHLevel2 7 5 2" xfId="22076" xr:uid="{00000000-0005-0000-0000-00005F5C0000}"/>
    <cellStyle name="SAPBEXHLevel2 7 5 2 2" xfId="28973" xr:uid="{00000000-0005-0000-0000-0000605C0000}"/>
    <cellStyle name="SAPBEXHLevel2 7 5 3" xfId="22978" xr:uid="{00000000-0005-0000-0000-0000615C0000}"/>
    <cellStyle name="SAPBEXHLevel2 7 5 3 2" xfId="29874" xr:uid="{00000000-0005-0000-0000-0000625C0000}"/>
    <cellStyle name="SAPBEXHLevel2 7 5 4" xfId="17479" xr:uid="{00000000-0005-0000-0000-0000635C0000}"/>
    <cellStyle name="SAPBEXHLevel2 7 5 5" xfId="24461" xr:uid="{00000000-0005-0000-0000-0000645C0000}"/>
    <cellStyle name="SAPBEXHLevel2 7 6" xfId="11046" xr:uid="{00000000-0005-0000-0000-0000655C0000}"/>
    <cellStyle name="SAPBEXHLevel2 7 6 2" xfId="22345" xr:uid="{00000000-0005-0000-0000-0000665C0000}"/>
    <cellStyle name="SAPBEXHLevel2 7 6 2 2" xfId="29242" xr:uid="{00000000-0005-0000-0000-0000675C0000}"/>
    <cellStyle name="SAPBEXHLevel2 7 6 3" xfId="23246" xr:uid="{00000000-0005-0000-0000-0000685C0000}"/>
    <cellStyle name="SAPBEXHLevel2 7 6 3 2" xfId="30142" xr:uid="{00000000-0005-0000-0000-0000695C0000}"/>
    <cellStyle name="SAPBEXHLevel2 7 6 4" xfId="17750" xr:uid="{00000000-0005-0000-0000-00006A5C0000}"/>
    <cellStyle name="SAPBEXHLevel2 7 6 5" xfId="24729" xr:uid="{00000000-0005-0000-0000-00006B5C0000}"/>
    <cellStyle name="SAPBEXHLevel2 7 7" xfId="18896" xr:uid="{00000000-0005-0000-0000-00006C5C0000}"/>
    <cellStyle name="SAPBEXHLevel2 7 7 2" xfId="25805" xr:uid="{00000000-0005-0000-0000-00006D5C0000}"/>
    <cellStyle name="SAPBEXHLevel2 7 8" xfId="14193" xr:uid="{00000000-0005-0000-0000-00006E5C0000}"/>
    <cellStyle name="SAPBEXHLevel2 8" xfId="3370" xr:uid="{00000000-0005-0000-0000-00006F5C0000}"/>
    <cellStyle name="SAPBEXHLevel2 8 2" xfId="3698" xr:uid="{00000000-0005-0000-0000-0000705C0000}"/>
    <cellStyle name="SAPBEXHLevel2 8 2 2" xfId="5737" xr:uid="{00000000-0005-0000-0000-0000715C0000}"/>
    <cellStyle name="SAPBEXHLevel2 8 2 2 2" xfId="19792" xr:uid="{00000000-0005-0000-0000-0000725C0000}"/>
    <cellStyle name="SAPBEXHLevel2 8 2 2 2 2" xfId="26700" xr:uid="{00000000-0005-0000-0000-0000735C0000}"/>
    <cellStyle name="SAPBEXHLevel2 8 2 2 3" xfId="18254" xr:uid="{00000000-0005-0000-0000-0000745C0000}"/>
    <cellStyle name="SAPBEXHLevel2 8 2 2 3 2" xfId="25168" xr:uid="{00000000-0005-0000-0000-0000755C0000}"/>
    <cellStyle name="SAPBEXHLevel2 8 2 2 4" xfId="15083" xr:uid="{00000000-0005-0000-0000-0000765C0000}"/>
    <cellStyle name="SAPBEXHLevel2 8 2 2 5" xfId="14657" xr:uid="{00000000-0005-0000-0000-0000775C0000}"/>
    <cellStyle name="SAPBEXHLevel2 8 2 3" xfId="10772" xr:uid="{00000000-0005-0000-0000-0000785C0000}"/>
    <cellStyle name="SAPBEXHLevel2 8 2 3 2" xfId="22080" xr:uid="{00000000-0005-0000-0000-0000795C0000}"/>
    <cellStyle name="SAPBEXHLevel2 8 2 3 2 2" xfId="28977" xr:uid="{00000000-0005-0000-0000-00007A5C0000}"/>
    <cellStyle name="SAPBEXHLevel2 8 2 3 3" xfId="22982" xr:uid="{00000000-0005-0000-0000-00007B5C0000}"/>
    <cellStyle name="SAPBEXHLevel2 8 2 3 3 2" xfId="29878" xr:uid="{00000000-0005-0000-0000-00007C5C0000}"/>
    <cellStyle name="SAPBEXHLevel2 8 2 3 4" xfId="17483" xr:uid="{00000000-0005-0000-0000-00007D5C0000}"/>
    <cellStyle name="SAPBEXHLevel2 8 2 3 5" xfId="24465" xr:uid="{00000000-0005-0000-0000-00007E5C0000}"/>
    <cellStyle name="SAPBEXHLevel2 8 2 4" xfId="19078" xr:uid="{00000000-0005-0000-0000-00007F5C0000}"/>
    <cellStyle name="SAPBEXHLevel2 8 2 4 2" xfId="25987" xr:uid="{00000000-0005-0000-0000-0000805C0000}"/>
    <cellStyle name="SAPBEXHLevel2 8 2 5" xfId="14438" xr:uid="{00000000-0005-0000-0000-0000815C0000}"/>
    <cellStyle name="SAPBEXHLevel2 8 3" xfId="5738" xr:uid="{00000000-0005-0000-0000-0000825C0000}"/>
    <cellStyle name="SAPBEXHLevel2 8 3 2" xfId="19793" xr:uid="{00000000-0005-0000-0000-0000835C0000}"/>
    <cellStyle name="SAPBEXHLevel2 8 3 2 2" xfId="26701" xr:uid="{00000000-0005-0000-0000-0000845C0000}"/>
    <cellStyle name="SAPBEXHLevel2 8 3 3" xfId="18678" xr:uid="{00000000-0005-0000-0000-0000855C0000}"/>
    <cellStyle name="SAPBEXHLevel2 8 3 3 2" xfId="25589" xr:uid="{00000000-0005-0000-0000-0000865C0000}"/>
    <cellStyle name="SAPBEXHLevel2 8 3 4" xfId="15084" xr:uid="{00000000-0005-0000-0000-0000875C0000}"/>
    <cellStyle name="SAPBEXHLevel2 8 3 5" xfId="13546" xr:uid="{00000000-0005-0000-0000-0000885C0000}"/>
    <cellStyle name="SAPBEXHLevel2 8 4" xfId="10771" xr:uid="{00000000-0005-0000-0000-0000895C0000}"/>
    <cellStyle name="SAPBEXHLevel2 8 4 2" xfId="22079" xr:uid="{00000000-0005-0000-0000-00008A5C0000}"/>
    <cellStyle name="SAPBEXHLevel2 8 4 2 2" xfId="28976" xr:uid="{00000000-0005-0000-0000-00008B5C0000}"/>
    <cellStyle name="SAPBEXHLevel2 8 4 3" xfId="22981" xr:uid="{00000000-0005-0000-0000-00008C5C0000}"/>
    <cellStyle name="SAPBEXHLevel2 8 4 3 2" xfId="29877" xr:uid="{00000000-0005-0000-0000-00008D5C0000}"/>
    <cellStyle name="SAPBEXHLevel2 8 4 4" xfId="17482" xr:uid="{00000000-0005-0000-0000-00008E5C0000}"/>
    <cellStyle name="SAPBEXHLevel2 8 4 5" xfId="24464" xr:uid="{00000000-0005-0000-0000-00008F5C0000}"/>
    <cellStyle name="SAPBEXHLevel2 8 5" xfId="7003" xr:uid="{00000000-0005-0000-0000-0000905C0000}"/>
    <cellStyle name="SAPBEXHLevel2 8 5 2" xfId="20662" xr:uid="{00000000-0005-0000-0000-0000915C0000}"/>
    <cellStyle name="SAPBEXHLevel2 8 5 2 2" xfId="27566" xr:uid="{00000000-0005-0000-0000-0000925C0000}"/>
    <cellStyle name="SAPBEXHLevel2 8 5 3" xfId="18606" xr:uid="{00000000-0005-0000-0000-0000935C0000}"/>
    <cellStyle name="SAPBEXHLevel2 8 5 3 2" xfId="25517" xr:uid="{00000000-0005-0000-0000-0000945C0000}"/>
    <cellStyle name="SAPBEXHLevel2 8 5 4" xfId="15821" xr:uid="{00000000-0005-0000-0000-0000955C0000}"/>
    <cellStyle name="SAPBEXHLevel2 8 5 5" xfId="14956" xr:uid="{00000000-0005-0000-0000-0000965C0000}"/>
    <cellStyle name="SAPBEXHLevel2 8 6" xfId="18944" xr:uid="{00000000-0005-0000-0000-0000975C0000}"/>
    <cellStyle name="SAPBEXHLevel2 8 6 2" xfId="25853" xr:uid="{00000000-0005-0000-0000-0000985C0000}"/>
    <cellStyle name="SAPBEXHLevel2 8 7" xfId="14317" xr:uid="{00000000-0005-0000-0000-0000995C0000}"/>
    <cellStyle name="SAPBEXHLevel2 9" xfId="3479" xr:uid="{00000000-0005-0000-0000-00009A5C0000}"/>
    <cellStyle name="SAPBEXHLevel2 9 2" xfId="5736" xr:uid="{00000000-0005-0000-0000-00009B5C0000}"/>
    <cellStyle name="SAPBEXHLevel2 9 2 2" xfId="19791" xr:uid="{00000000-0005-0000-0000-00009C5C0000}"/>
    <cellStyle name="SAPBEXHLevel2 9 2 2 2" xfId="26699" xr:uid="{00000000-0005-0000-0000-00009D5C0000}"/>
    <cellStyle name="SAPBEXHLevel2 9 2 3" xfId="18887" xr:uid="{00000000-0005-0000-0000-00009E5C0000}"/>
    <cellStyle name="SAPBEXHLevel2 9 2 3 2" xfId="25796" xr:uid="{00000000-0005-0000-0000-00009F5C0000}"/>
    <cellStyle name="SAPBEXHLevel2 9 2 4" xfId="15082" xr:uid="{00000000-0005-0000-0000-0000A05C0000}"/>
    <cellStyle name="SAPBEXHLevel2 9 2 5" xfId="13973" xr:uid="{00000000-0005-0000-0000-0000A15C0000}"/>
    <cellStyle name="SAPBEXHLevel2 9 3" xfId="10773" xr:uid="{00000000-0005-0000-0000-0000A25C0000}"/>
    <cellStyle name="SAPBEXHLevel2 9 3 2" xfId="22081" xr:uid="{00000000-0005-0000-0000-0000A35C0000}"/>
    <cellStyle name="SAPBEXHLevel2 9 3 2 2" xfId="28978" xr:uid="{00000000-0005-0000-0000-0000A45C0000}"/>
    <cellStyle name="SAPBEXHLevel2 9 3 3" xfId="22983" xr:uid="{00000000-0005-0000-0000-0000A55C0000}"/>
    <cellStyle name="SAPBEXHLevel2 9 3 3 2" xfId="29879" xr:uid="{00000000-0005-0000-0000-0000A65C0000}"/>
    <cellStyle name="SAPBEXHLevel2 9 3 4" xfId="17484" xr:uid="{00000000-0005-0000-0000-0000A75C0000}"/>
    <cellStyle name="SAPBEXHLevel2 9 3 5" xfId="24466" xr:uid="{00000000-0005-0000-0000-0000A85C0000}"/>
    <cellStyle name="SAPBEXHLevel2 9 4" xfId="6276" xr:uid="{00000000-0005-0000-0000-0000A95C0000}"/>
    <cellStyle name="SAPBEXHLevel2 9 4 2" xfId="20246" xr:uid="{00000000-0005-0000-0000-0000AA5C0000}"/>
    <cellStyle name="SAPBEXHLevel2 9 4 2 2" xfId="27150" xr:uid="{00000000-0005-0000-0000-0000AB5C0000}"/>
    <cellStyle name="SAPBEXHLevel2 9 4 3" xfId="20499" xr:uid="{00000000-0005-0000-0000-0000AC5C0000}"/>
    <cellStyle name="SAPBEXHLevel2 9 4 3 2" xfId="27403" xr:uid="{00000000-0005-0000-0000-0000AD5C0000}"/>
    <cellStyle name="SAPBEXHLevel2 9 4 4" xfId="15535" xr:uid="{00000000-0005-0000-0000-0000AE5C0000}"/>
    <cellStyle name="SAPBEXHLevel2 9 4 5" xfId="14568" xr:uid="{00000000-0005-0000-0000-0000AF5C0000}"/>
    <cellStyle name="SAPBEXHLevel2 9 5" xfId="18977" xr:uid="{00000000-0005-0000-0000-0000B05C0000}"/>
    <cellStyle name="SAPBEXHLevel2 9 5 2" xfId="25886" xr:uid="{00000000-0005-0000-0000-0000B15C0000}"/>
    <cellStyle name="SAPBEXHLevel2 9 6" xfId="14355" xr:uid="{00000000-0005-0000-0000-0000B25C0000}"/>
    <cellStyle name="SAPBEXHLevel2X" xfId="358" xr:uid="{00000000-0005-0000-0000-0000B35C0000}"/>
    <cellStyle name="SAPBEXHLevel2X 10" xfId="3847" xr:uid="{00000000-0005-0000-0000-0000B45C0000}"/>
    <cellStyle name="SAPBEXHLevel2X 10 2" xfId="5734" xr:uid="{00000000-0005-0000-0000-0000B55C0000}"/>
    <cellStyle name="SAPBEXHLevel2X 10 2 2" xfId="19789" xr:uid="{00000000-0005-0000-0000-0000B65C0000}"/>
    <cellStyle name="SAPBEXHLevel2X 10 2 2 2" xfId="26697" xr:uid="{00000000-0005-0000-0000-0000B75C0000}"/>
    <cellStyle name="SAPBEXHLevel2X 10 2 3" xfId="19450" xr:uid="{00000000-0005-0000-0000-0000B85C0000}"/>
    <cellStyle name="SAPBEXHLevel2X 10 2 3 2" xfId="26359" xr:uid="{00000000-0005-0000-0000-0000B95C0000}"/>
    <cellStyle name="SAPBEXHLevel2X 10 2 4" xfId="15080" xr:uid="{00000000-0005-0000-0000-0000BA5C0000}"/>
    <cellStyle name="SAPBEXHLevel2X 10 2 5" xfId="13404" xr:uid="{00000000-0005-0000-0000-0000BB5C0000}"/>
    <cellStyle name="SAPBEXHLevel2X 10 3" xfId="10775" xr:uid="{00000000-0005-0000-0000-0000BC5C0000}"/>
    <cellStyle name="SAPBEXHLevel2X 10 3 2" xfId="22083" xr:uid="{00000000-0005-0000-0000-0000BD5C0000}"/>
    <cellStyle name="SAPBEXHLevel2X 10 3 2 2" xfId="28980" xr:uid="{00000000-0005-0000-0000-0000BE5C0000}"/>
    <cellStyle name="SAPBEXHLevel2X 10 3 3" xfId="22985" xr:uid="{00000000-0005-0000-0000-0000BF5C0000}"/>
    <cellStyle name="SAPBEXHLevel2X 10 3 3 2" xfId="29881" xr:uid="{00000000-0005-0000-0000-0000C05C0000}"/>
    <cellStyle name="SAPBEXHLevel2X 10 3 4" xfId="17486" xr:uid="{00000000-0005-0000-0000-0000C15C0000}"/>
    <cellStyle name="SAPBEXHLevel2X 10 3 5" xfId="24468" xr:uid="{00000000-0005-0000-0000-0000C25C0000}"/>
    <cellStyle name="SAPBEXHLevel2X 10 4" xfId="7002" xr:uid="{00000000-0005-0000-0000-0000C35C0000}"/>
    <cellStyle name="SAPBEXHLevel2X 10 4 2" xfId="20661" xr:uid="{00000000-0005-0000-0000-0000C45C0000}"/>
    <cellStyle name="SAPBEXHLevel2X 10 4 2 2" xfId="27565" xr:uid="{00000000-0005-0000-0000-0000C55C0000}"/>
    <cellStyle name="SAPBEXHLevel2X 10 4 3" xfId="18393" xr:uid="{00000000-0005-0000-0000-0000C65C0000}"/>
    <cellStyle name="SAPBEXHLevel2X 10 4 3 2" xfId="25306" xr:uid="{00000000-0005-0000-0000-0000C75C0000}"/>
    <cellStyle name="SAPBEXHLevel2X 10 4 4" xfId="15820" xr:uid="{00000000-0005-0000-0000-0000C85C0000}"/>
    <cellStyle name="SAPBEXHLevel2X 10 4 5" xfId="13568" xr:uid="{00000000-0005-0000-0000-0000C95C0000}"/>
    <cellStyle name="SAPBEXHLevel2X 10 5" xfId="19134" xr:uid="{00000000-0005-0000-0000-0000CA5C0000}"/>
    <cellStyle name="SAPBEXHLevel2X 10 5 2" xfId="26043" xr:uid="{00000000-0005-0000-0000-0000CB5C0000}"/>
    <cellStyle name="SAPBEXHLevel2X 10 6" xfId="14477" xr:uid="{00000000-0005-0000-0000-0000CC5C0000}"/>
    <cellStyle name="SAPBEXHLevel2X 11" xfId="5213" xr:uid="{00000000-0005-0000-0000-0000CD5C0000}"/>
    <cellStyle name="SAPBEXHLevel2X 11 2" xfId="5731" xr:uid="{00000000-0005-0000-0000-0000CE5C0000}"/>
    <cellStyle name="SAPBEXHLevel2X 11 2 2" xfId="19786" xr:uid="{00000000-0005-0000-0000-0000CF5C0000}"/>
    <cellStyle name="SAPBEXHLevel2X 11 2 2 2" xfId="26694" xr:uid="{00000000-0005-0000-0000-0000D05C0000}"/>
    <cellStyle name="SAPBEXHLevel2X 11 2 3" xfId="22444" xr:uid="{00000000-0005-0000-0000-0000D15C0000}"/>
    <cellStyle name="SAPBEXHLevel2X 11 2 3 2" xfId="29341" xr:uid="{00000000-0005-0000-0000-0000D25C0000}"/>
    <cellStyle name="SAPBEXHLevel2X 11 2 4" xfId="15077" xr:uid="{00000000-0005-0000-0000-0000D35C0000}"/>
    <cellStyle name="SAPBEXHLevel2X 11 2 5" xfId="13595" xr:uid="{00000000-0005-0000-0000-0000D45C0000}"/>
    <cellStyle name="SAPBEXHLevel2X 11 3" xfId="10776" xr:uid="{00000000-0005-0000-0000-0000D55C0000}"/>
    <cellStyle name="SAPBEXHLevel2X 11 3 2" xfId="22084" xr:uid="{00000000-0005-0000-0000-0000D65C0000}"/>
    <cellStyle name="SAPBEXHLevel2X 11 3 2 2" xfId="28981" xr:uid="{00000000-0005-0000-0000-0000D75C0000}"/>
    <cellStyle name="SAPBEXHLevel2X 11 3 3" xfId="22986" xr:uid="{00000000-0005-0000-0000-0000D85C0000}"/>
    <cellStyle name="SAPBEXHLevel2X 11 3 3 2" xfId="29882" xr:uid="{00000000-0005-0000-0000-0000D95C0000}"/>
    <cellStyle name="SAPBEXHLevel2X 11 3 4" xfId="17487" xr:uid="{00000000-0005-0000-0000-0000DA5C0000}"/>
    <cellStyle name="SAPBEXHLevel2X 11 3 5" xfId="24469" xr:uid="{00000000-0005-0000-0000-0000DB5C0000}"/>
    <cellStyle name="SAPBEXHLevel2X 11 4" xfId="6275" xr:uid="{00000000-0005-0000-0000-0000DC5C0000}"/>
    <cellStyle name="SAPBEXHLevel2X 11 4 2" xfId="20245" xr:uid="{00000000-0005-0000-0000-0000DD5C0000}"/>
    <cellStyle name="SAPBEXHLevel2X 11 4 2 2" xfId="27149" xr:uid="{00000000-0005-0000-0000-0000DE5C0000}"/>
    <cellStyle name="SAPBEXHLevel2X 11 4 3" xfId="22427" xr:uid="{00000000-0005-0000-0000-0000DF5C0000}"/>
    <cellStyle name="SAPBEXHLevel2X 11 4 3 2" xfId="29324" xr:uid="{00000000-0005-0000-0000-0000E05C0000}"/>
    <cellStyle name="SAPBEXHLevel2X 11 4 4" xfId="15534" xr:uid="{00000000-0005-0000-0000-0000E15C0000}"/>
    <cellStyle name="SAPBEXHLevel2X 11 4 5" xfId="13883" xr:uid="{00000000-0005-0000-0000-0000E25C0000}"/>
    <cellStyle name="SAPBEXHLevel2X 11 5" xfId="19564" xr:uid="{00000000-0005-0000-0000-0000E35C0000}"/>
    <cellStyle name="SAPBEXHLevel2X 11 5 2" xfId="26473" xr:uid="{00000000-0005-0000-0000-0000E45C0000}"/>
    <cellStyle name="SAPBEXHLevel2X 11 6" xfId="14854" xr:uid="{00000000-0005-0000-0000-0000E55C0000}"/>
    <cellStyle name="SAPBEXHLevel2X 12" xfId="1790" xr:uid="{00000000-0005-0000-0000-0000E65C0000}"/>
    <cellStyle name="SAPBEXHLevel2X 12 2" xfId="5730" xr:uid="{00000000-0005-0000-0000-0000E75C0000}"/>
    <cellStyle name="SAPBEXHLevel2X 12 2 2" xfId="19785" xr:uid="{00000000-0005-0000-0000-0000E85C0000}"/>
    <cellStyle name="SAPBEXHLevel2X 12 2 2 2" xfId="26693" xr:uid="{00000000-0005-0000-0000-0000E95C0000}"/>
    <cellStyle name="SAPBEXHLevel2X 12 2 3" xfId="18339" xr:uid="{00000000-0005-0000-0000-0000EA5C0000}"/>
    <cellStyle name="SAPBEXHLevel2X 12 2 3 2" xfId="25252" xr:uid="{00000000-0005-0000-0000-0000EB5C0000}"/>
    <cellStyle name="SAPBEXHLevel2X 12 2 4" xfId="15076" xr:uid="{00000000-0005-0000-0000-0000EC5C0000}"/>
    <cellStyle name="SAPBEXHLevel2X 12 2 5" xfId="14658" xr:uid="{00000000-0005-0000-0000-0000ED5C0000}"/>
    <cellStyle name="SAPBEXHLevel2X 12 3" xfId="10777" xr:uid="{00000000-0005-0000-0000-0000EE5C0000}"/>
    <cellStyle name="SAPBEXHLevel2X 12 3 2" xfId="22085" xr:uid="{00000000-0005-0000-0000-0000EF5C0000}"/>
    <cellStyle name="SAPBEXHLevel2X 12 3 2 2" xfId="28982" xr:uid="{00000000-0005-0000-0000-0000F05C0000}"/>
    <cellStyle name="SAPBEXHLevel2X 12 3 3" xfId="22987" xr:uid="{00000000-0005-0000-0000-0000F15C0000}"/>
    <cellStyle name="SAPBEXHLevel2X 12 3 3 2" xfId="29883" xr:uid="{00000000-0005-0000-0000-0000F25C0000}"/>
    <cellStyle name="SAPBEXHLevel2X 12 3 4" xfId="17488" xr:uid="{00000000-0005-0000-0000-0000F35C0000}"/>
    <cellStyle name="SAPBEXHLevel2X 12 3 5" xfId="24470" xr:uid="{00000000-0005-0000-0000-0000F45C0000}"/>
    <cellStyle name="SAPBEXHLevel2X 12 4" xfId="18453" xr:uid="{00000000-0005-0000-0000-0000F55C0000}"/>
    <cellStyle name="SAPBEXHLevel2X 12 4 2" xfId="25366" xr:uid="{00000000-0005-0000-0000-0000F65C0000}"/>
    <cellStyle name="SAPBEXHLevel2X 12 5" xfId="13798" xr:uid="{00000000-0005-0000-0000-0000F75C0000}"/>
    <cellStyle name="SAPBEXHLevel2X 13" xfId="5735" xr:uid="{00000000-0005-0000-0000-0000F85C0000}"/>
    <cellStyle name="SAPBEXHLevel2X 13 2" xfId="19790" xr:uid="{00000000-0005-0000-0000-0000F95C0000}"/>
    <cellStyle name="SAPBEXHLevel2X 13 2 2" xfId="26698" xr:uid="{00000000-0005-0000-0000-0000FA5C0000}"/>
    <cellStyle name="SAPBEXHLevel2X 13 3" xfId="19451" xr:uid="{00000000-0005-0000-0000-0000FB5C0000}"/>
    <cellStyle name="SAPBEXHLevel2X 13 3 2" xfId="26360" xr:uid="{00000000-0005-0000-0000-0000FC5C0000}"/>
    <cellStyle name="SAPBEXHLevel2X 13 4" xfId="15081" xr:uid="{00000000-0005-0000-0000-0000FD5C0000}"/>
    <cellStyle name="SAPBEXHLevel2X 13 5" xfId="17831" xr:uid="{00000000-0005-0000-0000-0000FE5C0000}"/>
    <cellStyle name="SAPBEXHLevel2X 14" xfId="10774" xr:uid="{00000000-0005-0000-0000-0000FF5C0000}"/>
    <cellStyle name="SAPBEXHLevel2X 14 2" xfId="22082" xr:uid="{00000000-0005-0000-0000-0000005D0000}"/>
    <cellStyle name="SAPBEXHLevel2X 14 2 2" xfId="28979" xr:uid="{00000000-0005-0000-0000-0000015D0000}"/>
    <cellStyle name="SAPBEXHLevel2X 14 3" xfId="22984" xr:uid="{00000000-0005-0000-0000-0000025D0000}"/>
    <cellStyle name="SAPBEXHLevel2X 14 3 2" xfId="29880" xr:uid="{00000000-0005-0000-0000-0000035D0000}"/>
    <cellStyle name="SAPBEXHLevel2X 14 4" xfId="17485" xr:uid="{00000000-0005-0000-0000-0000045D0000}"/>
    <cellStyle name="SAPBEXHLevel2X 14 5" xfId="24467" xr:uid="{00000000-0005-0000-0000-0000055D0000}"/>
    <cellStyle name="SAPBEXHLevel2X 15" xfId="18100" xr:uid="{00000000-0005-0000-0000-0000065D0000}"/>
    <cellStyle name="SAPBEXHLevel2X 15 2" xfId="25014" xr:uid="{00000000-0005-0000-0000-0000075D0000}"/>
    <cellStyle name="SAPBEXHLevel2X 16" xfId="13363" xr:uid="{00000000-0005-0000-0000-0000085D0000}"/>
    <cellStyle name="SAPBEXHLevel2X 2" xfId="359" xr:uid="{00000000-0005-0000-0000-0000095D0000}"/>
    <cellStyle name="SAPBEXHLevel2X 2 10" xfId="13364" xr:uid="{00000000-0005-0000-0000-00000A5D0000}"/>
    <cellStyle name="SAPBEXHLevel2X 2 2" xfId="3570" xr:uid="{00000000-0005-0000-0000-00000B5D0000}"/>
    <cellStyle name="SAPBEXHLevel2X 2 2 2" xfId="5728" xr:uid="{00000000-0005-0000-0000-00000C5D0000}"/>
    <cellStyle name="SAPBEXHLevel2X 2 2 2 2" xfId="6273" xr:uid="{00000000-0005-0000-0000-00000D5D0000}"/>
    <cellStyle name="SAPBEXHLevel2X 2 2 2 2 2" xfId="20243" xr:uid="{00000000-0005-0000-0000-00000E5D0000}"/>
    <cellStyle name="SAPBEXHLevel2X 2 2 2 2 2 2" xfId="27147" xr:uid="{00000000-0005-0000-0000-00000F5D0000}"/>
    <cellStyle name="SAPBEXHLevel2X 2 2 2 2 3" xfId="19387" xr:uid="{00000000-0005-0000-0000-0000105D0000}"/>
    <cellStyle name="SAPBEXHLevel2X 2 2 2 2 3 2" xfId="26296" xr:uid="{00000000-0005-0000-0000-0000115D0000}"/>
    <cellStyle name="SAPBEXHLevel2X 2 2 2 2 4" xfId="15532" xr:uid="{00000000-0005-0000-0000-0000125D0000}"/>
    <cellStyle name="SAPBEXHLevel2X 2 2 2 2 5" xfId="14569" xr:uid="{00000000-0005-0000-0000-0000135D0000}"/>
    <cellStyle name="SAPBEXHLevel2X 2 2 2 3" xfId="19783" xr:uid="{00000000-0005-0000-0000-0000145D0000}"/>
    <cellStyle name="SAPBEXHLevel2X 2 2 2 3 2" xfId="26691" xr:uid="{00000000-0005-0000-0000-0000155D0000}"/>
    <cellStyle name="SAPBEXHLevel2X 2 2 2 4" xfId="18679" xr:uid="{00000000-0005-0000-0000-0000165D0000}"/>
    <cellStyle name="SAPBEXHLevel2X 2 2 2 4 2" xfId="25590" xr:uid="{00000000-0005-0000-0000-0000175D0000}"/>
    <cellStyle name="SAPBEXHLevel2X 2 2 2 5" xfId="15074" xr:uid="{00000000-0005-0000-0000-0000185D0000}"/>
    <cellStyle name="SAPBEXHLevel2X 2 2 2 6" xfId="14179" xr:uid="{00000000-0005-0000-0000-0000195D0000}"/>
    <cellStyle name="SAPBEXHLevel2X 2 2 3" xfId="10779" xr:uid="{00000000-0005-0000-0000-00001A5D0000}"/>
    <cellStyle name="SAPBEXHLevel2X 2 2 3 2" xfId="22087" xr:uid="{00000000-0005-0000-0000-00001B5D0000}"/>
    <cellStyle name="SAPBEXHLevel2X 2 2 3 2 2" xfId="28984" xr:uid="{00000000-0005-0000-0000-00001C5D0000}"/>
    <cellStyle name="SAPBEXHLevel2X 2 2 3 3" xfId="22989" xr:uid="{00000000-0005-0000-0000-00001D5D0000}"/>
    <cellStyle name="SAPBEXHLevel2X 2 2 3 3 2" xfId="29885" xr:uid="{00000000-0005-0000-0000-00001E5D0000}"/>
    <cellStyle name="SAPBEXHLevel2X 2 2 3 4" xfId="17490" xr:uid="{00000000-0005-0000-0000-00001F5D0000}"/>
    <cellStyle name="SAPBEXHLevel2X 2 2 3 5" xfId="24472" xr:uid="{00000000-0005-0000-0000-0000205D0000}"/>
    <cellStyle name="SAPBEXHLevel2X 2 2 4" xfId="9801" xr:uid="{00000000-0005-0000-0000-0000215D0000}"/>
    <cellStyle name="SAPBEXHLevel2X 2 2 4 2" xfId="21270" xr:uid="{00000000-0005-0000-0000-0000225D0000}"/>
    <cellStyle name="SAPBEXHLevel2X 2 2 4 2 2" xfId="28174" xr:uid="{00000000-0005-0000-0000-0000235D0000}"/>
    <cellStyle name="SAPBEXHLevel2X 2 2 4 3" xfId="20578" xr:uid="{00000000-0005-0000-0000-0000245D0000}"/>
    <cellStyle name="SAPBEXHLevel2X 2 2 4 3 2" xfId="27482" xr:uid="{00000000-0005-0000-0000-0000255D0000}"/>
    <cellStyle name="SAPBEXHLevel2X 2 2 4 4" xfId="16648" xr:uid="{00000000-0005-0000-0000-0000265D0000}"/>
    <cellStyle name="SAPBEXHLevel2X 2 2 4 5" xfId="23731" xr:uid="{00000000-0005-0000-0000-0000275D0000}"/>
    <cellStyle name="SAPBEXHLevel2X 2 2 5" xfId="19035" xr:uid="{00000000-0005-0000-0000-0000285D0000}"/>
    <cellStyle name="SAPBEXHLevel2X 2 2 5 2" xfId="25944" xr:uid="{00000000-0005-0000-0000-0000295D0000}"/>
    <cellStyle name="SAPBEXHLevel2X 2 2 6" xfId="14403" xr:uid="{00000000-0005-0000-0000-00002A5D0000}"/>
    <cellStyle name="SAPBEXHLevel2X 2 3" xfId="5214" xr:uid="{00000000-0005-0000-0000-00002B5D0000}"/>
    <cellStyle name="SAPBEXHLevel2X 2 3 2" xfId="5727" xr:uid="{00000000-0005-0000-0000-00002C5D0000}"/>
    <cellStyle name="SAPBEXHLevel2X 2 3 2 2" xfId="19782" xr:uid="{00000000-0005-0000-0000-00002D5D0000}"/>
    <cellStyle name="SAPBEXHLevel2X 2 3 2 2 2" xfId="26690" xr:uid="{00000000-0005-0000-0000-00002E5D0000}"/>
    <cellStyle name="SAPBEXHLevel2X 2 3 2 3" xfId="20411" xr:uid="{00000000-0005-0000-0000-00002F5D0000}"/>
    <cellStyle name="SAPBEXHLevel2X 2 3 2 3 2" xfId="27315" xr:uid="{00000000-0005-0000-0000-0000305D0000}"/>
    <cellStyle name="SAPBEXHLevel2X 2 3 2 4" xfId="15073" xr:uid="{00000000-0005-0000-0000-0000315D0000}"/>
    <cellStyle name="SAPBEXHLevel2X 2 3 2 5" xfId="14659" xr:uid="{00000000-0005-0000-0000-0000325D0000}"/>
    <cellStyle name="SAPBEXHLevel2X 2 3 3" xfId="10780" xr:uid="{00000000-0005-0000-0000-0000335D0000}"/>
    <cellStyle name="SAPBEXHLevel2X 2 3 3 2" xfId="22088" xr:uid="{00000000-0005-0000-0000-0000345D0000}"/>
    <cellStyle name="SAPBEXHLevel2X 2 3 3 2 2" xfId="28985" xr:uid="{00000000-0005-0000-0000-0000355D0000}"/>
    <cellStyle name="SAPBEXHLevel2X 2 3 3 3" xfId="22990" xr:uid="{00000000-0005-0000-0000-0000365D0000}"/>
    <cellStyle name="SAPBEXHLevel2X 2 3 3 3 2" xfId="29886" xr:uid="{00000000-0005-0000-0000-0000375D0000}"/>
    <cellStyle name="SAPBEXHLevel2X 2 3 3 4" xfId="17491" xr:uid="{00000000-0005-0000-0000-0000385D0000}"/>
    <cellStyle name="SAPBEXHLevel2X 2 3 3 5" xfId="24473" xr:uid="{00000000-0005-0000-0000-0000395D0000}"/>
    <cellStyle name="SAPBEXHLevel2X 2 3 4" xfId="9788" xr:uid="{00000000-0005-0000-0000-00003A5D0000}"/>
    <cellStyle name="SAPBEXHLevel2X 2 3 4 2" xfId="21257" xr:uid="{00000000-0005-0000-0000-00003B5D0000}"/>
    <cellStyle name="SAPBEXHLevel2X 2 3 4 2 2" xfId="28161" xr:uid="{00000000-0005-0000-0000-00003C5D0000}"/>
    <cellStyle name="SAPBEXHLevel2X 2 3 4 3" xfId="18851" xr:uid="{00000000-0005-0000-0000-00003D5D0000}"/>
    <cellStyle name="SAPBEXHLevel2X 2 3 4 3 2" xfId="25760" xr:uid="{00000000-0005-0000-0000-00003E5D0000}"/>
    <cellStyle name="SAPBEXHLevel2X 2 3 4 4" xfId="16635" xr:uid="{00000000-0005-0000-0000-00003F5D0000}"/>
    <cellStyle name="SAPBEXHLevel2X 2 3 4 5" xfId="23718" xr:uid="{00000000-0005-0000-0000-0000405D0000}"/>
    <cellStyle name="SAPBEXHLevel2X 2 3 5" xfId="19565" xr:uid="{00000000-0005-0000-0000-0000415D0000}"/>
    <cellStyle name="SAPBEXHLevel2X 2 3 5 2" xfId="26474" xr:uid="{00000000-0005-0000-0000-0000425D0000}"/>
    <cellStyle name="SAPBEXHLevel2X 2 3 6" xfId="14855" xr:uid="{00000000-0005-0000-0000-0000435D0000}"/>
    <cellStyle name="SAPBEXHLevel2X 2 4" xfId="2784" xr:uid="{00000000-0005-0000-0000-0000445D0000}"/>
    <cellStyle name="SAPBEXHLevel2X 2 4 2" xfId="5726" xr:uid="{00000000-0005-0000-0000-0000455D0000}"/>
    <cellStyle name="SAPBEXHLevel2X 2 4 2 2" xfId="19781" xr:uid="{00000000-0005-0000-0000-0000465D0000}"/>
    <cellStyle name="SAPBEXHLevel2X 2 4 2 2 2" xfId="26689" xr:uid="{00000000-0005-0000-0000-0000475D0000}"/>
    <cellStyle name="SAPBEXHLevel2X 2 4 2 3" xfId="22445" xr:uid="{00000000-0005-0000-0000-0000485D0000}"/>
    <cellStyle name="SAPBEXHLevel2X 2 4 2 3 2" xfId="29342" xr:uid="{00000000-0005-0000-0000-0000495D0000}"/>
    <cellStyle name="SAPBEXHLevel2X 2 4 2 4" xfId="15072" xr:uid="{00000000-0005-0000-0000-00004A5D0000}"/>
    <cellStyle name="SAPBEXHLevel2X 2 4 2 5" xfId="14920" xr:uid="{00000000-0005-0000-0000-00004B5D0000}"/>
    <cellStyle name="SAPBEXHLevel2X 2 4 3" xfId="10781" xr:uid="{00000000-0005-0000-0000-00004C5D0000}"/>
    <cellStyle name="SAPBEXHLevel2X 2 4 3 2" xfId="22089" xr:uid="{00000000-0005-0000-0000-00004D5D0000}"/>
    <cellStyle name="SAPBEXHLevel2X 2 4 3 2 2" xfId="28986" xr:uid="{00000000-0005-0000-0000-00004E5D0000}"/>
    <cellStyle name="SAPBEXHLevel2X 2 4 3 3" xfId="22991" xr:uid="{00000000-0005-0000-0000-00004F5D0000}"/>
    <cellStyle name="SAPBEXHLevel2X 2 4 3 3 2" xfId="29887" xr:uid="{00000000-0005-0000-0000-0000505D0000}"/>
    <cellStyle name="SAPBEXHLevel2X 2 4 3 4" xfId="17492" xr:uid="{00000000-0005-0000-0000-0000515D0000}"/>
    <cellStyle name="SAPBEXHLevel2X 2 4 3 5" xfId="24474" xr:uid="{00000000-0005-0000-0000-0000525D0000}"/>
    <cellStyle name="SAPBEXHLevel2X 2 4 4" xfId="9555" xr:uid="{00000000-0005-0000-0000-0000535D0000}"/>
    <cellStyle name="SAPBEXHLevel2X 2 4 4 2" xfId="21048" xr:uid="{00000000-0005-0000-0000-0000545D0000}"/>
    <cellStyle name="SAPBEXHLevel2X 2 4 4 2 2" xfId="27952" xr:uid="{00000000-0005-0000-0000-0000555D0000}"/>
    <cellStyle name="SAPBEXHLevel2X 2 4 4 3" xfId="18188" xr:uid="{00000000-0005-0000-0000-0000565D0000}"/>
    <cellStyle name="SAPBEXHLevel2X 2 4 4 3 2" xfId="25102" xr:uid="{00000000-0005-0000-0000-0000575D0000}"/>
    <cellStyle name="SAPBEXHLevel2X 2 4 4 4" xfId="16403" xr:uid="{00000000-0005-0000-0000-0000585D0000}"/>
    <cellStyle name="SAPBEXHLevel2X 2 4 4 5" xfId="23509" xr:uid="{00000000-0005-0000-0000-0000595D0000}"/>
    <cellStyle name="SAPBEXHLevel2X 2 4 5" xfId="18738" xr:uid="{00000000-0005-0000-0000-00005A5D0000}"/>
    <cellStyle name="SAPBEXHLevel2X 2 4 5 2" xfId="25649" xr:uid="{00000000-0005-0000-0000-00005B5D0000}"/>
    <cellStyle name="SAPBEXHLevel2X 2 4 6" xfId="14078" xr:uid="{00000000-0005-0000-0000-00005C5D0000}"/>
    <cellStyle name="SAPBEXHLevel2X 2 5" xfId="5729" xr:uid="{00000000-0005-0000-0000-00005D5D0000}"/>
    <cellStyle name="SAPBEXHLevel2X 2 5 2" xfId="9459" xr:uid="{00000000-0005-0000-0000-00005E5D0000}"/>
    <cellStyle name="SAPBEXHLevel2X 2 5 2 2" xfId="20953" xr:uid="{00000000-0005-0000-0000-00005F5D0000}"/>
    <cellStyle name="SAPBEXHLevel2X 2 5 2 2 2" xfId="27857" xr:uid="{00000000-0005-0000-0000-0000605D0000}"/>
    <cellStyle name="SAPBEXHLevel2X 2 5 2 3" xfId="22406" xr:uid="{00000000-0005-0000-0000-0000615D0000}"/>
    <cellStyle name="SAPBEXHLevel2X 2 5 2 3 2" xfId="29303" xr:uid="{00000000-0005-0000-0000-0000625D0000}"/>
    <cellStyle name="SAPBEXHLevel2X 2 5 2 4" xfId="16307" xr:uid="{00000000-0005-0000-0000-0000635D0000}"/>
    <cellStyle name="SAPBEXHLevel2X 2 5 2 5" xfId="23414" xr:uid="{00000000-0005-0000-0000-0000645D0000}"/>
    <cellStyle name="SAPBEXHLevel2X 2 5 3" xfId="19784" xr:uid="{00000000-0005-0000-0000-0000655D0000}"/>
    <cellStyle name="SAPBEXHLevel2X 2 5 3 2" xfId="26692" xr:uid="{00000000-0005-0000-0000-0000665D0000}"/>
    <cellStyle name="SAPBEXHLevel2X 2 5 4" xfId="19452" xr:uid="{00000000-0005-0000-0000-0000675D0000}"/>
    <cellStyle name="SAPBEXHLevel2X 2 5 4 2" xfId="26361" xr:uid="{00000000-0005-0000-0000-0000685D0000}"/>
    <cellStyle name="SAPBEXHLevel2X 2 5 5" xfId="15075" xr:uid="{00000000-0005-0000-0000-0000695D0000}"/>
    <cellStyle name="SAPBEXHLevel2X 2 5 6" xfId="14113" xr:uid="{00000000-0005-0000-0000-00006A5D0000}"/>
    <cellStyle name="SAPBEXHLevel2X 2 6" xfId="10778" xr:uid="{00000000-0005-0000-0000-00006B5D0000}"/>
    <cellStyle name="SAPBEXHLevel2X 2 6 2" xfId="9340" xr:uid="{00000000-0005-0000-0000-00006C5D0000}"/>
    <cellStyle name="SAPBEXHLevel2X 2 6 2 2" xfId="20854" xr:uid="{00000000-0005-0000-0000-00006D5D0000}"/>
    <cellStyle name="SAPBEXHLevel2X 2 6 2 2 2" xfId="27758" xr:uid="{00000000-0005-0000-0000-00006E5D0000}"/>
    <cellStyle name="SAPBEXHLevel2X 2 6 2 3" xfId="18329" xr:uid="{00000000-0005-0000-0000-00006F5D0000}"/>
    <cellStyle name="SAPBEXHLevel2X 2 6 2 3 2" xfId="25242" xr:uid="{00000000-0005-0000-0000-0000705D0000}"/>
    <cellStyle name="SAPBEXHLevel2X 2 6 2 4" xfId="16191" xr:uid="{00000000-0005-0000-0000-0000715D0000}"/>
    <cellStyle name="SAPBEXHLevel2X 2 6 2 5" xfId="13458" xr:uid="{00000000-0005-0000-0000-0000725D0000}"/>
    <cellStyle name="SAPBEXHLevel2X 2 6 3" xfId="22086" xr:uid="{00000000-0005-0000-0000-0000735D0000}"/>
    <cellStyle name="SAPBEXHLevel2X 2 6 3 2" xfId="28983" xr:uid="{00000000-0005-0000-0000-0000745D0000}"/>
    <cellStyle name="SAPBEXHLevel2X 2 6 4" xfId="22988" xr:uid="{00000000-0005-0000-0000-0000755D0000}"/>
    <cellStyle name="SAPBEXHLevel2X 2 6 4 2" xfId="29884" xr:uid="{00000000-0005-0000-0000-0000765D0000}"/>
    <cellStyle name="SAPBEXHLevel2X 2 6 5" xfId="17489" xr:uid="{00000000-0005-0000-0000-0000775D0000}"/>
    <cellStyle name="SAPBEXHLevel2X 2 6 6" xfId="24471" xr:uid="{00000000-0005-0000-0000-0000785D0000}"/>
    <cellStyle name="SAPBEXHLevel2X 2 7" xfId="6274" xr:uid="{00000000-0005-0000-0000-0000795D0000}"/>
    <cellStyle name="SAPBEXHLevel2X 2 7 2" xfId="20244" xr:uid="{00000000-0005-0000-0000-00007A5D0000}"/>
    <cellStyle name="SAPBEXHLevel2X 2 7 2 2" xfId="27148" xr:uid="{00000000-0005-0000-0000-00007B5D0000}"/>
    <cellStyle name="SAPBEXHLevel2X 2 7 3" xfId="18645" xr:uid="{00000000-0005-0000-0000-00007C5D0000}"/>
    <cellStyle name="SAPBEXHLevel2X 2 7 3 2" xfId="25556" xr:uid="{00000000-0005-0000-0000-00007D5D0000}"/>
    <cellStyle name="SAPBEXHLevel2X 2 7 4" xfId="15533" xr:uid="{00000000-0005-0000-0000-00007E5D0000}"/>
    <cellStyle name="SAPBEXHLevel2X 2 7 5" xfId="13706" xr:uid="{00000000-0005-0000-0000-00007F5D0000}"/>
    <cellStyle name="SAPBEXHLevel2X 2 8" xfId="10036" xr:uid="{00000000-0005-0000-0000-0000805D0000}"/>
    <cellStyle name="SAPBEXHLevel2X 2 8 2" xfId="21488" xr:uid="{00000000-0005-0000-0000-0000815D0000}"/>
    <cellStyle name="SAPBEXHLevel2X 2 8 2 2" xfId="28387" xr:uid="{00000000-0005-0000-0000-0000825D0000}"/>
    <cellStyle name="SAPBEXHLevel2X 2 8 3" xfId="22390" xr:uid="{00000000-0005-0000-0000-0000835D0000}"/>
    <cellStyle name="SAPBEXHLevel2X 2 8 3 2" xfId="29287" xr:uid="{00000000-0005-0000-0000-0000845D0000}"/>
    <cellStyle name="SAPBEXHLevel2X 2 8 4" xfId="16866" xr:uid="{00000000-0005-0000-0000-0000855D0000}"/>
    <cellStyle name="SAPBEXHLevel2X 2 8 5" xfId="23941" xr:uid="{00000000-0005-0000-0000-0000865D0000}"/>
    <cellStyle name="SAPBEXHLevel2X 2 9" xfId="18101" xr:uid="{00000000-0005-0000-0000-0000875D0000}"/>
    <cellStyle name="SAPBEXHLevel2X 2 9 2" xfId="25015" xr:uid="{00000000-0005-0000-0000-0000885D0000}"/>
    <cellStyle name="SAPBEXHLevel2X 3" xfId="360" xr:uid="{00000000-0005-0000-0000-0000895D0000}"/>
    <cellStyle name="SAPBEXHLevel2X 3 10" xfId="13365" xr:uid="{00000000-0005-0000-0000-00008A5D0000}"/>
    <cellStyle name="SAPBEXHLevel2X 3 2" xfId="3571" xr:uid="{00000000-0005-0000-0000-00008B5D0000}"/>
    <cellStyle name="SAPBEXHLevel2X 3 2 2" xfId="5724" xr:uid="{00000000-0005-0000-0000-00008C5D0000}"/>
    <cellStyle name="SAPBEXHLevel2X 3 2 2 2" xfId="6271" xr:uid="{00000000-0005-0000-0000-00008D5D0000}"/>
    <cellStyle name="SAPBEXHLevel2X 3 2 2 2 2" xfId="20241" xr:uid="{00000000-0005-0000-0000-00008E5D0000}"/>
    <cellStyle name="SAPBEXHLevel2X 3 2 2 2 2 2" xfId="27145" xr:uid="{00000000-0005-0000-0000-00008F5D0000}"/>
    <cellStyle name="SAPBEXHLevel2X 3 2 2 2 3" xfId="19386" xr:uid="{00000000-0005-0000-0000-0000905D0000}"/>
    <cellStyle name="SAPBEXHLevel2X 3 2 2 2 3 2" xfId="26295" xr:uid="{00000000-0005-0000-0000-0000915D0000}"/>
    <cellStyle name="SAPBEXHLevel2X 3 2 2 2 4" xfId="15530" xr:uid="{00000000-0005-0000-0000-0000925D0000}"/>
    <cellStyle name="SAPBEXHLevel2X 3 2 2 2 5" xfId="13271" xr:uid="{00000000-0005-0000-0000-0000935D0000}"/>
    <cellStyle name="SAPBEXHLevel2X 3 2 2 3" xfId="19779" xr:uid="{00000000-0005-0000-0000-0000945D0000}"/>
    <cellStyle name="SAPBEXHLevel2X 3 2 2 3 2" xfId="26687" xr:uid="{00000000-0005-0000-0000-0000955D0000}"/>
    <cellStyle name="SAPBEXHLevel2X 3 2 2 4" xfId="19453" xr:uid="{00000000-0005-0000-0000-0000965D0000}"/>
    <cellStyle name="SAPBEXHLevel2X 3 2 2 4 2" xfId="26362" xr:uid="{00000000-0005-0000-0000-0000975D0000}"/>
    <cellStyle name="SAPBEXHLevel2X 3 2 2 5" xfId="15070" xr:uid="{00000000-0005-0000-0000-0000985D0000}"/>
    <cellStyle name="SAPBEXHLevel2X 3 2 2 6" xfId="14660" xr:uid="{00000000-0005-0000-0000-0000995D0000}"/>
    <cellStyle name="SAPBEXHLevel2X 3 2 3" xfId="10783" xr:uid="{00000000-0005-0000-0000-00009A5D0000}"/>
    <cellStyle name="SAPBEXHLevel2X 3 2 3 2" xfId="22091" xr:uid="{00000000-0005-0000-0000-00009B5D0000}"/>
    <cellStyle name="SAPBEXHLevel2X 3 2 3 2 2" xfId="28988" xr:uid="{00000000-0005-0000-0000-00009C5D0000}"/>
    <cellStyle name="SAPBEXHLevel2X 3 2 3 3" xfId="22993" xr:uid="{00000000-0005-0000-0000-00009D5D0000}"/>
    <cellStyle name="SAPBEXHLevel2X 3 2 3 3 2" xfId="29889" xr:uid="{00000000-0005-0000-0000-00009E5D0000}"/>
    <cellStyle name="SAPBEXHLevel2X 3 2 3 4" xfId="17494" xr:uid="{00000000-0005-0000-0000-00009F5D0000}"/>
    <cellStyle name="SAPBEXHLevel2X 3 2 3 5" xfId="24476" xr:uid="{00000000-0005-0000-0000-0000A05D0000}"/>
    <cellStyle name="SAPBEXHLevel2X 3 2 4" xfId="9825" xr:uid="{00000000-0005-0000-0000-0000A15D0000}"/>
    <cellStyle name="SAPBEXHLevel2X 3 2 4 2" xfId="21294" xr:uid="{00000000-0005-0000-0000-0000A25D0000}"/>
    <cellStyle name="SAPBEXHLevel2X 3 2 4 2 2" xfId="28197" xr:uid="{00000000-0005-0000-0000-0000A35D0000}"/>
    <cellStyle name="SAPBEXHLevel2X 3 2 4 3" xfId="20583" xr:uid="{00000000-0005-0000-0000-0000A45D0000}"/>
    <cellStyle name="SAPBEXHLevel2X 3 2 4 3 2" xfId="27487" xr:uid="{00000000-0005-0000-0000-0000A55D0000}"/>
    <cellStyle name="SAPBEXHLevel2X 3 2 4 4" xfId="16672" xr:uid="{00000000-0005-0000-0000-0000A65D0000}"/>
    <cellStyle name="SAPBEXHLevel2X 3 2 4 5" xfId="23754" xr:uid="{00000000-0005-0000-0000-0000A75D0000}"/>
    <cellStyle name="SAPBEXHLevel2X 3 2 5" xfId="19036" xr:uid="{00000000-0005-0000-0000-0000A85D0000}"/>
    <cellStyle name="SAPBEXHLevel2X 3 2 5 2" xfId="25945" xr:uid="{00000000-0005-0000-0000-0000A95D0000}"/>
    <cellStyle name="SAPBEXHLevel2X 3 2 6" xfId="14404" xr:uid="{00000000-0005-0000-0000-0000AA5D0000}"/>
    <cellStyle name="SAPBEXHLevel2X 3 3" xfId="5215" xr:uid="{00000000-0005-0000-0000-0000AB5D0000}"/>
    <cellStyle name="SAPBEXHLevel2X 3 3 2" xfId="5723" xr:uid="{00000000-0005-0000-0000-0000AC5D0000}"/>
    <cellStyle name="SAPBEXHLevel2X 3 3 2 2" xfId="19778" xr:uid="{00000000-0005-0000-0000-0000AD5D0000}"/>
    <cellStyle name="SAPBEXHLevel2X 3 3 2 2 2" xfId="26686" xr:uid="{00000000-0005-0000-0000-0000AE5D0000}"/>
    <cellStyle name="SAPBEXHLevel2X 3 3 2 3" xfId="18680" xr:uid="{00000000-0005-0000-0000-0000AF5D0000}"/>
    <cellStyle name="SAPBEXHLevel2X 3 3 2 3 2" xfId="25591" xr:uid="{00000000-0005-0000-0000-0000B05D0000}"/>
    <cellStyle name="SAPBEXHLevel2X 3 3 2 4" xfId="15069" xr:uid="{00000000-0005-0000-0000-0000B15D0000}"/>
    <cellStyle name="SAPBEXHLevel2X 3 3 2 5" xfId="14444" xr:uid="{00000000-0005-0000-0000-0000B25D0000}"/>
    <cellStyle name="SAPBEXHLevel2X 3 3 3" xfId="10784" xr:uid="{00000000-0005-0000-0000-0000B35D0000}"/>
    <cellStyle name="SAPBEXHLevel2X 3 3 3 2" xfId="22092" xr:uid="{00000000-0005-0000-0000-0000B45D0000}"/>
    <cellStyle name="SAPBEXHLevel2X 3 3 3 2 2" xfId="28989" xr:uid="{00000000-0005-0000-0000-0000B55D0000}"/>
    <cellStyle name="SAPBEXHLevel2X 3 3 3 3" xfId="22994" xr:uid="{00000000-0005-0000-0000-0000B65D0000}"/>
    <cellStyle name="SAPBEXHLevel2X 3 3 3 3 2" xfId="29890" xr:uid="{00000000-0005-0000-0000-0000B75D0000}"/>
    <cellStyle name="SAPBEXHLevel2X 3 3 3 4" xfId="17495" xr:uid="{00000000-0005-0000-0000-0000B85D0000}"/>
    <cellStyle name="SAPBEXHLevel2X 3 3 3 5" xfId="24477" xr:uid="{00000000-0005-0000-0000-0000B95D0000}"/>
    <cellStyle name="SAPBEXHLevel2X 3 3 4" xfId="9866" xr:uid="{00000000-0005-0000-0000-0000BA5D0000}"/>
    <cellStyle name="SAPBEXHLevel2X 3 3 4 2" xfId="21335" xr:uid="{00000000-0005-0000-0000-0000BB5D0000}"/>
    <cellStyle name="SAPBEXHLevel2X 3 3 4 2 2" xfId="28237" xr:uid="{00000000-0005-0000-0000-0000BC5D0000}"/>
    <cellStyle name="SAPBEXHLevel2X 3 3 4 3" xfId="17919" xr:uid="{00000000-0005-0000-0000-0000BD5D0000}"/>
    <cellStyle name="SAPBEXHLevel2X 3 3 4 3 2" xfId="24833" xr:uid="{00000000-0005-0000-0000-0000BE5D0000}"/>
    <cellStyle name="SAPBEXHLevel2X 3 3 4 4" xfId="16713" xr:uid="{00000000-0005-0000-0000-0000BF5D0000}"/>
    <cellStyle name="SAPBEXHLevel2X 3 3 4 5" xfId="23794" xr:uid="{00000000-0005-0000-0000-0000C05D0000}"/>
    <cellStyle name="SAPBEXHLevel2X 3 3 5" xfId="19566" xr:uid="{00000000-0005-0000-0000-0000C15D0000}"/>
    <cellStyle name="SAPBEXHLevel2X 3 3 5 2" xfId="26475" xr:uid="{00000000-0005-0000-0000-0000C25D0000}"/>
    <cellStyle name="SAPBEXHLevel2X 3 3 6" xfId="14856" xr:uid="{00000000-0005-0000-0000-0000C35D0000}"/>
    <cellStyle name="SAPBEXHLevel2X 3 4" xfId="2785" xr:uid="{00000000-0005-0000-0000-0000C45D0000}"/>
    <cellStyle name="SAPBEXHLevel2X 3 4 2" xfId="5722" xr:uid="{00000000-0005-0000-0000-0000C55D0000}"/>
    <cellStyle name="SAPBEXHLevel2X 3 4 2 2" xfId="19777" xr:uid="{00000000-0005-0000-0000-0000C65D0000}"/>
    <cellStyle name="SAPBEXHLevel2X 3 4 2 2 2" xfId="26685" xr:uid="{00000000-0005-0000-0000-0000C75D0000}"/>
    <cellStyle name="SAPBEXHLevel2X 3 4 2 3" xfId="18380" xr:uid="{00000000-0005-0000-0000-0000C85D0000}"/>
    <cellStyle name="SAPBEXHLevel2X 3 4 2 3 2" xfId="25293" xr:uid="{00000000-0005-0000-0000-0000C95D0000}"/>
    <cellStyle name="SAPBEXHLevel2X 3 4 2 4" xfId="15068" xr:uid="{00000000-0005-0000-0000-0000CA5D0000}"/>
    <cellStyle name="SAPBEXHLevel2X 3 4 2 5" xfId="14466" xr:uid="{00000000-0005-0000-0000-0000CB5D0000}"/>
    <cellStyle name="SAPBEXHLevel2X 3 4 3" xfId="10785" xr:uid="{00000000-0005-0000-0000-0000CC5D0000}"/>
    <cellStyle name="SAPBEXHLevel2X 3 4 3 2" xfId="22093" xr:uid="{00000000-0005-0000-0000-0000CD5D0000}"/>
    <cellStyle name="SAPBEXHLevel2X 3 4 3 2 2" xfId="28990" xr:uid="{00000000-0005-0000-0000-0000CE5D0000}"/>
    <cellStyle name="SAPBEXHLevel2X 3 4 3 3" xfId="22995" xr:uid="{00000000-0005-0000-0000-0000CF5D0000}"/>
    <cellStyle name="SAPBEXHLevel2X 3 4 3 3 2" xfId="29891" xr:uid="{00000000-0005-0000-0000-0000D05D0000}"/>
    <cellStyle name="SAPBEXHLevel2X 3 4 3 4" xfId="17496" xr:uid="{00000000-0005-0000-0000-0000D15D0000}"/>
    <cellStyle name="SAPBEXHLevel2X 3 4 3 5" xfId="24478" xr:uid="{00000000-0005-0000-0000-0000D25D0000}"/>
    <cellStyle name="SAPBEXHLevel2X 3 4 4" xfId="9604" xr:uid="{00000000-0005-0000-0000-0000D35D0000}"/>
    <cellStyle name="SAPBEXHLevel2X 3 4 4 2" xfId="21079" xr:uid="{00000000-0005-0000-0000-0000D45D0000}"/>
    <cellStyle name="SAPBEXHLevel2X 3 4 4 2 2" xfId="27983" xr:uid="{00000000-0005-0000-0000-0000D55D0000}"/>
    <cellStyle name="SAPBEXHLevel2X 3 4 4 3" xfId="20104" xr:uid="{00000000-0005-0000-0000-0000D65D0000}"/>
    <cellStyle name="SAPBEXHLevel2X 3 4 4 3 2" xfId="27012" xr:uid="{00000000-0005-0000-0000-0000D75D0000}"/>
    <cellStyle name="SAPBEXHLevel2X 3 4 4 4" xfId="16452" xr:uid="{00000000-0005-0000-0000-0000D85D0000}"/>
    <cellStyle name="SAPBEXHLevel2X 3 4 4 5" xfId="23540" xr:uid="{00000000-0005-0000-0000-0000D95D0000}"/>
    <cellStyle name="SAPBEXHLevel2X 3 4 5" xfId="18739" xr:uid="{00000000-0005-0000-0000-0000DA5D0000}"/>
    <cellStyle name="SAPBEXHLevel2X 3 4 5 2" xfId="25650" xr:uid="{00000000-0005-0000-0000-0000DB5D0000}"/>
    <cellStyle name="SAPBEXHLevel2X 3 4 6" xfId="14079" xr:uid="{00000000-0005-0000-0000-0000DC5D0000}"/>
    <cellStyle name="SAPBEXHLevel2X 3 5" xfId="5725" xr:uid="{00000000-0005-0000-0000-0000DD5D0000}"/>
    <cellStyle name="SAPBEXHLevel2X 3 5 2" xfId="11043" xr:uid="{00000000-0005-0000-0000-0000DE5D0000}"/>
    <cellStyle name="SAPBEXHLevel2X 3 5 2 2" xfId="22342" xr:uid="{00000000-0005-0000-0000-0000DF5D0000}"/>
    <cellStyle name="SAPBEXHLevel2X 3 5 2 2 2" xfId="29239" xr:uid="{00000000-0005-0000-0000-0000E05D0000}"/>
    <cellStyle name="SAPBEXHLevel2X 3 5 2 3" xfId="23243" xr:uid="{00000000-0005-0000-0000-0000E15D0000}"/>
    <cellStyle name="SAPBEXHLevel2X 3 5 2 3 2" xfId="30139" xr:uid="{00000000-0005-0000-0000-0000E25D0000}"/>
    <cellStyle name="SAPBEXHLevel2X 3 5 2 4" xfId="17747" xr:uid="{00000000-0005-0000-0000-0000E35D0000}"/>
    <cellStyle name="SAPBEXHLevel2X 3 5 2 5" xfId="24726" xr:uid="{00000000-0005-0000-0000-0000E45D0000}"/>
    <cellStyle name="SAPBEXHLevel2X 3 5 3" xfId="19780" xr:uid="{00000000-0005-0000-0000-0000E55D0000}"/>
    <cellStyle name="SAPBEXHLevel2X 3 5 3 2" xfId="26688" xr:uid="{00000000-0005-0000-0000-0000E65D0000}"/>
    <cellStyle name="SAPBEXHLevel2X 3 5 4" xfId="18144" xr:uid="{00000000-0005-0000-0000-0000E75D0000}"/>
    <cellStyle name="SAPBEXHLevel2X 3 5 4 2" xfId="25058" xr:uid="{00000000-0005-0000-0000-0000E85D0000}"/>
    <cellStyle name="SAPBEXHLevel2X 3 5 5" xfId="15071" xr:uid="{00000000-0005-0000-0000-0000E95D0000}"/>
    <cellStyle name="SAPBEXHLevel2X 3 5 6" xfId="14324" xr:uid="{00000000-0005-0000-0000-0000EA5D0000}"/>
    <cellStyle name="SAPBEXHLevel2X 3 6" xfId="10782" xr:uid="{00000000-0005-0000-0000-0000EB5D0000}"/>
    <cellStyle name="SAPBEXHLevel2X 3 6 2" xfId="9364" xr:uid="{00000000-0005-0000-0000-0000EC5D0000}"/>
    <cellStyle name="SAPBEXHLevel2X 3 6 2 2" xfId="20869" xr:uid="{00000000-0005-0000-0000-0000ED5D0000}"/>
    <cellStyle name="SAPBEXHLevel2X 3 6 2 2 2" xfId="27773" xr:uid="{00000000-0005-0000-0000-0000EE5D0000}"/>
    <cellStyle name="SAPBEXHLevel2X 3 6 2 3" xfId="18578" xr:uid="{00000000-0005-0000-0000-0000EF5D0000}"/>
    <cellStyle name="SAPBEXHLevel2X 3 6 2 3 2" xfId="25489" xr:uid="{00000000-0005-0000-0000-0000F05D0000}"/>
    <cellStyle name="SAPBEXHLevel2X 3 6 2 4" xfId="16215" xr:uid="{00000000-0005-0000-0000-0000F15D0000}"/>
    <cellStyle name="SAPBEXHLevel2X 3 6 2 5" xfId="15781" xr:uid="{00000000-0005-0000-0000-0000F25D0000}"/>
    <cellStyle name="SAPBEXHLevel2X 3 6 3" xfId="22090" xr:uid="{00000000-0005-0000-0000-0000F35D0000}"/>
    <cellStyle name="SAPBEXHLevel2X 3 6 3 2" xfId="28987" xr:uid="{00000000-0005-0000-0000-0000F45D0000}"/>
    <cellStyle name="SAPBEXHLevel2X 3 6 4" xfId="22992" xr:uid="{00000000-0005-0000-0000-0000F55D0000}"/>
    <cellStyle name="SAPBEXHLevel2X 3 6 4 2" xfId="29888" xr:uid="{00000000-0005-0000-0000-0000F65D0000}"/>
    <cellStyle name="SAPBEXHLevel2X 3 6 5" xfId="17493" xr:uid="{00000000-0005-0000-0000-0000F75D0000}"/>
    <cellStyle name="SAPBEXHLevel2X 3 6 6" xfId="24475" xr:uid="{00000000-0005-0000-0000-0000F85D0000}"/>
    <cellStyle name="SAPBEXHLevel2X 3 7" xfId="6272" xr:uid="{00000000-0005-0000-0000-0000F95D0000}"/>
    <cellStyle name="SAPBEXHLevel2X 3 7 2" xfId="20242" xr:uid="{00000000-0005-0000-0000-0000FA5D0000}"/>
    <cellStyle name="SAPBEXHLevel2X 3 7 2 2" xfId="27146" xr:uid="{00000000-0005-0000-0000-0000FB5D0000}"/>
    <cellStyle name="SAPBEXHLevel2X 3 7 3" xfId="22428" xr:uid="{00000000-0005-0000-0000-0000FC5D0000}"/>
    <cellStyle name="SAPBEXHLevel2X 3 7 3 2" xfId="29325" xr:uid="{00000000-0005-0000-0000-0000FD5D0000}"/>
    <cellStyle name="SAPBEXHLevel2X 3 7 4" xfId="15531" xr:uid="{00000000-0005-0000-0000-0000FE5D0000}"/>
    <cellStyle name="SAPBEXHLevel2X 3 7 5" xfId="13884" xr:uid="{00000000-0005-0000-0000-0000FF5D0000}"/>
    <cellStyle name="SAPBEXHLevel2X 3 8" xfId="10079" xr:uid="{00000000-0005-0000-0000-0000005E0000}"/>
    <cellStyle name="SAPBEXHLevel2X 3 8 2" xfId="21525" xr:uid="{00000000-0005-0000-0000-0000015E0000}"/>
    <cellStyle name="SAPBEXHLevel2X 3 8 2 2" xfId="28424" xr:uid="{00000000-0005-0000-0000-0000025E0000}"/>
    <cellStyle name="SAPBEXHLevel2X 3 8 3" xfId="19147" xr:uid="{00000000-0005-0000-0000-0000035E0000}"/>
    <cellStyle name="SAPBEXHLevel2X 3 8 3 2" xfId="26056" xr:uid="{00000000-0005-0000-0000-0000045E0000}"/>
    <cellStyle name="SAPBEXHLevel2X 3 8 4" xfId="16904" xr:uid="{00000000-0005-0000-0000-0000055E0000}"/>
    <cellStyle name="SAPBEXHLevel2X 3 8 5" xfId="23978" xr:uid="{00000000-0005-0000-0000-0000065E0000}"/>
    <cellStyle name="SAPBEXHLevel2X 3 9" xfId="18102" xr:uid="{00000000-0005-0000-0000-0000075E0000}"/>
    <cellStyle name="SAPBEXHLevel2X 3 9 2" xfId="25016" xr:uid="{00000000-0005-0000-0000-0000085E0000}"/>
    <cellStyle name="SAPBEXHLevel2X 4" xfId="361" xr:uid="{00000000-0005-0000-0000-0000095E0000}"/>
    <cellStyle name="SAPBEXHLevel2X 4 10" xfId="13366" xr:uid="{00000000-0005-0000-0000-00000A5E0000}"/>
    <cellStyle name="SAPBEXHLevel2X 4 2" xfId="362" xr:uid="{00000000-0005-0000-0000-00000B5E0000}"/>
    <cellStyle name="SAPBEXHLevel2X 4 2 2" xfId="3572" xr:uid="{00000000-0005-0000-0000-00000C5E0000}"/>
    <cellStyle name="SAPBEXHLevel2X 4 2 2 2" xfId="5719" xr:uid="{00000000-0005-0000-0000-00000D5E0000}"/>
    <cellStyle name="SAPBEXHLevel2X 4 2 2 2 2" xfId="19774" xr:uid="{00000000-0005-0000-0000-00000E5E0000}"/>
    <cellStyle name="SAPBEXHLevel2X 4 2 2 2 2 2" xfId="26682" xr:uid="{00000000-0005-0000-0000-00000F5E0000}"/>
    <cellStyle name="SAPBEXHLevel2X 4 2 2 2 3" xfId="18886" xr:uid="{00000000-0005-0000-0000-0000105E0000}"/>
    <cellStyle name="SAPBEXHLevel2X 4 2 2 2 3 2" xfId="25795" xr:uid="{00000000-0005-0000-0000-0000115E0000}"/>
    <cellStyle name="SAPBEXHLevel2X 4 2 2 2 4" xfId="15065" xr:uid="{00000000-0005-0000-0000-0000125E0000}"/>
    <cellStyle name="SAPBEXHLevel2X 4 2 2 2 5" xfId="14662" xr:uid="{00000000-0005-0000-0000-0000135E0000}"/>
    <cellStyle name="SAPBEXHLevel2X 4 2 2 3" xfId="10788" xr:uid="{00000000-0005-0000-0000-0000145E0000}"/>
    <cellStyle name="SAPBEXHLevel2X 4 2 2 3 2" xfId="22096" xr:uid="{00000000-0005-0000-0000-0000155E0000}"/>
    <cellStyle name="SAPBEXHLevel2X 4 2 2 3 2 2" xfId="28993" xr:uid="{00000000-0005-0000-0000-0000165E0000}"/>
    <cellStyle name="SAPBEXHLevel2X 4 2 2 3 3" xfId="22998" xr:uid="{00000000-0005-0000-0000-0000175E0000}"/>
    <cellStyle name="SAPBEXHLevel2X 4 2 2 3 3 2" xfId="29894" xr:uid="{00000000-0005-0000-0000-0000185E0000}"/>
    <cellStyle name="SAPBEXHLevel2X 4 2 2 3 4" xfId="17499" xr:uid="{00000000-0005-0000-0000-0000195E0000}"/>
    <cellStyle name="SAPBEXHLevel2X 4 2 2 3 5" xfId="24481" xr:uid="{00000000-0005-0000-0000-00001A5E0000}"/>
    <cellStyle name="SAPBEXHLevel2X 4 2 2 4" xfId="19037" xr:uid="{00000000-0005-0000-0000-00001B5E0000}"/>
    <cellStyle name="SAPBEXHLevel2X 4 2 2 4 2" xfId="25946" xr:uid="{00000000-0005-0000-0000-00001C5E0000}"/>
    <cellStyle name="SAPBEXHLevel2X 4 2 2 5" xfId="14405" xr:uid="{00000000-0005-0000-0000-00001D5E0000}"/>
    <cellStyle name="SAPBEXHLevel2X 4 2 3" xfId="5720" xr:uid="{00000000-0005-0000-0000-00001E5E0000}"/>
    <cellStyle name="SAPBEXHLevel2X 4 2 3 2" xfId="19775" xr:uid="{00000000-0005-0000-0000-00001F5E0000}"/>
    <cellStyle name="SAPBEXHLevel2X 4 2 3 2 2" xfId="26683" xr:uid="{00000000-0005-0000-0000-0000205E0000}"/>
    <cellStyle name="SAPBEXHLevel2X 4 2 3 3" xfId="18792" xr:uid="{00000000-0005-0000-0000-0000215E0000}"/>
    <cellStyle name="SAPBEXHLevel2X 4 2 3 3 2" xfId="25702" xr:uid="{00000000-0005-0000-0000-0000225E0000}"/>
    <cellStyle name="SAPBEXHLevel2X 4 2 3 4" xfId="15066" xr:uid="{00000000-0005-0000-0000-0000235E0000}"/>
    <cellStyle name="SAPBEXHLevel2X 4 2 3 5" xfId="13975" xr:uid="{00000000-0005-0000-0000-0000245E0000}"/>
    <cellStyle name="SAPBEXHLevel2X 4 2 4" xfId="10787" xr:uid="{00000000-0005-0000-0000-0000255E0000}"/>
    <cellStyle name="SAPBEXHLevel2X 4 2 4 2" xfId="22095" xr:uid="{00000000-0005-0000-0000-0000265E0000}"/>
    <cellStyle name="SAPBEXHLevel2X 4 2 4 2 2" xfId="28992" xr:uid="{00000000-0005-0000-0000-0000275E0000}"/>
    <cellStyle name="SAPBEXHLevel2X 4 2 4 3" xfId="22997" xr:uid="{00000000-0005-0000-0000-0000285E0000}"/>
    <cellStyle name="SAPBEXHLevel2X 4 2 4 3 2" xfId="29893" xr:uid="{00000000-0005-0000-0000-0000295E0000}"/>
    <cellStyle name="SAPBEXHLevel2X 4 2 4 4" xfId="17498" xr:uid="{00000000-0005-0000-0000-00002A5E0000}"/>
    <cellStyle name="SAPBEXHLevel2X 4 2 4 5" xfId="24480" xr:uid="{00000000-0005-0000-0000-00002B5E0000}"/>
    <cellStyle name="SAPBEXHLevel2X 4 2 5" xfId="9736" xr:uid="{00000000-0005-0000-0000-00002C5E0000}"/>
    <cellStyle name="SAPBEXHLevel2X 4 2 5 2" xfId="21205" xr:uid="{00000000-0005-0000-0000-00002D5E0000}"/>
    <cellStyle name="SAPBEXHLevel2X 4 2 5 2 2" xfId="28109" xr:uid="{00000000-0005-0000-0000-00002E5E0000}"/>
    <cellStyle name="SAPBEXHLevel2X 4 2 5 3" xfId="17932" xr:uid="{00000000-0005-0000-0000-00002F5E0000}"/>
    <cellStyle name="SAPBEXHLevel2X 4 2 5 3 2" xfId="24846" xr:uid="{00000000-0005-0000-0000-0000305E0000}"/>
    <cellStyle name="SAPBEXHLevel2X 4 2 5 4" xfId="16583" xr:uid="{00000000-0005-0000-0000-0000315E0000}"/>
    <cellStyle name="SAPBEXHLevel2X 4 2 5 5" xfId="23666" xr:uid="{00000000-0005-0000-0000-0000325E0000}"/>
    <cellStyle name="SAPBEXHLevel2X 4 2 6" xfId="18104" xr:uid="{00000000-0005-0000-0000-0000335E0000}"/>
    <cellStyle name="SAPBEXHLevel2X 4 2 6 2" xfId="25018" xr:uid="{00000000-0005-0000-0000-0000345E0000}"/>
    <cellStyle name="SAPBEXHLevel2X 4 2 7" xfId="13367" xr:uid="{00000000-0005-0000-0000-0000355E0000}"/>
    <cellStyle name="SAPBEXHLevel2X 4 3" xfId="5216" xr:uid="{00000000-0005-0000-0000-0000365E0000}"/>
    <cellStyle name="SAPBEXHLevel2X 4 3 2" xfId="5718" xr:uid="{00000000-0005-0000-0000-0000375E0000}"/>
    <cellStyle name="SAPBEXHLevel2X 4 3 2 2" xfId="19773" xr:uid="{00000000-0005-0000-0000-0000385E0000}"/>
    <cellStyle name="SAPBEXHLevel2X 4 3 2 2 2" xfId="26681" xr:uid="{00000000-0005-0000-0000-0000395E0000}"/>
    <cellStyle name="SAPBEXHLevel2X 4 3 2 3" xfId="19455" xr:uid="{00000000-0005-0000-0000-00003A5E0000}"/>
    <cellStyle name="SAPBEXHLevel2X 4 3 2 3 2" xfId="26364" xr:uid="{00000000-0005-0000-0000-00003B5E0000}"/>
    <cellStyle name="SAPBEXHLevel2X 4 3 2 4" xfId="15064" xr:uid="{00000000-0005-0000-0000-00003C5E0000}"/>
    <cellStyle name="SAPBEXHLevel2X 4 3 2 5" xfId="15724" xr:uid="{00000000-0005-0000-0000-00003D5E0000}"/>
    <cellStyle name="SAPBEXHLevel2X 4 3 3" xfId="10789" xr:uid="{00000000-0005-0000-0000-00003E5E0000}"/>
    <cellStyle name="SAPBEXHLevel2X 4 3 3 2" xfId="22097" xr:uid="{00000000-0005-0000-0000-00003F5E0000}"/>
    <cellStyle name="SAPBEXHLevel2X 4 3 3 2 2" xfId="28994" xr:uid="{00000000-0005-0000-0000-0000405E0000}"/>
    <cellStyle name="SAPBEXHLevel2X 4 3 3 3" xfId="22999" xr:uid="{00000000-0005-0000-0000-0000415E0000}"/>
    <cellStyle name="SAPBEXHLevel2X 4 3 3 3 2" xfId="29895" xr:uid="{00000000-0005-0000-0000-0000425E0000}"/>
    <cellStyle name="SAPBEXHLevel2X 4 3 3 4" xfId="17500" xr:uid="{00000000-0005-0000-0000-0000435E0000}"/>
    <cellStyle name="SAPBEXHLevel2X 4 3 3 5" xfId="24482" xr:uid="{00000000-0005-0000-0000-0000445E0000}"/>
    <cellStyle name="SAPBEXHLevel2X 4 3 4" xfId="9645" xr:uid="{00000000-0005-0000-0000-0000455E0000}"/>
    <cellStyle name="SAPBEXHLevel2X 4 3 4 2" xfId="21114" xr:uid="{00000000-0005-0000-0000-0000465E0000}"/>
    <cellStyle name="SAPBEXHLevel2X 4 3 4 2 2" xfId="28018" xr:uid="{00000000-0005-0000-0000-0000475E0000}"/>
    <cellStyle name="SAPBEXHLevel2X 4 3 4 3" xfId="19240" xr:uid="{00000000-0005-0000-0000-0000485E0000}"/>
    <cellStyle name="SAPBEXHLevel2X 4 3 4 3 2" xfId="26149" xr:uid="{00000000-0005-0000-0000-0000495E0000}"/>
    <cellStyle name="SAPBEXHLevel2X 4 3 4 4" xfId="16492" xr:uid="{00000000-0005-0000-0000-00004A5E0000}"/>
    <cellStyle name="SAPBEXHLevel2X 4 3 4 5" xfId="23575" xr:uid="{00000000-0005-0000-0000-00004B5E0000}"/>
    <cellStyle name="SAPBEXHLevel2X 4 3 5" xfId="19567" xr:uid="{00000000-0005-0000-0000-00004C5E0000}"/>
    <cellStyle name="SAPBEXHLevel2X 4 3 5 2" xfId="26476" xr:uid="{00000000-0005-0000-0000-00004D5E0000}"/>
    <cellStyle name="SAPBEXHLevel2X 4 3 6" xfId="14857" xr:uid="{00000000-0005-0000-0000-00004E5E0000}"/>
    <cellStyle name="SAPBEXHLevel2X 4 4" xfId="2786" xr:uid="{00000000-0005-0000-0000-00004F5E0000}"/>
    <cellStyle name="SAPBEXHLevel2X 4 4 2" xfId="5717" xr:uid="{00000000-0005-0000-0000-0000505E0000}"/>
    <cellStyle name="SAPBEXHLevel2X 4 4 2 2" xfId="19772" xr:uid="{00000000-0005-0000-0000-0000515E0000}"/>
    <cellStyle name="SAPBEXHLevel2X 4 4 2 2 2" xfId="26680" xr:uid="{00000000-0005-0000-0000-0000525E0000}"/>
    <cellStyle name="SAPBEXHLevel2X 4 4 2 3" xfId="19654" xr:uid="{00000000-0005-0000-0000-0000535E0000}"/>
    <cellStyle name="SAPBEXHLevel2X 4 4 2 3 2" xfId="26563" xr:uid="{00000000-0005-0000-0000-0000545E0000}"/>
    <cellStyle name="SAPBEXHLevel2X 4 4 2 4" xfId="15063" xr:uid="{00000000-0005-0000-0000-0000555E0000}"/>
    <cellStyle name="SAPBEXHLevel2X 4 4 2 5" xfId="17833" xr:uid="{00000000-0005-0000-0000-0000565E0000}"/>
    <cellStyle name="SAPBEXHLevel2X 4 4 3" xfId="10790" xr:uid="{00000000-0005-0000-0000-0000575E0000}"/>
    <cellStyle name="SAPBEXHLevel2X 4 4 3 2" xfId="22098" xr:uid="{00000000-0005-0000-0000-0000585E0000}"/>
    <cellStyle name="SAPBEXHLevel2X 4 4 3 2 2" xfId="28995" xr:uid="{00000000-0005-0000-0000-0000595E0000}"/>
    <cellStyle name="SAPBEXHLevel2X 4 4 3 3" xfId="23000" xr:uid="{00000000-0005-0000-0000-00005A5E0000}"/>
    <cellStyle name="SAPBEXHLevel2X 4 4 3 3 2" xfId="29896" xr:uid="{00000000-0005-0000-0000-00005B5E0000}"/>
    <cellStyle name="SAPBEXHLevel2X 4 4 3 4" xfId="17501" xr:uid="{00000000-0005-0000-0000-00005C5E0000}"/>
    <cellStyle name="SAPBEXHLevel2X 4 4 3 5" xfId="24483" xr:uid="{00000000-0005-0000-0000-00005D5E0000}"/>
    <cellStyle name="SAPBEXHLevel2X 4 4 4" xfId="9497" xr:uid="{00000000-0005-0000-0000-00005E5E0000}"/>
    <cellStyle name="SAPBEXHLevel2X 4 4 4 2" xfId="20991" xr:uid="{00000000-0005-0000-0000-00005F5E0000}"/>
    <cellStyle name="SAPBEXHLevel2X 4 4 4 2 2" xfId="27895" xr:uid="{00000000-0005-0000-0000-0000605E0000}"/>
    <cellStyle name="SAPBEXHLevel2X 4 4 4 3" xfId="19268" xr:uid="{00000000-0005-0000-0000-0000615E0000}"/>
    <cellStyle name="SAPBEXHLevel2X 4 4 4 3 2" xfId="26177" xr:uid="{00000000-0005-0000-0000-0000625E0000}"/>
    <cellStyle name="SAPBEXHLevel2X 4 4 4 4" xfId="16345" xr:uid="{00000000-0005-0000-0000-0000635E0000}"/>
    <cellStyle name="SAPBEXHLevel2X 4 4 4 5" xfId="23452" xr:uid="{00000000-0005-0000-0000-0000645E0000}"/>
    <cellStyle name="SAPBEXHLevel2X 4 4 5" xfId="18740" xr:uid="{00000000-0005-0000-0000-0000655E0000}"/>
    <cellStyle name="SAPBEXHLevel2X 4 4 5 2" xfId="25651" xr:uid="{00000000-0005-0000-0000-0000665E0000}"/>
    <cellStyle name="SAPBEXHLevel2X 4 4 6" xfId="14080" xr:uid="{00000000-0005-0000-0000-0000675E0000}"/>
    <cellStyle name="SAPBEXHLevel2X 4 5" xfId="5721" xr:uid="{00000000-0005-0000-0000-0000685E0000}"/>
    <cellStyle name="SAPBEXHLevel2X 4 5 2" xfId="9388" xr:uid="{00000000-0005-0000-0000-0000695E0000}"/>
    <cellStyle name="SAPBEXHLevel2X 4 5 2 2" xfId="20892" xr:uid="{00000000-0005-0000-0000-00006A5E0000}"/>
    <cellStyle name="SAPBEXHLevel2X 4 5 2 2 2" xfId="27796" xr:uid="{00000000-0005-0000-0000-00006B5E0000}"/>
    <cellStyle name="SAPBEXHLevel2X 4 5 2 3" xfId="19642" xr:uid="{00000000-0005-0000-0000-00006C5E0000}"/>
    <cellStyle name="SAPBEXHLevel2X 4 5 2 3 2" xfId="26551" xr:uid="{00000000-0005-0000-0000-00006D5E0000}"/>
    <cellStyle name="SAPBEXHLevel2X 4 5 2 4" xfId="16239" xr:uid="{00000000-0005-0000-0000-00006E5E0000}"/>
    <cellStyle name="SAPBEXHLevel2X 4 5 2 5" xfId="23353" xr:uid="{00000000-0005-0000-0000-00006F5E0000}"/>
    <cellStyle name="SAPBEXHLevel2X 4 5 3" xfId="19776" xr:uid="{00000000-0005-0000-0000-0000705E0000}"/>
    <cellStyle name="SAPBEXHLevel2X 4 5 3 2" xfId="26684" xr:uid="{00000000-0005-0000-0000-0000715E0000}"/>
    <cellStyle name="SAPBEXHLevel2X 4 5 4" xfId="19454" xr:uid="{00000000-0005-0000-0000-0000725E0000}"/>
    <cellStyle name="SAPBEXHLevel2X 4 5 4 2" xfId="26363" xr:uid="{00000000-0005-0000-0000-0000735E0000}"/>
    <cellStyle name="SAPBEXHLevel2X 4 5 5" xfId="15067" xr:uid="{00000000-0005-0000-0000-0000745E0000}"/>
    <cellStyle name="SAPBEXHLevel2X 4 5 6" xfId="13281" xr:uid="{00000000-0005-0000-0000-0000755E0000}"/>
    <cellStyle name="SAPBEXHLevel2X 4 6" xfId="10786" xr:uid="{00000000-0005-0000-0000-0000765E0000}"/>
    <cellStyle name="SAPBEXHLevel2X 4 6 2" xfId="9525" xr:uid="{00000000-0005-0000-0000-0000775E0000}"/>
    <cellStyle name="SAPBEXHLevel2X 4 6 2 2" xfId="21018" xr:uid="{00000000-0005-0000-0000-0000785E0000}"/>
    <cellStyle name="SAPBEXHLevel2X 4 6 2 2 2" xfId="27922" xr:uid="{00000000-0005-0000-0000-0000795E0000}"/>
    <cellStyle name="SAPBEXHLevel2X 4 6 2 3" xfId="19263" xr:uid="{00000000-0005-0000-0000-00007A5E0000}"/>
    <cellStyle name="SAPBEXHLevel2X 4 6 2 3 2" xfId="26172" xr:uid="{00000000-0005-0000-0000-00007B5E0000}"/>
    <cellStyle name="SAPBEXHLevel2X 4 6 2 4" xfId="16373" xr:uid="{00000000-0005-0000-0000-00007C5E0000}"/>
    <cellStyle name="SAPBEXHLevel2X 4 6 2 5" xfId="23479" xr:uid="{00000000-0005-0000-0000-00007D5E0000}"/>
    <cellStyle name="SAPBEXHLevel2X 4 6 3" xfId="22094" xr:uid="{00000000-0005-0000-0000-00007E5E0000}"/>
    <cellStyle name="SAPBEXHLevel2X 4 6 3 2" xfId="28991" xr:uid="{00000000-0005-0000-0000-00007F5E0000}"/>
    <cellStyle name="SAPBEXHLevel2X 4 6 4" xfId="22996" xr:uid="{00000000-0005-0000-0000-0000805E0000}"/>
    <cellStyle name="SAPBEXHLevel2X 4 6 4 2" xfId="29892" xr:uid="{00000000-0005-0000-0000-0000815E0000}"/>
    <cellStyle name="SAPBEXHLevel2X 4 6 5" xfId="17497" xr:uid="{00000000-0005-0000-0000-0000825E0000}"/>
    <cellStyle name="SAPBEXHLevel2X 4 6 6" xfId="24479" xr:uid="{00000000-0005-0000-0000-0000835E0000}"/>
    <cellStyle name="SAPBEXHLevel2X 4 7" xfId="6270" xr:uid="{00000000-0005-0000-0000-0000845E0000}"/>
    <cellStyle name="SAPBEXHLevel2X 4 7 2" xfId="20240" xr:uid="{00000000-0005-0000-0000-0000855E0000}"/>
    <cellStyle name="SAPBEXHLevel2X 4 7 2 2" xfId="27144" xr:uid="{00000000-0005-0000-0000-0000865E0000}"/>
    <cellStyle name="SAPBEXHLevel2X 4 7 3" xfId="18643" xr:uid="{00000000-0005-0000-0000-0000875E0000}"/>
    <cellStyle name="SAPBEXHLevel2X 4 7 3 2" xfId="25554" xr:uid="{00000000-0005-0000-0000-0000885E0000}"/>
    <cellStyle name="SAPBEXHLevel2X 4 7 4" xfId="15529" xr:uid="{00000000-0005-0000-0000-0000895E0000}"/>
    <cellStyle name="SAPBEXHLevel2X 4 7 5" xfId="13510" xr:uid="{00000000-0005-0000-0000-00008A5E0000}"/>
    <cellStyle name="SAPBEXHLevel2X 4 8" xfId="9925" xr:uid="{00000000-0005-0000-0000-00008B5E0000}"/>
    <cellStyle name="SAPBEXHLevel2X 4 8 2" xfId="21394" xr:uid="{00000000-0005-0000-0000-00008C5E0000}"/>
    <cellStyle name="SAPBEXHLevel2X 4 8 2 2" xfId="28293" xr:uid="{00000000-0005-0000-0000-00008D5E0000}"/>
    <cellStyle name="SAPBEXHLevel2X 4 8 3" xfId="19888" xr:uid="{00000000-0005-0000-0000-00008E5E0000}"/>
    <cellStyle name="SAPBEXHLevel2X 4 8 3 2" xfId="26796" xr:uid="{00000000-0005-0000-0000-00008F5E0000}"/>
    <cellStyle name="SAPBEXHLevel2X 4 8 4" xfId="16772" xr:uid="{00000000-0005-0000-0000-0000905E0000}"/>
    <cellStyle name="SAPBEXHLevel2X 4 8 5" xfId="23850" xr:uid="{00000000-0005-0000-0000-0000915E0000}"/>
    <cellStyle name="SAPBEXHLevel2X 4 9" xfId="18103" xr:uid="{00000000-0005-0000-0000-0000925E0000}"/>
    <cellStyle name="SAPBEXHLevel2X 4 9 2" xfId="25017" xr:uid="{00000000-0005-0000-0000-0000935E0000}"/>
    <cellStyle name="SAPBEXHLevel2X 5" xfId="816" xr:uid="{00000000-0005-0000-0000-0000945E0000}"/>
    <cellStyle name="SAPBEXHLevel2X 5 10" xfId="18351" xr:uid="{00000000-0005-0000-0000-0000955E0000}"/>
    <cellStyle name="SAPBEXHLevel2X 5 10 2" xfId="25264" xr:uid="{00000000-0005-0000-0000-0000965E0000}"/>
    <cellStyle name="SAPBEXHLevel2X 5 11" xfId="13559" xr:uid="{00000000-0005-0000-0000-0000975E0000}"/>
    <cellStyle name="SAPBEXHLevel2X 5 2" xfId="849" xr:uid="{00000000-0005-0000-0000-0000985E0000}"/>
    <cellStyle name="SAPBEXHLevel2X 5 2 2" xfId="3574" xr:uid="{00000000-0005-0000-0000-0000995E0000}"/>
    <cellStyle name="SAPBEXHLevel2X 5 2 2 2" xfId="5714" xr:uid="{00000000-0005-0000-0000-00009A5E0000}"/>
    <cellStyle name="SAPBEXHLevel2X 5 2 2 2 2" xfId="19769" xr:uid="{00000000-0005-0000-0000-00009B5E0000}"/>
    <cellStyle name="SAPBEXHLevel2X 5 2 2 2 2 2" xfId="26677" xr:uid="{00000000-0005-0000-0000-00009C5E0000}"/>
    <cellStyle name="SAPBEXHLevel2X 5 2 2 2 3" xfId="19099" xr:uid="{00000000-0005-0000-0000-00009D5E0000}"/>
    <cellStyle name="SAPBEXHLevel2X 5 2 2 2 3 2" xfId="26008" xr:uid="{00000000-0005-0000-0000-00009E5E0000}"/>
    <cellStyle name="SAPBEXHLevel2X 5 2 2 2 4" xfId="15060" xr:uid="{00000000-0005-0000-0000-00009F5E0000}"/>
    <cellStyle name="SAPBEXHLevel2X 5 2 2 2 5" xfId="17834" xr:uid="{00000000-0005-0000-0000-0000A05E0000}"/>
    <cellStyle name="SAPBEXHLevel2X 5 2 2 3" xfId="10793" xr:uid="{00000000-0005-0000-0000-0000A15E0000}"/>
    <cellStyle name="SAPBEXHLevel2X 5 2 2 3 2" xfId="22101" xr:uid="{00000000-0005-0000-0000-0000A25E0000}"/>
    <cellStyle name="SAPBEXHLevel2X 5 2 2 3 2 2" xfId="28998" xr:uid="{00000000-0005-0000-0000-0000A35E0000}"/>
    <cellStyle name="SAPBEXHLevel2X 5 2 2 3 3" xfId="23003" xr:uid="{00000000-0005-0000-0000-0000A45E0000}"/>
    <cellStyle name="SAPBEXHLevel2X 5 2 2 3 3 2" xfId="29899" xr:uid="{00000000-0005-0000-0000-0000A55E0000}"/>
    <cellStyle name="SAPBEXHLevel2X 5 2 2 3 4" xfId="17504" xr:uid="{00000000-0005-0000-0000-0000A65E0000}"/>
    <cellStyle name="SAPBEXHLevel2X 5 2 2 3 5" xfId="24486" xr:uid="{00000000-0005-0000-0000-0000A75E0000}"/>
    <cellStyle name="SAPBEXHLevel2X 5 2 2 4" xfId="19039" xr:uid="{00000000-0005-0000-0000-0000A85E0000}"/>
    <cellStyle name="SAPBEXHLevel2X 5 2 2 4 2" xfId="25948" xr:uid="{00000000-0005-0000-0000-0000A95E0000}"/>
    <cellStyle name="SAPBEXHLevel2X 5 2 2 5" xfId="14407" xr:uid="{00000000-0005-0000-0000-0000AA5E0000}"/>
    <cellStyle name="SAPBEXHLevel2X 5 2 3" xfId="5218" xr:uid="{00000000-0005-0000-0000-0000AB5E0000}"/>
    <cellStyle name="SAPBEXHLevel2X 5 2 3 2" xfId="5713" xr:uid="{00000000-0005-0000-0000-0000AC5E0000}"/>
    <cellStyle name="SAPBEXHLevel2X 5 2 3 2 2" xfId="19768" xr:uid="{00000000-0005-0000-0000-0000AD5E0000}"/>
    <cellStyle name="SAPBEXHLevel2X 5 2 3 2 2 2" xfId="26676" xr:uid="{00000000-0005-0000-0000-0000AE5E0000}"/>
    <cellStyle name="SAPBEXHLevel2X 5 2 3 2 3" xfId="19124" xr:uid="{00000000-0005-0000-0000-0000AF5E0000}"/>
    <cellStyle name="SAPBEXHLevel2X 5 2 3 2 3 2" xfId="26033" xr:uid="{00000000-0005-0000-0000-0000B05E0000}"/>
    <cellStyle name="SAPBEXHLevel2X 5 2 3 2 4" xfId="15059" xr:uid="{00000000-0005-0000-0000-0000B15E0000}"/>
    <cellStyle name="SAPBEXHLevel2X 5 2 3 2 5" xfId="14661" xr:uid="{00000000-0005-0000-0000-0000B25E0000}"/>
    <cellStyle name="SAPBEXHLevel2X 5 2 3 3" xfId="10794" xr:uid="{00000000-0005-0000-0000-0000B35E0000}"/>
    <cellStyle name="SAPBEXHLevel2X 5 2 3 3 2" xfId="22102" xr:uid="{00000000-0005-0000-0000-0000B45E0000}"/>
    <cellStyle name="SAPBEXHLevel2X 5 2 3 3 2 2" xfId="28999" xr:uid="{00000000-0005-0000-0000-0000B55E0000}"/>
    <cellStyle name="SAPBEXHLevel2X 5 2 3 3 3" xfId="23004" xr:uid="{00000000-0005-0000-0000-0000B65E0000}"/>
    <cellStyle name="SAPBEXHLevel2X 5 2 3 3 3 2" xfId="29900" xr:uid="{00000000-0005-0000-0000-0000B75E0000}"/>
    <cellStyle name="SAPBEXHLevel2X 5 2 3 3 4" xfId="17505" xr:uid="{00000000-0005-0000-0000-0000B85E0000}"/>
    <cellStyle name="SAPBEXHLevel2X 5 2 3 3 5" xfId="24487" xr:uid="{00000000-0005-0000-0000-0000B95E0000}"/>
    <cellStyle name="SAPBEXHLevel2X 5 2 3 4" xfId="19569" xr:uid="{00000000-0005-0000-0000-0000BA5E0000}"/>
    <cellStyle name="SAPBEXHLevel2X 5 2 3 4 2" xfId="26478" xr:uid="{00000000-0005-0000-0000-0000BB5E0000}"/>
    <cellStyle name="SAPBEXHLevel2X 5 2 3 5" xfId="14859" xr:uid="{00000000-0005-0000-0000-0000BC5E0000}"/>
    <cellStyle name="SAPBEXHLevel2X 5 2 4" xfId="2788" xr:uid="{00000000-0005-0000-0000-0000BD5E0000}"/>
    <cellStyle name="SAPBEXHLevel2X 5 2 4 2" xfId="5712" xr:uid="{00000000-0005-0000-0000-0000BE5E0000}"/>
    <cellStyle name="SAPBEXHLevel2X 5 2 4 2 2" xfId="19767" xr:uid="{00000000-0005-0000-0000-0000BF5E0000}"/>
    <cellStyle name="SAPBEXHLevel2X 5 2 4 2 2 2" xfId="26675" xr:uid="{00000000-0005-0000-0000-0000C05E0000}"/>
    <cellStyle name="SAPBEXHLevel2X 5 2 4 2 3" xfId="20410" xr:uid="{00000000-0005-0000-0000-0000C15E0000}"/>
    <cellStyle name="SAPBEXHLevel2X 5 2 4 2 3 2" xfId="27314" xr:uid="{00000000-0005-0000-0000-0000C25E0000}"/>
    <cellStyle name="SAPBEXHLevel2X 5 2 4 2 4" xfId="15058" xr:uid="{00000000-0005-0000-0000-0000C35E0000}"/>
    <cellStyle name="SAPBEXHLevel2X 5 2 4 2 5" xfId="13974" xr:uid="{00000000-0005-0000-0000-0000C45E0000}"/>
    <cellStyle name="SAPBEXHLevel2X 5 2 4 3" xfId="10795" xr:uid="{00000000-0005-0000-0000-0000C55E0000}"/>
    <cellStyle name="SAPBEXHLevel2X 5 2 4 3 2" xfId="22103" xr:uid="{00000000-0005-0000-0000-0000C65E0000}"/>
    <cellStyle name="SAPBEXHLevel2X 5 2 4 3 2 2" xfId="29000" xr:uid="{00000000-0005-0000-0000-0000C75E0000}"/>
    <cellStyle name="SAPBEXHLevel2X 5 2 4 3 3" xfId="23005" xr:uid="{00000000-0005-0000-0000-0000C85E0000}"/>
    <cellStyle name="SAPBEXHLevel2X 5 2 4 3 3 2" xfId="29901" xr:uid="{00000000-0005-0000-0000-0000C95E0000}"/>
    <cellStyle name="SAPBEXHLevel2X 5 2 4 3 4" xfId="17506" xr:uid="{00000000-0005-0000-0000-0000CA5E0000}"/>
    <cellStyle name="SAPBEXHLevel2X 5 2 4 3 5" xfId="24488" xr:uid="{00000000-0005-0000-0000-0000CB5E0000}"/>
    <cellStyle name="SAPBEXHLevel2X 5 2 4 4" xfId="18742" xr:uid="{00000000-0005-0000-0000-0000CC5E0000}"/>
    <cellStyle name="SAPBEXHLevel2X 5 2 4 4 2" xfId="25653" xr:uid="{00000000-0005-0000-0000-0000CD5E0000}"/>
    <cellStyle name="SAPBEXHLevel2X 5 2 4 5" xfId="14082" xr:uid="{00000000-0005-0000-0000-0000CE5E0000}"/>
    <cellStyle name="SAPBEXHLevel2X 5 2 5" xfId="5715" xr:uid="{00000000-0005-0000-0000-0000CF5E0000}"/>
    <cellStyle name="SAPBEXHLevel2X 5 2 5 2" xfId="19770" xr:uid="{00000000-0005-0000-0000-0000D05E0000}"/>
    <cellStyle name="SAPBEXHLevel2X 5 2 5 2 2" xfId="26678" xr:uid="{00000000-0005-0000-0000-0000D15E0000}"/>
    <cellStyle name="SAPBEXHLevel2X 5 2 5 3" xfId="19456" xr:uid="{00000000-0005-0000-0000-0000D25E0000}"/>
    <cellStyle name="SAPBEXHLevel2X 5 2 5 3 2" xfId="26365" xr:uid="{00000000-0005-0000-0000-0000D35E0000}"/>
    <cellStyle name="SAPBEXHLevel2X 5 2 5 4" xfId="15061" xr:uid="{00000000-0005-0000-0000-0000D45E0000}"/>
    <cellStyle name="SAPBEXHLevel2X 5 2 5 5" xfId="14663" xr:uid="{00000000-0005-0000-0000-0000D55E0000}"/>
    <cellStyle name="SAPBEXHLevel2X 5 2 6" xfId="10792" xr:uid="{00000000-0005-0000-0000-0000D65E0000}"/>
    <cellStyle name="SAPBEXHLevel2X 5 2 6 2" xfId="22100" xr:uid="{00000000-0005-0000-0000-0000D75E0000}"/>
    <cellStyle name="SAPBEXHLevel2X 5 2 6 2 2" xfId="28997" xr:uid="{00000000-0005-0000-0000-0000D85E0000}"/>
    <cellStyle name="SAPBEXHLevel2X 5 2 6 3" xfId="23002" xr:uid="{00000000-0005-0000-0000-0000D95E0000}"/>
    <cellStyle name="SAPBEXHLevel2X 5 2 6 3 2" xfId="29898" xr:uid="{00000000-0005-0000-0000-0000DA5E0000}"/>
    <cellStyle name="SAPBEXHLevel2X 5 2 6 4" xfId="17503" xr:uid="{00000000-0005-0000-0000-0000DB5E0000}"/>
    <cellStyle name="SAPBEXHLevel2X 5 2 6 5" xfId="24485" xr:uid="{00000000-0005-0000-0000-0000DC5E0000}"/>
    <cellStyle name="SAPBEXHLevel2X 5 2 7" xfId="18360" xr:uid="{00000000-0005-0000-0000-0000DD5E0000}"/>
    <cellStyle name="SAPBEXHLevel2X 5 2 7 2" xfId="25273" xr:uid="{00000000-0005-0000-0000-0000DE5E0000}"/>
    <cellStyle name="SAPBEXHLevel2X 5 2 8" xfId="13575" xr:uid="{00000000-0005-0000-0000-0000DF5E0000}"/>
    <cellStyle name="SAPBEXHLevel2X 5 3" xfId="2789" xr:uid="{00000000-0005-0000-0000-0000E05E0000}"/>
    <cellStyle name="SAPBEXHLevel2X 5 3 2" xfId="3575" xr:uid="{00000000-0005-0000-0000-0000E15E0000}"/>
    <cellStyle name="SAPBEXHLevel2X 5 3 2 2" xfId="5710" xr:uid="{00000000-0005-0000-0000-0000E25E0000}"/>
    <cellStyle name="SAPBEXHLevel2X 5 3 2 2 2" xfId="19765" xr:uid="{00000000-0005-0000-0000-0000E35E0000}"/>
    <cellStyle name="SAPBEXHLevel2X 5 3 2 2 2 2" xfId="26673" xr:uid="{00000000-0005-0000-0000-0000E45E0000}"/>
    <cellStyle name="SAPBEXHLevel2X 5 3 2 2 3" xfId="18681" xr:uid="{00000000-0005-0000-0000-0000E55E0000}"/>
    <cellStyle name="SAPBEXHLevel2X 5 3 2 2 3 2" xfId="25592" xr:uid="{00000000-0005-0000-0000-0000E65E0000}"/>
    <cellStyle name="SAPBEXHLevel2X 5 3 2 2 4" xfId="15056" xr:uid="{00000000-0005-0000-0000-0000E75E0000}"/>
    <cellStyle name="SAPBEXHLevel2X 5 3 2 2 5" xfId="13282" xr:uid="{00000000-0005-0000-0000-0000E85E0000}"/>
    <cellStyle name="SAPBEXHLevel2X 5 3 2 3" xfId="10797" xr:uid="{00000000-0005-0000-0000-0000E95E0000}"/>
    <cellStyle name="SAPBEXHLevel2X 5 3 2 3 2" xfId="22105" xr:uid="{00000000-0005-0000-0000-0000EA5E0000}"/>
    <cellStyle name="SAPBEXHLevel2X 5 3 2 3 2 2" xfId="29002" xr:uid="{00000000-0005-0000-0000-0000EB5E0000}"/>
    <cellStyle name="SAPBEXHLevel2X 5 3 2 3 3" xfId="23007" xr:uid="{00000000-0005-0000-0000-0000EC5E0000}"/>
    <cellStyle name="SAPBEXHLevel2X 5 3 2 3 3 2" xfId="29903" xr:uid="{00000000-0005-0000-0000-0000ED5E0000}"/>
    <cellStyle name="SAPBEXHLevel2X 5 3 2 3 4" xfId="17508" xr:uid="{00000000-0005-0000-0000-0000EE5E0000}"/>
    <cellStyle name="SAPBEXHLevel2X 5 3 2 3 5" xfId="24490" xr:uid="{00000000-0005-0000-0000-0000EF5E0000}"/>
    <cellStyle name="SAPBEXHLevel2X 5 3 2 4" xfId="19040" xr:uid="{00000000-0005-0000-0000-0000F05E0000}"/>
    <cellStyle name="SAPBEXHLevel2X 5 3 2 4 2" xfId="25949" xr:uid="{00000000-0005-0000-0000-0000F15E0000}"/>
    <cellStyle name="SAPBEXHLevel2X 5 3 2 5" xfId="14408" xr:uid="{00000000-0005-0000-0000-0000F25E0000}"/>
    <cellStyle name="SAPBEXHLevel2X 5 3 3" xfId="5219" xr:uid="{00000000-0005-0000-0000-0000F35E0000}"/>
    <cellStyle name="SAPBEXHLevel2X 5 3 3 2" xfId="5709" xr:uid="{00000000-0005-0000-0000-0000F45E0000}"/>
    <cellStyle name="SAPBEXHLevel2X 5 3 3 2 2" xfId="19764" xr:uid="{00000000-0005-0000-0000-0000F55E0000}"/>
    <cellStyle name="SAPBEXHLevel2X 5 3 3 2 2 2" xfId="26672" xr:uid="{00000000-0005-0000-0000-0000F65E0000}"/>
    <cellStyle name="SAPBEXHLevel2X 5 3 3 2 3" xfId="19458" xr:uid="{00000000-0005-0000-0000-0000F75E0000}"/>
    <cellStyle name="SAPBEXHLevel2X 5 3 3 2 3 2" xfId="26367" xr:uid="{00000000-0005-0000-0000-0000F85E0000}"/>
    <cellStyle name="SAPBEXHLevel2X 5 3 3 2 4" xfId="15055" xr:uid="{00000000-0005-0000-0000-0000F95E0000}"/>
    <cellStyle name="SAPBEXHLevel2X 5 3 3 2 5" xfId="14664" xr:uid="{00000000-0005-0000-0000-0000FA5E0000}"/>
    <cellStyle name="SAPBEXHLevel2X 5 3 3 3" xfId="10798" xr:uid="{00000000-0005-0000-0000-0000FB5E0000}"/>
    <cellStyle name="SAPBEXHLevel2X 5 3 3 3 2" xfId="22106" xr:uid="{00000000-0005-0000-0000-0000FC5E0000}"/>
    <cellStyle name="SAPBEXHLevel2X 5 3 3 3 2 2" xfId="29003" xr:uid="{00000000-0005-0000-0000-0000FD5E0000}"/>
    <cellStyle name="SAPBEXHLevel2X 5 3 3 3 3" xfId="23008" xr:uid="{00000000-0005-0000-0000-0000FE5E0000}"/>
    <cellStyle name="SAPBEXHLevel2X 5 3 3 3 3 2" xfId="29904" xr:uid="{00000000-0005-0000-0000-0000FF5E0000}"/>
    <cellStyle name="SAPBEXHLevel2X 5 3 3 3 4" xfId="17509" xr:uid="{00000000-0005-0000-0000-0000005F0000}"/>
    <cellStyle name="SAPBEXHLevel2X 5 3 3 3 5" xfId="24491" xr:uid="{00000000-0005-0000-0000-0000015F0000}"/>
    <cellStyle name="SAPBEXHLevel2X 5 3 3 4" xfId="19570" xr:uid="{00000000-0005-0000-0000-0000025F0000}"/>
    <cellStyle name="SAPBEXHLevel2X 5 3 3 4 2" xfId="26479" xr:uid="{00000000-0005-0000-0000-0000035F0000}"/>
    <cellStyle name="SAPBEXHLevel2X 5 3 3 5" xfId="14860" xr:uid="{00000000-0005-0000-0000-0000045F0000}"/>
    <cellStyle name="SAPBEXHLevel2X 5 3 4" xfId="5711" xr:uid="{00000000-0005-0000-0000-0000055F0000}"/>
    <cellStyle name="SAPBEXHLevel2X 5 3 4 2" xfId="19766" xr:uid="{00000000-0005-0000-0000-0000065F0000}"/>
    <cellStyle name="SAPBEXHLevel2X 5 3 4 2 2" xfId="26674" xr:uid="{00000000-0005-0000-0000-0000075F0000}"/>
    <cellStyle name="SAPBEXHLevel2X 5 3 4 3" xfId="18025" xr:uid="{00000000-0005-0000-0000-0000085F0000}"/>
    <cellStyle name="SAPBEXHLevel2X 5 3 4 3 2" xfId="24939" xr:uid="{00000000-0005-0000-0000-0000095F0000}"/>
    <cellStyle name="SAPBEXHLevel2X 5 3 4 4" xfId="15057" xr:uid="{00000000-0005-0000-0000-00000A5F0000}"/>
    <cellStyle name="SAPBEXHLevel2X 5 3 4 5" xfId="17832" xr:uid="{00000000-0005-0000-0000-00000B5F0000}"/>
    <cellStyle name="SAPBEXHLevel2X 5 3 5" xfId="10796" xr:uid="{00000000-0005-0000-0000-00000C5F0000}"/>
    <cellStyle name="SAPBEXHLevel2X 5 3 5 2" xfId="22104" xr:uid="{00000000-0005-0000-0000-00000D5F0000}"/>
    <cellStyle name="SAPBEXHLevel2X 5 3 5 2 2" xfId="29001" xr:uid="{00000000-0005-0000-0000-00000E5F0000}"/>
    <cellStyle name="SAPBEXHLevel2X 5 3 5 3" xfId="23006" xr:uid="{00000000-0005-0000-0000-00000F5F0000}"/>
    <cellStyle name="SAPBEXHLevel2X 5 3 5 3 2" xfId="29902" xr:uid="{00000000-0005-0000-0000-0000105F0000}"/>
    <cellStyle name="SAPBEXHLevel2X 5 3 5 4" xfId="17507" xr:uid="{00000000-0005-0000-0000-0000115F0000}"/>
    <cellStyle name="SAPBEXHLevel2X 5 3 5 5" xfId="24489" xr:uid="{00000000-0005-0000-0000-0000125F0000}"/>
    <cellStyle name="SAPBEXHLevel2X 5 3 6" xfId="18743" xr:uid="{00000000-0005-0000-0000-0000135F0000}"/>
    <cellStyle name="SAPBEXHLevel2X 5 3 6 2" xfId="25654" xr:uid="{00000000-0005-0000-0000-0000145F0000}"/>
    <cellStyle name="SAPBEXHLevel2X 5 3 7" xfId="14083" xr:uid="{00000000-0005-0000-0000-0000155F0000}"/>
    <cellStyle name="SAPBEXHLevel2X 5 4" xfId="3573" xr:uid="{00000000-0005-0000-0000-0000165F0000}"/>
    <cellStyle name="SAPBEXHLevel2X 5 4 2" xfId="5708" xr:uid="{00000000-0005-0000-0000-0000175F0000}"/>
    <cellStyle name="SAPBEXHLevel2X 5 4 2 2" xfId="19763" xr:uid="{00000000-0005-0000-0000-0000185F0000}"/>
    <cellStyle name="SAPBEXHLevel2X 5 4 2 2 2" xfId="26671" xr:uid="{00000000-0005-0000-0000-0000195F0000}"/>
    <cellStyle name="SAPBEXHLevel2X 5 4 2 3" xfId="20409" xr:uid="{00000000-0005-0000-0000-00001A5F0000}"/>
    <cellStyle name="SAPBEXHLevel2X 5 4 2 3 2" xfId="27313" xr:uid="{00000000-0005-0000-0000-00001B5F0000}"/>
    <cellStyle name="SAPBEXHLevel2X 5 4 2 4" xfId="15054" xr:uid="{00000000-0005-0000-0000-00001C5F0000}"/>
    <cellStyle name="SAPBEXHLevel2X 5 4 2 5" xfId="13977" xr:uid="{00000000-0005-0000-0000-00001D5F0000}"/>
    <cellStyle name="SAPBEXHLevel2X 5 4 3" xfId="10799" xr:uid="{00000000-0005-0000-0000-00001E5F0000}"/>
    <cellStyle name="SAPBEXHLevel2X 5 4 3 2" xfId="22107" xr:uid="{00000000-0005-0000-0000-00001F5F0000}"/>
    <cellStyle name="SAPBEXHLevel2X 5 4 3 2 2" xfId="29004" xr:uid="{00000000-0005-0000-0000-0000205F0000}"/>
    <cellStyle name="SAPBEXHLevel2X 5 4 3 3" xfId="23009" xr:uid="{00000000-0005-0000-0000-0000215F0000}"/>
    <cellStyle name="SAPBEXHLevel2X 5 4 3 3 2" xfId="29905" xr:uid="{00000000-0005-0000-0000-0000225F0000}"/>
    <cellStyle name="SAPBEXHLevel2X 5 4 3 4" xfId="17510" xr:uid="{00000000-0005-0000-0000-0000235F0000}"/>
    <cellStyle name="SAPBEXHLevel2X 5 4 3 5" xfId="24492" xr:uid="{00000000-0005-0000-0000-0000245F0000}"/>
    <cellStyle name="SAPBEXHLevel2X 5 4 4" xfId="19038" xr:uid="{00000000-0005-0000-0000-0000255F0000}"/>
    <cellStyle name="SAPBEXHLevel2X 5 4 4 2" xfId="25947" xr:uid="{00000000-0005-0000-0000-0000265F0000}"/>
    <cellStyle name="SAPBEXHLevel2X 5 4 5" xfId="14406" xr:uid="{00000000-0005-0000-0000-0000275F0000}"/>
    <cellStyle name="SAPBEXHLevel2X 5 5" xfId="5217" xr:uid="{00000000-0005-0000-0000-0000285F0000}"/>
    <cellStyle name="SAPBEXHLevel2X 5 5 2" xfId="5707" xr:uid="{00000000-0005-0000-0000-0000295F0000}"/>
    <cellStyle name="SAPBEXHLevel2X 5 5 2 2" xfId="19762" xr:uid="{00000000-0005-0000-0000-00002A5F0000}"/>
    <cellStyle name="SAPBEXHLevel2X 5 5 2 2 2" xfId="26670" xr:uid="{00000000-0005-0000-0000-00002B5F0000}"/>
    <cellStyle name="SAPBEXHLevel2X 5 5 2 3" xfId="22447" xr:uid="{00000000-0005-0000-0000-00002C5F0000}"/>
    <cellStyle name="SAPBEXHLevel2X 5 5 2 3 2" xfId="29344" xr:uid="{00000000-0005-0000-0000-00002D5F0000}"/>
    <cellStyle name="SAPBEXHLevel2X 5 5 2 4" xfId="15053" xr:uid="{00000000-0005-0000-0000-00002E5F0000}"/>
    <cellStyle name="SAPBEXHLevel2X 5 5 2 5" xfId="15723" xr:uid="{00000000-0005-0000-0000-00002F5F0000}"/>
    <cellStyle name="SAPBEXHLevel2X 5 5 3" xfId="10800" xr:uid="{00000000-0005-0000-0000-0000305F0000}"/>
    <cellStyle name="SAPBEXHLevel2X 5 5 3 2" xfId="22108" xr:uid="{00000000-0005-0000-0000-0000315F0000}"/>
    <cellStyle name="SAPBEXHLevel2X 5 5 3 2 2" xfId="29005" xr:uid="{00000000-0005-0000-0000-0000325F0000}"/>
    <cellStyle name="SAPBEXHLevel2X 5 5 3 3" xfId="23010" xr:uid="{00000000-0005-0000-0000-0000335F0000}"/>
    <cellStyle name="SAPBEXHLevel2X 5 5 3 3 2" xfId="29906" xr:uid="{00000000-0005-0000-0000-0000345F0000}"/>
    <cellStyle name="SAPBEXHLevel2X 5 5 3 4" xfId="17511" xr:uid="{00000000-0005-0000-0000-0000355F0000}"/>
    <cellStyle name="SAPBEXHLevel2X 5 5 3 5" xfId="24493" xr:uid="{00000000-0005-0000-0000-0000365F0000}"/>
    <cellStyle name="SAPBEXHLevel2X 5 5 4" xfId="19568" xr:uid="{00000000-0005-0000-0000-0000375F0000}"/>
    <cellStyle name="SAPBEXHLevel2X 5 5 4 2" xfId="26477" xr:uid="{00000000-0005-0000-0000-0000385F0000}"/>
    <cellStyle name="SAPBEXHLevel2X 5 5 5" xfId="14858" xr:uid="{00000000-0005-0000-0000-0000395F0000}"/>
    <cellStyle name="SAPBEXHLevel2X 5 6" xfId="2787" xr:uid="{00000000-0005-0000-0000-00003A5F0000}"/>
    <cellStyle name="SAPBEXHLevel2X 5 6 2" xfId="5706" xr:uid="{00000000-0005-0000-0000-00003B5F0000}"/>
    <cellStyle name="SAPBEXHLevel2X 5 6 2 2" xfId="19761" xr:uid="{00000000-0005-0000-0000-00003C5F0000}"/>
    <cellStyle name="SAPBEXHLevel2X 5 6 2 2 2" xfId="26669" xr:uid="{00000000-0005-0000-0000-00003D5F0000}"/>
    <cellStyle name="SAPBEXHLevel2X 5 6 2 3" xfId="18682" xr:uid="{00000000-0005-0000-0000-00003E5F0000}"/>
    <cellStyle name="SAPBEXHLevel2X 5 6 2 3 2" xfId="25593" xr:uid="{00000000-0005-0000-0000-00003F5F0000}"/>
    <cellStyle name="SAPBEXHLevel2X 5 6 2 4" xfId="15052" xr:uid="{00000000-0005-0000-0000-0000405F0000}"/>
    <cellStyle name="SAPBEXHLevel2X 5 6 2 5" xfId="13283" xr:uid="{00000000-0005-0000-0000-0000415F0000}"/>
    <cellStyle name="SAPBEXHLevel2X 5 6 3" xfId="10801" xr:uid="{00000000-0005-0000-0000-0000425F0000}"/>
    <cellStyle name="SAPBEXHLevel2X 5 6 3 2" xfId="22109" xr:uid="{00000000-0005-0000-0000-0000435F0000}"/>
    <cellStyle name="SAPBEXHLevel2X 5 6 3 2 2" xfId="29006" xr:uid="{00000000-0005-0000-0000-0000445F0000}"/>
    <cellStyle name="SAPBEXHLevel2X 5 6 3 3" xfId="23011" xr:uid="{00000000-0005-0000-0000-0000455F0000}"/>
    <cellStyle name="SAPBEXHLevel2X 5 6 3 3 2" xfId="29907" xr:uid="{00000000-0005-0000-0000-0000465F0000}"/>
    <cellStyle name="SAPBEXHLevel2X 5 6 3 4" xfId="17512" xr:uid="{00000000-0005-0000-0000-0000475F0000}"/>
    <cellStyle name="SAPBEXHLevel2X 5 6 3 5" xfId="24494" xr:uid="{00000000-0005-0000-0000-0000485F0000}"/>
    <cellStyle name="SAPBEXHLevel2X 5 6 4" xfId="18741" xr:uid="{00000000-0005-0000-0000-0000495F0000}"/>
    <cellStyle name="SAPBEXHLevel2X 5 6 4 2" xfId="25652" xr:uid="{00000000-0005-0000-0000-00004A5F0000}"/>
    <cellStyle name="SAPBEXHLevel2X 5 6 5" xfId="14081" xr:uid="{00000000-0005-0000-0000-00004B5F0000}"/>
    <cellStyle name="SAPBEXHLevel2X 5 7" xfId="5716" xr:uid="{00000000-0005-0000-0000-00004C5F0000}"/>
    <cellStyle name="SAPBEXHLevel2X 5 7 2" xfId="19771" xr:uid="{00000000-0005-0000-0000-00004D5F0000}"/>
    <cellStyle name="SAPBEXHLevel2X 5 7 2 2" xfId="26679" xr:uid="{00000000-0005-0000-0000-00004E5F0000}"/>
    <cellStyle name="SAPBEXHLevel2X 5 7 3" xfId="18952" xr:uid="{00000000-0005-0000-0000-00004F5F0000}"/>
    <cellStyle name="SAPBEXHLevel2X 5 7 3 2" xfId="25861" xr:uid="{00000000-0005-0000-0000-0000505F0000}"/>
    <cellStyle name="SAPBEXHLevel2X 5 7 4" xfId="15062" xr:uid="{00000000-0005-0000-0000-0000515F0000}"/>
    <cellStyle name="SAPBEXHLevel2X 5 7 5" xfId="13976" xr:uid="{00000000-0005-0000-0000-0000525F0000}"/>
    <cellStyle name="SAPBEXHLevel2X 5 8" xfId="10791" xr:uid="{00000000-0005-0000-0000-0000535F0000}"/>
    <cellStyle name="SAPBEXHLevel2X 5 8 2" xfId="22099" xr:uid="{00000000-0005-0000-0000-0000545F0000}"/>
    <cellStyle name="SAPBEXHLevel2X 5 8 2 2" xfId="28996" xr:uid="{00000000-0005-0000-0000-0000555F0000}"/>
    <cellStyle name="SAPBEXHLevel2X 5 8 3" xfId="23001" xr:uid="{00000000-0005-0000-0000-0000565F0000}"/>
    <cellStyle name="SAPBEXHLevel2X 5 8 3 2" xfId="29897" xr:uid="{00000000-0005-0000-0000-0000575F0000}"/>
    <cellStyle name="SAPBEXHLevel2X 5 8 4" xfId="17502" xr:uid="{00000000-0005-0000-0000-0000585F0000}"/>
    <cellStyle name="SAPBEXHLevel2X 5 8 5" xfId="24484" xr:uid="{00000000-0005-0000-0000-0000595F0000}"/>
    <cellStyle name="SAPBEXHLevel2X 5 9" xfId="9873" xr:uid="{00000000-0005-0000-0000-00005A5F0000}"/>
    <cellStyle name="SAPBEXHLevel2X 5 9 2" xfId="21342" xr:uid="{00000000-0005-0000-0000-00005B5F0000}"/>
    <cellStyle name="SAPBEXHLevel2X 5 9 2 2" xfId="28244" xr:uid="{00000000-0005-0000-0000-00005C5F0000}"/>
    <cellStyle name="SAPBEXHLevel2X 5 9 3" xfId="19187" xr:uid="{00000000-0005-0000-0000-00005D5F0000}"/>
    <cellStyle name="SAPBEXHLevel2X 5 9 3 2" xfId="26096" xr:uid="{00000000-0005-0000-0000-00005E5F0000}"/>
    <cellStyle name="SAPBEXHLevel2X 5 9 4" xfId="16720" xr:uid="{00000000-0005-0000-0000-00005F5F0000}"/>
    <cellStyle name="SAPBEXHLevel2X 5 9 5" xfId="23801" xr:uid="{00000000-0005-0000-0000-0000605F0000}"/>
    <cellStyle name="SAPBEXHLevel2X 6" xfId="488" xr:uid="{00000000-0005-0000-0000-0000615F0000}"/>
    <cellStyle name="SAPBEXHLevel2X 6 2" xfId="3569" xr:uid="{00000000-0005-0000-0000-0000625F0000}"/>
    <cellStyle name="SAPBEXHLevel2X 6 2 2" xfId="5704" xr:uid="{00000000-0005-0000-0000-0000635F0000}"/>
    <cellStyle name="SAPBEXHLevel2X 6 2 2 2" xfId="19759" xr:uid="{00000000-0005-0000-0000-0000645F0000}"/>
    <cellStyle name="SAPBEXHLevel2X 6 2 2 2 2" xfId="26667" xr:uid="{00000000-0005-0000-0000-0000655F0000}"/>
    <cellStyle name="SAPBEXHLevel2X 6 2 2 3" xfId="22448" xr:uid="{00000000-0005-0000-0000-0000665F0000}"/>
    <cellStyle name="SAPBEXHLevel2X 6 2 2 3 2" xfId="29345" xr:uid="{00000000-0005-0000-0000-0000675F0000}"/>
    <cellStyle name="SAPBEXHLevel2X 6 2 2 4" xfId="15050" xr:uid="{00000000-0005-0000-0000-0000685F0000}"/>
    <cellStyle name="SAPBEXHLevel2X 6 2 2 5" xfId="15722" xr:uid="{00000000-0005-0000-0000-0000695F0000}"/>
    <cellStyle name="SAPBEXHLevel2X 6 2 3" xfId="10803" xr:uid="{00000000-0005-0000-0000-00006A5F0000}"/>
    <cellStyle name="SAPBEXHLevel2X 6 2 3 2" xfId="22111" xr:uid="{00000000-0005-0000-0000-00006B5F0000}"/>
    <cellStyle name="SAPBEXHLevel2X 6 2 3 2 2" xfId="29008" xr:uid="{00000000-0005-0000-0000-00006C5F0000}"/>
    <cellStyle name="SAPBEXHLevel2X 6 2 3 3" xfId="23013" xr:uid="{00000000-0005-0000-0000-00006D5F0000}"/>
    <cellStyle name="SAPBEXHLevel2X 6 2 3 3 2" xfId="29909" xr:uid="{00000000-0005-0000-0000-00006E5F0000}"/>
    <cellStyle name="SAPBEXHLevel2X 6 2 3 4" xfId="17514" xr:uid="{00000000-0005-0000-0000-00006F5F0000}"/>
    <cellStyle name="SAPBEXHLevel2X 6 2 3 5" xfId="24496" xr:uid="{00000000-0005-0000-0000-0000705F0000}"/>
    <cellStyle name="SAPBEXHLevel2X 6 2 4" xfId="19034" xr:uid="{00000000-0005-0000-0000-0000715F0000}"/>
    <cellStyle name="SAPBEXHLevel2X 6 2 4 2" xfId="25943" xr:uid="{00000000-0005-0000-0000-0000725F0000}"/>
    <cellStyle name="SAPBEXHLevel2X 6 2 5" xfId="14402" xr:uid="{00000000-0005-0000-0000-0000735F0000}"/>
    <cellStyle name="SAPBEXHLevel2X 6 3" xfId="5220" xr:uid="{00000000-0005-0000-0000-0000745F0000}"/>
    <cellStyle name="SAPBEXHLevel2X 6 3 2" xfId="5703" xr:uid="{00000000-0005-0000-0000-0000755F0000}"/>
    <cellStyle name="SAPBEXHLevel2X 6 3 2 2" xfId="19758" xr:uid="{00000000-0005-0000-0000-0000765F0000}"/>
    <cellStyle name="SAPBEXHLevel2X 6 3 2 2 2" xfId="26666" xr:uid="{00000000-0005-0000-0000-0000775F0000}"/>
    <cellStyle name="SAPBEXHLevel2X 6 3 2 3" xfId="19457" xr:uid="{00000000-0005-0000-0000-0000785F0000}"/>
    <cellStyle name="SAPBEXHLevel2X 6 3 2 3 2" xfId="26366" xr:uid="{00000000-0005-0000-0000-0000795F0000}"/>
    <cellStyle name="SAPBEXHLevel2X 6 3 2 4" xfId="15049" xr:uid="{00000000-0005-0000-0000-00007A5F0000}"/>
    <cellStyle name="SAPBEXHLevel2X 6 3 2 5" xfId="13284" xr:uid="{00000000-0005-0000-0000-00007B5F0000}"/>
    <cellStyle name="SAPBEXHLevel2X 6 3 3" xfId="10804" xr:uid="{00000000-0005-0000-0000-00007C5F0000}"/>
    <cellStyle name="SAPBEXHLevel2X 6 3 3 2" xfId="22112" xr:uid="{00000000-0005-0000-0000-00007D5F0000}"/>
    <cellStyle name="SAPBEXHLevel2X 6 3 3 2 2" xfId="29009" xr:uid="{00000000-0005-0000-0000-00007E5F0000}"/>
    <cellStyle name="SAPBEXHLevel2X 6 3 3 3" xfId="23014" xr:uid="{00000000-0005-0000-0000-00007F5F0000}"/>
    <cellStyle name="SAPBEXHLevel2X 6 3 3 3 2" xfId="29910" xr:uid="{00000000-0005-0000-0000-0000805F0000}"/>
    <cellStyle name="SAPBEXHLevel2X 6 3 3 4" xfId="17515" xr:uid="{00000000-0005-0000-0000-0000815F0000}"/>
    <cellStyle name="SAPBEXHLevel2X 6 3 3 5" xfId="24497" xr:uid="{00000000-0005-0000-0000-0000825F0000}"/>
    <cellStyle name="SAPBEXHLevel2X 6 3 4" xfId="19571" xr:uid="{00000000-0005-0000-0000-0000835F0000}"/>
    <cellStyle name="SAPBEXHLevel2X 6 3 4 2" xfId="26480" xr:uid="{00000000-0005-0000-0000-0000845F0000}"/>
    <cellStyle name="SAPBEXHLevel2X 6 3 5" xfId="14861" xr:uid="{00000000-0005-0000-0000-0000855F0000}"/>
    <cellStyle name="SAPBEXHLevel2X 6 4" xfId="2783" xr:uid="{00000000-0005-0000-0000-0000865F0000}"/>
    <cellStyle name="SAPBEXHLevel2X 6 4 2" xfId="5701" xr:uid="{00000000-0005-0000-0000-0000875F0000}"/>
    <cellStyle name="SAPBEXHLevel2X 6 4 2 2" xfId="19757" xr:uid="{00000000-0005-0000-0000-0000885F0000}"/>
    <cellStyle name="SAPBEXHLevel2X 6 4 2 2 2" xfId="26665" xr:uid="{00000000-0005-0000-0000-0000895F0000}"/>
    <cellStyle name="SAPBEXHLevel2X 6 4 2 3" xfId="20733" xr:uid="{00000000-0005-0000-0000-00008A5F0000}"/>
    <cellStyle name="SAPBEXHLevel2X 6 4 2 3 2" xfId="27637" xr:uid="{00000000-0005-0000-0000-00008B5F0000}"/>
    <cellStyle name="SAPBEXHLevel2X 6 4 2 4" xfId="15047" xr:uid="{00000000-0005-0000-0000-00008C5F0000}"/>
    <cellStyle name="SAPBEXHLevel2X 6 4 2 5" xfId="13285" xr:uid="{00000000-0005-0000-0000-00008D5F0000}"/>
    <cellStyle name="SAPBEXHLevel2X 6 4 3" xfId="10805" xr:uid="{00000000-0005-0000-0000-00008E5F0000}"/>
    <cellStyle name="SAPBEXHLevel2X 6 4 3 2" xfId="22113" xr:uid="{00000000-0005-0000-0000-00008F5F0000}"/>
    <cellStyle name="SAPBEXHLevel2X 6 4 3 2 2" xfId="29010" xr:uid="{00000000-0005-0000-0000-0000905F0000}"/>
    <cellStyle name="SAPBEXHLevel2X 6 4 3 3" xfId="23015" xr:uid="{00000000-0005-0000-0000-0000915F0000}"/>
    <cellStyle name="SAPBEXHLevel2X 6 4 3 3 2" xfId="29911" xr:uid="{00000000-0005-0000-0000-0000925F0000}"/>
    <cellStyle name="SAPBEXHLevel2X 6 4 3 4" xfId="17516" xr:uid="{00000000-0005-0000-0000-0000935F0000}"/>
    <cellStyle name="SAPBEXHLevel2X 6 4 3 5" xfId="24498" xr:uid="{00000000-0005-0000-0000-0000945F0000}"/>
    <cellStyle name="SAPBEXHLevel2X 6 4 4" xfId="18737" xr:uid="{00000000-0005-0000-0000-0000955F0000}"/>
    <cellStyle name="SAPBEXHLevel2X 6 4 4 2" xfId="25648" xr:uid="{00000000-0005-0000-0000-0000965F0000}"/>
    <cellStyle name="SAPBEXHLevel2X 6 4 5" xfId="14077" xr:uid="{00000000-0005-0000-0000-0000975F0000}"/>
    <cellStyle name="SAPBEXHLevel2X 6 5" xfId="5705" xr:uid="{00000000-0005-0000-0000-0000985F0000}"/>
    <cellStyle name="SAPBEXHLevel2X 6 5 2" xfId="19760" xr:uid="{00000000-0005-0000-0000-0000995F0000}"/>
    <cellStyle name="SAPBEXHLevel2X 6 5 2 2" xfId="26668" xr:uid="{00000000-0005-0000-0000-00009A5F0000}"/>
    <cellStyle name="SAPBEXHLevel2X 6 5 3" xfId="19459" xr:uid="{00000000-0005-0000-0000-00009B5F0000}"/>
    <cellStyle name="SAPBEXHLevel2X 6 5 3 2" xfId="26368" xr:uid="{00000000-0005-0000-0000-00009C5F0000}"/>
    <cellStyle name="SAPBEXHLevel2X 6 5 4" xfId="15051" xr:uid="{00000000-0005-0000-0000-00009D5F0000}"/>
    <cellStyle name="SAPBEXHLevel2X 6 5 5" xfId="14306" xr:uid="{00000000-0005-0000-0000-00009E5F0000}"/>
    <cellStyle name="SAPBEXHLevel2X 6 6" xfId="10802" xr:uid="{00000000-0005-0000-0000-00009F5F0000}"/>
    <cellStyle name="SAPBEXHLevel2X 6 6 2" xfId="22110" xr:uid="{00000000-0005-0000-0000-0000A05F0000}"/>
    <cellStyle name="SAPBEXHLevel2X 6 6 2 2" xfId="29007" xr:uid="{00000000-0005-0000-0000-0000A15F0000}"/>
    <cellStyle name="SAPBEXHLevel2X 6 6 3" xfId="23012" xr:uid="{00000000-0005-0000-0000-0000A25F0000}"/>
    <cellStyle name="SAPBEXHLevel2X 6 6 3 2" xfId="29908" xr:uid="{00000000-0005-0000-0000-0000A35F0000}"/>
    <cellStyle name="SAPBEXHLevel2X 6 6 4" xfId="17513" xr:uid="{00000000-0005-0000-0000-0000A45F0000}"/>
    <cellStyle name="SAPBEXHLevel2X 6 6 5" xfId="24495" xr:uid="{00000000-0005-0000-0000-0000A55F0000}"/>
    <cellStyle name="SAPBEXHLevel2X 6 7" xfId="18174" xr:uid="{00000000-0005-0000-0000-0000A65F0000}"/>
    <cellStyle name="SAPBEXHLevel2X 6 7 2" xfId="25088" xr:uid="{00000000-0005-0000-0000-0000A75F0000}"/>
    <cellStyle name="SAPBEXHLevel2X 6 8" xfId="13435" xr:uid="{00000000-0005-0000-0000-0000A85F0000}"/>
    <cellStyle name="SAPBEXHLevel2X 7" xfId="3178" xr:uid="{00000000-0005-0000-0000-0000A95F0000}"/>
    <cellStyle name="SAPBEXHLevel2X 7 2" xfId="3685" xr:uid="{00000000-0005-0000-0000-0000AA5F0000}"/>
    <cellStyle name="SAPBEXHLevel2X 7 2 2" xfId="5699" xr:uid="{00000000-0005-0000-0000-0000AB5F0000}"/>
    <cellStyle name="SAPBEXHLevel2X 7 2 2 2" xfId="19755" xr:uid="{00000000-0005-0000-0000-0000AC5F0000}"/>
    <cellStyle name="SAPBEXHLevel2X 7 2 2 2 2" xfId="26663" xr:uid="{00000000-0005-0000-0000-0000AD5F0000}"/>
    <cellStyle name="SAPBEXHLevel2X 7 2 2 3" xfId="18026" xr:uid="{00000000-0005-0000-0000-0000AE5F0000}"/>
    <cellStyle name="SAPBEXHLevel2X 7 2 2 3 2" xfId="24940" xr:uid="{00000000-0005-0000-0000-0000AF5F0000}"/>
    <cellStyle name="SAPBEXHLevel2X 7 2 2 4" xfId="15045" xr:uid="{00000000-0005-0000-0000-0000B05F0000}"/>
    <cellStyle name="SAPBEXHLevel2X 7 2 2 5" xfId="13477" xr:uid="{00000000-0005-0000-0000-0000B15F0000}"/>
    <cellStyle name="SAPBEXHLevel2X 7 2 3" xfId="10807" xr:uid="{00000000-0005-0000-0000-0000B25F0000}"/>
    <cellStyle name="SAPBEXHLevel2X 7 2 3 2" xfId="22115" xr:uid="{00000000-0005-0000-0000-0000B35F0000}"/>
    <cellStyle name="SAPBEXHLevel2X 7 2 3 2 2" xfId="29012" xr:uid="{00000000-0005-0000-0000-0000B45F0000}"/>
    <cellStyle name="SAPBEXHLevel2X 7 2 3 3" xfId="23017" xr:uid="{00000000-0005-0000-0000-0000B55F0000}"/>
    <cellStyle name="SAPBEXHLevel2X 7 2 3 3 2" xfId="29913" xr:uid="{00000000-0005-0000-0000-0000B65F0000}"/>
    <cellStyle name="SAPBEXHLevel2X 7 2 3 4" xfId="17518" xr:uid="{00000000-0005-0000-0000-0000B75F0000}"/>
    <cellStyle name="SAPBEXHLevel2X 7 2 3 5" xfId="24500" xr:uid="{00000000-0005-0000-0000-0000B85F0000}"/>
    <cellStyle name="SAPBEXHLevel2X 7 2 4" xfId="13182" xr:uid="{00000000-0005-0000-0000-0000B95F0000}"/>
    <cellStyle name="SAPBEXHLevel2X 7 2 4 2" xfId="22483" xr:uid="{00000000-0005-0000-0000-0000BA5F0000}"/>
    <cellStyle name="SAPBEXHLevel2X 7 2 4 2 2" xfId="29380" xr:uid="{00000000-0005-0000-0000-0000BB5F0000}"/>
    <cellStyle name="SAPBEXHLevel2X 7 2 4 3" xfId="23323" xr:uid="{00000000-0005-0000-0000-0000BC5F0000}"/>
    <cellStyle name="SAPBEXHLevel2X 7 2 4 3 2" xfId="30219" xr:uid="{00000000-0005-0000-0000-0000BD5F0000}"/>
    <cellStyle name="SAPBEXHLevel2X 7 2 4 4" xfId="17887" xr:uid="{00000000-0005-0000-0000-0000BE5F0000}"/>
    <cellStyle name="SAPBEXHLevel2X 7 2 4 5" xfId="24806" xr:uid="{00000000-0005-0000-0000-0000BF5F0000}"/>
    <cellStyle name="SAPBEXHLevel2X 7 2 5" xfId="19070" xr:uid="{00000000-0005-0000-0000-0000C05F0000}"/>
    <cellStyle name="SAPBEXHLevel2X 7 2 5 2" xfId="25979" xr:uid="{00000000-0005-0000-0000-0000C15F0000}"/>
    <cellStyle name="SAPBEXHLevel2X 7 2 6" xfId="14430" xr:uid="{00000000-0005-0000-0000-0000C25F0000}"/>
    <cellStyle name="SAPBEXHLevel2X 7 3" xfId="5221" xr:uid="{00000000-0005-0000-0000-0000C35F0000}"/>
    <cellStyle name="SAPBEXHLevel2X 7 3 2" xfId="5698" xr:uid="{00000000-0005-0000-0000-0000C45F0000}"/>
    <cellStyle name="SAPBEXHLevel2X 7 3 2 2" xfId="19754" xr:uid="{00000000-0005-0000-0000-0000C55F0000}"/>
    <cellStyle name="SAPBEXHLevel2X 7 3 2 2 2" xfId="26662" xr:uid="{00000000-0005-0000-0000-0000C65F0000}"/>
    <cellStyle name="SAPBEXHLevel2X 7 3 2 3" xfId="19460" xr:uid="{00000000-0005-0000-0000-0000C75F0000}"/>
    <cellStyle name="SAPBEXHLevel2X 7 3 2 3 2" xfId="26369" xr:uid="{00000000-0005-0000-0000-0000C85F0000}"/>
    <cellStyle name="SAPBEXHLevel2X 7 3 2 4" xfId="15044" xr:uid="{00000000-0005-0000-0000-0000C95F0000}"/>
    <cellStyle name="SAPBEXHLevel2X 7 3 2 5" xfId="14989" xr:uid="{00000000-0005-0000-0000-0000CA5F0000}"/>
    <cellStyle name="SAPBEXHLevel2X 7 3 3" xfId="10808" xr:uid="{00000000-0005-0000-0000-0000CB5F0000}"/>
    <cellStyle name="SAPBEXHLevel2X 7 3 3 2" xfId="22116" xr:uid="{00000000-0005-0000-0000-0000CC5F0000}"/>
    <cellStyle name="SAPBEXHLevel2X 7 3 3 2 2" xfId="29013" xr:uid="{00000000-0005-0000-0000-0000CD5F0000}"/>
    <cellStyle name="SAPBEXHLevel2X 7 3 3 3" xfId="23018" xr:uid="{00000000-0005-0000-0000-0000CE5F0000}"/>
    <cellStyle name="SAPBEXHLevel2X 7 3 3 3 2" xfId="29914" xr:uid="{00000000-0005-0000-0000-0000CF5F0000}"/>
    <cellStyle name="SAPBEXHLevel2X 7 3 3 4" xfId="17519" xr:uid="{00000000-0005-0000-0000-0000D05F0000}"/>
    <cellStyle name="SAPBEXHLevel2X 7 3 3 5" xfId="24501" xr:uid="{00000000-0005-0000-0000-0000D15F0000}"/>
    <cellStyle name="SAPBEXHLevel2X 7 3 4" xfId="19572" xr:uid="{00000000-0005-0000-0000-0000D25F0000}"/>
    <cellStyle name="SAPBEXHLevel2X 7 3 4 2" xfId="26481" xr:uid="{00000000-0005-0000-0000-0000D35F0000}"/>
    <cellStyle name="SAPBEXHLevel2X 7 3 5" xfId="14862" xr:uid="{00000000-0005-0000-0000-0000D45F0000}"/>
    <cellStyle name="SAPBEXHLevel2X 7 4" xfId="5700" xr:uid="{00000000-0005-0000-0000-0000D55F0000}"/>
    <cellStyle name="SAPBEXHLevel2X 7 4 2" xfId="19756" xr:uid="{00000000-0005-0000-0000-0000D65F0000}"/>
    <cellStyle name="SAPBEXHLevel2X 7 4 2 2" xfId="26664" xr:uid="{00000000-0005-0000-0000-0000D75F0000}"/>
    <cellStyle name="SAPBEXHLevel2X 7 4 3" xfId="22446" xr:uid="{00000000-0005-0000-0000-0000D85F0000}"/>
    <cellStyle name="SAPBEXHLevel2X 7 4 3 2" xfId="29343" xr:uid="{00000000-0005-0000-0000-0000D95F0000}"/>
    <cellStyle name="SAPBEXHLevel2X 7 4 4" xfId="15046" xr:uid="{00000000-0005-0000-0000-0000DA5F0000}"/>
    <cellStyle name="SAPBEXHLevel2X 7 4 5" xfId="15721" xr:uid="{00000000-0005-0000-0000-0000DB5F0000}"/>
    <cellStyle name="SAPBEXHLevel2X 7 5" xfId="10806" xr:uid="{00000000-0005-0000-0000-0000DC5F0000}"/>
    <cellStyle name="SAPBEXHLevel2X 7 5 2" xfId="22114" xr:uid="{00000000-0005-0000-0000-0000DD5F0000}"/>
    <cellStyle name="SAPBEXHLevel2X 7 5 2 2" xfId="29011" xr:uid="{00000000-0005-0000-0000-0000DE5F0000}"/>
    <cellStyle name="SAPBEXHLevel2X 7 5 3" xfId="23016" xr:uid="{00000000-0005-0000-0000-0000DF5F0000}"/>
    <cellStyle name="SAPBEXHLevel2X 7 5 3 2" xfId="29912" xr:uid="{00000000-0005-0000-0000-0000E05F0000}"/>
    <cellStyle name="SAPBEXHLevel2X 7 5 4" xfId="17517" xr:uid="{00000000-0005-0000-0000-0000E15F0000}"/>
    <cellStyle name="SAPBEXHLevel2X 7 5 5" xfId="24499" xr:uid="{00000000-0005-0000-0000-0000E25F0000}"/>
    <cellStyle name="SAPBEXHLevel2X 7 6" xfId="9882" xr:uid="{00000000-0005-0000-0000-0000E35F0000}"/>
    <cellStyle name="SAPBEXHLevel2X 7 6 2" xfId="21351" xr:uid="{00000000-0005-0000-0000-0000E45F0000}"/>
    <cellStyle name="SAPBEXHLevel2X 7 6 2 2" xfId="28253" xr:uid="{00000000-0005-0000-0000-0000E55F0000}"/>
    <cellStyle name="SAPBEXHLevel2X 7 6 3" xfId="19183" xr:uid="{00000000-0005-0000-0000-0000E65F0000}"/>
    <cellStyle name="SAPBEXHLevel2X 7 6 3 2" xfId="26092" xr:uid="{00000000-0005-0000-0000-0000E75F0000}"/>
    <cellStyle name="SAPBEXHLevel2X 7 6 4" xfId="16729" xr:uid="{00000000-0005-0000-0000-0000E85F0000}"/>
    <cellStyle name="SAPBEXHLevel2X 7 6 5" xfId="23810" xr:uid="{00000000-0005-0000-0000-0000E95F0000}"/>
    <cellStyle name="SAPBEXHLevel2X 7 7" xfId="13181" xr:uid="{00000000-0005-0000-0000-0000EA5F0000}"/>
    <cellStyle name="SAPBEXHLevel2X 7 7 2" xfId="22482" xr:uid="{00000000-0005-0000-0000-0000EB5F0000}"/>
    <cellStyle name="SAPBEXHLevel2X 7 7 2 2" xfId="29379" xr:uid="{00000000-0005-0000-0000-0000EC5F0000}"/>
    <cellStyle name="SAPBEXHLevel2X 7 7 3" xfId="23322" xr:uid="{00000000-0005-0000-0000-0000ED5F0000}"/>
    <cellStyle name="SAPBEXHLevel2X 7 7 3 2" xfId="30218" xr:uid="{00000000-0005-0000-0000-0000EE5F0000}"/>
    <cellStyle name="SAPBEXHLevel2X 7 7 4" xfId="17886" xr:uid="{00000000-0005-0000-0000-0000EF5F0000}"/>
    <cellStyle name="SAPBEXHLevel2X 7 7 5" xfId="24805" xr:uid="{00000000-0005-0000-0000-0000F05F0000}"/>
    <cellStyle name="SAPBEXHLevel2X 7 8" xfId="18897" xr:uid="{00000000-0005-0000-0000-0000F15F0000}"/>
    <cellStyle name="SAPBEXHLevel2X 7 8 2" xfId="25806" xr:uid="{00000000-0005-0000-0000-0000F25F0000}"/>
    <cellStyle name="SAPBEXHLevel2X 7 9" xfId="14194" xr:uid="{00000000-0005-0000-0000-0000F35F0000}"/>
    <cellStyle name="SAPBEXHLevel2X 8" xfId="3371" xr:uid="{00000000-0005-0000-0000-0000F45F0000}"/>
    <cellStyle name="SAPBEXHLevel2X 8 2" xfId="3699" xr:uid="{00000000-0005-0000-0000-0000F55F0000}"/>
    <cellStyle name="SAPBEXHLevel2X 8 2 2" xfId="5696" xr:uid="{00000000-0005-0000-0000-0000F65F0000}"/>
    <cellStyle name="SAPBEXHLevel2X 8 2 2 2" xfId="19752" xr:uid="{00000000-0005-0000-0000-0000F75F0000}"/>
    <cellStyle name="SAPBEXHLevel2X 8 2 2 2 2" xfId="26660" xr:uid="{00000000-0005-0000-0000-0000F85F0000}"/>
    <cellStyle name="SAPBEXHLevel2X 8 2 2 3" xfId="20408" xr:uid="{00000000-0005-0000-0000-0000F95F0000}"/>
    <cellStyle name="SAPBEXHLevel2X 8 2 2 3 2" xfId="27312" xr:uid="{00000000-0005-0000-0000-0000FA5F0000}"/>
    <cellStyle name="SAPBEXHLevel2X 8 2 2 4" xfId="15042" xr:uid="{00000000-0005-0000-0000-0000FB5F0000}"/>
    <cellStyle name="SAPBEXHLevel2X 8 2 2 5" xfId="15719" xr:uid="{00000000-0005-0000-0000-0000FC5F0000}"/>
    <cellStyle name="SAPBEXHLevel2X 8 2 3" xfId="10810" xr:uid="{00000000-0005-0000-0000-0000FD5F0000}"/>
    <cellStyle name="SAPBEXHLevel2X 8 2 3 2" xfId="22118" xr:uid="{00000000-0005-0000-0000-0000FE5F0000}"/>
    <cellStyle name="SAPBEXHLevel2X 8 2 3 2 2" xfId="29015" xr:uid="{00000000-0005-0000-0000-0000FF5F0000}"/>
    <cellStyle name="SAPBEXHLevel2X 8 2 3 3" xfId="23020" xr:uid="{00000000-0005-0000-0000-000000600000}"/>
    <cellStyle name="SAPBEXHLevel2X 8 2 3 3 2" xfId="29916" xr:uid="{00000000-0005-0000-0000-000001600000}"/>
    <cellStyle name="SAPBEXHLevel2X 8 2 3 4" xfId="17521" xr:uid="{00000000-0005-0000-0000-000002600000}"/>
    <cellStyle name="SAPBEXHLevel2X 8 2 3 5" xfId="24503" xr:uid="{00000000-0005-0000-0000-000003600000}"/>
    <cellStyle name="SAPBEXHLevel2X 8 2 4" xfId="19079" xr:uid="{00000000-0005-0000-0000-000004600000}"/>
    <cellStyle name="SAPBEXHLevel2X 8 2 4 2" xfId="25988" xr:uid="{00000000-0005-0000-0000-000005600000}"/>
    <cellStyle name="SAPBEXHLevel2X 8 2 5" xfId="14439" xr:uid="{00000000-0005-0000-0000-000006600000}"/>
    <cellStyle name="SAPBEXHLevel2X 8 3" xfId="5697" xr:uid="{00000000-0005-0000-0000-000007600000}"/>
    <cellStyle name="SAPBEXHLevel2X 8 3 2" xfId="19753" xr:uid="{00000000-0005-0000-0000-000008600000}"/>
    <cellStyle name="SAPBEXHLevel2X 8 3 2 2" xfId="26661" xr:uid="{00000000-0005-0000-0000-000009600000}"/>
    <cellStyle name="SAPBEXHLevel2X 8 3 3" xfId="18683" xr:uid="{00000000-0005-0000-0000-00000A600000}"/>
    <cellStyle name="SAPBEXHLevel2X 8 3 3 2" xfId="25594" xr:uid="{00000000-0005-0000-0000-00000B600000}"/>
    <cellStyle name="SAPBEXHLevel2X 8 3 4" xfId="15043" xr:uid="{00000000-0005-0000-0000-00000C600000}"/>
    <cellStyle name="SAPBEXHLevel2X 8 3 5" xfId="15720" xr:uid="{00000000-0005-0000-0000-00000D600000}"/>
    <cellStyle name="SAPBEXHLevel2X 8 4" xfId="10809" xr:uid="{00000000-0005-0000-0000-00000E600000}"/>
    <cellStyle name="SAPBEXHLevel2X 8 4 2" xfId="22117" xr:uid="{00000000-0005-0000-0000-00000F600000}"/>
    <cellStyle name="SAPBEXHLevel2X 8 4 2 2" xfId="29014" xr:uid="{00000000-0005-0000-0000-000010600000}"/>
    <cellStyle name="SAPBEXHLevel2X 8 4 3" xfId="23019" xr:uid="{00000000-0005-0000-0000-000011600000}"/>
    <cellStyle name="SAPBEXHLevel2X 8 4 3 2" xfId="29915" xr:uid="{00000000-0005-0000-0000-000012600000}"/>
    <cellStyle name="SAPBEXHLevel2X 8 4 4" xfId="17520" xr:uid="{00000000-0005-0000-0000-000013600000}"/>
    <cellStyle name="SAPBEXHLevel2X 8 4 5" xfId="24502" xr:uid="{00000000-0005-0000-0000-000014600000}"/>
    <cellStyle name="SAPBEXHLevel2X 8 5" xfId="9785" xr:uid="{00000000-0005-0000-0000-000015600000}"/>
    <cellStyle name="SAPBEXHLevel2X 8 5 2" xfId="21254" xr:uid="{00000000-0005-0000-0000-000016600000}"/>
    <cellStyle name="SAPBEXHLevel2X 8 5 2 2" xfId="28158" xr:uid="{00000000-0005-0000-0000-000017600000}"/>
    <cellStyle name="SAPBEXHLevel2X 8 5 3" xfId="18511" xr:uid="{00000000-0005-0000-0000-000018600000}"/>
    <cellStyle name="SAPBEXHLevel2X 8 5 3 2" xfId="25422" xr:uid="{00000000-0005-0000-0000-000019600000}"/>
    <cellStyle name="SAPBEXHLevel2X 8 5 4" xfId="16632" xr:uid="{00000000-0005-0000-0000-00001A600000}"/>
    <cellStyle name="SAPBEXHLevel2X 8 5 5" xfId="23715" xr:uid="{00000000-0005-0000-0000-00001B600000}"/>
    <cellStyle name="SAPBEXHLevel2X 8 6" xfId="13183" xr:uid="{00000000-0005-0000-0000-00001C600000}"/>
    <cellStyle name="SAPBEXHLevel2X 8 6 2" xfId="22484" xr:uid="{00000000-0005-0000-0000-00001D600000}"/>
    <cellStyle name="SAPBEXHLevel2X 8 6 2 2" xfId="29381" xr:uid="{00000000-0005-0000-0000-00001E600000}"/>
    <cellStyle name="SAPBEXHLevel2X 8 6 3" xfId="23324" xr:uid="{00000000-0005-0000-0000-00001F600000}"/>
    <cellStyle name="SAPBEXHLevel2X 8 6 3 2" xfId="30220" xr:uid="{00000000-0005-0000-0000-000020600000}"/>
    <cellStyle name="SAPBEXHLevel2X 8 6 4" xfId="17888" xr:uid="{00000000-0005-0000-0000-000021600000}"/>
    <cellStyle name="SAPBEXHLevel2X 8 6 5" xfId="24807" xr:uid="{00000000-0005-0000-0000-000022600000}"/>
    <cellStyle name="SAPBEXHLevel2X 8 7" xfId="18945" xr:uid="{00000000-0005-0000-0000-000023600000}"/>
    <cellStyle name="SAPBEXHLevel2X 8 7 2" xfId="25854" xr:uid="{00000000-0005-0000-0000-000024600000}"/>
    <cellStyle name="SAPBEXHLevel2X 8 8" xfId="14318" xr:uid="{00000000-0005-0000-0000-000025600000}"/>
    <cellStyle name="SAPBEXHLevel2X 9" xfId="3480" xr:uid="{00000000-0005-0000-0000-000026600000}"/>
    <cellStyle name="SAPBEXHLevel2X 9 2" xfId="5695" xr:uid="{00000000-0005-0000-0000-000027600000}"/>
    <cellStyle name="SAPBEXHLevel2X 9 2 2" xfId="19751" xr:uid="{00000000-0005-0000-0000-000028600000}"/>
    <cellStyle name="SAPBEXHLevel2X 9 2 2 2" xfId="26659" xr:uid="{00000000-0005-0000-0000-000029600000}"/>
    <cellStyle name="SAPBEXHLevel2X 9 2 3" xfId="18027" xr:uid="{00000000-0005-0000-0000-00002A600000}"/>
    <cellStyle name="SAPBEXHLevel2X 9 2 3 2" xfId="24941" xr:uid="{00000000-0005-0000-0000-00002B600000}"/>
    <cellStyle name="SAPBEXHLevel2X 9 2 4" xfId="15041" xr:uid="{00000000-0005-0000-0000-00002C600000}"/>
    <cellStyle name="SAPBEXHLevel2X 9 2 5" xfId="15718" xr:uid="{00000000-0005-0000-0000-00002D600000}"/>
    <cellStyle name="SAPBEXHLevel2X 9 3" xfId="10811" xr:uid="{00000000-0005-0000-0000-00002E600000}"/>
    <cellStyle name="SAPBEXHLevel2X 9 3 2" xfId="22119" xr:uid="{00000000-0005-0000-0000-00002F600000}"/>
    <cellStyle name="SAPBEXHLevel2X 9 3 2 2" xfId="29016" xr:uid="{00000000-0005-0000-0000-000030600000}"/>
    <cellStyle name="SAPBEXHLevel2X 9 3 3" xfId="23021" xr:uid="{00000000-0005-0000-0000-000031600000}"/>
    <cellStyle name="SAPBEXHLevel2X 9 3 3 2" xfId="29917" xr:uid="{00000000-0005-0000-0000-000032600000}"/>
    <cellStyle name="SAPBEXHLevel2X 9 3 4" xfId="17522" xr:uid="{00000000-0005-0000-0000-000033600000}"/>
    <cellStyle name="SAPBEXHLevel2X 9 3 5" xfId="24504" xr:uid="{00000000-0005-0000-0000-000034600000}"/>
    <cellStyle name="SAPBEXHLevel2X 9 4" xfId="9371" xr:uid="{00000000-0005-0000-0000-000035600000}"/>
    <cellStyle name="SAPBEXHLevel2X 9 4 2" xfId="20876" xr:uid="{00000000-0005-0000-0000-000036600000}"/>
    <cellStyle name="SAPBEXHLevel2X 9 4 2 2" xfId="27780" xr:uid="{00000000-0005-0000-0000-000037600000}"/>
    <cellStyle name="SAPBEXHLevel2X 9 4 3" xfId="19297" xr:uid="{00000000-0005-0000-0000-000038600000}"/>
    <cellStyle name="SAPBEXHLevel2X 9 4 3 2" xfId="26206" xr:uid="{00000000-0005-0000-0000-000039600000}"/>
    <cellStyle name="SAPBEXHLevel2X 9 4 4" xfId="16222" xr:uid="{00000000-0005-0000-0000-00003A600000}"/>
    <cellStyle name="SAPBEXHLevel2X 9 4 5" xfId="15779" xr:uid="{00000000-0005-0000-0000-00003B600000}"/>
    <cellStyle name="SAPBEXHLevel2X 9 5" xfId="18978" xr:uid="{00000000-0005-0000-0000-00003C600000}"/>
    <cellStyle name="SAPBEXHLevel2X 9 5 2" xfId="25887" xr:uid="{00000000-0005-0000-0000-00003D600000}"/>
    <cellStyle name="SAPBEXHLevel2X 9 6" xfId="14356" xr:uid="{00000000-0005-0000-0000-00003E600000}"/>
    <cellStyle name="SAPBEXHLevel2X_2010-2012 Program Workbook_Incent_FS" xfId="6269" xr:uid="{00000000-0005-0000-0000-00003F600000}"/>
    <cellStyle name="SAPBEXHLevel3" xfId="363" xr:uid="{00000000-0005-0000-0000-000040600000}"/>
    <cellStyle name="SAPBEXHLevel3 10" xfId="3848" xr:uid="{00000000-0005-0000-0000-000041600000}"/>
    <cellStyle name="SAPBEXHLevel3 10 2" xfId="5692" xr:uid="{00000000-0005-0000-0000-000042600000}"/>
    <cellStyle name="SAPBEXHLevel3 10 2 2" xfId="19748" xr:uid="{00000000-0005-0000-0000-000043600000}"/>
    <cellStyle name="SAPBEXHLevel3 10 2 2 2" xfId="26656" xr:uid="{00000000-0005-0000-0000-000044600000}"/>
    <cellStyle name="SAPBEXHLevel3 10 2 3" xfId="18028" xr:uid="{00000000-0005-0000-0000-000045600000}"/>
    <cellStyle name="SAPBEXHLevel3 10 2 3 2" xfId="24942" xr:uid="{00000000-0005-0000-0000-000046600000}"/>
    <cellStyle name="SAPBEXHLevel3 10 2 4" xfId="15038" xr:uid="{00000000-0005-0000-0000-000047600000}"/>
    <cellStyle name="SAPBEXHLevel3 10 2 5" xfId="13485" xr:uid="{00000000-0005-0000-0000-000048600000}"/>
    <cellStyle name="SAPBEXHLevel3 10 3" xfId="10813" xr:uid="{00000000-0005-0000-0000-000049600000}"/>
    <cellStyle name="SAPBEXHLevel3 10 3 2" xfId="22121" xr:uid="{00000000-0005-0000-0000-00004A600000}"/>
    <cellStyle name="SAPBEXHLevel3 10 3 2 2" xfId="29018" xr:uid="{00000000-0005-0000-0000-00004B600000}"/>
    <cellStyle name="SAPBEXHLevel3 10 3 3" xfId="23023" xr:uid="{00000000-0005-0000-0000-00004C600000}"/>
    <cellStyle name="SAPBEXHLevel3 10 3 3 2" xfId="29919" xr:uid="{00000000-0005-0000-0000-00004D600000}"/>
    <cellStyle name="SAPBEXHLevel3 10 3 4" xfId="17524" xr:uid="{00000000-0005-0000-0000-00004E600000}"/>
    <cellStyle name="SAPBEXHLevel3 10 3 5" xfId="24506" xr:uid="{00000000-0005-0000-0000-00004F600000}"/>
    <cellStyle name="SAPBEXHLevel3 10 4" xfId="19135" xr:uid="{00000000-0005-0000-0000-000050600000}"/>
    <cellStyle name="SAPBEXHLevel3 10 4 2" xfId="26044" xr:uid="{00000000-0005-0000-0000-000051600000}"/>
    <cellStyle name="SAPBEXHLevel3 10 5" xfId="14478" xr:uid="{00000000-0005-0000-0000-000052600000}"/>
    <cellStyle name="SAPBEXHLevel3 11" xfId="5222" xr:uid="{00000000-0005-0000-0000-000053600000}"/>
    <cellStyle name="SAPBEXHLevel3 11 2" xfId="5691" xr:uid="{00000000-0005-0000-0000-000054600000}"/>
    <cellStyle name="SAPBEXHLevel3 11 2 2" xfId="19747" xr:uid="{00000000-0005-0000-0000-000055600000}"/>
    <cellStyle name="SAPBEXHLevel3 11 2 2 2" xfId="26655" xr:uid="{00000000-0005-0000-0000-000056600000}"/>
    <cellStyle name="SAPBEXHLevel3 11 2 3" xfId="20406" xr:uid="{00000000-0005-0000-0000-000057600000}"/>
    <cellStyle name="SAPBEXHLevel3 11 2 3 2" xfId="27310" xr:uid="{00000000-0005-0000-0000-000058600000}"/>
    <cellStyle name="SAPBEXHLevel3 11 2 4" xfId="15037" xr:uid="{00000000-0005-0000-0000-000059600000}"/>
    <cellStyle name="SAPBEXHLevel3 11 2 5" xfId="14666" xr:uid="{00000000-0005-0000-0000-00005A600000}"/>
    <cellStyle name="SAPBEXHLevel3 11 3" xfId="10814" xr:uid="{00000000-0005-0000-0000-00005B600000}"/>
    <cellStyle name="SAPBEXHLevel3 11 3 2" xfId="22122" xr:uid="{00000000-0005-0000-0000-00005C600000}"/>
    <cellStyle name="SAPBEXHLevel3 11 3 2 2" xfId="29019" xr:uid="{00000000-0005-0000-0000-00005D600000}"/>
    <cellStyle name="SAPBEXHLevel3 11 3 3" xfId="23024" xr:uid="{00000000-0005-0000-0000-00005E600000}"/>
    <cellStyle name="SAPBEXHLevel3 11 3 3 2" xfId="29920" xr:uid="{00000000-0005-0000-0000-00005F600000}"/>
    <cellStyle name="SAPBEXHLevel3 11 3 4" xfId="17525" xr:uid="{00000000-0005-0000-0000-000060600000}"/>
    <cellStyle name="SAPBEXHLevel3 11 3 5" xfId="24507" xr:uid="{00000000-0005-0000-0000-000061600000}"/>
    <cellStyle name="SAPBEXHLevel3 11 4" xfId="19573" xr:uid="{00000000-0005-0000-0000-000062600000}"/>
    <cellStyle name="SAPBEXHLevel3 11 4 2" xfId="26482" xr:uid="{00000000-0005-0000-0000-000063600000}"/>
    <cellStyle name="SAPBEXHLevel3 11 5" xfId="14863" xr:uid="{00000000-0005-0000-0000-000064600000}"/>
    <cellStyle name="SAPBEXHLevel3 12" xfId="1791" xr:uid="{00000000-0005-0000-0000-000065600000}"/>
    <cellStyle name="SAPBEXHLevel3 12 2" xfId="5690" xr:uid="{00000000-0005-0000-0000-000066600000}"/>
    <cellStyle name="SAPBEXHLevel3 12 2 2" xfId="19746" xr:uid="{00000000-0005-0000-0000-000067600000}"/>
    <cellStyle name="SAPBEXHLevel3 12 2 2 2" xfId="26654" xr:uid="{00000000-0005-0000-0000-000068600000}"/>
    <cellStyle name="SAPBEXHLevel3 12 2 3" xfId="18029" xr:uid="{00000000-0005-0000-0000-000069600000}"/>
    <cellStyle name="SAPBEXHLevel3 12 2 3 2" xfId="24943" xr:uid="{00000000-0005-0000-0000-00006A600000}"/>
    <cellStyle name="SAPBEXHLevel3 12 2 4" xfId="15036" xr:uid="{00000000-0005-0000-0000-00006B600000}"/>
    <cellStyle name="SAPBEXHLevel3 12 2 5" xfId="13979" xr:uid="{00000000-0005-0000-0000-00006C600000}"/>
    <cellStyle name="SAPBEXHLevel3 12 3" xfId="10815" xr:uid="{00000000-0005-0000-0000-00006D600000}"/>
    <cellStyle name="SAPBEXHLevel3 12 3 2" xfId="22123" xr:uid="{00000000-0005-0000-0000-00006E600000}"/>
    <cellStyle name="SAPBEXHLevel3 12 3 2 2" xfId="29020" xr:uid="{00000000-0005-0000-0000-00006F600000}"/>
    <cellStyle name="SAPBEXHLevel3 12 3 3" xfId="23025" xr:uid="{00000000-0005-0000-0000-000070600000}"/>
    <cellStyle name="SAPBEXHLevel3 12 3 3 2" xfId="29921" xr:uid="{00000000-0005-0000-0000-000071600000}"/>
    <cellStyle name="SAPBEXHLevel3 12 3 4" xfId="17526" xr:uid="{00000000-0005-0000-0000-000072600000}"/>
    <cellStyle name="SAPBEXHLevel3 12 3 5" xfId="24508" xr:uid="{00000000-0005-0000-0000-000073600000}"/>
    <cellStyle name="SAPBEXHLevel3 12 4" xfId="18454" xr:uid="{00000000-0005-0000-0000-000074600000}"/>
    <cellStyle name="SAPBEXHLevel3 12 4 2" xfId="25367" xr:uid="{00000000-0005-0000-0000-000075600000}"/>
    <cellStyle name="SAPBEXHLevel3 12 5" xfId="13799" xr:uid="{00000000-0005-0000-0000-000076600000}"/>
    <cellStyle name="SAPBEXHLevel3 13" xfId="5693" xr:uid="{00000000-0005-0000-0000-000077600000}"/>
    <cellStyle name="SAPBEXHLevel3 13 2" xfId="19749" xr:uid="{00000000-0005-0000-0000-000078600000}"/>
    <cellStyle name="SAPBEXHLevel3 13 2 2" xfId="26657" xr:uid="{00000000-0005-0000-0000-000079600000}"/>
    <cellStyle name="SAPBEXHLevel3 13 3" xfId="20407" xr:uid="{00000000-0005-0000-0000-00007A600000}"/>
    <cellStyle name="SAPBEXHLevel3 13 3 2" xfId="27311" xr:uid="{00000000-0005-0000-0000-00007B600000}"/>
    <cellStyle name="SAPBEXHLevel3 13 4" xfId="15039" xr:uid="{00000000-0005-0000-0000-00007C600000}"/>
    <cellStyle name="SAPBEXHLevel3 13 5" xfId="13286" xr:uid="{00000000-0005-0000-0000-00007D600000}"/>
    <cellStyle name="SAPBEXHLevel3 14" xfId="10812" xr:uid="{00000000-0005-0000-0000-00007E600000}"/>
    <cellStyle name="SAPBEXHLevel3 14 2" xfId="22120" xr:uid="{00000000-0005-0000-0000-00007F600000}"/>
    <cellStyle name="SAPBEXHLevel3 14 2 2" xfId="29017" xr:uid="{00000000-0005-0000-0000-000080600000}"/>
    <cellStyle name="SAPBEXHLevel3 14 3" xfId="23022" xr:uid="{00000000-0005-0000-0000-000081600000}"/>
    <cellStyle name="SAPBEXHLevel3 14 3 2" xfId="29918" xr:uid="{00000000-0005-0000-0000-000082600000}"/>
    <cellStyle name="SAPBEXHLevel3 14 4" xfId="17523" xr:uid="{00000000-0005-0000-0000-000083600000}"/>
    <cellStyle name="SAPBEXHLevel3 14 5" xfId="24505" xr:uid="{00000000-0005-0000-0000-000084600000}"/>
    <cellStyle name="SAPBEXHLevel3 15" xfId="18105" xr:uid="{00000000-0005-0000-0000-000085600000}"/>
    <cellStyle name="SAPBEXHLevel3 15 2" xfId="25019" xr:uid="{00000000-0005-0000-0000-000086600000}"/>
    <cellStyle name="SAPBEXHLevel3 16" xfId="13368" xr:uid="{00000000-0005-0000-0000-000087600000}"/>
    <cellStyle name="SAPBEXHLevel3 2" xfId="364" xr:uid="{00000000-0005-0000-0000-000088600000}"/>
    <cellStyle name="SAPBEXHLevel3 2 2" xfId="712" xr:uid="{00000000-0005-0000-0000-000089600000}"/>
    <cellStyle name="SAPBEXHLevel3 2 2 2" xfId="3577" xr:uid="{00000000-0005-0000-0000-00008A600000}"/>
    <cellStyle name="SAPBEXHLevel3 2 2 2 2" xfId="5687" xr:uid="{00000000-0005-0000-0000-00008B600000}"/>
    <cellStyle name="SAPBEXHLevel3 2 2 2 2 2" xfId="19743" xr:uid="{00000000-0005-0000-0000-00008C600000}"/>
    <cellStyle name="SAPBEXHLevel3 2 2 2 2 2 2" xfId="26651" xr:uid="{00000000-0005-0000-0000-00008D600000}"/>
    <cellStyle name="SAPBEXHLevel3 2 2 2 2 3" xfId="19694" xr:uid="{00000000-0005-0000-0000-00008E600000}"/>
    <cellStyle name="SAPBEXHLevel3 2 2 2 2 3 2" xfId="26603" xr:uid="{00000000-0005-0000-0000-00008F600000}"/>
    <cellStyle name="SAPBEXHLevel3 2 2 2 2 4" xfId="15033" xr:uid="{00000000-0005-0000-0000-000090600000}"/>
    <cellStyle name="SAPBEXHLevel3 2 2 2 2 5" xfId="13596" xr:uid="{00000000-0005-0000-0000-000091600000}"/>
    <cellStyle name="SAPBEXHLevel3 2 2 2 3" xfId="10818" xr:uid="{00000000-0005-0000-0000-000092600000}"/>
    <cellStyle name="SAPBEXHLevel3 2 2 2 3 2" xfId="22126" xr:uid="{00000000-0005-0000-0000-000093600000}"/>
    <cellStyle name="SAPBEXHLevel3 2 2 2 3 2 2" xfId="29023" xr:uid="{00000000-0005-0000-0000-000094600000}"/>
    <cellStyle name="SAPBEXHLevel3 2 2 2 3 3" xfId="23028" xr:uid="{00000000-0005-0000-0000-000095600000}"/>
    <cellStyle name="SAPBEXHLevel3 2 2 2 3 3 2" xfId="29924" xr:uid="{00000000-0005-0000-0000-000096600000}"/>
    <cellStyle name="SAPBEXHLevel3 2 2 2 3 4" xfId="17529" xr:uid="{00000000-0005-0000-0000-000097600000}"/>
    <cellStyle name="SAPBEXHLevel3 2 2 2 3 5" xfId="24511" xr:uid="{00000000-0005-0000-0000-000098600000}"/>
    <cellStyle name="SAPBEXHLevel3 2 2 2 4" xfId="19042" xr:uid="{00000000-0005-0000-0000-000099600000}"/>
    <cellStyle name="SAPBEXHLevel3 2 2 2 4 2" xfId="25951" xr:uid="{00000000-0005-0000-0000-00009A600000}"/>
    <cellStyle name="SAPBEXHLevel3 2 2 2 5" xfId="14410" xr:uid="{00000000-0005-0000-0000-00009B600000}"/>
    <cellStyle name="SAPBEXHLevel3 2 2 3" xfId="5688" xr:uid="{00000000-0005-0000-0000-00009C600000}"/>
    <cellStyle name="SAPBEXHLevel3 2 2 3 2" xfId="19744" xr:uid="{00000000-0005-0000-0000-00009D600000}"/>
    <cellStyle name="SAPBEXHLevel3 2 2 3 2 2" xfId="26652" xr:uid="{00000000-0005-0000-0000-00009E600000}"/>
    <cellStyle name="SAPBEXHLevel3 2 2 3 3" xfId="18240" xr:uid="{00000000-0005-0000-0000-00009F600000}"/>
    <cellStyle name="SAPBEXHLevel3 2 2 3 3 2" xfId="25154" xr:uid="{00000000-0005-0000-0000-0000A0600000}"/>
    <cellStyle name="SAPBEXHLevel3 2 2 3 4" xfId="15034" xr:uid="{00000000-0005-0000-0000-0000A1600000}"/>
    <cellStyle name="SAPBEXHLevel3 2 2 3 5" xfId="13981" xr:uid="{00000000-0005-0000-0000-0000A2600000}"/>
    <cellStyle name="SAPBEXHLevel3 2 2 4" xfId="10817" xr:uid="{00000000-0005-0000-0000-0000A3600000}"/>
    <cellStyle name="SAPBEXHLevel3 2 2 4 2" xfId="22125" xr:uid="{00000000-0005-0000-0000-0000A4600000}"/>
    <cellStyle name="SAPBEXHLevel3 2 2 4 2 2" xfId="29022" xr:uid="{00000000-0005-0000-0000-0000A5600000}"/>
    <cellStyle name="SAPBEXHLevel3 2 2 4 3" xfId="23027" xr:uid="{00000000-0005-0000-0000-0000A6600000}"/>
    <cellStyle name="SAPBEXHLevel3 2 2 4 3 2" xfId="29923" xr:uid="{00000000-0005-0000-0000-0000A7600000}"/>
    <cellStyle name="SAPBEXHLevel3 2 2 4 4" xfId="17528" xr:uid="{00000000-0005-0000-0000-0000A8600000}"/>
    <cellStyle name="SAPBEXHLevel3 2 2 4 5" xfId="24510" xr:uid="{00000000-0005-0000-0000-0000A9600000}"/>
    <cellStyle name="SAPBEXHLevel3 2 2 5" xfId="18284" xr:uid="{00000000-0005-0000-0000-0000AA600000}"/>
    <cellStyle name="SAPBEXHLevel3 2 2 5 2" xfId="25198" xr:uid="{00000000-0005-0000-0000-0000AB600000}"/>
    <cellStyle name="SAPBEXHLevel3 2 2 6" xfId="13519" xr:uid="{00000000-0005-0000-0000-0000AC600000}"/>
    <cellStyle name="SAPBEXHLevel3 2 3" xfId="5223" xr:uid="{00000000-0005-0000-0000-0000AD600000}"/>
    <cellStyle name="SAPBEXHLevel3 2 3 2" xfId="5686" xr:uid="{00000000-0005-0000-0000-0000AE600000}"/>
    <cellStyle name="SAPBEXHLevel3 2 3 2 2" xfId="19742" xr:uid="{00000000-0005-0000-0000-0000AF600000}"/>
    <cellStyle name="SAPBEXHLevel3 2 3 2 2 2" xfId="26650" xr:uid="{00000000-0005-0000-0000-0000B0600000}"/>
    <cellStyle name="SAPBEXHLevel3 2 3 2 3" xfId="19715" xr:uid="{00000000-0005-0000-0000-0000B1600000}"/>
    <cellStyle name="SAPBEXHLevel3 2 3 2 3 2" xfId="26623" xr:uid="{00000000-0005-0000-0000-0000B2600000}"/>
    <cellStyle name="SAPBEXHLevel3 2 3 2 4" xfId="15032" xr:uid="{00000000-0005-0000-0000-0000B3600000}"/>
    <cellStyle name="SAPBEXHLevel3 2 3 2 5" xfId="14181" xr:uid="{00000000-0005-0000-0000-0000B4600000}"/>
    <cellStyle name="SAPBEXHLevel3 2 3 3" xfId="10819" xr:uid="{00000000-0005-0000-0000-0000B5600000}"/>
    <cellStyle name="SAPBEXHLevel3 2 3 3 2" xfId="22127" xr:uid="{00000000-0005-0000-0000-0000B6600000}"/>
    <cellStyle name="SAPBEXHLevel3 2 3 3 2 2" xfId="29024" xr:uid="{00000000-0005-0000-0000-0000B7600000}"/>
    <cellStyle name="SAPBEXHLevel3 2 3 3 3" xfId="23029" xr:uid="{00000000-0005-0000-0000-0000B8600000}"/>
    <cellStyle name="SAPBEXHLevel3 2 3 3 3 2" xfId="29925" xr:uid="{00000000-0005-0000-0000-0000B9600000}"/>
    <cellStyle name="SAPBEXHLevel3 2 3 3 4" xfId="17530" xr:uid="{00000000-0005-0000-0000-0000BA600000}"/>
    <cellStyle name="SAPBEXHLevel3 2 3 3 5" xfId="24512" xr:uid="{00000000-0005-0000-0000-0000BB600000}"/>
    <cellStyle name="SAPBEXHLevel3 2 3 4" xfId="9832" xr:uid="{00000000-0005-0000-0000-0000BC600000}"/>
    <cellStyle name="SAPBEXHLevel3 2 3 4 2" xfId="21301" xr:uid="{00000000-0005-0000-0000-0000BD600000}"/>
    <cellStyle name="SAPBEXHLevel3 2 3 4 2 2" xfId="28204" xr:uid="{00000000-0005-0000-0000-0000BE600000}"/>
    <cellStyle name="SAPBEXHLevel3 2 3 4 3" xfId="19960" xr:uid="{00000000-0005-0000-0000-0000BF600000}"/>
    <cellStyle name="SAPBEXHLevel3 2 3 4 3 2" xfId="26868" xr:uid="{00000000-0005-0000-0000-0000C0600000}"/>
    <cellStyle name="SAPBEXHLevel3 2 3 4 4" xfId="16679" xr:uid="{00000000-0005-0000-0000-0000C1600000}"/>
    <cellStyle name="SAPBEXHLevel3 2 3 4 5" xfId="23761" xr:uid="{00000000-0005-0000-0000-0000C2600000}"/>
    <cellStyle name="SAPBEXHLevel3 2 3 5" xfId="19574" xr:uid="{00000000-0005-0000-0000-0000C3600000}"/>
    <cellStyle name="SAPBEXHLevel3 2 3 5 2" xfId="26483" xr:uid="{00000000-0005-0000-0000-0000C4600000}"/>
    <cellStyle name="SAPBEXHLevel3 2 3 6" xfId="14864" xr:uid="{00000000-0005-0000-0000-0000C5600000}"/>
    <cellStyle name="SAPBEXHLevel3 2 4" xfId="2791" xr:uid="{00000000-0005-0000-0000-0000C6600000}"/>
    <cellStyle name="SAPBEXHLevel3 2 4 2" xfId="5685" xr:uid="{00000000-0005-0000-0000-0000C7600000}"/>
    <cellStyle name="SAPBEXHLevel3 2 4 2 2" xfId="19741" xr:uid="{00000000-0005-0000-0000-0000C8600000}"/>
    <cellStyle name="SAPBEXHLevel3 2 4 2 2 2" xfId="26649" xr:uid="{00000000-0005-0000-0000-0000C9600000}"/>
    <cellStyle name="SAPBEXHLevel3 2 4 2 3" xfId="18030" xr:uid="{00000000-0005-0000-0000-0000CA600000}"/>
    <cellStyle name="SAPBEXHLevel3 2 4 2 3 2" xfId="24944" xr:uid="{00000000-0005-0000-0000-0000CB600000}"/>
    <cellStyle name="SAPBEXHLevel3 2 4 2 4" xfId="15031" xr:uid="{00000000-0005-0000-0000-0000CC600000}"/>
    <cellStyle name="SAPBEXHLevel3 2 4 2 5" xfId="14671" xr:uid="{00000000-0005-0000-0000-0000CD600000}"/>
    <cellStyle name="SAPBEXHLevel3 2 4 3" xfId="10820" xr:uid="{00000000-0005-0000-0000-0000CE600000}"/>
    <cellStyle name="SAPBEXHLevel3 2 4 3 2" xfId="22128" xr:uid="{00000000-0005-0000-0000-0000CF600000}"/>
    <cellStyle name="SAPBEXHLevel3 2 4 3 2 2" xfId="29025" xr:uid="{00000000-0005-0000-0000-0000D0600000}"/>
    <cellStyle name="SAPBEXHLevel3 2 4 3 3" xfId="23030" xr:uid="{00000000-0005-0000-0000-0000D1600000}"/>
    <cellStyle name="SAPBEXHLevel3 2 4 3 3 2" xfId="29926" xr:uid="{00000000-0005-0000-0000-0000D2600000}"/>
    <cellStyle name="SAPBEXHLevel3 2 4 3 4" xfId="17531" xr:uid="{00000000-0005-0000-0000-0000D3600000}"/>
    <cellStyle name="SAPBEXHLevel3 2 4 3 5" xfId="24513" xr:uid="{00000000-0005-0000-0000-0000D4600000}"/>
    <cellStyle name="SAPBEXHLevel3 2 4 4" xfId="9533" xr:uid="{00000000-0005-0000-0000-0000D5600000}"/>
    <cellStyle name="SAPBEXHLevel3 2 4 4 2" xfId="21026" xr:uid="{00000000-0005-0000-0000-0000D6600000}"/>
    <cellStyle name="SAPBEXHLevel3 2 4 4 2 2" xfId="27930" xr:uid="{00000000-0005-0000-0000-0000D7600000}"/>
    <cellStyle name="SAPBEXHLevel3 2 4 4 3" xfId="18549" xr:uid="{00000000-0005-0000-0000-0000D8600000}"/>
    <cellStyle name="SAPBEXHLevel3 2 4 4 3 2" xfId="25460" xr:uid="{00000000-0005-0000-0000-0000D9600000}"/>
    <cellStyle name="SAPBEXHLevel3 2 4 4 4" xfId="16381" xr:uid="{00000000-0005-0000-0000-0000DA600000}"/>
    <cellStyle name="SAPBEXHLevel3 2 4 4 5" xfId="23487" xr:uid="{00000000-0005-0000-0000-0000DB600000}"/>
    <cellStyle name="SAPBEXHLevel3 2 4 5" xfId="18745" xr:uid="{00000000-0005-0000-0000-0000DC600000}"/>
    <cellStyle name="SAPBEXHLevel3 2 4 5 2" xfId="25656" xr:uid="{00000000-0005-0000-0000-0000DD600000}"/>
    <cellStyle name="SAPBEXHLevel3 2 4 6" xfId="14085" xr:uid="{00000000-0005-0000-0000-0000DE600000}"/>
    <cellStyle name="SAPBEXHLevel3 2 5" xfId="5689" xr:uid="{00000000-0005-0000-0000-0000DF600000}"/>
    <cellStyle name="SAPBEXHLevel3 2 5 2" xfId="9425" xr:uid="{00000000-0005-0000-0000-0000E0600000}"/>
    <cellStyle name="SAPBEXHLevel3 2 5 2 2" xfId="20924" xr:uid="{00000000-0005-0000-0000-0000E1600000}"/>
    <cellStyle name="SAPBEXHLevel3 2 5 2 2 2" xfId="27828" xr:uid="{00000000-0005-0000-0000-0000E2600000}"/>
    <cellStyle name="SAPBEXHLevel3 2 5 2 3" xfId="18569" xr:uid="{00000000-0005-0000-0000-0000E3600000}"/>
    <cellStyle name="SAPBEXHLevel3 2 5 2 3 2" xfId="25480" xr:uid="{00000000-0005-0000-0000-0000E4600000}"/>
    <cellStyle name="SAPBEXHLevel3 2 5 2 4" xfId="16276" xr:uid="{00000000-0005-0000-0000-0000E5600000}"/>
    <cellStyle name="SAPBEXHLevel3 2 5 2 5" xfId="23385" xr:uid="{00000000-0005-0000-0000-0000E6600000}"/>
    <cellStyle name="SAPBEXHLevel3 2 5 3" xfId="19745" xr:uid="{00000000-0005-0000-0000-0000E7600000}"/>
    <cellStyle name="SAPBEXHLevel3 2 5 3 2" xfId="26653" xr:uid="{00000000-0005-0000-0000-0000E8600000}"/>
    <cellStyle name="SAPBEXHLevel3 2 5 4" xfId="20405" xr:uid="{00000000-0005-0000-0000-0000E9600000}"/>
    <cellStyle name="SAPBEXHLevel3 2 5 4 2" xfId="27309" xr:uid="{00000000-0005-0000-0000-0000EA600000}"/>
    <cellStyle name="SAPBEXHLevel3 2 5 5" xfId="15035" xr:uid="{00000000-0005-0000-0000-0000EB600000}"/>
    <cellStyle name="SAPBEXHLevel3 2 5 6" xfId="14669" xr:uid="{00000000-0005-0000-0000-0000EC600000}"/>
    <cellStyle name="SAPBEXHLevel3 2 6" xfId="10816" xr:uid="{00000000-0005-0000-0000-0000ED600000}"/>
    <cellStyle name="SAPBEXHLevel3 2 6 2" xfId="22124" xr:uid="{00000000-0005-0000-0000-0000EE600000}"/>
    <cellStyle name="SAPBEXHLevel3 2 6 2 2" xfId="29021" xr:uid="{00000000-0005-0000-0000-0000EF600000}"/>
    <cellStyle name="SAPBEXHLevel3 2 6 3" xfId="23026" xr:uid="{00000000-0005-0000-0000-0000F0600000}"/>
    <cellStyle name="SAPBEXHLevel3 2 6 3 2" xfId="29922" xr:uid="{00000000-0005-0000-0000-0000F1600000}"/>
    <cellStyle name="SAPBEXHLevel3 2 6 4" xfId="17527" xr:uid="{00000000-0005-0000-0000-0000F2600000}"/>
    <cellStyle name="SAPBEXHLevel3 2 6 5" xfId="24509" xr:uid="{00000000-0005-0000-0000-0000F3600000}"/>
    <cellStyle name="SAPBEXHLevel3 2 7" xfId="18106" xr:uid="{00000000-0005-0000-0000-0000F4600000}"/>
    <cellStyle name="SAPBEXHLevel3 2 7 2" xfId="25020" xr:uid="{00000000-0005-0000-0000-0000F5600000}"/>
    <cellStyle name="SAPBEXHLevel3 2 8" xfId="13369" xr:uid="{00000000-0005-0000-0000-0000F6600000}"/>
    <cellStyle name="SAPBEXHLevel3 3" xfId="365" xr:uid="{00000000-0005-0000-0000-0000F7600000}"/>
    <cellStyle name="SAPBEXHLevel3 3 2" xfId="3578" xr:uid="{00000000-0005-0000-0000-0000F8600000}"/>
    <cellStyle name="SAPBEXHLevel3 3 2 2" xfId="5683" xr:uid="{00000000-0005-0000-0000-0000F9600000}"/>
    <cellStyle name="SAPBEXHLevel3 3 2 2 2" xfId="19739" xr:uid="{00000000-0005-0000-0000-0000FA600000}"/>
    <cellStyle name="SAPBEXHLevel3 3 2 2 2 2" xfId="26647" xr:uid="{00000000-0005-0000-0000-0000FB600000}"/>
    <cellStyle name="SAPBEXHLevel3 3 2 2 3" xfId="18684" xr:uid="{00000000-0005-0000-0000-0000FC600000}"/>
    <cellStyle name="SAPBEXHLevel3 3 2 2 3 2" xfId="25595" xr:uid="{00000000-0005-0000-0000-0000FD600000}"/>
    <cellStyle name="SAPBEXHLevel3 3 2 2 4" xfId="15029" xr:uid="{00000000-0005-0000-0000-0000FE600000}"/>
    <cellStyle name="SAPBEXHLevel3 3 2 2 5" xfId="14325" xr:uid="{00000000-0005-0000-0000-0000FF600000}"/>
    <cellStyle name="SAPBEXHLevel3 3 2 3" xfId="10822" xr:uid="{00000000-0005-0000-0000-000000610000}"/>
    <cellStyle name="SAPBEXHLevel3 3 2 3 2" xfId="22130" xr:uid="{00000000-0005-0000-0000-000001610000}"/>
    <cellStyle name="SAPBEXHLevel3 3 2 3 2 2" xfId="29027" xr:uid="{00000000-0005-0000-0000-000002610000}"/>
    <cellStyle name="SAPBEXHLevel3 3 2 3 3" xfId="23032" xr:uid="{00000000-0005-0000-0000-000003610000}"/>
    <cellStyle name="SAPBEXHLevel3 3 2 3 3 2" xfId="29928" xr:uid="{00000000-0005-0000-0000-000004610000}"/>
    <cellStyle name="SAPBEXHLevel3 3 2 3 4" xfId="17533" xr:uid="{00000000-0005-0000-0000-000005610000}"/>
    <cellStyle name="SAPBEXHLevel3 3 2 3 5" xfId="24515" xr:uid="{00000000-0005-0000-0000-000006610000}"/>
    <cellStyle name="SAPBEXHLevel3 3 2 4" xfId="9910" xr:uid="{00000000-0005-0000-0000-000007610000}"/>
    <cellStyle name="SAPBEXHLevel3 3 2 4 2" xfId="21379" xr:uid="{00000000-0005-0000-0000-000008610000}"/>
    <cellStyle name="SAPBEXHLevel3 3 2 4 2 2" xfId="28280" xr:uid="{00000000-0005-0000-0000-000009610000}"/>
    <cellStyle name="SAPBEXHLevel3 3 2 4 3" xfId="19178" xr:uid="{00000000-0005-0000-0000-00000A610000}"/>
    <cellStyle name="SAPBEXHLevel3 3 2 4 3 2" xfId="26087" xr:uid="{00000000-0005-0000-0000-00000B610000}"/>
    <cellStyle name="SAPBEXHLevel3 3 2 4 4" xfId="16757" xr:uid="{00000000-0005-0000-0000-00000C610000}"/>
    <cellStyle name="SAPBEXHLevel3 3 2 4 5" xfId="23837" xr:uid="{00000000-0005-0000-0000-00000D610000}"/>
    <cellStyle name="SAPBEXHLevel3 3 2 5" xfId="19043" xr:uid="{00000000-0005-0000-0000-00000E610000}"/>
    <cellStyle name="SAPBEXHLevel3 3 2 5 2" xfId="25952" xr:uid="{00000000-0005-0000-0000-00000F610000}"/>
    <cellStyle name="SAPBEXHLevel3 3 2 6" xfId="14411" xr:uid="{00000000-0005-0000-0000-000010610000}"/>
    <cellStyle name="SAPBEXHLevel3 3 3" xfId="5224" xr:uid="{00000000-0005-0000-0000-000011610000}"/>
    <cellStyle name="SAPBEXHLevel3 3 3 2" xfId="10289" xr:uid="{00000000-0005-0000-0000-000012610000}"/>
    <cellStyle name="SAPBEXHLevel3 3 3 2 2" xfId="21621" xr:uid="{00000000-0005-0000-0000-000013610000}"/>
    <cellStyle name="SAPBEXHLevel3 3 3 2 2 2" xfId="28519" xr:uid="{00000000-0005-0000-0000-000014610000}"/>
    <cellStyle name="SAPBEXHLevel3 3 3 2 3" xfId="22527" xr:uid="{00000000-0005-0000-0000-000015610000}"/>
    <cellStyle name="SAPBEXHLevel3 3 3 2 3 2" xfId="29424" xr:uid="{00000000-0005-0000-0000-000016610000}"/>
    <cellStyle name="SAPBEXHLevel3 3 3 2 4" xfId="17024" xr:uid="{00000000-0005-0000-0000-000017610000}"/>
    <cellStyle name="SAPBEXHLevel3 3 3 2 5" xfId="24056" xr:uid="{00000000-0005-0000-0000-000018610000}"/>
    <cellStyle name="SAPBEXHLevel3 3 3 3" xfId="10823" xr:uid="{00000000-0005-0000-0000-000019610000}"/>
    <cellStyle name="SAPBEXHLevel3 3 3 3 2" xfId="22131" xr:uid="{00000000-0005-0000-0000-00001A610000}"/>
    <cellStyle name="SAPBEXHLevel3 3 3 3 2 2" xfId="29028" xr:uid="{00000000-0005-0000-0000-00001B610000}"/>
    <cellStyle name="SAPBEXHLevel3 3 3 3 3" xfId="23033" xr:uid="{00000000-0005-0000-0000-00001C610000}"/>
    <cellStyle name="SAPBEXHLevel3 3 3 3 3 2" xfId="29929" xr:uid="{00000000-0005-0000-0000-00001D610000}"/>
    <cellStyle name="SAPBEXHLevel3 3 3 3 4" xfId="17534" xr:uid="{00000000-0005-0000-0000-00001E610000}"/>
    <cellStyle name="SAPBEXHLevel3 3 3 3 5" xfId="24516" xr:uid="{00000000-0005-0000-0000-00001F610000}"/>
    <cellStyle name="SAPBEXHLevel3 3 3 4" xfId="9705" xr:uid="{00000000-0005-0000-0000-000020610000}"/>
    <cellStyle name="SAPBEXHLevel3 3 3 4 2" xfId="21174" xr:uid="{00000000-0005-0000-0000-000021610000}"/>
    <cellStyle name="SAPBEXHLevel3 3 3 4 2 2" xfId="28078" xr:uid="{00000000-0005-0000-0000-000022610000}"/>
    <cellStyle name="SAPBEXHLevel3 3 3 4 3" xfId="18958" xr:uid="{00000000-0005-0000-0000-000023610000}"/>
    <cellStyle name="SAPBEXHLevel3 3 3 4 3 2" xfId="25867" xr:uid="{00000000-0005-0000-0000-000024610000}"/>
    <cellStyle name="SAPBEXHLevel3 3 3 4 4" xfId="16552" xr:uid="{00000000-0005-0000-0000-000025610000}"/>
    <cellStyle name="SAPBEXHLevel3 3 3 4 5" xfId="23635" xr:uid="{00000000-0005-0000-0000-000026610000}"/>
    <cellStyle name="SAPBEXHLevel3 3 3 5" xfId="19575" xr:uid="{00000000-0005-0000-0000-000027610000}"/>
    <cellStyle name="SAPBEXHLevel3 3 3 5 2" xfId="26484" xr:uid="{00000000-0005-0000-0000-000028610000}"/>
    <cellStyle name="SAPBEXHLevel3 3 3 6" xfId="14865" xr:uid="{00000000-0005-0000-0000-000029610000}"/>
    <cellStyle name="SAPBEXHLevel3 3 4" xfId="2792" xr:uid="{00000000-0005-0000-0000-00002A610000}"/>
    <cellStyle name="SAPBEXHLevel3 3 4 2" xfId="10290" xr:uid="{00000000-0005-0000-0000-00002B610000}"/>
    <cellStyle name="SAPBEXHLevel3 3 4 2 2" xfId="21622" xr:uid="{00000000-0005-0000-0000-00002C610000}"/>
    <cellStyle name="SAPBEXHLevel3 3 4 2 2 2" xfId="28520" xr:uid="{00000000-0005-0000-0000-00002D610000}"/>
    <cellStyle name="SAPBEXHLevel3 3 4 2 3" xfId="22528" xr:uid="{00000000-0005-0000-0000-00002E610000}"/>
    <cellStyle name="SAPBEXHLevel3 3 4 2 3 2" xfId="29425" xr:uid="{00000000-0005-0000-0000-00002F610000}"/>
    <cellStyle name="SAPBEXHLevel3 3 4 2 4" xfId="17025" xr:uid="{00000000-0005-0000-0000-000030610000}"/>
    <cellStyle name="SAPBEXHLevel3 3 4 2 5" xfId="24057" xr:uid="{00000000-0005-0000-0000-000031610000}"/>
    <cellStyle name="SAPBEXHLevel3 3 4 3" xfId="10824" xr:uid="{00000000-0005-0000-0000-000032610000}"/>
    <cellStyle name="SAPBEXHLevel3 3 4 3 2" xfId="22132" xr:uid="{00000000-0005-0000-0000-000033610000}"/>
    <cellStyle name="SAPBEXHLevel3 3 4 3 2 2" xfId="29029" xr:uid="{00000000-0005-0000-0000-000034610000}"/>
    <cellStyle name="SAPBEXHLevel3 3 4 3 3" xfId="23034" xr:uid="{00000000-0005-0000-0000-000035610000}"/>
    <cellStyle name="SAPBEXHLevel3 3 4 3 3 2" xfId="29930" xr:uid="{00000000-0005-0000-0000-000036610000}"/>
    <cellStyle name="SAPBEXHLevel3 3 4 3 4" xfId="17535" xr:uid="{00000000-0005-0000-0000-000037610000}"/>
    <cellStyle name="SAPBEXHLevel3 3 4 3 5" xfId="24517" xr:uid="{00000000-0005-0000-0000-000038610000}"/>
    <cellStyle name="SAPBEXHLevel3 3 4 4" xfId="9554" xr:uid="{00000000-0005-0000-0000-000039610000}"/>
    <cellStyle name="SAPBEXHLevel3 3 4 4 2" xfId="21047" xr:uid="{00000000-0005-0000-0000-00003A610000}"/>
    <cellStyle name="SAPBEXHLevel3 3 4 4 2 2" xfId="27951" xr:uid="{00000000-0005-0000-0000-00003B610000}"/>
    <cellStyle name="SAPBEXHLevel3 3 4 4 3" xfId="19259" xr:uid="{00000000-0005-0000-0000-00003C610000}"/>
    <cellStyle name="SAPBEXHLevel3 3 4 4 3 2" xfId="26168" xr:uid="{00000000-0005-0000-0000-00003D610000}"/>
    <cellStyle name="SAPBEXHLevel3 3 4 4 4" xfId="16402" xr:uid="{00000000-0005-0000-0000-00003E610000}"/>
    <cellStyle name="SAPBEXHLevel3 3 4 4 5" xfId="23508" xr:uid="{00000000-0005-0000-0000-00003F610000}"/>
    <cellStyle name="SAPBEXHLevel3 3 4 5" xfId="18746" xr:uid="{00000000-0005-0000-0000-000040610000}"/>
    <cellStyle name="SAPBEXHLevel3 3 4 5 2" xfId="25657" xr:uid="{00000000-0005-0000-0000-000041610000}"/>
    <cellStyle name="SAPBEXHLevel3 3 4 6" xfId="14086" xr:uid="{00000000-0005-0000-0000-000042610000}"/>
    <cellStyle name="SAPBEXHLevel3 3 5" xfId="5684" xr:uid="{00000000-0005-0000-0000-000043610000}"/>
    <cellStyle name="SAPBEXHLevel3 3 5 2" xfId="9457" xr:uid="{00000000-0005-0000-0000-000044610000}"/>
    <cellStyle name="SAPBEXHLevel3 3 5 2 2" xfId="20952" xr:uid="{00000000-0005-0000-0000-000045610000}"/>
    <cellStyle name="SAPBEXHLevel3 3 5 2 2 2" xfId="27856" xr:uid="{00000000-0005-0000-0000-000046610000}"/>
    <cellStyle name="SAPBEXHLevel3 3 5 2 3" xfId="19279" xr:uid="{00000000-0005-0000-0000-000047610000}"/>
    <cellStyle name="SAPBEXHLevel3 3 5 2 3 2" xfId="26188" xr:uid="{00000000-0005-0000-0000-000048610000}"/>
    <cellStyle name="SAPBEXHLevel3 3 5 2 4" xfId="16305" xr:uid="{00000000-0005-0000-0000-000049610000}"/>
    <cellStyle name="SAPBEXHLevel3 3 5 2 5" xfId="23413" xr:uid="{00000000-0005-0000-0000-00004A610000}"/>
    <cellStyle name="SAPBEXHLevel3 3 5 3" xfId="19740" xr:uid="{00000000-0005-0000-0000-00004B610000}"/>
    <cellStyle name="SAPBEXHLevel3 3 5 3 2" xfId="26648" xr:uid="{00000000-0005-0000-0000-00004C610000}"/>
    <cellStyle name="SAPBEXHLevel3 3 5 4" xfId="19461" xr:uid="{00000000-0005-0000-0000-00004D610000}"/>
    <cellStyle name="SAPBEXHLevel3 3 5 4 2" xfId="26370" xr:uid="{00000000-0005-0000-0000-00004E610000}"/>
    <cellStyle name="SAPBEXHLevel3 3 5 5" xfId="15030" xr:uid="{00000000-0005-0000-0000-00004F610000}"/>
    <cellStyle name="SAPBEXHLevel3 3 5 6" xfId="14921" xr:uid="{00000000-0005-0000-0000-000050610000}"/>
    <cellStyle name="SAPBEXHLevel3 3 6" xfId="10821" xr:uid="{00000000-0005-0000-0000-000051610000}"/>
    <cellStyle name="SAPBEXHLevel3 3 6 2" xfId="22129" xr:uid="{00000000-0005-0000-0000-000052610000}"/>
    <cellStyle name="SAPBEXHLevel3 3 6 2 2" xfId="29026" xr:uid="{00000000-0005-0000-0000-000053610000}"/>
    <cellStyle name="SAPBEXHLevel3 3 6 3" xfId="23031" xr:uid="{00000000-0005-0000-0000-000054610000}"/>
    <cellStyle name="SAPBEXHLevel3 3 6 3 2" xfId="29927" xr:uid="{00000000-0005-0000-0000-000055610000}"/>
    <cellStyle name="SAPBEXHLevel3 3 6 4" xfId="17532" xr:uid="{00000000-0005-0000-0000-000056610000}"/>
    <cellStyle name="SAPBEXHLevel3 3 6 5" xfId="24514" xr:uid="{00000000-0005-0000-0000-000057610000}"/>
    <cellStyle name="SAPBEXHLevel3 3 7" xfId="10035" xr:uid="{00000000-0005-0000-0000-000058610000}"/>
    <cellStyle name="SAPBEXHLevel3 3 7 2" xfId="21487" xr:uid="{00000000-0005-0000-0000-000059610000}"/>
    <cellStyle name="SAPBEXHLevel3 3 7 2 2" xfId="28386" xr:uid="{00000000-0005-0000-0000-00005A610000}"/>
    <cellStyle name="SAPBEXHLevel3 3 7 3" xfId="18364" xr:uid="{00000000-0005-0000-0000-00005B610000}"/>
    <cellStyle name="SAPBEXHLevel3 3 7 3 2" xfId="25277" xr:uid="{00000000-0005-0000-0000-00005C610000}"/>
    <cellStyle name="SAPBEXHLevel3 3 7 4" xfId="16865" xr:uid="{00000000-0005-0000-0000-00005D610000}"/>
    <cellStyle name="SAPBEXHLevel3 3 7 5" xfId="23940" xr:uid="{00000000-0005-0000-0000-00005E610000}"/>
    <cellStyle name="SAPBEXHLevel3 3 8" xfId="18107" xr:uid="{00000000-0005-0000-0000-00005F610000}"/>
    <cellStyle name="SAPBEXHLevel3 3 8 2" xfId="25021" xr:uid="{00000000-0005-0000-0000-000060610000}"/>
    <cellStyle name="SAPBEXHLevel3 3 9" xfId="13370" xr:uid="{00000000-0005-0000-0000-000061610000}"/>
    <cellStyle name="SAPBEXHLevel3 4" xfId="366" xr:uid="{00000000-0005-0000-0000-000062610000}"/>
    <cellStyle name="SAPBEXHLevel3 4 2" xfId="367" xr:uid="{00000000-0005-0000-0000-000063610000}"/>
    <cellStyle name="SAPBEXHLevel3 4 2 2" xfId="3579" xr:uid="{00000000-0005-0000-0000-000064610000}"/>
    <cellStyle name="SAPBEXHLevel3 4 2 2 2" xfId="10293" xr:uid="{00000000-0005-0000-0000-000065610000}"/>
    <cellStyle name="SAPBEXHLevel3 4 2 2 2 2" xfId="21625" xr:uid="{00000000-0005-0000-0000-000066610000}"/>
    <cellStyle name="SAPBEXHLevel3 4 2 2 2 2 2" xfId="28523" xr:uid="{00000000-0005-0000-0000-000067610000}"/>
    <cellStyle name="SAPBEXHLevel3 4 2 2 2 3" xfId="22531" xr:uid="{00000000-0005-0000-0000-000068610000}"/>
    <cellStyle name="SAPBEXHLevel3 4 2 2 2 3 2" xfId="29428" xr:uid="{00000000-0005-0000-0000-000069610000}"/>
    <cellStyle name="SAPBEXHLevel3 4 2 2 2 4" xfId="17028" xr:uid="{00000000-0005-0000-0000-00006A610000}"/>
    <cellStyle name="SAPBEXHLevel3 4 2 2 2 5" xfId="24060" xr:uid="{00000000-0005-0000-0000-00006B610000}"/>
    <cellStyle name="SAPBEXHLevel3 4 2 2 3" xfId="10827" xr:uid="{00000000-0005-0000-0000-00006C610000}"/>
    <cellStyle name="SAPBEXHLevel3 4 2 2 3 2" xfId="22135" xr:uid="{00000000-0005-0000-0000-00006D610000}"/>
    <cellStyle name="SAPBEXHLevel3 4 2 2 3 2 2" xfId="29032" xr:uid="{00000000-0005-0000-0000-00006E610000}"/>
    <cellStyle name="SAPBEXHLevel3 4 2 2 3 3" xfId="23037" xr:uid="{00000000-0005-0000-0000-00006F610000}"/>
    <cellStyle name="SAPBEXHLevel3 4 2 2 3 3 2" xfId="29933" xr:uid="{00000000-0005-0000-0000-000070610000}"/>
    <cellStyle name="SAPBEXHLevel3 4 2 2 3 4" xfId="17538" xr:uid="{00000000-0005-0000-0000-000071610000}"/>
    <cellStyle name="SAPBEXHLevel3 4 2 2 3 5" xfId="24520" xr:uid="{00000000-0005-0000-0000-000072610000}"/>
    <cellStyle name="SAPBEXHLevel3 4 2 2 4" xfId="19044" xr:uid="{00000000-0005-0000-0000-000073610000}"/>
    <cellStyle name="SAPBEXHLevel3 4 2 2 4 2" xfId="25953" xr:uid="{00000000-0005-0000-0000-000074610000}"/>
    <cellStyle name="SAPBEXHLevel3 4 2 2 5" xfId="14412" xr:uid="{00000000-0005-0000-0000-000075610000}"/>
    <cellStyle name="SAPBEXHLevel3 4 2 3" xfId="10292" xr:uid="{00000000-0005-0000-0000-000076610000}"/>
    <cellStyle name="SAPBEXHLevel3 4 2 3 2" xfId="21624" xr:uid="{00000000-0005-0000-0000-000077610000}"/>
    <cellStyle name="SAPBEXHLevel3 4 2 3 2 2" xfId="28522" xr:uid="{00000000-0005-0000-0000-000078610000}"/>
    <cellStyle name="SAPBEXHLevel3 4 2 3 3" xfId="22530" xr:uid="{00000000-0005-0000-0000-000079610000}"/>
    <cellStyle name="SAPBEXHLevel3 4 2 3 3 2" xfId="29427" xr:uid="{00000000-0005-0000-0000-00007A610000}"/>
    <cellStyle name="SAPBEXHLevel3 4 2 3 4" xfId="17027" xr:uid="{00000000-0005-0000-0000-00007B610000}"/>
    <cellStyle name="SAPBEXHLevel3 4 2 3 5" xfId="24059" xr:uid="{00000000-0005-0000-0000-00007C610000}"/>
    <cellStyle name="SAPBEXHLevel3 4 2 4" xfId="10826" xr:uid="{00000000-0005-0000-0000-00007D610000}"/>
    <cellStyle name="SAPBEXHLevel3 4 2 4 2" xfId="22134" xr:uid="{00000000-0005-0000-0000-00007E610000}"/>
    <cellStyle name="SAPBEXHLevel3 4 2 4 2 2" xfId="29031" xr:uid="{00000000-0005-0000-0000-00007F610000}"/>
    <cellStyle name="SAPBEXHLevel3 4 2 4 3" xfId="23036" xr:uid="{00000000-0005-0000-0000-000080610000}"/>
    <cellStyle name="SAPBEXHLevel3 4 2 4 3 2" xfId="29932" xr:uid="{00000000-0005-0000-0000-000081610000}"/>
    <cellStyle name="SAPBEXHLevel3 4 2 4 4" xfId="17537" xr:uid="{00000000-0005-0000-0000-000082610000}"/>
    <cellStyle name="SAPBEXHLevel3 4 2 4 5" xfId="24519" xr:uid="{00000000-0005-0000-0000-000083610000}"/>
    <cellStyle name="SAPBEXHLevel3 4 2 5" xfId="9771" xr:uid="{00000000-0005-0000-0000-000084610000}"/>
    <cellStyle name="SAPBEXHLevel3 4 2 5 2" xfId="21240" xr:uid="{00000000-0005-0000-0000-000085610000}"/>
    <cellStyle name="SAPBEXHLevel3 4 2 5 2 2" xfId="28144" xr:uid="{00000000-0005-0000-0000-000086610000}"/>
    <cellStyle name="SAPBEXHLevel3 4 2 5 3" xfId="19211" xr:uid="{00000000-0005-0000-0000-000087610000}"/>
    <cellStyle name="SAPBEXHLevel3 4 2 5 3 2" xfId="26120" xr:uid="{00000000-0005-0000-0000-000088610000}"/>
    <cellStyle name="SAPBEXHLevel3 4 2 5 4" xfId="16618" xr:uid="{00000000-0005-0000-0000-000089610000}"/>
    <cellStyle name="SAPBEXHLevel3 4 2 5 5" xfId="23701" xr:uid="{00000000-0005-0000-0000-00008A610000}"/>
    <cellStyle name="SAPBEXHLevel3 4 2 6" xfId="18109" xr:uid="{00000000-0005-0000-0000-00008B610000}"/>
    <cellStyle name="SAPBEXHLevel3 4 2 6 2" xfId="25023" xr:uid="{00000000-0005-0000-0000-00008C610000}"/>
    <cellStyle name="SAPBEXHLevel3 4 2 7" xfId="13372" xr:uid="{00000000-0005-0000-0000-00008D610000}"/>
    <cellStyle name="SAPBEXHLevel3 4 3" xfId="5225" xr:uid="{00000000-0005-0000-0000-00008E610000}"/>
    <cellStyle name="SAPBEXHLevel3 4 3 2" xfId="10294" xr:uid="{00000000-0005-0000-0000-00008F610000}"/>
    <cellStyle name="SAPBEXHLevel3 4 3 2 2" xfId="21626" xr:uid="{00000000-0005-0000-0000-000090610000}"/>
    <cellStyle name="SAPBEXHLevel3 4 3 2 2 2" xfId="28524" xr:uid="{00000000-0005-0000-0000-000091610000}"/>
    <cellStyle name="SAPBEXHLevel3 4 3 2 3" xfId="22532" xr:uid="{00000000-0005-0000-0000-000092610000}"/>
    <cellStyle name="SAPBEXHLevel3 4 3 2 3 2" xfId="29429" xr:uid="{00000000-0005-0000-0000-000093610000}"/>
    <cellStyle name="SAPBEXHLevel3 4 3 2 4" xfId="17029" xr:uid="{00000000-0005-0000-0000-000094610000}"/>
    <cellStyle name="SAPBEXHLevel3 4 3 2 5" xfId="24061" xr:uid="{00000000-0005-0000-0000-000095610000}"/>
    <cellStyle name="SAPBEXHLevel3 4 3 3" xfId="10828" xr:uid="{00000000-0005-0000-0000-000096610000}"/>
    <cellStyle name="SAPBEXHLevel3 4 3 3 2" xfId="22136" xr:uid="{00000000-0005-0000-0000-000097610000}"/>
    <cellStyle name="SAPBEXHLevel3 4 3 3 2 2" xfId="29033" xr:uid="{00000000-0005-0000-0000-000098610000}"/>
    <cellStyle name="SAPBEXHLevel3 4 3 3 3" xfId="23038" xr:uid="{00000000-0005-0000-0000-000099610000}"/>
    <cellStyle name="SAPBEXHLevel3 4 3 3 3 2" xfId="29934" xr:uid="{00000000-0005-0000-0000-00009A610000}"/>
    <cellStyle name="SAPBEXHLevel3 4 3 3 4" xfId="17539" xr:uid="{00000000-0005-0000-0000-00009B610000}"/>
    <cellStyle name="SAPBEXHLevel3 4 3 3 5" xfId="24521" xr:uid="{00000000-0005-0000-0000-00009C610000}"/>
    <cellStyle name="SAPBEXHLevel3 4 3 4" xfId="9805" xr:uid="{00000000-0005-0000-0000-00009D610000}"/>
    <cellStyle name="SAPBEXHLevel3 4 3 4 2" xfId="21274" xr:uid="{00000000-0005-0000-0000-00009E610000}"/>
    <cellStyle name="SAPBEXHLevel3 4 3 4 2 2" xfId="28178" xr:uid="{00000000-0005-0000-0000-00009F610000}"/>
    <cellStyle name="SAPBEXHLevel3 4 3 4 3" xfId="17924" xr:uid="{00000000-0005-0000-0000-0000A0610000}"/>
    <cellStyle name="SAPBEXHLevel3 4 3 4 3 2" xfId="24838" xr:uid="{00000000-0005-0000-0000-0000A1610000}"/>
    <cellStyle name="SAPBEXHLevel3 4 3 4 4" xfId="16652" xr:uid="{00000000-0005-0000-0000-0000A2610000}"/>
    <cellStyle name="SAPBEXHLevel3 4 3 4 5" xfId="23735" xr:uid="{00000000-0005-0000-0000-0000A3610000}"/>
    <cellStyle name="SAPBEXHLevel3 4 3 5" xfId="19576" xr:uid="{00000000-0005-0000-0000-0000A4610000}"/>
    <cellStyle name="SAPBEXHLevel3 4 3 5 2" xfId="26485" xr:uid="{00000000-0005-0000-0000-0000A5610000}"/>
    <cellStyle name="SAPBEXHLevel3 4 3 6" xfId="14866" xr:uid="{00000000-0005-0000-0000-0000A6610000}"/>
    <cellStyle name="SAPBEXHLevel3 4 4" xfId="2793" xr:uid="{00000000-0005-0000-0000-0000A7610000}"/>
    <cellStyle name="SAPBEXHLevel3 4 4 2" xfId="10295" xr:uid="{00000000-0005-0000-0000-0000A8610000}"/>
    <cellStyle name="SAPBEXHLevel3 4 4 2 2" xfId="21627" xr:uid="{00000000-0005-0000-0000-0000A9610000}"/>
    <cellStyle name="SAPBEXHLevel3 4 4 2 2 2" xfId="28525" xr:uid="{00000000-0005-0000-0000-0000AA610000}"/>
    <cellStyle name="SAPBEXHLevel3 4 4 2 3" xfId="22533" xr:uid="{00000000-0005-0000-0000-0000AB610000}"/>
    <cellStyle name="SAPBEXHLevel3 4 4 2 3 2" xfId="29430" xr:uid="{00000000-0005-0000-0000-0000AC610000}"/>
    <cellStyle name="SAPBEXHLevel3 4 4 2 4" xfId="17030" xr:uid="{00000000-0005-0000-0000-0000AD610000}"/>
    <cellStyle name="SAPBEXHLevel3 4 4 2 5" xfId="24062" xr:uid="{00000000-0005-0000-0000-0000AE610000}"/>
    <cellStyle name="SAPBEXHLevel3 4 4 3" xfId="10829" xr:uid="{00000000-0005-0000-0000-0000AF610000}"/>
    <cellStyle name="SAPBEXHLevel3 4 4 3 2" xfId="22137" xr:uid="{00000000-0005-0000-0000-0000B0610000}"/>
    <cellStyle name="SAPBEXHLevel3 4 4 3 2 2" xfId="29034" xr:uid="{00000000-0005-0000-0000-0000B1610000}"/>
    <cellStyle name="SAPBEXHLevel3 4 4 3 3" xfId="23039" xr:uid="{00000000-0005-0000-0000-0000B2610000}"/>
    <cellStyle name="SAPBEXHLevel3 4 4 3 3 2" xfId="29935" xr:uid="{00000000-0005-0000-0000-0000B3610000}"/>
    <cellStyle name="SAPBEXHLevel3 4 4 3 4" xfId="17540" xr:uid="{00000000-0005-0000-0000-0000B4610000}"/>
    <cellStyle name="SAPBEXHLevel3 4 4 3 5" xfId="24522" xr:uid="{00000000-0005-0000-0000-0000B5610000}"/>
    <cellStyle name="SAPBEXHLevel3 4 4 4" xfId="9603" xr:uid="{00000000-0005-0000-0000-0000B6610000}"/>
    <cellStyle name="SAPBEXHLevel3 4 4 4 2" xfId="21078" xr:uid="{00000000-0005-0000-0000-0000B7610000}"/>
    <cellStyle name="SAPBEXHLevel3 4 4 4 2 2" xfId="27982" xr:uid="{00000000-0005-0000-0000-0000B8610000}"/>
    <cellStyle name="SAPBEXHLevel3 4 4 4 3" xfId="19703" xr:uid="{00000000-0005-0000-0000-0000B9610000}"/>
    <cellStyle name="SAPBEXHLevel3 4 4 4 3 2" xfId="26612" xr:uid="{00000000-0005-0000-0000-0000BA610000}"/>
    <cellStyle name="SAPBEXHLevel3 4 4 4 4" xfId="16451" xr:uid="{00000000-0005-0000-0000-0000BB610000}"/>
    <cellStyle name="SAPBEXHLevel3 4 4 4 5" xfId="23539" xr:uid="{00000000-0005-0000-0000-0000BC610000}"/>
    <cellStyle name="SAPBEXHLevel3 4 4 5" xfId="18747" xr:uid="{00000000-0005-0000-0000-0000BD610000}"/>
    <cellStyle name="SAPBEXHLevel3 4 4 5 2" xfId="25658" xr:uid="{00000000-0005-0000-0000-0000BE610000}"/>
    <cellStyle name="SAPBEXHLevel3 4 4 6" xfId="14087" xr:uid="{00000000-0005-0000-0000-0000BF610000}"/>
    <cellStyle name="SAPBEXHLevel3 4 5" xfId="10291" xr:uid="{00000000-0005-0000-0000-0000C0610000}"/>
    <cellStyle name="SAPBEXHLevel3 4 5 2" xfId="9490" xr:uid="{00000000-0005-0000-0000-0000C1610000}"/>
    <cellStyle name="SAPBEXHLevel3 4 5 2 2" xfId="20984" xr:uid="{00000000-0005-0000-0000-0000C2610000}"/>
    <cellStyle name="SAPBEXHLevel3 4 5 2 2 2" xfId="27888" xr:uid="{00000000-0005-0000-0000-0000C3610000}"/>
    <cellStyle name="SAPBEXHLevel3 4 5 2 3" xfId="19274" xr:uid="{00000000-0005-0000-0000-0000C4610000}"/>
    <cellStyle name="SAPBEXHLevel3 4 5 2 3 2" xfId="26183" xr:uid="{00000000-0005-0000-0000-0000C5610000}"/>
    <cellStyle name="SAPBEXHLevel3 4 5 2 4" xfId="16338" xr:uid="{00000000-0005-0000-0000-0000C6610000}"/>
    <cellStyle name="SAPBEXHLevel3 4 5 2 5" xfId="23445" xr:uid="{00000000-0005-0000-0000-0000C7610000}"/>
    <cellStyle name="SAPBEXHLevel3 4 5 3" xfId="21623" xr:uid="{00000000-0005-0000-0000-0000C8610000}"/>
    <cellStyle name="SAPBEXHLevel3 4 5 3 2" xfId="28521" xr:uid="{00000000-0005-0000-0000-0000C9610000}"/>
    <cellStyle name="SAPBEXHLevel3 4 5 4" xfId="22529" xr:uid="{00000000-0005-0000-0000-0000CA610000}"/>
    <cellStyle name="SAPBEXHLevel3 4 5 4 2" xfId="29426" xr:uid="{00000000-0005-0000-0000-0000CB610000}"/>
    <cellStyle name="SAPBEXHLevel3 4 5 5" xfId="17026" xr:uid="{00000000-0005-0000-0000-0000CC610000}"/>
    <cellStyle name="SAPBEXHLevel3 4 5 6" xfId="24058" xr:uid="{00000000-0005-0000-0000-0000CD610000}"/>
    <cellStyle name="SAPBEXHLevel3 4 6" xfId="10825" xr:uid="{00000000-0005-0000-0000-0000CE610000}"/>
    <cellStyle name="SAPBEXHLevel3 4 6 2" xfId="22133" xr:uid="{00000000-0005-0000-0000-0000CF610000}"/>
    <cellStyle name="SAPBEXHLevel3 4 6 2 2" xfId="29030" xr:uid="{00000000-0005-0000-0000-0000D0610000}"/>
    <cellStyle name="SAPBEXHLevel3 4 6 3" xfId="23035" xr:uid="{00000000-0005-0000-0000-0000D1610000}"/>
    <cellStyle name="SAPBEXHLevel3 4 6 3 2" xfId="29931" xr:uid="{00000000-0005-0000-0000-0000D2610000}"/>
    <cellStyle name="SAPBEXHLevel3 4 6 4" xfId="17536" xr:uid="{00000000-0005-0000-0000-0000D3610000}"/>
    <cellStyle name="SAPBEXHLevel3 4 6 5" xfId="24518" xr:uid="{00000000-0005-0000-0000-0000D4610000}"/>
    <cellStyle name="SAPBEXHLevel3 4 7" xfId="10078" xr:uid="{00000000-0005-0000-0000-0000D5610000}"/>
    <cellStyle name="SAPBEXHLevel3 4 7 2" xfId="21524" xr:uid="{00000000-0005-0000-0000-0000D6610000}"/>
    <cellStyle name="SAPBEXHLevel3 4 7 2 2" xfId="28423" xr:uid="{00000000-0005-0000-0000-0000D7610000}"/>
    <cellStyle name="SAPBEXHLevel3 4 7 3" xfId="18463" xr:uid="{00000000-0005-0000-0000-0000D8610000}"/>
    <cellStyle name="SAPBEXHLevel3 4 7 3 2" xfId="25376" xr:uid="{00000000-0005-0000-0000-0000D9610000}"/>
    <cellStyle name="SAPBEXHLevel3 4 7 4" xfId="16903" xr:uid="{00000000-0005-0000-0000-0000DA610000}"/>
    <cellStyle name="SAPBEXHLevel3 4 7 5" xfId="23977" xr:uid="{00000000-0005-0000-0000-0000DB610000}"/>
    <cellStyle name="SAPBEXHLevel3 4 8" xfId="18108" xr:uid="{00000000-0005-0000-0000-0000DC610000}"/>
    <cellStyle name="SAPBEXHLevel3 4 8 2" xfId="25022" xr:uid="{00000000-0005-0000-0000-0000DD610000}"/>
    <cellStyle name="SAPBEXHLevel3 4 9" xfId="13371" xr:uid="{00000000-0005-0000-0000-0000DE610000}"/>
    <cellStyle name="SAPBEXHLevel3 5" xfId="817" xr:uid="{00000000-0005-0000-0000-0000DF610000}"/>
    <cellStyle name="SAPBEXHLevel3 5 10" xfId="18352" xr:uid="{00000000-0005-0000-0000-0000E0610000}"/>
    <cellStyle name="SAPBEXHLevel3 5 10 2" xfId="25265" xr:uid="{00000000-0005-0000-0000-0000E1610000}"/>
    <cellStyle name="SAPBEXHLevel3 5 11" xfId="13560" xr:uid="{00000000-0005-0000-0000-0000E2610000}"/>
    <cellStyle name="SAPBEXHLevel3 5 2" xfId="850" xr:uid="{00000000-0005-0000-0000-0000E3610000}"/>
    <cellStyle name="SAPBEXHLevel3 5 2 2" xfId="3581" xr:uid="{00000000-0005-0000-0000-0000E4610000}"/>
    <cellStyle name="SAPBEXHLevel3 5 2 2 2" xfId="10298" xr:uid="{00000000-0005-0000-0000-0000E5610000}"/>
    <cellStyle name="SAPBEXHLevel3 5 2 2 2 2" xfId="21630" xr:uid="{00000000-0005-0000-0000-0000E6610000}"/>
    <cellStyle name="SAPBEXHLevel3 5 2 2 2 2 2" xfId="28528" xr:uid="{00000000-0005-0000-0000-0000E7610000}"/>
    <cellStyle name="SAPBEXHLevel3 5 2 2 2 3" xfId="22536" xr:uid="{00000000-0005-0000-0000-0000E8610000}"/>
    <cellStyle name="SAPBEXHLevel3 5 2 2 2 3 2" xfId="29433" xr:uid="{00000000-0005-0000-0000-0000E9610000}"/>
    <cellStyle name="SAPBEXHLevel3 5 2 2 2 4" xfId="17033" xr:uid="{00000000-0005-0000-0000-0000EA610000}"/>
    <cellStyle name="SAPBEXHLevel3 5 2 2 2 5" xfId="24065" xr:uid="{00000000-0005-0000-0000-0000EB610000}"/>
    <cellStyle name="SAPBEXHLevel3 5 2 2 3" xfId="10832" xr:uid="{00000000-0005-0000-0000-0000EC610000}"/>
    <cellStyle name="SAPBEXHLevel3 5 2 2 3 2" xfId="22140" xr:uid="{00000000-0005-0000-0000-0000ED610000}"/>
    <cellStyle name="SAPBEXHLevel3 5 2 2 3 2 2" xfId="29037" xr:uid="{00000000-0005-0000-0000-0000EE610000}"/>
    <cellStyle name="SAPBEXHLevel3 5 2 2 3 3" xfId="23042" xr:uid="{00000000-0005-0000-0000-0000EF610000}"/>
    <cellStyle name="SAPBEXHLevel3 5 2 2 3 3 2" xfId="29938" xr:uid="{00000000-0005-0000-0000-0000F0610000}"/>
    <cellStyle name="SAPBEXHLevel3 5 2 2 3 4" xfId="17543" xr:uid="{00000000-0005-0000-0000-0000F1610000}"/>
    <cellStyle name="SAPBEXHLevel3 5 2 2 3 5" xfId="24525" xr:uid="{00000000-0005-0000-0000-0000F2610000}"/>
    <cellStyle name="SAPBEXHLevel3 5 2 2 4" xfId="19046" xr:uid="{00000000-0005-0000-0000-0000F3610000}"/>
    <cellStyle name="SAPBEXHLevel3 5 2 2 4 2" xfId="25955" xr:uid="{00000000-0005-0000-0000-0000F4610000}"/>
    <cellStyle name="SAPBEXHLevel3 5 2 2 5" xfId="14414" xr:uid="{00000000-0005-0000-0000-0000F5610000}"/>
    <cellStyle name="SAPBEXHLevel3 5 2 3" xfId="5227" xr:uid="{00000000-0005-0000-0000-0000F6610000}"/>
    <cellStyle name="SAPBEXHLevel3 5 2 3 2" xfId="10299" xr:uid="{00000000-0005-0000-0000-0000F7610000}"/>
    <cellStyle name="SAPBEXHLevel3 5 2 3 2 2" xfId="21631" xr:uid="{00000000-0005-0000-0000-0000F8610000}"/>
    <cellStyle name="SAPBEXHLevel3 5 2 3 2 2 2" xfId="28529" xr:uid="{00000000-0005-0000-0000-0000F9610000}"/>
    <cellStyle name="SAPBEXHLevel3 5 2 3 2 3" xfId="22537" xr:uid="{00000000-0005-0000-0000-0000FA610000}"/>
    <cellStyle name="SAPBEXHLevel3 5 2 3 2 3 2" xfId="29434" xr:uid="{00000000-0005-0000-0000-0000FB610000}"/>
    <cellStyle name="SAPBEXHLevel3 5 2 3 2 4" xfId="17034" xr:uid="{00000000-0005-0000-0000-0000FC610000}"/>
    <cellStyle name="SAPBEXHLevel3 5 2 3 2 5" xfId="24066" xr:uid="{00000000-0005-0000-0000-0000FD610000}"/>
    <cellStyle name="SAPBEXHLevel3 5 2 3 3" xfId="10833" xr:uid="{00000000-0005-0000-0000-0000FE610000}"/>
    <cellStyle name="SAPBEXHLevel3 5 2 3 3 2" xfId="22141" xr:uid="{00000000-0005-0000-0000-0000FF610000}"/>
    <cellStyle name="SAPBEXHLevel3 5 2 3 3 2 2" xfId="29038" xr:uid="{00000000-0005-0000-0000-000000620000}"/>
    <cellStyle name="SAPBEXHLevel3 5 2 3 3 3" xfId="23043" xr:uid="{00000000-0005-0000-0000-000001620000}"/>
    <cellStyle name="SAPBEXHLevel3 5 2 3 3 3 2" xfId="29939" xr:uid="{00000000-0005-0000-0000-000002620000}"/>
    <cellStyle name="SAPBEXHLevel3 5 2 3 3 4" xfId="17544" xr:uid="{00000000-0005-0000-0000-000003620000}"/>
    <cellStyle name="SAPBEXHLevel3 5 2 3 3 5" xfId="24526" xr:uid="{00000000-0005-0000-0000-000004620000}"/>
    <cellStyle name="SAPBEXHLevel3 5 2 3 4" xfId="19578" xr:uid="{00000000-0005-0000-0000-000005620000}"/>
    <cellStyle name="SAPBEXHLevel3 5 2 3 4 2" xfId="26487" xr:uid="{00000000-0005-0000-0000-000006620000}"/>
    <cellStyle name="SAPBEXHLevel3 5 2 3 5" xfId="14868" xr:uid="{00000000-0005-0000-0000-000007620000}"/>
    <cellStyle name="SAPBEXHLevel3 5 2 4" xfId="2795" xr:uid="{00000000-0005-0000-0000-000008620000}"/>
    <cellStyle name="SAPBEXHLevel3 5 2 4 2" xfId="10300" xr:uid="{00000000-0005-0000-0000-000009620000}"/>
    <cellStyle name="SAPBEXHLevel3 5 2 4 2 2" xfId="21632" xr:uid="{00000000-0005-0000-0000-00000A620000}"/>
    <cellStyle name="SAPBEXHLevel3 5 2 4 2 2 2" xfId="28530" xr:uid="{00000000-0005-0000-0000-00000B620000}"/>
    <cellStyle name="SAPBEXHLevel3 5 2 4 2 3" xfId="22538" xr:uid="{00000000-0005-0000-0000-00000C620000}"/>
    <cellStyle name="SAPBEXHLevel3 5 2 4 2 3 2" xfId="29435" xr:uid="{00000000-0005-0000-0000-00000D620000}"/>
    <cellStyle name="SAPBEXHLevel3 5 2 4 2 4" xfId="17035" xr:uid="{00000000-0005-0000-0000-00000E620000}"/>
    <cellStyle name="SAPBEXHLevel3 5 2 4 2 5" xfId="24067" xr:uid="{00000000-0005-0000-0000-00000F620000}"/>
    <cellStyle name="SAPBEXHLevel3 5 2 4 3" xfId="10834" xr:uid="{00000000-0005-0000-0000-000010620000}"/>
    <cellStyle name="SAPBEXHLevel3 5 2 4 3 2" xfId="22142" xr:uid="{00000000-0005-0000-0000-000011620000}"/>
    <cellStyle name="SAPBEXHLevel3 5 2 4 3 2 2" xfId="29039" xr:uid="{00000000-0005-0000-0000-000012620000}"/>
    <cellStyle name="SAPBEXHLevel3 5 2 4 3 3" xfId="23044" xr:uid="{00000000-0005-0000-0000-000013620000}"/>
    <cellStyle name="SAPBEXHLevel3 5 2 4 3 3 2" xfId="29940" xr:uid="{00000000-0005-0000-0000-000014620000}"/>
    <cellStyle name="SAPBEXHLevel3 5 2 4 3 4" xfId="17545" xr:uid="{00000000-0005-0000-0000-000015620000}"/>
    <cellStyle name="SAPBEXHLevel3 5 2 4 3 5" xfId="24527" xr:uid="{00000000-0005-0000-0000-000016620000}"/>
    <cellStyle name="SAPBEXHLevel3 5 2 4 4" xfId="18749" xr:uid="{00000000-0005-0000-0000-000017620000}"/>
    <cellStyle name="SAPBEXHLevel3 5 2 4 4 2" xfId="25660" xr:uid="{00000000-0005-0000-0000-000018620000}"/>
    <cellStyle name="SAPBEXHLevel3 5 2 4 5" xfId="14089" xr:uid="{00000000-0005-0000-0000-000019620000}"/>
    <cellStyle name="SAPBEXHLevel3 5 2 5" xfId="10297" xr:uid="{00000000-0005-0000-0000-00001A620000}"/>
    <cellStyle name="SAPBEXHLevel3 5 2 5 2" xfId="21629" xr:uid="{00000000-0005-0000-0000-00001B620000}"/>
    <cellStyle name="SAPBEXHLevel3 5 2 5 2 2" xfId="28527" xr:uid="{00000000-0005-0000-0000-00001C620000}"/>
    <cellStyle name="SAPBEXHLevel3 5 2 5 3" xfId="22535" xr:uid="{00000000-0005-0000-0000-00001D620000}"/>
    <cellStyle name="SAPBEXHLevel3 5 2 5 3 2" xfId="29432" xr:uid="{00000000-0005-0000-0000-00001E620000}"/>
    <cellStyle name="SAPBEXHLevel3 5 2 5 4" xfId="17032" xr:uid="{00000000-0005-0000-0000-00001F620000}"/>
    <cellStyle name="SAPBEXHLevel3 5 2 5 5" xfId="24064" xr:uid="{00000000-0005-0000-0000-000020620000}"/>
    <cellStyle name="SAPBEXHLevel3 5 2 6" xfId="10831" xr:uid="{00000000-0005-0000-0000-000021620000}"/>
    <cellStyle name="SAPBEXHLevel3 5 2 6 2" xfId="22139" xr:uid="{00000000-0005-0000-0000-000022620000}"/>
    <cellStyle name="SAPBEXHLevel3 5 2 6 2 2" xfId="29036" xr:uid="{00000000-0005-0000-0000-000023620000}"/>
    <cellStyle name="SAPBEXHLevel3 5 2 6 3" xfId="23041" xr:uid="{00000000-0005-0000-0000-000024620000}"/>
    <cellStyle name="SAPBEXHLevel3 5 2 6 3 2" xfId="29937" xr:uid="{00000000-0005-0000-0000-000025620000}"/>
    <cellStyle name="SAPBEXHLevel3 5 2 6 4" xfId="17542" xr:uid="{00000000-0005-0000-0000-000026620000}"/>
    <cellStyle name="SAPBEXHLevel3 5 2 6 5" xfId="24524" xr:uid="{00000000-0005-0000-0000-000027620000}"/>
    <cellStyle name="SAPBEXHLevel3 5 2 7" xfId="9735" xr:uid="{00000000-0005-0000-0000-000028620000}"/>
    <cellStyle name="SAPBEXHLevel3 5 2 7 2" xfId="21204" xr:uid="{00000000-0005-0000-0000-000029620000}"/>
    <cellStyle name="SAPBEXHLevel3 5 2 7 2 2" xfId="28108" xr:uid="{00000000-0005-0000-0000-00002A620000}"/>
    <cellStyle name="SAPBEXHLevel3 5 2 7 3" xfId="20566" xr:uid="{00000000-0005-0000-0000-00002B620000}"/>
    <cellStyle name="SAPBEXHLevel3 5 2 7 3 2" xfId="27470" xr:uid="{00000000-0005-0000-0000-00002C620000}"/>
    <cellStyle name="SAPBEXHLevel3 5 2 7 4" xfId="16582" xr:uid="{00000000-0005-0000-0000-00002D620000}"/>
    <cellStyle name="SAPBEXHLevel3 5 2 7 5" xfId="23665" xr:uid="{00000000-0005-0000-0000-00002E620000}"/>
    <cellStyle name="SAPBEXHLevel3 5 2 8" xfId="18361" xr:uid="{00000000-0005-0000-0000-00002F620000}"/>
    <cellStyle name="SAPBEXHLevel3 5 2 8 2" xfId="25274" xr:uid="{00000000-0005-0000-0000-000030620000}"/>
    <cellStyle name="SAPBEXHLevel3 5 2 9" xfId="13576" xr:uid="{00000000-0005-0000-0000-000031620000}"/>
    <cellStyle name="SAPBEXHLevel3 5 3" xfId="2796" xr:uid="{00000000-0005-0000-0000-000032620000}"/>
    <cellStyle name="SAPBEXHLevel3 5 3 2" xfId="3582" xr:uid="{00000000-0005-0000-0000-000033620000}"/>
    <cellStyle name="SAPBEXHLevel3 5 3 2 2" xfId="10302" xr:uid="{00000000-0005-0000-0000-000034620000}"/>
    <cellStyle name="SAPBEXHLevel3 5 3 2 2 2" xfId="21634" xr:uid="{00000000-0005-0000-0000-000035620000}"/>
    <cellStyle name="SAPBEXHLevel3 5 3 2 2 2 2" xfId="28532" xr:uid="{00000000-0005-0000-0000-000036620000}"/>
    <cellStyle name="SAPBEXHLevel3 5 3 2 2 3" xfId="22540" xr:uid="{00000000-0005-0000-0000-000037620000}"/>
    <cellStyle name="SAPBEXHLevel3 5 3 2 2 3 2" xfId="29437" xr:uid="{00000000-0005-0000-0000-000038620000}"/>
    <cellStyle name="SAPBEXHLevel3 5 3 2 2 4" xfId="17037" xr:uid="{00000000-0005-0000-0000-000039620000}"/>
    <cellStyle name="SAPBEXHLevel3 5 3 2 2 5" xfId="24069" xr:uid="{00000000-0005-0000-0000-00003A620000}"/>
    <cellStyle name="SAPBEXHLevel3 5 3 2 3" xfId="10836" xr:uid="{00000000-0005-0000-0000-00003B620000}"/>
    <cellStyle name="SAPBEXHLevel3 5 3 2 3 2" xfId="22144" xr:uid="{00000000-0005-0000-0000-00003C620000}"/>
    <cellStyle name="SAPBEXHLevel3 5 3 2 3 2 2" xfId="29041" xr:uid="{00000000-0005-0000-0000-00003D620000}"/>
    <cellStyle name="SAPBEXHLevel3 5 3 2 3 3" xfId="23046" xr:uid="{00000000-0005-0000-0000-00003E620000}"/>
    <cellStyle name="SAPBEXHLevel3 5 3 2 3 3 2" xfId="29942" xr:uid="{00000000-0005-0000-0000-00003F620000}"/>
    <cellStyle name="SAPBEXHLevel3 5 3 2 3 4" xfId="17547" xr:uid="{00000000-0005-0000-0000-000040620000}"/>
    <cellStyle name="SAPBEXHLevel3 5 3 2 3 5" xfId="24529" xr:uid="{00000000-0005-0000-0000-000041620000}"/>
    <cellStyle name="SAPBEXHLevel3 5 3 2 4" xfId="19047" xr:uid="{00000000-0005-0000-0000-000042620000}"/>
    <cellStyle name="SAPBEXHLevel3 5 3 2 4 2" xfId="25956" xr:uid="{00000000-0005-0000-0000-000043620000}"/>
    <cellStyle name="SAPBEXHLevel3 5 3 2 5" xfId="14415" xr:uid="{00000000-0005-0000-0000-000044620000}"/>
    <cellStyle name="SAPBEXHLevel3 5 3 3" xfId="5228" xr:uid="{00000000-0005-0000-0000-000045620000}"/>
    <cellStyle name="SAPBEXHLevel3 5 3 3 2" xfId="10303" xr:uid="{00000000-0005-0000-0000-000046620000}"/>
    <cellStyle name="SAPBEXHLevel3 5 3 3 2 2" xfId="21635" xr:uid="{00000000-0005-0000-0000-000047620000}"/>
    <cellStyle name="SAPBEXHLevel3 5 3 3 2 2 2" xfId="28533" xr:uid="{00000000-0005-0000-0000-000048620000}"/>
    <cellStyle name="SAPBEXHLevel3 5 3 3 2 3" xfId="22541" xr:uid="{00000000-0005-0000-0000-000049620000}"/>
    <cellStyle name="SAPBEXHLevel3 5 3 3 2 3 2" xfId="29438" xr:uid="{00000000-0005-0000-0000-00004A620000}"/>
    <cellStyle name="SAPBEXHLevel3 5 3 3 2 4" xfId="17038" xr:uid="{00000000-0005-0000-0000-00004B620000}"/>
    <cellStyle name="SAPBEXHLevel3 5 3 3 2 5" xfId="24070" xr:uid="{00000000-0005-0000-0000-00004C620000}"/>
    <cellStyle name="SAPBEXHLevel3 5 3 3 3" xfId="10837" xr:uid="{00000000-0005-0000-0000-00004D620000}"/>
    <cellStyle name="SAPBEXHLevel3 5 3 3 3 2" xfId="22145" xr:uid="{00000000-0005-0000-0000-00004E620000}"/>
    <cellStyle name="SAPBEXHLevel3 5 3 3 3 2 2" xfId="29042" xr:uid="{00000000-0005-0000-0000-00004F620000}"/>
    <cellStyle name="SAPBEXHLevel3 5 3 3 3 3" xfId="23047" xr:uid="{00000000-0005-0000-0000-000050620000}"/>
    <cellStyle name="SAPBEXHLevel3 5 3 3 3 3 2" xfId="29943" xr:uid="{00000000-0005-0000-0000-000051620000}"/>
    <cellStyle name="SAPBEXHLevel3 5 3 3 3 4" xfId="17548" xr:uid="{00000000-0005-0000-0000-000052620000}"/>
    <cellStyle name="SAPBEXHLevel3 5 3 3 3 5" xfId="24530" xr:uid="{00000000-0005-0000-0000-000053620000}"/>
    <cellStyle name="SAPBEXHLevel3 5 3 3 4" xfId="19579" xr:uid="{00000000-0005-0000-0000-000054620000}"/>
    <cellStyle name="SAPBEXHLevel3 5 3 3 4 2" xfId="26488" xr:uid="{00000000-0005-0000-0000-000055620000}"/>
    <cellStyle name="SAPBEXHLevel3 5 3 3 5" xfId="14869" xr:uid="{00000000-0005-0000-0000-000056620000}"/>
    <cellStyle name="SAPBEXHLevel3 5 3 4" xfId="10301" xr:uid="{00000000-0005-0000-0000-000057620000}"/>
    <cellStyle name="SAPBEXHLevel3 5 3 4 2" xfId="21633" xr:uid="{00000000-0005-0000-0000-000058620000}"/>
    <cellStyle name="SAPBEXHLevel3 5 3 4 2 2" xfId="28531" xr:uid="{00000000-0005-0000-0000-000059620000}"/>
    <cellStyle name="SAPBEXHLevel3 5 3 4 3" xfId="22539" xr:uid="{00000000-0005-0000-0000-00005A620000}"/>
    <cellStyle name="SAPBEXHLevel3 5 3 4 3 2" xfId="29436" xr:uid="{00000000-0005-0000-0000-00005B620000}"/>
    <cellStyle name="SAPBEXHLevel3 5 3 4 4" xfId="17036" xr:uid="{00000000-0005-0000-0000-00005C620000}"/>
    <cellStyle name="SAPBEXHLevel3 5 3 4 5" xfId="24068" xr:uid="{00000000-0005-0000-0000-00005D620000}"/>
    <cellStyle name="SAPBEXHLevel3 5 3 5" xfId="10835" xr:uid="{00000000-0005-0000-0000-00005E620000}"/>
    <cellStyle name="SAPBEXHLevel3 5 3 5 2" xfId="22143" xr:uid="{00000000-0005-0000-0000-00005F620000}"/>
    <cellStyle name="SAPBEXHLevel3 5 3 5 2 2" xfId="29040" xr:uid="{00000000-0005-0000-0000-000060620000}"/>
    <cellStyle name="SAPBEXHLevel3 5 3 5 3" xfId="23045" xr:uid="{00000000-0005-0000-0000-000061620000}"/>
    <cellStyle name="SAPBEXHLevel3 5 3 5 3 2" xfId="29941" xr:uid="{00000000-0005-0000-0000-000062620000}"/>
    <cellStyle name="SAPBEXHLevel3 5 3 5 4" xfId="17546" xr:uid="{00000000-0005-0000-0000-000063620000}"/>
    <cellStyle name="SAPBEXHLevel3 5 3 5 5" xfId="24528" xr:uid="{00000000-0005-0000-0000-000064620000}"/>
    <cellStyle name="SAPBEXHLevel3 5 3 6" xfId="9644" xr:uid="{00000000-0005-0000-0000-000065620000}"/>
    <cellStyle name="SAPBEXHLevel3 5 3 6 2" xfId="21113" xr:uid="{00000000-0005-0000-0000-000066620000}"/>
    <cellStyle name="SAPBEXHLevel3 5 3 6 2 2" xfId="28017" xr:uid="{00000000-0005-0000-0000-000067620000}"/>
    <cellStyle name="SAPBEXHLevel3 5 3 6 3" xfId="19630" xr:uid="{00000000-0005-0000-0000-000068620000}"/>
    <cellStyle name="SAPBEXHLevel3 5 3 6 3 2" xfId="26539" xr:uid="{00000000-0005-0000-0000-000069620000}"/>
    <cellStyle name="SAPBEXHLevel3 5 3 6 4" xfId="16491" xr:uid="{00000000-0005-0000-0000-00006A620000}"/>
    <cellStyle name="SAPBEXHLevel3 5 3 6 5" xfId="23574" xr:uid="{00000000-0005-0000-0000-00006B620000}"/>
    <cellStyle name="SAPBEXHLevel3 5 3 7" xfId="18750" xr:uid="{00000000-0005-0000-0000-00006C620000}"/>
    <cellStyle name="SAPBEXHLevel3 5 3 7 2" xfId="25661" xr:uid="{00000000-0005-0000-0000-00006D620000}"/>
    <cellStyle name="SAPBEXHLevel3 5 3 8" xfId="14090" xr:uid="{00000000-0005-0000-0000-00006E620000}"/>
    <cellStyle name="SAPBEXHLevel3 5 4" xfId="3580" xr:uid="{00000000-0005-0000-0000-00006F620000}"/>
    <cellStyle name="SAPBEXHLevel3 5 4 2" xfId="10304" xr:uid="{00000000-0005-0000-0000-000070620000}"/>
    <cellStyle name="SAPBEXHLevel3 5 4 2 2" xfId="21636" xr:uid="{00000000-0005-0000-0000-000071620000}"/>
    <cellStyle name="SAPBEXHLevel3 5 4 2 2 2" xfId="28534" xr:uid="{00000000-0005-0000-0000-000072620000}"/>
    <cellStyle name="SAPBEXHLevel3 5 4 2 3" xfId="22542" xr:uid="{00000000-0005-0000-0000-000073620000}"/>
    <cellStyle name="SAPBEXHLevel3 5 4 2 3 2" xfId="29439" xr:uid="{00000000-0005-0000-0000-000074620000}"/>
    <cellStyle name="SAPBEXHLevel3 5 4 2 4" xfId="17039" xr:uid="{00000000-0005-0000-0000-000075620000}"/>
    <cellStyle name="SAPBEXHLevel3 5 4 2 5" xfId="24071" xr:uid="{00000000-0005-0000-0000-000076620000}"/>
    <cellStyle name="SAPBEXHLevel3 5 4 3" xfId="10838" xr:uid="{00000000-0005-0000-0000-000077620000}"/>
    <cellStyle name="SAPBEXHLevel3 5 4 3 2" xfId="22146" xr:uid="{00000000-0005-0000-0000-000078620000}"/>
    <cellStyle name="SAPBEXHLevel3 5 4 3 2 2" xfId="29043" xr:uid="{00000000-0005-0000-0000-000079620000}"/>
    <cellStyle name="SAPBEXHLevel3 5 4 3 3" xfId="23048" xr:uid="{00000000-0005-0000-0000-00007A620000}"/>
    <cellStyle name="SAPBEXHLevel3 5 4 3 3 2" xfId="29944" xr:uid="{00000000-0005-0000-0000-00007B620000}"/>
    <cellStyle name="SAPBEXHLevel3 5 4 3 4" xfId="17549" xr:uid="{00000000-0005-0000-0000-00007C620000}"/>
    <cellStyle name="SAPBEXHLevel3 5 4 3 5" xfId="24531" xr:uid="{00000000-0005-0000-0000-00007D620000}"/>
    <cellStyle name="SAPBEXHLevel3 5 4 4" xfId="9496" xr:uid="{00000000-0005-0000-0000-00007E620000}"/>
    <cellStyle name="SAPBEXHLevel3 5 4 4 2" xfId="20990" xr:uid="{00000000-0005-0000-0000-00007F620000}"/>
    <cellStyle name="SAPBEXHLevel3 5 4 4 2 2" xfId="27894" xr:uid="{00000000-0005-0000-0000-000080620000}"/>
    <cellStyle name="SAPBEXHLevel3 5 4 4 3" xfId="18553" xr:uid="{00000000-0005-0000-0000-000081620000}"/>
    <cellStyle name="SAPBEXHLevel3 5 4 4 3 2" xfId="25464" xr:uid="{00000000-0005-0000-0000-000082620000}"/>
    <cellStyle name="SAPBEXHLevel3 5 4 4 4" xfId="16344" xr:uid="{00000000-0005-0000-0000-000083620000}"/>
    <cellStyle name="SAPBEXHLevel3 5 4 4 5" xfId="23451" xr:uid="{00000000-0005-0000-0000-000084620000}"/>
    <cellStyle name="SAPBEXHLevel3 5 4 5" xfId="19045" xr:uid="{00000000-0005-0000-0000-000085620000}"/>
    <cellStyle name="SAPBEXHLevel3 5 4 5 2" xfId="25954" xr:uid="{00000000-0005-0000-0000-000086620000}"/>
    <cellStyle name="SAPBEXHLevel3 5 4 6" xfId="14413" xr:uid="{00000000-0005-0000-0000-000087620000}"/>
    <cellStyle name="SAPBEXHLevel3 5 5" xfId="5226" xr:uid="{00000000-0005-0000-0000-000088620000}"/>
    <cellStyle name="SAPBEXHLevel3 5 5 2" xfId="10305" xr:uid="{00000000-0005-0000-0000-000089620000}"/>
    <cellStyle name="SAPBEXHLevel3 5 5 2 2" xfId="21637" xr:uid="{00000000-0005-0000-0000-00008A620000}"/>
    <cellStyle name="SAPBEXHLevel3 5 5 2 2 2" xfId="28535" xr:uid="{00000000-0005-0000-0000-00008B620000}"/>
    <cellStyle name="SAPBEXHLevel3 5 5 2 3" xfId="22543" xr:uid="{00000000-0005-0000-0000-00008C620000}"/>
    <cellStyle name="SAPBEXHLevel3 5 5 2 3 2" xfId="29440" xr:uid="{00000000-0005-0000-0000-00008D620000}"/>
    <cellStyle name="SAPBEXHLevel3 5 5 2 4" xfId="17040" xr:uid="{00000000-0005-0000-0000-00008E620000}"/>
    <cellStyle name="SAPBEXHLevel3 5 5 2 5" xfId="24072" xr:uid="{00000000-0005-0000-0000-00008F620000}"/>
    <cellStyle name="SAPBEXHLevel3 5 5 3" xfId="10839" xr:uid="{00000000-0005-0000-0000-000090620000}"/>
    <cellStyle name="SAPBEXHLevel3 5 5 3 2" xfId="22147" xr:uid="{00000000-0005-0000-0000-000091620000}"/>
    <cellStyle name="SAPBEXHLevel3 5 5 3 2 2" xfId="29044" xr:uid="{00000000-0005-0000-0000-000092620000}"/>
    <cellStyle name="SAPBEXHLevel3 5 5 3 3" xfId="23049" xr:uid="{00000000-0005-0000-0000-000093620000}"/>
    <cellStyle name="SAPBEXHLevel3 5 5 3 3 2" xfId="29945" xr:uid="{00000000-0005-0000-0000-000094620000}"/>
    <cellStyle name="SAPBEXHLevel3 5 5 3 4" xfId="17550" xr:uid="{00000000-0005-0000-0000-000095620000}"/>
    <cellStyle name="SAPBEXHLevel3 5 5 3 5" xfId="24532" xr:uid="{00000000-0005-0000-0000-000096620000}"/>
    <cellStyle name="SAPBEXHLevel3 5 5 4" xfId="9387" xr:uid="{00000000-0005-0000-0000-000097620000}"/>
    <cellStyle name="SAPBEXHLevel3 5 5 4 2" xfId="20891" xr:uid="{00000000-0005-0000-0000-000098620000}"/>
    <cellStyle name="SAPBEXHLevel3 5 5 4 2 2" xfId="27795" xr:uid="{00000000-0005-0000-0000-000099620000}"/>
    <cellStyle name="SAPBEXHLevel3 5 5 4 3" xfId="18860" xr:uid="{00000000-0005-0000-0000-00009A620000}"/>
    <cellStyle name="SAPBEXHLevel3 5 5 4 3 2" xfId="25769" xr:uid="{00000000-0005-0000-0000-00009B620000}"/>
    <cellStyle name="SAPBEXHLevel3 5 5 4 4" xfId="16238" xr:uid="{00000000-0005-0000-0000-00009C620000}"/>
    <cellStyle name="SAPBEXHLevel3 5 5 4 5" xfId="23352" xr:uid="{00000000-0005-0000-0000-00009D620000}"/>
    <cellStyle name="SAPBEXHLevel3 5 5 5" xfId="19577" xr:uid="{00000000-0005-0000-0000-00009E620000}"/>
    <cellStyle name="SAPBEXHLevel3 5 5 5 2" xfId="26486" xr:uid="{00000000-0005-0000-0000-00009F620000}"/>
    <cellStyle name="SAPBEXHLevel3 5 5 6" xfId="14867" xr:uid="{00000000-0005-0000-0000-0000A0620000}"/>
    <cellStyle name="SAPBEXHLevel3 5 6" xfId="2794" xr:uid="{00000000-0005-0000-0000-0000A1620000}"/>
    <cellStyle name="SAPBEXHLevel3 5 6 2" xfId="10306" xr:uid="{00000000-0005-0000-0000-0000A2620000}"/>
    <cellStyle name="SAPBEXHLevel3 5 6 2 2" xfId="21638" xr:uid="{00000000-0005-0000-0000-0000A3620000}"/>
    <cellStyle name="SAPBEXHLevel3 5 6 2 2 2" xfId="28536" xr:uid="{00000000-0005-0000-0000-0000A4620000}"/>
    <cellStyle name="SAPBEXHLevel3 5 6 2 3" xfId="22544" xr:uid="{00000000-0005-0000-0000-0000A5620000}"/>
    <cellStyle name="SAPBEXHLevel3 5 6 2 3 2" xfId="29441" xr:uid="{00000000-0005-0000-0000-0000A6620000}"/>
    <cellStyle name="SAPBEXHLevel3 5 6 2 4" xfId="17041" xr:uid="{00000000-0005-0000-0000-0000A7620000}"/>
    <cellStyle name="SAPBEXHLevel3 5 6 2 5" xfId="24073" xr:uid="{00000000-0005-0000-0000-0000A8620000}"/>
    <cellStyle name="SAPBEXHLevel3 5 6 3" xfId="10840" xr:uid="{00000000-0005-0000-0000-0000A9620000}"/>
    <cellStyle name="SAPBEXHLevel3 5 6 3 2" xfId="22148" xr:uid="{00000000-0005-0000-0000-0000AA620000}"/>
    <cellStyle name="SAPBEXHLevel3 5 6 3 2 2" xfId="29045" xr:uid="{00000000-0005-0000-0000-0000AB620000}"/>
    <cellStyle name="SAPBEXHLevel3 5 6 3 3" xfId="23050" xr:uid="{00000000-0005-0000-0000-0000AC620000}"/>
    <cellStyle name="SAPBEXHLevel3 5 6 3 3 2" xfId="29946" xr:uid="{00000000-0005-0000-0000-0000AD620000}"/>
    <cellStyle name="SAPBEXHLevel3 5 6 3 4" xfId="17551" xr:uid="{00000000-0005-0000-0000-0000AE620000}"/>
    <cellStyle name="SAPBEXHLevel3 5 6 3 5" xfId="24533" xr:uid="{00000000-0005-0000-0000-0000AF620000}"/>
    <cellStyle name="SAPBEXHLevel3 5 6 4" xfId="9351" xr:uid="{00000000-0005-0000-0000-0000B0620000}"/>
    <cellStyle name="SAPBEXHLevel3 5 6 4 2" xfId="20862" xr:uid="{00000000-0005-0000-0000-0000B1620000}"/>
    <cellStyle name="SAPBEXHLevel3 5 6 4 2 2" xfId="27766" xr:uid="{00000000-0005-0000-0000-0000B2620000}"/>
    <cellStyle name="SAPBEXHLevel3 5 6 4 3" xfId="17963" xr:uid="{00000000-0005-0000-0000-0000B3620000}"/>
    <cellStyle name="SAPBEXHLevel3 5 6 4 3 2" xfId="24877" xr:uid="{00000000-0005-0000-0000-0000B4620000}"/>
    <cellStyle name="SAPBEXHLevel3 5 6 4 4" xfId="16202" xr:uid="{00000000-0005-0000-0000-0000B5620000}"/>
    <cellStyle name="SAPBEXHLevel3 5 6 4 5" xfId="15780" xr:uid="{00000000-0005-0000-0000-0000B6620000}"/>
    <cellStyle name="SAPBEXHLevel3 5 6 5" xfId="18748" xr:uid="{00000000-0005-0000-0000-0000B7620000}"/>
    <cellStyle name="SAPBEXHLevel3 5 6 5 2" xfId="25659" xr:uid="{00000000-0005-0000-0000-0000B8620000}"/>
    <cellStyle name="SAPBEXHLevel3 5 6 6" xfId="14088" xr:uid="{00000000-0005-0000-0000-0000B9620000}"/>
    <cellStyle name="SAPBEXHLevel3 5 7" xfId="10296" xr:uid="{00000000-0005-0000-0000-0000BA620000}"/>
    <cellStyle name="SAPBEXHLevel3 5 7 2" xfId="21628" xr:uid="{00000000-0005-0000-0000-0000BB620000}"/>
    <cellStyle name="SAPBEXHLevel3 5 7 2 2" xfId="28526" xr:uid="{00000000-0005-0000-0000-0000BC620000}"/>
    <cellStyle name="SAPBEXHLevel3 5 7 3" xfId="22534" xr:uid="{00000000-0005-0000-0000-0000BD620000}"/>
    <cellStyle name="SAPBEXHLevel3 5 7 3 2" xfId="29431" xr:uid="{00000000-0005-0000-0000-0000BE620000}"/>
    <cellStyle name="SAPBEXHLevel3 5 7 4" xfId="17031" xr:uid="{00000000-0005-0000-0000-0000BF620000}"/>
    <cellStyle name="SAPBEXHLevel3 5 7 5" xfId="24063" xr:uid="{00000000-0005-0000-0000-0000C0620000}"/>
    <cellStyle name="SAPBEXHLevel3 5 8" xfId="10830" xr:uid="{00000000-0005-0000-0000-0000C1620000}"/>
    <cellStyle name="SAPBEXHLevel3 5 8 2" xfId="22138" xr:uid="{00000000-0005-0000-0000-0000C2620000}"/>
    <cellStyle name="SAPBEXHLevel3 5 8 2 2" xfId="29035" xr:uid="{00000000-0005-0000-0000-0000C3620000}"/>
    <cellStyle name="SAPBEXHLevel3 5 8 3" xfId="23040" xr:uid="{00000000-0005-0000-0000-0000C4620000}"/>
    <cellStyle name="SAPBEXHLevel3 5 8 3 2" xfId="29936" xr:uid="{00000000-0005-0000-0000-0000C5620000}"/>
    <cellStyle name="SAPBEXHLevel3 5 8 4" xfId="17541" xr:uid="{00000000-0005-0000-0000-0000C6620000}"/>
    <cellStyle name="SAPBEXHLevel3 5 8 5" xfId="24523" xr:uid="{00000000-0005-0000-0000-0000C7620000}"/>
    <cellStyle name="SAPBEXHLevel3 5 9" xfId="9924" xr:uid="{00000000-0005-0000-0000-0000C8620000}"/>
    <cellStyle name="SAPBEXHLevel3 5 9 2" xfId="21393" xr:uid="{00000000-0005-0000-0000-0000C9620000}"/>
    <cellStyle name="SAPBEXHLevel3 5 9 2 2" xfId="28292" xr:uid="{00000000-0005-0000-0000-0000CA620000}"/>
    <cellStyle name="SAPBEXHLevel3 5 9 3" xfId="19705" xr:uid="{00000000-0005-0000-0000-0000CB620000}"/>
    <cellStyle name="SAPBEXHLevel3 5 9 3 2" xfId="26614" xr:uid="{00000000-0005-0000-0000-0000CC620000}"/>
    <cellStyle name="SAPBEXHLevel3 5 9 4" xfId="16771" xr:uid="{00000000-0005-0000-0000-0000CD620000}"/>
    <cellStyle name="SAPBEXHLevel3 5 9 5" xfId="23849" xr:uid="{00000000-0005-0000-0000-0000CE620000}"/>
    <cellStyle name="SAPBEXHLevel3 6" xfId="489" xr:uid="{00000000-0005-0000-0000-0000CF620000}"/>
    <cellStyle name="SAPBEXHLevel3 6 2" xfId="3576" xr:uid="{00000000-0005-0000-0000-0000D0620000}"/>
    <cellStyle name="SAPBEXHLevel3 6 2 2" xfId="10308" xr:uid="{00000000-0005-0000-0000-0000D1620000}"/>
    <cellStyle name="SAPBEXHLevel3 6 2 2 2" xfId="21640" xr:uid="{00000000-0005-0000-0000-0000D2620000}"/>
    <cellStyle name="SAPBEXHLevel3 6 2 2 2 2" xfId="28538" xr:uid="{00000000-0005-0000-0000-0000D3620000}"/>
    <cellStyle name="SAPBEXHLevel3 6 2 2 3" xfId="22546" xr:uid="{00000000-0005-0000-0000-0000D4620000}"/>
    <cellStyle name="SAPBEXHLevel3 6 2 2 3 2" xfId="29443" xr:uid="{00000000-0005-0000-0000-0000D5620000}"/>
    <cellStyle name="SAPBEXHLevel3 6 2 2 4" xfId="17043" xr:uid="{00000000-0005-0000-0000-0000D6620000}"/>
    <cellStyle name="SAPBEXHLevel3 6 2 2 5" xfId="24075" xr:uid="{00000000-0005-0000-0000-0000D7620000}"/>
    <cellStyle name="SAPBEXHLevel3 6 2 3" xfId="10842" xr:uid="{00000000-0005-0000-0000-0000D8620000}"/>
    <cellStyle name="SAPBEXHLevel3 6 2 3 2" xfId="22150" xr:uid="{00000000-0005-0000-0000-0000D9620000}"/>
    <cellStyle name="SAPBEXHLevel3 6 2 3 2 2" xfId="29047" xr:uid="{00000000-0005-0000-0000-0000DA620000}"/>
    <cellStyle name="SAPBEXHLevel3 6 2 3 3" xfId="23052" xr:uid="{00000000-0005-0000-0000-0000DB620000}"/>
    <cellStyle name="SAPBEXHLevel3 6 2 3 3 2" xfId="29948" xr:uid="{00000000-0005-0000-0000-0000DC620000}"/>
    <cellStyle name="SAPBEXHLevel3 6 2 3 4" xfId="17553" xr:uid="{00000000-0005-0000-0000-0000DD620000}"/>
    <cellStyle name="SAPBEXHLevel3 6 2 3 5" xfId="24535" xr:uid="{00000000-0005-0000-0000-0000DE620000}"/>
    <cellStyle name="SAPBEXHLevel3 6 2 4" xfId="19041" xr:uid="{00000000-0005-0000-0000-0000DF620000}"/>
    <cellStyle name="SAPBEXHLevel3 6 2 4 2" xfId="25950" xr:uid="{00000000-0005-0000-0000-0000E0620000}"/>
    <cellStyle name="SAPBEXHLevel3 6 2 5" xfId="14409" xr:uid="{00000000-0005-0000-0000-0000E1620000}"/>
    <cellStyle name="SAPBEXHLevel3 6 3" xfId="5229" xr:uid="{00000000-0005-0000-0000-0000E2620000}"/>
    <cellStyle name="SAPBEXHLevel3 6 3 2" xfId="10309" xr:uid="{00000000-0005-0000-0000-0000E3620000}"/>
    <cellStyle name="SAPBEXHLevel3 6 3 2 2" xfId="21641" xr:uid="{00000000-0005-0000-0000-0000E4620000}"/>
    <cellStyle name="SAPBEXHLevel3 6 3 2 2 2" xfId="28539" xr:uid="{00000000-0005-0000-0000-0000E5620000}"/>
    <cellStyle name="SAPBEXHLevel3 6 3 2 3" xfId="22547" xr:uid="{00000000-0005-0000-0000-0000E6620000}"/>
    <cellStyle name="SAPBEXHLevel3 6 3 2 3 2" xfId="29444" xr:uid="{00000000-0005-0000-0000-0000E7620000}"/>
    <cellStyle name="SAPBEXHLevel3 6 3 2 4" xfId="17044" xr:uid="{00000000-0005-0000-0000-0000E8620000}"/>
    <cellStyle name="SAPBEXHLevel3 6 3 2 5" xfId="24076" xr:uid="{00000000-0005-0000-0000-0000E9620000}"/>
    <cellStyle name="SAPBEXHLevel3 6 3 3" xfId="10843" xr:uid="{00000000-0005-0000-0000-0000EA620000}"/>
    <cellStyle name="SAPBEXHLevel3 6 3 3 2" xfId="22151" xr:uid="{00000000-0005-0000-0000-0000EB620000}"/>
    <cellStyle name="SAPBEXHLevel3 6 3 3 2 2" xfId="29048" xr:uid="{00000000-0005-0000-0000-0000EC620000}"/>
    <cellStyle name="SAPBEXHLevel3 6 3 3 3" xfId="23053" xr:uid="{00000000-0005-0000-0000-0000ED620000}"/>
    <cellStyle name="SAPBEXHLevel3 6 3 3 3 2" xfId="29949" xr:uid="{00000000-0005-0000-0000-0000EE620000}"/>
    <cellStyle name="SAPBEXHLevel3 6 3 3 4" xfId="17554" xr:uid="{00000000-0005-0000-0000-0000EF620000}"/>
    <cellStyle name="SAPBEXHLevel3 6 3 3 5" xfId="24536" xr:uid="{00000000-0005-0000-0000-0000F0620000}"/>
    <cellStyle name="SAPBEXHLevel3 6 3 4" xfId="19580" xr:uid="{00000000-0005-0000-0000-0000F1620000}"/>
    <cellStyle name="SAPBEXHLevel3 6 3 4 2" xfId="26489" xr:uid="{00000000-0005-0000-0000-0000F2620000}"/>
    <cellStyle name="SAPBEXHLevel3 6 3 5" xfId="14870" xr:uid="{00000000-0005-0000-0000-0000F3620000}"/>
    <cellStyle name="SAPBEXHLevel3 6 4" xfId="2790" xr:uid="{00000000-0005-0000-0000-0000F4620000}"/>
    <cellStyle name="SAPBEXHLevel3 6 4 2" xfId="10310" xr:uid="{00000000-0005-0000-0000-0000F5620000}"/>
    <cellStyle name="SAPBEXHLevel3 6 4 2 2" xfId="21642" xr:uid="{00000000-0005-0000-0000-0000F6620000}"/>
    <cellStyle name="SAPBEXHLevel3 6 4 2 2 2" xfId="28540" xr:uid="{00000000-0005-0000-0000-0000F7620000}"/>
    <cellStyle name="SAPBEXHLevel3 6 4 2 3" xfId="22548" xr:uid="{00000000-0005-0000-0000-0000F8620000}"/>
    <cellStyle name="SAPBEXHLevel3 6 4 2 3 2" xfId="29445" xr:uid="{00000000-0005-0000-0000-0000F9620000}"/>
    <cellStyle name="SAPBEXHLevel3 6 4 2 4" xfId="17045" xr:uid="{00000000-0005-0000-0000-0000FA620000}"/>
    <cellStyle name="SAPBEXHLevel3 6 4 2 5" xfId="24077" xr:uid="{00000000-0005-0000-0000-0000FB620000}"/>
    <cellStyle name="SAPBEXHLevel3 6 4 3" xfId="10844" xr:uid="{00000000-0005-0000-0000-0000FC620000}"/>
    <cellStyle name="SAPBEXHLevel3 6 4 3 2" xfId="22152" xr:uid="{00000000-0005-0000-0000-0000FD620000}"/>
    <cellStyle name="SAPBEXHLevel3 6 4 3 2 2" xfId="29049" xr:uid="{00000000-0005-0000-0000-0000FE620000}"/>
    <cellStyle name="SAPBEXHLevel3 6 4 3 3" xfId="23054" xr:uid="{00000000-0005-0000-0000-0000FF620000}"/>
    <cellStyle name="SAPBEXHLevel3 6 4 3 3 2" xfId="29950" xr:uid="{00000000-0005-0000-0000-000000630000}"/>
    <cellStyle name="SAPBEXHLevel3 6 4 3 4" xfId="17555" xr:uid="{00000000-0005-0000-0000-000001630000}"/>
    <cellStyle name="SAPBEXHLevel3 6 4 3 5" xfId="24537" xr:uid="{00000000-0005-0000-0000-000002630000}"/>
    <cellStyle name="SAPBEXHLevel3 6 4 4" xfId="18744" xr:uid="{00000000-0005-0000-0000-000003630000}"/>
    <cellStyle name="SAPBEXHLevel3 6 4 4 2" xfId="25655" xr:uid="{00000000-0005-0000-0000-000004630000}"/>
    <cellStyle name="SAPBEXHLevel3 6 4 5" xfId="14084" xr:uid="{00000000-0005-0000-0000-000005630000}"/>
    <cellStyle name="SAPBEXHLevel3 6 5" xfId="10307" xr:uid="{00000000-0005-0000-0000-000006630000}"/>
    <cellStyle name="SAPBEXHLevel3 6 5 2" xfId="21639" xr:uid="{00000000-0005-0000-0000-000007630000}"/>
    <cellStyle name="SAPBEXHLevel3 6 5 2 2" xfId="28537" xr:uid="{00000000-0005-0000-0000-000008630000}"/>
    <cellStyle name="SAPBEXHLevel3 6 5 3" xfId="22545" xr:uid="{00000000-0005-0000-0000-000009630000}"/>
    <cellStyle name="SAPBEXHLevel3 6 5 3 2" xfId="29442" xr:uid="{00000000-0005-0000-0000-00000A630000}"/>
    <cellStyle name="SAPBEXHLevel3 6 5 4" xfId="17042" xr:uid="{00000000-0005-0000-0000-00000B630000}"/>
    <cellStyle name="SAPBEXHLevel3 6 5 5" xfId="24074" xr:uid="{00000000-0005-0000-0000-00000C630000}"/>
    <cellStyle name="SAPBEXHLevel3 6 6" xfId="10841" xr:uid="{00000000-0005-0000-0000-00000D630000}"/>
    <cellStyle name="SAPBEXHLevel3 6 6 2" xfId="22149" xr:uid="{00000000-0005-0000-0000-00000E630000}"/>
    <cellStyle name="SAPBEXHLevel3 6 6 2 2" xfId="29046" xr:uid="{00000000-0005-0000-0000-00000F630000}"/>
    <cellStyle name="SAPBEXHLevel3 6 6 3" xfId="23051" xr:uid="{00000000-0005-0000-0000-000010630000}"/>
    <cellStyle name="SAPBEXHLevel3 6 6 3 2" xfId="29947" xr:uid="{00000000-0005-0000-0000-000011630000}"/>
    <cellStyle name="SAPBEXHLevel3 6 6 4" xfId="17552" xr:uid="{00000000-0005-0000-0000-000012630000}"/>
    <cellStyle name="SAPBEXHLevel3 6 6 5" xfId="24534" xr:uid="{00000000-0005-0000-0000-000013630000}"/>
    <cellStyle name="SAPBEXHLevel3 6 7" xfId="18175" xr:uid="{00000000-0005-0000-0000-000014630000}"/>
    <cellStyle name="SAPBEXHLevel3 6 7 2" xfId="25089" xr:uid="{00000000-0005-0000-0000-000015630000}"/>
    <cellStyle name="SAPBEXHLevel3 6 8" xfId="13436" xr:uid="{00000000-0005-0000-0000-000016630000}"/>
    <cellStyle name="SAPBEXHLevel3 7" xfId="3179" xr:uid="{00000000-0005-0000-0000-000017630000}"/>
    <cellStyle name="SAPBEXHLevel3 7 2" xfId="3686" xr:uid="{00000000-0005-0000-0000-000018630000}"/>
    <cellStyle name="SAPBEXHLevel3 7 2 2" xfId="10312" xr:uid="{00000000-0005-0000-0000-000019630000}"/>
    <cellStyle name="SAPBEXHLevel3 7 2 2 2" xfId="21644" xr:uid="{00000000-0005-0000-0000-00001A630000}"/>
    <cellStyle name="SAPBEXHLevel3 7 2 2 2 2" xfId="28542" xr:uid="{00000000-0005-0000-0000-00001B630000}"/>
    <cellStyle name="SAPBEXHLevel3 7 2 2 3" xfId="22550" xr:uid="{00000000-0005-0000-0000-00001C630000}"/>
    <cellStyle name="SAPBEXHLevel3 7 2 2 3 2" xfId="29447" xr:uid="{00000000-0005-0000-0000-00001D630000}"/>
    <cellStyle name="SAPBEXHLevel3 7 2 2 4" xfId="17047" xr:uid="{00000000-0005-0000-0000-00001E630000}"/>
    <cellStyle name="SAPBEXHLevel3 7 2 2 5" xfId="24079" xr:uid="{00000000-0005-0000-0000-00001F630000}"/>
    <cellStyle name="SAPBEXHLevel3 7 2 3" xfId="10846" xr:uid="{00000000-0005-0000-0000-000020630000}"/>
    <cellStyle name="SAPBEXHLevel3 7 2 3 2" xfId="22154" xr:uid="{00000000-0005-0000-0000-000021630000}"/>
    <cellStyle name="SAPBEXHLevel3 7 2 3 2 2" xfId="29051" xr:uid="{00000000-0005-0000-0000-000022630000}"/>
    <cellStyle name="SAPBEXHLevel3 7 2 3 3" xfId="23056" xr:uid="{00000000-0005-0000-0000-000023630000}"/>
    <cellStyle name="SAPBEXHLevel3 7 2 3 3 2" xfId="29952" xr:uid="{00000000-0005-0000-0000-000024630000}"/>
    <cellStyle name="SAPBEXHLevel3 7 2 3 4" xfId="17557" xr:uid="{00000000-0005-0000-0000-000025630000}"/>
    <cellStyle name="SAPBEXHLevel3 7 2 3 5" xfId="24539" xr:uid="{00000000-0005-0000-0000-000026630000}"/>
    <cellStyle name="SAPBEXHLevel3 7 2 4" xfId="19071" xr:uid="{00000000-0005-0000-0000-000027630000}"/>
    <cellStyle name="SAPBEXHLevel3 7 2 4 2" xfId="25980" xr:uid="{00000000-0005-0000-0000-000028630000}"/>
    <cellStyle name="SAPBEXHLevel3 7 2 5" xfId="14431" xr:uid="{00000000-0005-0000-0000-000029630000}"/>
    <cellStyle name="SAPBEXHLevel3 7 3" xfId="5230" xr:uid="{00000000-0005-0000-0000-00002A630000}"/>
    <cellStyle name="SAPBEXHLevel3 7 3 2" xfId="10313" xr:uid="{00000000-0005-0000-0000-00002B630000}"/>
    <cellStyle name="SAPBEXHLevel3 7 3 2 2" xfId="21645" xr:uid="{00000000-0005-0000-0000-00002C630000}"/>
    <cellStyle name="SAPBEXHLevel3 7 3 2 2 2" xfId="28543" xr:uid="{00000000-0005-0000-0000-00002D630000}"/>
    <cellStyle name="SAPBEXHLevel3 7 3 2 3" xfId="22551" xr:uid="{00000000-0005-0000-0000-00002E630000}"/>
    <cellStyle name="SAPBEXHLevel3 7 3 2 3 2" xfId="29448" xr:uid="{00000000-0005-0000-0000-00002F630000}"/>
    <cellStyle name="SAPBEXHLevel3 7 3 2 4" xfId="17048" xr:uid="{00000000-0005-0000-0000-000030630000}"/>
    <cellStyle name="SAPBEXHLevel3 7 3 2 5" xfId="24080" xr:uid="{00000000-0005-0000-0000-000031630000}"/>
    <cellStyle name="SAPBEXHLevel3 7 3 3" xfId="10847" xr:uid="{00000000-0005-0000-0000-000032630000}"/>
    <cellStyle name="SAPBEXHLevel3 7 3 3 2" xfId="22155" xr:uid="{00000000-0005-0000-0000-000033630000}"/>
    <cellStyle name="SAPBEXHLevel3 7 3 3 2 2" xfId="29052" xr:uid="{00000000-0005-0000-0000-000034630000}"/>
    <cellStyle name="SAPBEXHLevel3 7 3 3 3" xfId="23057" xr:uid="{00000000-0005-0000-0000-000035630000}"/>
    <cellStyle name="SAPBEXHLevel3 7 3 3 3 2" xfId="29953" xr:uid="{00000000-0005-0000-0000-000036630000}"/>
    <cellStyle name="SAPBEXHLevel3 7 3 3 4" xfId="17558" xr:uid="{00000000-0005-0000-0000-000037630000}"/>
    <cellStyle name="SAPBEXHLevel3 7 3 3 5" xfId="24540" xr:uid="{00000000-0005-0000-0000-000038630000}"/>
    <cellStyle name="SAPBEXHLevel3 7 3 4" xfId="19581" xr:uid="{00000000-0005-0000-0000-000039630000}"/>
    <cellStyle name="SAPBEXHLevel3 7 3 4 2" xfId="26490" xr:uid="{00000000-0005-0000-0000-00003A630000}"/>
    <cellStyle name="SAPBEXHLevel3 7 3 5" xfId="14871" xr:uid="{00000000-0005-0000-0000-00003B630000}"/>
    <cellStyle name="SAPBEXHLevel3 7 4" xfId="10311" xr:uid="{00000000-0005-0000-0000-00003C630000}"/>
    <cellStyle name="SAPBEXHLevel3 7 4 2" xfId="21643" xr:uid="{00000000-0005-0000-0000-00003D630000}"/>
    <cellStyle name="SAPBEXHLevel3 7 4 2 2" xfId="28541" xr:uid="{00000000-0005-0000-0000-00003E630000}"/>
    <cellStyle name="SAPBEXHLevel3 7 4 3" xfId="22549" xr:uid="{00000000-0005-0000-0000-00003F630000}"/>
    <cellStyle name="SAPBEXHLevel3 7 4 3 2" xfId="29446" xr:uid="{00000000-0005-0000-0000-000040630000}"/>
    <cellStyle name="SAPBEXHLevel3 7 4 4" xfId="17046" xr:uid="{00000000-0005-0000-0000-000041630000}"/>
    <cellStyle name="SAPBEXHLevel3 7 4 5" xfId="24078" xr:uid="{00000000-0005-0000-0000-000042630000}"/>
    <cellStyle name="SAPBEXHLevel3 7 5" xfId="10845" xr:uid="{00000000-0005-0000-0000-000043630000}"/>
    <cellStyle name="SAPBEXHLevel3 7 5 2" xfId="22153" xr:uid="{00000000-0005-0000-0000-000044630000}"/>
    <cellStyle name="SAPBEXHLevel3 7 5 2 2" xfId="29050" xr:uid="{00000000-0005-0000-0000-000045630000}"/>
    <cellStyle name="SAPBEXHLevel3 7 5 3" xfId="23055" xr:uid="{00000000-0005-0000-0000-000046630000}"/>
    <cellStyle name="SAPBEXHLevel3 7 5 3 2" xfId="29951" xr:uid="{00000000-0005-0000-0000-000047630000}"/>
    <cellStyle name="SAPBEXHLevel3 7 5 4" xfId="17556" xr:uid="{00000000-0005-0000-0000-000048630000}"/>
    <cellStyle name="SAPBEXHLevel3 7 5 5" xfId="24538" xr:uid="{00000000-0005-0000-0000-000049630000}"/>
    <cellStyle name="SAPBEXHLevel3 7 6" xfId="9787" xr:uid="{00000000-0005-0000-0000-00004A630000}"/>
    <cellStyle name="SAPBEXHLevel3 7 6 2" xfId="21256" xr:uid="{00000000-0005-0000-0000-00004B630000}"/>
    <cellStyle name="SAPBEXHLevel3 7 6 2 2" xfId="28160" xr:uid="{00000000-0005-0000-0000-00004C630000}"/>
    <cellStyle name="SAPBEXHLevel3 7 6 3" xfId="19207" xr:uid="{00000000-0005-0000-0000-00004D630000}"/>
    <cellStyle name="SAPBEXHLevel3 7 6 3 2" xfId="26116" xr:uid="{00000000-0005-0000-0000-00004E630000}"/>
    <cellStyle name="SAPBEXHLevel3 7 6 4" xfId="16634" xr:uid="{00000000-0005-0000-0000-00004F630000}"/>
    <cellStyle name="SAPBEXHLevel3 7 6 5" xfId="23717" xr:uid="{00000000-0005-0000-0000-000050630000}"/>
    <cellStyle name="SAPBEXHLevel3 7 7" xfId="18898" xr:uid="{00000000-0005-0000-0000-000051630000}"/>
    <cellStyle name="SAPBEXHLevel3 7 7 2" xfId="25807" xr:uid="{00000000-0005-0000-0000-000052630000}"/>
    <cellStyle name="SAPBEXHLevel3 7 8" xfId="14195" xr:uid="{00000000-0005-0000-0000-000053630000}"/>
    <cellStyle name="SAPBEXHLevel3 8" xfId="3372" xr:uid="{00000000-0005-0000-0000-000054630000}"/>
    <cellStyle name="SAPBEXHLevel3 8 2" xfId="3700" xr:uid="{00000000-0005-0000-0000-000055630000}"/>
    <cellStyle name="SAPBEXHLevel3 8 2 2" xfId="10315" xr:uid="{00000000-0005-0000-0000-000056630000}"/>
    <cellStyle name="SAPBEXHLevel3 8 2 2 2" xfId="21647" xr:uid="{00000000-0005-0000-0000-000057630000}"/>
    <cellStyle name="SAPBEXHLevel3 8 2 2 2 2" xfId="28545" xr:uid="{00000000-0005-0000-0000-000058630000}"/>
    <cellStyle name="SAPBEXHLevel3 8 2 2 3" xfId="22553" xr:uid="{00000000-0005-0000-0000-000059630000}"/>
    <cellStyle name="SAPBEXHLevel3 8 2 2 3 2" xfId="29450" xr:uid="{00000000-0005-0000-0000-00005A630000}"/>
    <cellStyle name="SAPBEXHLevel3 8 2 2 4" xfId="17050" xr:uid="{00000000-0005-0000-0000-00005B630000}"/>
    <cellStyle name="SAPBEXHLevel3 8 2 2 5" xfId="24082" xr:uid="{00000000-0005-0000-0000-00005C630000}"/>
    <cellStyle name="SAPBEXHLevel3 8 2 3" xfId="10849" xr:uid="{00000000-0005-0000-0000-00005D630000}"/>
    <cellStyle name="SAPBEXHLevel3 8 2 3 2" xfId="22157" xr:uid="{00000000-0005-0000-0000-00005E630000}"/>
    <cellStyle name="SAPBEXHLevel3 8 2 3 2 2" xfId="29054" xr:uid="{00000000-0005-0000-0000-00005F630000}"/>
    <cellStyle name="SAPBEXHLevel3 8 2 3 3" xfId="23059" xr:uid="{00000000-0005-0000-0000-000060630000}"/>
    <cellStyle name="SAPBEXHLevel3 8 2 3 3 2" xfId="29955" xr:uid="{00000000-0005-0000-0000-000061630000}"/>
    <cellStyle name="SAPBEXHLevel3 8 2 3 4" xfId="17560" xr:uid="{00000000-0005-0000-0000-000062630000}"/>
    <cellStyle name="SAPBEXHLevel3 8 2 3 5" xfId="24542" xr:uid="{00000000-0005-0000-0000-000063630000}"/>
    <cellStyle name="SAPBEXHLevel3 8 2 4" xfId="19080" xr:uid="{00000000-0005-0000-0000-000064630000}"/>
    <cellStyle name="SAPBEXHLevel3 8 2 4 2" xfId="25989" xr:uid="{00000000-0005-0000-0000-000065630000}"/>
    <cellStyle name="SAPBEXHLevel3 8 2 5" xfId="14440" xr:uid="{00000000-0005-0000-0000-000066630000}"/>
    <cellStyle name="SAPBEXHLevel3 8 3" xfId="10314" xr:uid="{00000000-0005-0000-0000-000067630000}"/>
    <cellStyle name="SAPBEXHLevel3 8 3 2" xfId="21646" xr:uid="{00000000-0005-0000-0000-000068630000}"/>
    <cellStyle name="SAPBEXHLevel3 8 3 2 2" xfId="28544" xr:uid="{00000000-0005-0000-0000-000069630000}"/>
    <cellStyle name="SAPBEXHLevel3 8 3 3" xfId="22552" xr:uid="{00000000-0005-0000-0000-00006A630000}"/>
    <cellStyle name="SAPBEXHLevel3 8 3 3 2" xfId="29449" xr:uid="{00000000-0005-0000-0000-00006B630000}"/>
    <cellStyle name="SAPBEXHLevel3 8 3 4" xfId="17049" xr:uid="{00000000-0005-0000-0000-00006C630000}"/>
    <cellStyle name="SAPBEXHLevel3 8 3 5" xfId="24081" xr:uid="{00000000-0005-0000-0000-00006D630000}"/>
    <cellStyle name="SAPBEXHLevel3 8 4" xfId="10848" xr:uid="{00000000-0005-0000-0000-00006E630000}"/>
    <cellStyle name="SAPBEXHLevel3 8 4 2" xfId="22156" xr:uid="{00000000-0005-0000-0000-00006F630000}"/>
    <cellStyle name="SAPBEXHLevel3 8 4 2 2" xfId="29053" xr:uid="{00000000-0005-0000-0000-000070630000}"/>
    <cellStyle name="SAPBEXHLevel3 8 4 3" xfId="23058" xr:uid="{00000000-0005-0000-0000-000071630000}"/>
    <cellStyle name="SAPBEXHLevel3 8 4 3 2" xfId="29954" xr:uid="{00000000-0005-0000-0000-000072630000}"/>
    <cellStyle name="SAPBEXHLevel3 8 4 4" xfId="17559" xr:uid="{00000000-0005-0000-0000-000073630000}"/>
    <cellStyle name="SAPBEXHLevel3 8 4 5" xfId="24541" xr:uid="{00000000-0005-0000-0000-000074630000}"/>
    <cellStyle name="SAPBEXHLevel3 8 5" xfId="7001" xr:uid="{00000000-0005-0000-0000-000075630000}"/>
    <cellStyle name="SAPBEXHLevel3 8 5 2" xfId="20660" xr:uid="{00000000-0005-0000-0000-000076630000}"/>
    <cellStyle name="SAPBEXHLevel3 8 5 2 2" xfId="27564" xr:uid="{00000000-0005-0000-0000-000077630000}"/>
    <cellStyle name="SAPBEXHLevel3 8 5 3" xfId="18412" xr:uid="{00000000-0005-0000-0000-000078630000}"/>
    <cellStyle name="SAPBEXHLevel3 8 5 3 2" xfId="25325" xr:uid="{00000000-0005-0000-0000-000079630000}"/>
    <cellStyle name="SAPBEXHLevel3 8 5 4" xfId="15819" xr:uid="{00000000-0005-0000-0000-00007A630000}"/>
    <cellStyle name="SAPBEXHLevel3 8 5 5" xfId="14521" xr:uid="{00000000-0005-0000-0000-00007B630000}"/>
    <cellStyle name="SAPBEXHLevel3 8 6" xfId="18946" xr:uid="{00000000-0005-0000-0000-00007C630000}"/>
    <cellStyle name="SAPBEXHLevel3 8 6 2" xfId="25855" xr:uid="{00000000-0005-0000-0000-00007D630000}"/>
    <cellStyle name="SAPBEXHLevel3 8 7" xfId="14319" xr:uid="{00000000-0005-0000-0000-00007E630000}"/>
    <cellStyle name="SAPBEXHLevel3 9" xfId="3481" xr:uid="{00000000-0005-0000-0000-00007F630000}"/>
    <cellStyle name="SAPBEXHLevel3 9 2" xfId="10316" xr:uid="{00000000-0005-0000-0000-000080630000}"/>
    <cellStyle name="SAPBEXHLevel3 9 2 2" xfId="21648" xr:uid="{00000000-0005-0000-0000-000081630000}"/>
    <cellStyle name="SAPBEXHLevel3 9 2 2 2" xfId="28546" xr:uid="{00000000-0005-0000-0000-000082630000}"/>
    <cellStyle name="SAPBEXHLevel3 9 2 3" xfId="22554" xr:uid="{00000000-0005-0000-0000-000083630000}"/>
    <cellStyle name="SAPBEXHLevel3 9 2 3 2" xfId="29451" xr:uid="{00000000-0005-0000-0000-000084630000}"/>
    <cellStyle name="SAPBEXHLevel3 9 2 4" xfId="17051" xr:uid="{00000000-0005-0000-0000-000085630000}"/>
    <cellStyle name="SAPBEXHLevel3 9 2 5" xfId="24083" xr:uid="{00000000-0005-0000-0000-000086630000}"/>
    <cellStyle name="SAPBEXHLevel3 9 3" xfId="10850" xr:uid="{00000000-0005-0000-0000-000087630000}"/>
    <cellStyle name="SAPBEXHLevel3 9 3 2" xfId="22158" xr:uid="{00000000-0005-0000-0000-000088630000}"/>
    <cellStyle name="SAPBEXHLevel3 9 3 2 2" xfId="29055" xr:uid="{00000000-0005-0000-0000-000089630000}"/>
    <cellStyle name="SAPBEXHLevel3 9 3 3" xfId="23060" xr:uid="{00000000-0005-0000-0000-00008A630000}"/>
    <cellStyle name="SAPBEXHLevel3 9 3 3 2" xfId="29956" xr:uid="{00000000-0005-0000-0000-00008B630000}"/>
    <cellStyle name="SAPBEXHLevel3 9 3 4" xfId="17561" xr:uid="{00000000-0005-0000-0000-00008C630000}"/>
    <cellStyle name="SAPBEXHLevel3 9 3 5" xfId="24543" xr:uid="{00000000-0005-0000-0000-00008D630000}"/>
    <cellStyle name="SAPBEXHLevel3 9 4" xfId="6268" xr:uid="{00000000-0005-0000-0000-00008E630000}"/>
    <cellStyle name="SAPBEXHLevel3 9 4 2" xfId="20239" xr:uid="{00000000-0005-0000-0000-00008F630000}"/>
    <cellStyle name="SAPBEXHLevel3 9 4 2 2" xfId="27143" xr:uid="{00000000-0005-0000-0000-000090630000}"/>
    <cellStyle name="SAPBEXHLevel3 9 4 3" xfId="17995" xr:uid="{00000000-0005-0000-0000-000091630000}"/>
    <cellStyle name="SAPBEXHLevel3 9 4 3 2" xfId="24909" xr:uid="{00000000-0005-0000-0000-000092630000}"/>
    <cellStyle name="SAPBEXHLevel3 9 4 4" xfId="15528" xr:uid="{00000000-0005-0000-0000-000093630000}"/>
    <cellStyle name="SAPBEXHLevel3 9 4 5" xfId="15733" xr:uid="{00000000-0005-0000-0000-000094630000}"/>
    <cellStyle name="SAPBEXHLevel3 9 5" xfId="18979" xr:uid="{00000000-0005-0000-0000-000095630000}"/>
    <cellStyle name="SAPBEXHLevel3 9 5 2" xfId="25888" xr:uid="{00000000-0005-0000-0000-000096630000}"/>
    <cellStyle name="SAPBEXHLevel3 9 6" xfId="14357" xr:uid="{00000000-0005-0000-0000-000097630000}"/>
    <cellStyle name="SAPBEXHLevel3X" xfId="368" xr:uid="{00000000-0005-0000-0000-000098630000}"/>
    <cellStyle name="SAPBEXHLevel3X 10" xfId="3849" xr:uid="{00000000-0005-0000-0000-000099630000}"/>
    <cellStyle name="SAPBEXHLevel3X 10 2" xfId="10318" xr:uid="{00000000-0005-0000-0000-00009A630000}"/>
    <cellStyle name="SAPBEXHLevel3X 10 2 2" xfId="21650" xr:uid="{00000000-0005-0000-0000-00009B630000}"/>
    <cellStyle name="SAPBEXHLevel3X 10 2 2 2" xfId="28548" xr:uid="{00000000-0005-0000-0000-00009C630000}"/>
    <cellStyle name="SAPBEXHLevel3X 10 2 3" xfId="22556" xr:uid="{00000000-0005-0000-0000-00009D630000}"/>
    <cellStyle name="SAPBEXHLevel3X 10 2 3 2" xfId="29453" xr:uid="{00000000-0005-0000-0000-00009E630000}"/>
    <cellStyle name="SAPBEXHLevel3X 10 2 4" xfId="17053" xr:uid="{00000000-0005-0000-0000-00009F630000}"/>
    <cellStyle name="SAPBEXHLevel3X 10 2 5" xfId="24085" xr:uid="{00000000-0005-0000-0000-0000A0630000}"/>
    <cellStyle name="SAPBEXHLevel3X 10 3" xfId="10852" xr:uid="{00000000-0005-0000-0000-0000A1630000}"/>
    <cellStyle name="SAPBEXHLevel3X 10 3 2" xfId="22160" xr:uid="{00000000-0005-0000-0000-0000A2630000}"/>
    <cellStyle name="SAPBEXHLevel3X 10 3 2 2" xfId="29057" xr:uid="{00000000-0005-0000-0000-0000A3630000}"/>
    <cellStyle name="SAPBEXHLevel3X 10 3 3" xfId="23062" xr:uid="{00000000-0005-0000-0000-0000A4630000}"/>
    <cellStyle name="SAPBEXHLevel3X 10 3 3 2" xfId="29958" xr:uid="{00000000-0005-0000-0000-0000A5630000}"/>
    <cellStyle name="SAPBEXHLevel3X 10 3 4" xfId="17563" xr:uid="{00000000-0005-0000-0000-0000A6630000}"/>
    <cellStyle name="SAPBEXHLevel3X 10 3 5" xfId="24545" xr:uid="{00000000-0005-0000-0000-0000A7630000}"/>
    <cellStyle name="SAPBEXHLevel3X 10 4" xfId="7000" xr:uid="{00000000-0005-0000-0000-0000A8630000}"/>
    <cellStyle name="SAPBEXHLevel3X 10 4 2" xfId="20659" xr:uid="{00000000-0005-0000-0000-0000A9630000}"/>
    <cellStyle name="SAPBEXHLevel3X 10 4 2 2" xfId="27563" xr:uid="{00000000-0005-0000-0000-0000AA630000}"/>
    <cellStyle name="SAPBEXHLevel3X 10 4 3" xfId="19336" xr:uid="{00000000-0005-0000-0000-0000AB630000}"/>
    <cellStyle name="SAPBEXHLevel3X 10 4 3 2" xfId="26245" xr:uid="{00000000-0005-0000-0000-0000AC630000}"/>
    <cellStyle name="SAPBEXHLevel3X 10 4 4" xfId="15818" xr:uid="{00000000-0005-0000-0000-0000AD630000}"/>
    <cellStyle name="SAPBEXHLevel3X 10 4 5" xfId="13833" xr:uid="{00000000-0005-0000-0000-0000AE630000}"/>
    <cellStyle name="SAPBEXHLevel3X 10 5" xfId="19136" xr:uid="{00000000-0005-0000-0000-0000AF630000}"/>
    <cellStyle name="SAPBEXHLevel3X 10 5 2" xfId="26045" xr:uid="{00000000-0005-0000-0000-0000B0630000}"/>
    <cellStyle name="SAPBEXHLevel3X 10 6" xfId="14479" xr:uid="{00000000-0005-0000-0000-0000B1630000}"/>
    <cellStyle name="SAPBEXHLevel3X 11" xfId="5231" xr:uid="{00000000-0005-0000-0000-0000B2630000}"/>
    <cellStyle name="SAPBEXHLevel3X 11 2" xfId="10319" xr:uid="{00000000-0005-0000-0000-0000B3630000}"/>
    <cellStyle name="SAPBEXHLevel3X 11 2 2" xfId="21651" xr:uid="{00000000-0005-0000-0000-0000B4630000}"/>
    <cellStyle name="SAPBEXHLevel3X 11 2 2 2" xfId="28549" xr:uid="{00000000-0005-0000-0000-0000B5630000}"/>
    <cellStyle name="SAPBEXHLevel3X 11 2 3" xfId="22557" xr:uid="{00000000-0005-0000-0000-0000B6630000}"/>
    <cellStyle name="SAPBEXHLevel3X 11 2 3 2" xfId="29454" xr:uid="{00000000-0005-0000-0000-0000B7630000}"/>
    <cellStyle name="SAPBEXHLevel3X 11 2 4" xfId="17054" xr:uid="{00000000-0005-0000-0000-0000B8630000}"/>
    <cellStyle name="SAPBEXHLevel3X 11 2 5" xfId="24086" xr:uid="{00000000-0005-0000-0000-0000B9630000}"/>
    <cellStyle name="SAPBEXHLevel3X 11 3" xfId="10853" xr:uid="{00000000-0005-0000-0000-0000BA630000}"/>
    <cellStyle name="SAPBEXHLevel3X 11 3 2" xfId="22161" xr:uid="{00000000-0005-0000-0000-0000BB630000}"/>
    <cellStyle name="SAPBEXHLevel3X 11 3 2 2" xfId="29058" xr:uid="{00000000-0005-0000-0000-0000BC630000}"/>
    <cellStyle name="SAPBEXHLevel3X 11 3 3" xfId="23063" xr:uid="{00000000-0005-0000-0000-0000BD630000}"/>
    <cellStyle name="SAPBEXHLevel3X 11 3 3 2" xfId="29959" xr:uid="{00000000-0005-0000-0000-0000BE630000}"/>
    <cellStyle name="SAPBEXHLevel3X 11 3 4" xfId="17564" xr:uid="{00000000-0005-0000-0000-0000BF630000}"/>
    <cellStyle name="SAPBEXHLevel3X 11 3 5" xfId="24546" xr:uid="{00000000-0005-0000-0000-0000C0630000}"/>
    <cellStyle name="SAPBEXHLevel3X 11 4" xfId="6267" xr:uid="{00000000-0005-0000-0000-0000C1630000}"/>
    <cellStyle name="SAPBEXHLevel3X 11 4 2" xfId="20238" xr:uid="{00000000-0005-0000-0000-0000C2630000}"/>
    <cellStyle name="SAPBEXHLevel3X 11 4 2 2" xfId="27142" xr:uid="{00000000-0005-0000-0000-0000C3630000}"/>
    <cellStyle name="SAPBEXHLevel3X 11 4 3" xfId="19388" xr:uid="{00000000-0005-0000-0000-0000C4630000}"/>
    <cellStyle name="SAPBEXHLevel3X 11 4 3 2" xfId="26297" xr:uid="{00000000-0005-0000-0000-0000C5630000}"/>
    <cellStyle name="SAPBEXHLevel3X 11 4 4" xfId="15527" xr:uid="{00000000-0005-0000-0000-0000C6630000}"/>
    <cellStyle name="SAPBEXHLevel3X 11 4 5" xfId="13448" xr:uid="{00000000-0005-0000-0000-0000C7630000}"/>
    <cellStyle name="SAPBEXHLevel3X 11 5" xfId="19582" xr:uid="{00000000-0005-0000-0000-0000C8630000}"/>
    <cellStyle name="SAPBEXHLevel3X 11 5 2" xfId="26491" xr:uid="{00000000-0005-0000-0000-0000C9630000}"/>
    <cellStyle name="SAPBEXHLevel3X 11 6" xfId="14872" xr:uid="{00000000-0005-0000-0000-0000CA630000}"/>
    <cellStyle name="SAPBEXHLevel3X 12" xfId="1792" xr:uid="{00000000-0005-0000-0000-0000CB630000}"/>
    <cellStyle name="SAPBEXHLevel3X 12 2" xfId="10320" xr:uid="{00000000-0005-0000-0000-0000CC630000}"/>
    <cellStyle name="SAPBEXHLevel3X 12 2 2" xfId="21652" xr:uid="{00000000-0005-0000-0000-0000CD630000}"/>
    <cellStyle name="SAPBEXHLevel3X 12 2 2 2" xfId="28550" xr:uid="{00000000-0005-0000-0000-0000CE630000}"/>
    <cellStyle name="SAPBEXHLevel3X 12 2 3" xfId="22558" xr:uid="{00000000-0005-0000-0000-0000CF630000}"/>
    <cellStyle name="SAPBEXHLevel3X 12 2 3 2" xfId="29455" xr:uid="{00000000-0005-0000-0000-0000D0630000}"/>
    <cellStyle name="SAPBEXHLevel3X 12 2 4" xfId="17055" xr:uid="{00000000-0005-0000-0000-0000D1630000}"/>
    <cellStyle name="SAPBEXHLevel3X 12 2 5" xfId="24087" xr:uid="{00000000-0005-0000-0000-0000D2630000}"/>
    <cellStyle name="SAPBEXHLevel3X 12 3" xfId="10854" xr:uid="{00000000-0005-0000-0000-0000D3630000}"/>
    <cellStyle name="SAPBEXHLevel3X 12 3 2" xfId="22162" xr:uid="{00000000-0005-0000-0000-0000D4630000}"/>
    <cellStyle name="SAPBEXHLevel3X 12 3 2 2" xfId="29059" xr:uid="{00000000-0005-0000-0000-0000D5630000}"/>
    <cellStyle name="SAPBEXHLevel3X 12 3 3" xfId="23064" xr:uid="{00000000-0005-0000-0000-0000D6630000}"/>
    <cellStyle name="SAPBEXHLevel3X 12 3 3 2" xfId="29960" xr:uid="{00000000-0005-0000-0000-0000D7630000}"/>
    <cellStyle name="SAPBEXHLevel3X 12 3 4" xfId="17565" xr:uid="{00000000-0005-0000-0000-0000D8630000}"/>
    <cellStyle name="SAPBEXHLevel3X 12 3 5" xfId="24547" xr:uid="{00000000-0005-0000-0000-0000D9630000}"/>
    <cellStyle name="SAPBEXHLevel3X 12 4" xfId="18455" xr:uid="{00000000-0005-0000-0000-0000DA630000}"/>
    <cellStyle name="SAPBEXHLevel3X 12 4 2" xfId="25368" xr:uid="{00000000-0005-0000-0000-0000DB630000}"/>
    <cellStyle name="SAPBEXHLevel3X 12 5" xfId="13800" xr:uid="{00000000-0005-0000-0000-0000DC630000}"/>
    <cellStyle name="SAPBEXHLevel3X 13" xfId="10317" xr:uid="{00000000-0005-0000-0000-0000DD630000}"/>
    <cellStyle name="SAPBEXHLevel3X 13 2" xfId="21649" xr:uid="{00000000-0005-0000-0000-0000DE630000}"/>
    <cellStyle name="SAPBEXHLevel3X 13 2 2" xfId="28547" xr:uid="{00000000-0005-0000-0000-0000DF630000}"/>
    <cellStyle name="SAPBEXHLevel3X 13 3" xfId="22555" xr:uid="{00000000-0005-0000-0000-0000E0630000}"/>
    <cellStyle name="SAPBEXHLevel3X 13 3 2" xfId="29452" xr:uid="{00000000-0005-0000-0000-0000E1630000}"/>
    <cellStyle name="SAPBEXHLevel3X 13 4" xfId="17052" xr:uid="{00000000-0005-0000-0000-0000E2630000}"/>
    <cellStyle name="SAPBEXHLevel3X 13 5" xfId="24084" xr:uid="{00000000-0005-0000-0000-0000E3630000}"/>
    <cellStyle name="SAPBEXHLevel3X 14" xfId="10851" xr:uid="{00000000-0005-0000-0000-0000E4630000}"/>
    <cellStyle name="SAPBEXHLevel3X 14 2" xfId="22159" xr:uid="{00000000-0005-0000-0000-0000E5630000}"/>
    <cellStyle name="SAPBEXHLevel3X 14 2 2" xfId="29056" xr:uid="{00000000-0005-0000-0000-0000E6630000}"/>
    <cellStyle name="SAPBEXHLevel3X 14 3" xfId="23061" xr:uid="{00000000-0005-0000-0000-0000E7630000}"/>
    <cellStyle name="SAPBEXHLevel3X 14 3 2" xfId="29957" xr:uid="{00000000-0005-0000-0000-0000E8630000}"/>
    <cellStyle name="SAPBEXHLevel3X 14 4" xfId="17562" xr:uid="{00000000-0005-0000-0000-0000E9630000}"/>
    <cellStyle name="SAPBEXHLevel3X 14 5" xfId="24544" xr:uid="{00000000-0005-0000-0000-0000EA630000}"/>
    <cellStyle name="SAPBEXHLevel3X 15" xfId="18110" xr:uid="{00000000-0005-0000-0000-0000EB630000}"/>
    <cellStyle name="SAPBEXHLevel3X 15 2" xfId="25024" xr:uid="{00000000-0005-0000-0000-0000EC630000}"/>
    <cellStyle name="SAPBEXHLevel3X 16" xfId="13373" xr:uid="{00000000-0005-0000-0000-0000ED630000}"/>
    <cellStyle name="SAPBEXHLevel3X 2" xfId="369" xr:uid="{00000000-0005-0000-0000-0000EE630000}"/>
    <cellStyle name="SAPBEXHLevel3X 2 10" xfId="13374" xr:uid="{00000000-0005-0000-0000-0000EF630000}"/>
    <cellStyle name="SAPBEXHLevel3X 2 2" xfId="3584" xr:uid="{00000000-0005-0000-0000-0000F0630000}"/>
    <cellStyle name="SAPBEXHLevel3X 2 2 2" xfId="10322" xr:uid="{00000000-0005-0000-0000-0000F1630000}"/>
    <cellStyle name="SAPBEXHLevel3X 2 2 2 2" xfId="6265" xr:uid="{00000000-0005-0000-0000-0000F2630000}"/>
    <cellStyle name="SAPBEXHLevel3X 2 2 2 2 2" xfId="20236" xr:uid="{00000000-0005-0000-0000-0000F3630000}"/>
    <cellStyle name="SAPBEXHLevel3X 2 2 2 2 2 2" xfId="27140" xr:uid="{00000000-0005-0000-0000-0000F4630000}"/>
    <cellStyle name="SAPBEXHLevel3X 2 2 2 2 3" xfId="20498" xr:uid="{00000000-0005-0000-0000-0000F5630000}"/>
    <cellStyle name="SAPBEXHLevel3X 2 2 2 2 3 2" xfId="27402" xr:uid="{00000000-0005-0000-0000-0000F6630000}"/>
    <cellStyle name="SAPBEXHLevel3X 2 2 2 2 4" xfId="15525" xr:uid="{00000000-0005-0000-0000-0000F7630000}"/>
    <cellStyle name="SAPBEXHLevel3X 2 2 2 2 5" xfId="13705" xr:uid="{00000000-0005-0000-0000-0000F8630000}"/>
    <cellStyle name="SAPBEXHLevel3X 2 2 2 3" xfId="21654" xr:uid="{00000000-0005-0000-0000-0000F9630000}"/>
    <cellStyle name="SAPBEXHLevel3X 2 2 2 3 2" xfId="28552" xr:uid="{00000000-0005-0000-0000-0000FA630000}"/>
    <cellStyle name="SAPBEXHLevel3X 2 2 2 4" xfId="22560" xr:uid="{00000000-0005-0000-0000-0000FB630000}"/>
    <cellStyle name="SAPBEXHLevel3X 2 2 2 4 2" xfId="29457" xr:uid="{00000000-0005-0000-0000-0000FC630000}"/>
    <cellStyle name="SAPBEXHLevel3X 2 2 2 5" xfId="17057" xr:uid="{00000000-0005-0000-0000-0000FD630000}"/>
    <cellStyle name="SAPBEXHLevel3X 2 2 2 6" xfId="24089" xr:uid="{00000000-0005-0000-0000-0000FE630000}"/>
    <cellStyle name="SAPBEXHLevel3X 2 2 3" xfId="10856" xr:uid="{00000000-0005-0000-0000-0000FF630000}"/>
    <cellStyle name="SAPBEXHLevel3X 2 2 3 2" xfId="22164" xr:uid="{00000000-0005-0000-0000-000000640000}"/>
    <cellStyle name="SAPBEXHLevel3X 2 2 3 2 2" xfId="29061" xr:uid="{00000000-0005-0000-0000-000001640000}"/>
    <cellStyle name="SAPBEXHLevel3X 2 2 3 3" xfId="23066" xr:uid="{00000000-0005-0000-0000-000002640000}"/>
    <cellStyle name="SAPBEXHLevel3X 2 2 3 3 2" xfId="29962" xr:uid="{00000000-0005-0000-0000-000003640000}"/>
    <cellStyle name="SAPBEXHLevel3X 2 2 3 4" xfId="17567" xr:uid="{00000000-0005-0000-0000-000004640000}"/>
    <cellStyle name="SAPBEXHLevel3X 2 2 3 5" xfId="24549" xr:uid="{00000000-0005-0000-0000-000005640000}"/>
    <cellStyle name="SAPBEXHLevel3X 2 2 4" xfId="9800" xr:uid="{00000000-0005-0000-0000-000006640000}"/>
    <cellStyle name="SAPBEXHLevel3X 2 2 4 2" xfId="21269" xr:uid="{00000000-0005-0000-0000-000007640000}"/>
    <cellStyle name="SAPBEXHLevel3X 2 2 4 2 2" xfId="28173" xr:uid="{00000000-0005-0000-0000-000008640000}"/>
    <cellStyle name="SAPBEXHLevel3X 2 2 4 3" xfId="17926" xr:uid="{00000000-0005-0000-0000-000009640000}"/>
    <cellStyle name="SAPBEXHLevel3X 2 2 4 3 2" xfId="24840" xr:uid="{00000000-0005-0000-0000-00000A640000}"/>
    <cellStyle name="SAPBEXHLevel3X 2 2 4 4" xfId="16647" xr:uid="{00000000-0005-0000-0000-00000B640000}"/>
    <cellStyle name="SAPBEXHLevel3X 2 2 4 5" xfId="23730" xr:uid="{00000000-0005-0000-0000-00000C640000}"/>
    <cellStyle name="SAPBEXHLevel3X 2 2 5" xfId="19049" xr:uid="{00000000-0005-0000-0000-00000D640000}"/>
    <cellStyle name="SAPBEXHLevel3X 2 2 5 2" xfId="25958" xr:uid="{00000000-0005-0000-0000-00000E640000}"/>
    <cellStyle name="SAPBEXHLevel3X 2 2 6" xfId="14417" xr:uid="{00000000-0005-0000-0000-00000F640000}"/>
    <cellStyle name="SAPBEXHLevel3X 2 3" xfId="5232" xr:uid="{00000000-0005-0000-0000-000010640000}"/>
    <cellStyle name="SAPBEXHLevel3X 2 3 2" xfId="10323" xr:uid="{00000000-0005-0000-0000-000011640000}"/>
    <cellStyle name="SAPBEXHLevel3X 2 3 2 2" xfId="21655" xr:uid="{00000000-0005-0000-0000-000012640000}"/>
    <cellStyle name="SAPBEXHLevel3X 2 3 2 2 2" xfId="28553" xr:uid="{00000000-0005-0000-0000-000013640000}"/>
    <cellStyle name="SAPBEXHLevel3X 2 3 2 3" xfId="22561" xr:uid="{00000000-0005-0000-0000-000014640000}"/>
    <cellStyle name="SAPBEXHLevel3X 2 3 2 3 2" xfId="29458" xr:uid="{00000000-0005-0000-0000-000015640000}"/>
    <cellStyle name="SAPBEXHLevel3X 2 3 2 4" xfId="17058" xr:uid="{00000000-0005-0000-0000-000016640000}"/>
    <cellStyle name="SAPBEXHLevel3X 2 3 2 5" xfId="24090" xr:uid="{00000000-0005-0000-0000-000017640000}"/>
    <cellStyle name="SAPBEXHLevel3X 2 3 3" xfId="10857" xr:uid="{00000000-0005-0000-0000-000018640000}"/>
    <cellStyle name="SAPBEXHLevel3X 2 3 3 2" xfId="22165" xr:uid="{00000000-0005-0000-0000-000019640000}"/>
    <cellStyle name="SAPBEXHLevel3X 2 3 3 2 2" xfId="29062" xr:uid="{00000000-0005-0000-0000-00001A640000}"/>
    <cellStyle name="SAPBEXHLevel3X 2 3 3 3" xfId="23067" xr:uid="{00000000-0005-0000-0000-00001B640000}"/>
    <cellStyle name="SAPBEXHLevel3X 2 3 3 3 2" xfId="29963" xr:uid="{00000000-0005-0000-0000-00001C640000}"/>
    <cellStyle name="SAPBEXHLevel3X 2 3 3 4" xfId="17568" xr:uid="{00000000-0005-0000-0000-00001D640000}"/>
    <cellStyle name="SAPBEXHLevel3X 2 3 3 5" xfId="24550" xr:uid="{00000000-0005-0000-0000-00001E640000}"/>
    <cellStyle name="SAPBEXHLevel3X 2 3 4" xfId="9699" xr:uid="{00000000-0005-0000-0000-00001F640000}"/>
    <cellStyle name="SAPBEXHLevel3X 2 3 4 2" xfId="21168" xr:uid="{00000000-0005-0000-0000-000020640000}"/>
    <cellStyle name="SAPBEXHLevel3X 2 3 4 2 2" xfId="28072" xr:uid="{00000000-0005-0000-0000-000021640000}"/>
    <cellStyle name="SAPBEXHLevel3X 2 3 4 3" xfId="18314" xr:uid="{00000000-0005-0000-0000-000022640000}"/>
    <cellStyle name="SAPBEXHLevel3X 2 3 4 3 2" xfId="25227" xr:uid="{00000000-0005-0000-0000-000023640000}"/>
    <cellStyle name="SAPBEXHLevel3X 2 3 4 4" xfId="16546" xr:uid="{00000000-0005-0000-0000-000024640000}"/>
    <cellStyle name="SAPBEXHLevel3X 2 3 4 5" xfId="23629" xr:uid="{00000000-0005-0000-0000-000025640000}"/>
    <cellStyle name="SAPBEXHLevel3X 2 3 5" xfId="19583" xr:uid="{00000000-0005-0000-0000-000026640000}"/>
    <cellStyle name="SAPBEXHLevel3X 2 3 5 2" xfId="26492" xr:uid="{00000000-0005-0000-0000-000027640000}"/>
    <cellStyle name="SAPBEXHLevel3X 2 3 6" xfId="14873" xr:uid="{00000000-0005-0000-0000-000028640000}"/>
    <cellStyle name="SAPBEXHLevel3X 2 4" xfId="2798" xr:uid="{00000000-0005-0000-0000-000029640000}"/>
    <cellStyle name="SAPBEXHLevel3X 2 4 2" xfId="10324" xr:uid="{00000000-0005-0000-0000-00002A640000}"/>
    <cellStyle name="SAPBEXHLevel3X 2 4 2 2" xfId="21656" xr:uid="{00000000-0005-0000-0000-00002B640000}"/>
    <cellStyle name="SAPBEXHLevel3X 2 4 2 2 2" xfId="28554" xr:uid="{00000000-0005-0000-0000-00002C640000}"/>
    <cellStyle name="SAPBEXHLevel3X 2 4 2 3" xfId="22562" xr:uid="{00000000-0005-0000-0000-00002D640000}"/>
    <cellStyle name="SAPBEXHLevel3X 2 4 2 3 2" xfId="29459" xr:uid="{00000000-0005-0000-0000-00002E640000}"/>
    <cellStyle name="SAPBEXHLevel3X 2 4 2 4" xfId="17059" xr:uid="{00000000-0005-0000-0000-00002F640000}"/>
    <cellStyle name="SAPBEXHLevel3X 2 4 2 5" xfId="24091" xr:uid="{00000000-0005-0000-0000-000030640000}"/>
    <cellStyle name="SAPBEXHLevel3X 2 4 3" xfId="10858" xr:uid="{00000000-0005-0000-0000-000031640000}"/>
    <cellStyle name="SAPBEXHLevel3X 2 4 3 2" xfId="22166" xr:uid="{00000000-0005-0000-0000-000032640000}"/>
    <cellStyle name="SAPBEXHLevel3X 2 4 3 2 2" xfId="29063" xr:uid="{00000000-0005-0000-0000-000033640000}"/>
    <cellStyle name="SAPBEXHLevel3X 2 4 3 3" xfId="23068" xr:uid="{00000000-0005-0000-0000-000034640000}"/>
    <cellStyle name="SAPBEXHLevel3X 2 4 3 3 2" xfId="29964" xr:uid="{00000000-0005-0000-0000-000035640000}"/>
    <cellStyle name="SAPBEXHLevel3X 2 4 3 4" xfId="17569" xr:uid="{00000000-0005-0000-0000-000036640000}"/>
    <cellStyle name="SAPBEXHLevel3X 2 4 3 5" xfId="24551" xr:uid="{00000000-0005-0000-0000-000037640000}"/>
    <cellStyle name="SAPBEXHLevel3X 2 4 4" xfId="9553" xr:uid="{00000000-0005-0000-0000-000038640000}"/>
    <cellStyle name="SAPBEXHLevel3X 2 4 4 2" xfId="21046" xr:uid="{00000000-0005-0000-0000-000039640000}"/>
    <cellStyle name="SAPBEXHLevel3X 2 4 4 2 2" xfId="27950" xr:uid="{00000000-0005-0000-0000-00003A640000}"/>
    <cellStyle name="SAPBEXHLevel3X 2 4 4 3" xfId="18548" xr:uid="{00000000-0005-0000-0000-00003B640000}"/>
    <cellStyle name="SAPBEXHLevel3X 2 4 4 3 2" xfId="25459" xr:uid="{00000000-0005-0000-0000-00003C640000}"/>
    <cellStyle name="SAPBEXHLevel3X 2 4 4 4" xfId="16401" xr:uid="{00000000-0005-0000-0000-00003D640000}"/>
    <cellStyle name="SAPBEXHLevel3X 2 4 4 5" xfId="23507" xr:uid="{00000000-0005-0000-0000-00003E640000}"/>
    <cellStyle name="SAPBEXHLevel3X 2 4 5" xfId="18752" xr:uid="{00000000-0005-0000-0000-00003F640000}"/>
    <cellStyle name="SAPBEXHLevel3X 2 4 5 2" xfId="25663" xr:uid="{00000000-0005-0000-0000-000040640000}"/>
    <cellStyle name="SAPBEXHLevel3X 2 4 6" xfId="14092" xr:uid="{00000000-0005-0000-0000-000041640000}"/>
    <cellStyle name="SAPBEXHLevel3X 2 5" xfId="10321" xr:uid="{00000000-0005-0000-0000-000042640000}"/>
    <cellStyle name="SAPBEXHLevel3X 2 5 2" xfId="9456" xr:uid="{00000000-0005-0000-0000-000043640000}"/>
    <cellStyle name="SAPBEXHLevel3X 2 5 2 2" xfId="20951" xr:uid="{00000000-0005-0000-0000-000044640000}"/>
    <cellStyle name="SAPBEXHLevel3X 2 5 2 2 2" xfId="27855" xr:uid="{00000000-0005-0000-0000-000045640000}"/>
    <cellStyle name="SAPBEXHLevel3X 2 5 2 3" xfId="18563" xr:uid="{00000000-0005-0000-0000-000046640000}"/>
    <cellStyle name="SAPBEXHLevel3X 2 5 2 3 2" xfId="25474" xr:uid="{00000000-0005-0000-0000-000047640000}"/>
    <cellStyle name="SAPBEXHLevel3X 2 5 2 4" xfId="16304" xr:uid="{00000000-0005-0000-0000-000048640000}"/>
    <cellStyle name="SAPBEXHLevel3X 2 5 2 5" xfId="23412" xr:uid="{00000000-0005-0000-0000-000049640000}"/>
    <cellStyle name="SAPBEXHLevel3X 2 5 3" xfId="21653" xr:uid="{00000000-0005-0000-0000-00004A640000}"/>
    <cellStyle name="SAPBEXHLevel3X 2 5 3 2" xfId="28551" xr:uid="{00000000-0005-0000-0000-00004B640000}"/>
    <cellStyle name="SAPBEXHLevel3X 2 5 4" xfId="22559" xr:uid="{00000000-0005-0000-0000-00004C640000}"/>
    <cellStyle name="SAPBEXHLevel3X 2 5 4 2" xfId="29456" xr:uid="{00000000-0005-0000-0000-00004D640000}"/>
    <cellStyle name="SAPBEXHLevel3X 2 5 5" xfId="17056" xr:uid="{00000000-0005-0000-0000-00004E640000}"/>
    <cellStyle name="SAPBEXHLevel3X 2 5 6" xfId="24088" xr:uid="{00000000-0005-0000-0000-00004F640000}"/>
    <cellStyle name="SAPBEXHLevel3X 2 6" xfId="10855" xr:uid="{00000000-0005-0000-0000-000050640000}"/>
    <cellStyle name="SAPBEXHLevel3X 2 6 2" xfId="9906" xr:uid="{00000000-0005-0000-0000-000051640000}"/>
    <cellStyle name="SAPBEXHLevel3X 2 6 2 2" xfId="21375" xr:uid="{00000000-0005-0000-0000-000052640000}"/>
    <cellStyle name="SAPBEXHLevel3X 2 6 2 2 2" xfId="28276" xr:uid="{00000000-0005-0000-0000-000053640000}"/>
    <cellStyle name="SAPBEXHLevel3X 2 6 2 3" xfId="19179" xr:uid="{00000000-0005-0000-0000-000054640000}"/>
    <cellStyle name="SAPBEXHLevel3X 2 6 2 3 2" xfId="26088" xr:uid="{00000000-0005-0000-0000-000055640000}"/>
    <cellStyle name="SAPBEXHLevel3X 2 6 2 4" xfId="16753" xr:uid="{00000000-0005-0000-0000-000056640000}"/>
    <cellStyle name="SAPBEXHLevel3X 2 6 2 5" xfId="23833" xr:uid="{00000000-0005-0000-0000-000057640000}"/>
    <cellStyle name="SAPBEXHLevel3X 2 6 3" xfId="22163" xr:uid="{00000000-0005-0000-0000-000058640000}"/>
    <cellStyle name="SAPBEXHLevel3X 2 6 3 2" xfId="29060" xr:uid="{00000000-0005-0000-0000-000059640000}"/>
    <cellStyle name="SAPBEXHLevel3X 2 6 4" xfId="23065" xr:uid="{00000000-0005-0000-0000-00005A640000}"/>
    <cellStyle name="SAPBEXHLevel3X 2 6 4 2" xfId="29961" xr:uid="{00000000-0005-0000-0000-00005B640000}"/>
    <cellStyle name="SAPBEXHLevel3X 2 6 5" xfId="17566" xr:uid="{00000000-0005-0000-0000-00005C640000}"/>
    <cellStyle name="SAPBEXHLevel3X 2 6 6" xfId="24548" xr:uid="{00000000-0005-0000-0000-00005D640000}"/>
    <cellStyle name="SAPBEXHLevel3X 2 7" xfId="6266" xr:uid="{00000000-0005-0000-0000-00005E640000}"/>
    <cellStyle name="SAPBEXHLevel3X 2 7 2" xfId="20237" xr:uid="{00000000-0005-0000-0000-00005F640000}"/>
    <cellStyle name="SAPBEXHLevel3X 2 7 2 2" xfId="27141" xr:uid="{00000000-0005-0000-0000-000060640000}"/>
    <cellStyle name="SAPBEXHLevel3X 2 7 3" xfId="18646" xr:uid="{00000000-0005-0000-0000-000061640000}"/>
    <cellStyle name="SAPBEXHLevel3X 2 7 3 2" xfId="25557" xr:uid="{00000000-0005-0000-0000-000062640000}"/>
    <cellStyle name="SAPBEXHLevel3X 2 7 4" xfId="15526" xr:uid="{00000000-0005-0000-0000-000063640000}"/>
    <cellStyle name="SAPBEXHLevel3X 2 7 5" xfId="13885" xr:uid="{00000000-0005-0000-0000-000064640000}"/>
    <cellStyle name="SAPBEXHLevel3X 2 8" xfId="10032" xr:uid="{00000000-0005-0000-0000-000065640000}"/>
    <cellStyle name="SAPBEXHLevel3X 2 8 2" xfId="21484" xr:uid="{00000000-0005-0000-0000-000066640000}"/>
    <cellStyle name="SAPBEXHLevel3X 2 8 2 2" xfId="28383" xr:uid="{00000000-0005-0000-0000-000067640000}"/>
    <cellStyle name="SAPBEXHLevel3X 2 8 3" xfId="19800" xr:uid="{00000000-0005-0000-0000-000068640000}"/>
    <cellStyle name="SAPBEXHLevel3X 2 8 3 2" xfId="26708" xr:uid="{00000000-0005-0000-0000-000069640000}"/>
    <cellStyle name="SAPBEXHLevel3X 2 8 4" xfId="16862" xr:uid="{00000000-0005-0000-0000-00006A640000}"/>
    <cellStyle name="SAPBEXHLevel3X 2 8 5" xfId="23937" xr:uid="{00000000-0005-0000-0000-00006B640000}"/>
    <cellStyle name="SAPBEXHLevel3X 2 9" xfId="18111" xr:uid="{00000000-0005-0000-0000-00006C640000}"/>
    <cellStyle name="SAPBEXHLevel3X 2 9 2" xfId="25025" xr:uid="{00000000-0005-0000-0000-00006D640000}"/>
    <cellStyle name="SAPBEXHLevel3X 3" xfId="370" xr:uid="{00000000-0005-0000-0000-00006E640000}"/>
    <cellStyle name="SAPBEXHLevel3X 3 10" xfId="13375" xr:uid="{00000000-0005-0000-0000-00006F640000}"/>
    <cellStyle name="SAPBEXHLevel3X 3 2" xfId="3585" xr:uid="{00000000-0005-0000-0000-000070640000}"/>
    <cellStyle name="SAPBEXHLevel3X 3 2 2" xfId="10326" xr:uid="{00000000-0005-0000-0000-000071640000}"/>
    <cellStyle name="SAPBEXHLevel3X 3 2 2 2" xfId="6263" xr:uid="{00000000-0005-0000-0000-000072640000}"/>
    <cellStyle name="SAPBEXHLevel3X 3 2 2 2 2" xfId="20234" xr:uid="{00000000-0005-0000-0000-000073640000}"/>
    <cellStyle name="SAPBEXHLevel3X 3 2 2 2 2 2" xfId="27138" xr:uid="{00000000-0005-0000-0000-000074640000}"/>
    <cellStyle name="SAPBEXHLevel3X 3 2 2 2 3" xfId="18928" xr:uid="{00000000-0005-0000-0000-000075640000}"/>
    <cellStyle name="SAPBEXHLevel3X 3 2 2 2 3 2" xfId="25837" xr:uid="{00000000-0005-0000-0000-000076640000}"/>
    <cellStyle name="SAPBEXHLevel3X 3 2 2 2 4" xfId="15523" xr:uid="{00000000-0005-0000-0000-000077640000}"/>
    <cellStyle name="SAPBEXHLevel3X 3 2 2 2 5" xfId="13886" xr:uid="{00000000-0005-0000-0000-000078640000}"/>
    <cellStyle name="SAPBEXHLevel3X 3 2 2 3" xfId="21658" xr:uid="{00000000-0005-0000-0000-000079640000}"/>
    <cellStyle name="SAPBEXHLevel3X 3 2 2 3 2" xfId="28556" xr:uid="{00000000-0005-0000-0000-00007A640000}"/>
    <cellStyle name="SAPBEXHLevel3X 3 2 2 4" xfId="22564" xr:uid="{00000000-0005-0000-0000-00007B640000}"/>
    <cellStyle name="SAPBEXHLevel3X 3 2 2 4 2" xfId="29461" xr:uid="{00000000-0005-0000-0000-00007C640000}"/>
    <cellStyle name="SAPBEXHLevel3X 3 2 2 5" xfId="17061" xr:uid="{00000000-0005-0000-0000-00007D640000}"/>
    <cellStyle name="SAPBEXHLevel3X 3 2 2 6" xfId="24093" xr:uid="{00000000-0005-0000-0000-00007E640000}"/>
    <cellStyle name="SAPBEXHLevel3X 3 2 3" xfId="10860" xr:uid="{00000000-0005-0000-0000-00007F640000}"/>
    <cellStyle name="SAPBEXHLevel3X 3 2 3 2" xfId="22168" xr:uid="{00000000-0005-0000-0000-000080640000}"/>
    <cellStyle name="SAPBEXHLevel3X 3 2 3 2 2" xfId="29065" xr:uid="{00000000-0005-0000-0000-000081640000}"/>
    <cellStyle name="SAPBEXHLevel3X 3 2 3 3" xfId="23070" xr:uid="{00000000-0005-0000-0000-000082640000}"/>
    <cellStyle name="SAPBEXHLevel3X 3 2 3 3 2" xfId="29966" xr:uid="{00000000-0005-0000-0000-000083640000}"/>
    <cellStyle name="SAPBEXHLevel3X 3 2 3 4" xfId="17571" xr:uid="{00000000-0005-0000-0000-000084640000}"/>
    <cellStyle name="SAPBEXHLevel3X 3 2 3 5" xfId="24553" xr:uid="{00000000-0005-0000-0000-000085640000}"/>
    <cellStyle name="SAPBEXHLevel3X 3 2 4" xfId="9824" xr:uid="{00000000-0005-0000-0000-000086640000}"/>
    <cellStyle name="SAPBEXHLevel3X 3 2 4 2" xfId="21293" xr:uid="{00000000-0005-0000-0000-000087640000}"/>
    <cellStyle name="SAPBEXHLevel3X 3 2 4 2 2" xfId="28196" xr:uid="{00000000-0005-0000-0000-000088640000}"/>
    <cellStyle name="SAPBEXHLevel3X 3 2 4 3" xfId="18201" xr:uid="{00000000-0005-0000-0000-000089640000}"/>
    <cellStyle name="SAPBEXHLevel3X 3 2 4 3 2" xfId="25115" xr:uid="{00000000-0005-0000-0000-00008A640000}"/>
    <cellStyle name="SAPBEXHLevel3X 3 2 4 4" xfId="16671" xr:uid="{00000000-0005-0000-0000-00008B640000}"/>
    <cellStyle name="SAPBEXHLevel3X 3 2 4 5" xfId="23753" xr:uid="{00000000-0005-0000-0000-00008C640000}"/>
    <cellStyle name="SAPBEXHLevel3X 3 2 5" xfId="19050" xr:uid="{00000000-0005-0000-0000-00008D640000}"/>
    <cellStyle name="SAPBEXHLevel3X 3 2 5 2" xfId="25959" xr:uid="{00000000-0005-0000-0000-00008E640000}"/>
    <cellStyle name="SAPBEXHLevel3X 3 2 6" xfId="14418" xr:uid="{00000000-0005-0000-0000-00008F640000}"/>
    <cellStyle name="SAPBEXHLevel3X 3 3" xfId="5233" xr:uid="{00000000-0005-0000-0000-000090640000}"/>
    <cellStyle name="SAPBEXHLevel3X 3 3 2" xfId="10327" xr:uid="{00000000-0005-0000-0000-000091640000}"/>
    <cellStyle name="SAPBEXHLevel3X 3 3 2 2" xfId="21659" xr:uid="{00000000-0005-0000-0000-000092640000}"/>
    <cellStyle name="SAPBEXHLevel3X 3 3 2 2 2" xfId="28557" xr:uid="{00000000-0005-0000-0000-000093640000}"/>
    <cellStyle name="SAPBEXHLevel3X 3 3 2 3" xfId="22565" xr:uid="{00000000-0005-0000-0000-000094640000}"/>
    <cellStyle name="SAPBEXHLevel3X 3 3 2 3 2" xfId="29462" xr:uid="{00000000-0005-0000-0000-000095640000}"/>
    <cellStyle name="SAPBEXHLevel3X 3 3 2 4" xfId="17062" xr:uid="{00000000-0005-0000-0000-000096640000}"/>
    <cellStyle name="SAPBEXHLevel3X 3 3 2 5" xfId="24094" xr:uid="{00000000-0005-0000-0000-000097640000}"/>
    <cellStyle name="SAPBEXHLevel3X 3 3 3" xfId="10861" xr:uid="{00000000-0005-0000-0000-000098640000}"/>
    <cellStyle name="SAPBEXHLevel3X 3 3 3 2" xfId="22169" xr:uid="{00000000-0005-0000-0000-000099640000}"/>
    <cellStyle name="SAPBEXHLevel3X 3 3 3 2 2" xfId="29066" xr:uid="{00000000-0005-0000-0000-00009A640000}"/>
    <cellStyle name="SAPBEXHLevel3X 3 3 3 3" xfId="23071" xr:uid="{00000000-0005-0000-0000-00009B640000}"/>
    <cellStyle name="SAPBEXHLevel3X 3 3 3 3 2" xfId="29967" xr:uid="{00000000-0005-0000-0000-00009C640000}"/>
    <cellStyle name="SAPBEXHLevel3X 3 3 3 4" xfId="17572" xr:uid="{00000000-0005-0000-0000-00009D640000}"/>
    <cellStyle name="SAPBEXHLevel3X 3 3 3 5" xfId="24554" xr:uid="{00000000-0005-0000-0000-00009E640000}"/>
    <cellStyle name="SAPBEXHLevel3X 3 3 4" xfId="9893" xr:uid="{00000000-0005-0000-0000-00009F640000}"/>
    <cellStyle name="SAPBEXHLevel3X 3 3 4 2" xfId="21362" xr:uid="{00000000-0005-0000-0000-0000A0640000}"/>
    <cellStyle name="SAPBEXHLevel3X 3 3 4 2 2" xfId="28263" xr:uid="{00000000-0005-0000-0000-0000A1640000}"/>
    <cellStyle name="SAPBEXHLevel3X 3 3 4 3" xfId="17916" xr:uid="{00000000-0005-0000-0000-0000A2640000}"/>
    <cellStyle name="SAPBEXHLevel3X 3 3 4 3 2" xfId="24830" xr:uid="{00000000-0005-0000-0000-0000A3640000}"/>
    <cellStyle name="SAPBEXHLevel3X 3 3 4 4" xfId="16740" xr:uid="{00000000-0005-0000-0000-0000A4640000}"/>
    <cellStyle name="SAPBEXHLevel3X 3 3 4 5" xfId="23820" xr:uid="{00000000-0005-0000-0000-0000A5640000}"/>
    <cellStyle name="SAPBEXHLevel3X 3 3 5" xfId="19584" xr:uid="{00000000-0005-0000-0000-0000A6640000}"/>
    <cellStyle name="SAPBEXHLevel3X 3 3 5 2" xfId="26493" xr:uid="{00000000-0005-0000-0000-0000A7640000}"/>
    <cellStyle name="SAPBEXHLevel3X 3 3 6" xfId="14874" xr:uid="{00000000-0005-0000-0000-0000A8640000}"/>
    <cellStyle name="SAPBEXHLevel3X 3 4" xfId="2799" xr:uid="{00000000-0005-0000-0000-0000A9640000}"/>
    <cellStyle name="SAPBEXHLevel3X 3 4 2" xfId="10328" xr:uid="{00000000-0005-0000-0000-0000AA640000}"/>
    <cellStyle name="SAPBEXHLevel3X 3 4 2 2" xfId="21660" xr:uid="{00000000-0005-0000-0000-0000AB640000}"/>
    <cellStyle name="SAPBEXHLevel3X 3 4 2 2 2" xfId="28558" xr:uid="{00000000-0005-0000-0000-0000AC640000}"/>
    <cellStyle name="SAPBEXHLevel3X 3 4 2 3" xfId="22566" xr:uid="{00000000-0005-0000-0000-0000AD640000}"/>
    <cellStyle name="SAPBEXHLevel3X 3 4 2 3 2" xfId="29463" xr:uid="{00000000-0005-0000-0000-0000AE640000}"/>
    <cellStyle name="SAPBEXHLevel3X 3 4 2 4" xfId="17063" xr:uid="{00000000-0005-0000-0000-0000AF640000}"/>
    <cellStyle name="SAPBEXHLevel3X 3 4 2 5" xfId="24095" xr:uid="{00000000-0005-0000-0000-0000B0640000}"/>
    <cellStyle name="SAPBEXHLevel3X 3 4 3" xfId="10862" xr:uid="{00000000-0005-0000-0000-0000B1640000}"/>
    <cellStyle name="SAPBEXHLevel3X 3 4 3 2" xfId="22170" xr:uid="{00000000-0005-0000-0000-0000B2640000}"/>
    <cellStyle name="SAPBEXHLevel3X 3 4 3 2 2" xfId="29067" xr:uid="{00000000-0005-0000-0000-0000B3640000}"/>
    <cellStyle name="SAPBEXHLevel3X 3 4 3 3" xfId="23072" xr:uid="{00000000-0005-0000-0000-0000B4640000}"/>
    <cellStyle name="SAPBEXHLevel3X 3 4 3 3 2" xfId="29968" xr:uid="{00000000-0005-0000-0000-0000B5640000}"/>
    <cellStyle name="SAPBEXHLevel3X 3 4 3 4" xfId="17573" xr:uid="{00000000-0005-0000-0000-0000B6640000}"/>
    <cellStyle name="SAPBEXHLevel3X 3 4 3 5" xfId="24555" xr:uid="{00000000-0005-0000-0000-0000B7640000}"/>
    <cellStyle name="SAPBEXHLevel3X 3 4 4" xfId="9602" xr:uid="{00000000-0005-0000-0000-0000B8640000}"/>
    <cellStyle name="SAPBEXHLevel3X 3 4 4 2" xfId="21077" xr:uid="{00000000-0005-0000-0000-0000B9640000}"/>
    <cellStyle name="SAPBEXHLevel3X 3 4 4 2 2" xfId="27981" xr:uid="{00000000-0005-0000-0000-0000BA640000}"/>
    <cellStyle name="SAPBEXHLevel3X 3 4 4 3" xfId="20105" xr:uid="{00000000-0005-0000-0000-0000BB640000}"/>
    <cellStyle name="SAPBEXHLevel3X 3 4 4 3 2" xfId="27013" xr:uid="{00000000-0005-0000-0000-0000BC640000}"/>
    <cellStyle name="SAPBEXHLevel3X 3 4 4 4" xfId="16450" xr:uid="{00000000-0005-0000-0000-0000BD640000}"/>
    <cellStyle name="SAPBEXHLevel3X 3 4 4 5" xfId="23538" xr:uid="{00000000-0005-0000-0000-0000BE640000}"/>
    <cellStyle name="SAPBEXHLevel3X 3 4 5" xfId="18753" xr:uid="{00000000-0005-0000-0000-0000BF640000}"/>
    <cellStyle name="SAPBEXHLevel3X 3 4 5 2" xfId="25664" xr:uid="{00000000-0005-0000-0000-0000C0640000}"/>
    <cellStyle name="SAPBEXHLevel3X 3 4 6" xfId="14093" xr:uid="{00000000-0005-0000-0000-0000C1640000}"/>
    <cellStyle name="SAPBEXHLevel3X 3 5" xfId="10325" xr:uid="{00000000-0005-0000-0000-0000C2640000}"/>
    <cellStyle name="SAPBEXHLevel3X 3 5 2" xfId="9489" xr:uid="{00000000-0005-0000-0000-0000C3640000}"/>
    <cellStyle name="SAPBEXHLevel3X 3 5 2 2" xfId="20983" xr:uid="{00000000-0005-0000-0000-0000C4640000}"/>
    <cellStyle name="SAPBEXHLevel3X 3 5 2 2 2" xfId="27887" xr:uid="{00000000-0005-0000-0000-0000C5640000}"/>
    <cellStyle name="SAPBEXHLevel3X 3 5 2 3" xfId="18559" xr:uid="{00000000-0005-0000-0000-0000C6640000}"/>
    <cellStyle name="SAPBEXHLevel3X 3 5 2 3 2" xfId="25470" xr:uid="{00000000-0005-0000-0000-0000C7640000}"/>
    <cellStyle name="SAPBEXHLevel3X 3 5 2 4" xfId="16337" xr:uid="{00000000-0005-0000-0000-0000C8640000}"/>
    <cellStyle name="SAPBEXHLevel3X 3 5 2 5" xfId="23444" xr:uid="{00000000-0005-0000-0000-0000C9640000}"/>
    <cellStyle name="SAPBEXHLevel3X 3 5 3" xfId="21657" xr:uid="{00000000-0005-0000-0000-0000CA640000}"/>
    <cellStyle name="SAPBEXHLevel3X 3 5 3 2" xfId="28555" xr:uid="{00000000-0005-0000-0000-0000CB640000}"/>
    <cellStyle name="SAPBEXHLevel3X 3 5 4" xfId="22563" xr:uid="{00000000-0005-0000-0000-0000CC640000}"/>
    <cellStyle name="SAPBEXHLevel3X 3 5 4 2" xfId="29460" xr:uid="{00000000-0005-0000-0000-0000CD640000}"/>
    <cellStyle name="SAPBEXHLevel3X 3 5 5" xfId="17060" xr:uid="{00000000-0005-0000-0000-0000CE640000}"/>
    <cellStyle name="SAPBEXHLevel3X 3 5 6" xfId="24092" xr:uid="{00000000-0005-0000-0000-0000CF640000}"/>
    <cellStyle name="SAPBEXHLevel3X 3 6" xfId="10859" xr:uid="{00000000-0005-0000-0000-0000D0640000}"/>
    <cellStyle name="SAPBEXHLevel3X 3 6 2" xfId="9339" xr:uid="{00000000-0005-0000-0000-0000D1640000}"/>
    <cellStyle name="SAPBEXHLevel3X 3 6 2 2" xfId="20853" xr:uid="{00000000-0005-0000-0000-0000D2640000}"/>
    <cellStyle name="SAPBEXHLevel3X 3 6 2 2 2" xfId="27757" xr:uid="{00000000-0005-0000-0000-0000D3640000}"/>
    <cellStyle name="SAPBEXHLevel3X 3 6 2 3" xfId="18862" xr:uid="{00000000-0005-0000-0000-0000D4640000}"/>
    <cellStyle name="SAPBEXHLevel3X 3 6 2 3 2" xfId="25771" xr:uid="{00000000-0005-0000-0000-0000D5640000}"/>
    <cellStyle name="SAPBEXHLevel3X 3 6 2 4" xfId="16190" xr:uid="{00000000-0005-0000-0000-0000D6640000}"/>
    <cellStyle name="SAPBEXHLevel3X 3 6 2 5" xfId="14487" xr:uid="{00000000-0005-0000-0000-0000D7640000}"/>
    <cellStyle name="SAPBEXHLevel3X 3 6 3" xfId="22167" xr:uid="{00000000-0005-0000-0000-0000D8640000}"/>
    <cellStyle name="SAPBEXHLevel3X 3 6 3 2" xfId="29064" xr:uid="{00000000-0005-0000-0000-0000D9640000}"/>
    <cellStyle name="SAPBEXHLevel3X 3 6 4" xfId="23069" xr:uid="{00000000-0005-0000-0000-0000DA640000}"/>
    <cellStyle name="SAPBEXHLevel3X 3 6 4 2" xfId="29965" xr:uid="{00000000-0005-0000-0000-0000DB640000}"/>
    <cellStyle name="SAPBEXHLevel3X 3 6 5" xfId="17570" xr:uid="{00000000-0005-0000-0000-0000DC640000}"/>
    <cellStyle name="SAPBEXHLevel3X 3 6 6" xfId="24552" xr:uid="{00000000-0005-0000-0000-0000DD640000}"/>
    <cellStyle name="SAPBEXHLevel3X 3 7" xfId="6264" xr:uid="{00000000-0005-0000-0000-0000DE640000}"/>
    <cellStyle name="SAPBEXHLevel3X 3 7 2" xfId="20235" xr:uid="{00000000-0005-0000-0000-0000DF640000}"/>
    <cellStyle name="SAPBEXHLevel3X 3 7 2 2" xfId="27139" xr:uid="{00000000-0005-0000-0000-0000E0640000}"/>
    <cellStyle name="SAPBEXHLevel3X 3 7 3" xfId="17996" xr:uid="{00000000-0005-0000-0000-0000E1640000}"/>
    <cellStyle name="SAPBEXHLevel3X 3 7 3 2" xfId="24910" xr:uid="{00000000-0005-0000-0000-0000E2640000}"/>
    <cellStyle name="SAPBEXHLevel3X 3 7 4" xfId="15524" xr:uid="{00000000-0005-0000-0000-0000E3640000}"/>
    <cellStyle name="SAPBEXHLevel3X 3 7 5" xfId="14570" xr:uid="{00000000-0005-0000-0000-0000E4640000}"/>
    <cellStyle name="SAPBEXHLevel3X 3 8" xfId="11052" xr:uid="{00000000-0005-0000-0000-0000E5640000}"/>
    <cellStyle name="SAPBEXHLevel3X 3 8 2" xfId="22350" xr:uid="{00000000-0005-0000-0000-0000E6640000}"/>
    <cellStyle name="SAPBEXHLevel3X 3 8 2 2" xfId="29247" xr:uid="{00000000-0005-0000-0000-0000E7640000}"/>
    <cellStyle name="SAPBEXHLevel3X 3 8 3" xfId="23251" xr:uid="{00000000-0005-0000-0000-0000E8640000}"/>
    <cellStyle name="SAPBEXHLevel3X 3 8 3 2" xfId="30147" xr:uid="{00000000-0005-0000-0000-0000E9640000}"/>
    <cellStyle name="SAPBEXHLevel3X 3 8 4" xfId="17755" xr:uid="{00000000-0005-0000-0000-0000EA640000}"/>
    <cellStyle name="SAPBEXHLevel3X 3 8 5" xfId="24734" xr:uid="{00000000-0005-0000-0000-0000EB640000}"/>
    <cellStyle name="SAPBEXHLevel3X 3 9" xfId="18112" xr:uid="{00000000-0005-0000-0000-0000EC640000}"/>
    <cellStyle name="SAPBEXHLevel3X 3 9 2" xfId="25026" xr:uid="{00000000-0005-0000-0000-0000ED640000}"/>
    <cellStyle name="SAPBEXHLevel3X 4" xfId="371" xr:uid="{00000000-0005-0000-0000-0000EE640000}"/>
    <cellStyle name="SAPBEXHLevel3X 4 10" xfId="13376" xr:uid="{00000000-0005-0000-0000-0000EF640000}"/>
    <cellStyle name="SAPBEXHLevel3X 4 2" xfId="372" xr:uid="{00000000-0005-0000-0000-0000F0640000}"/>
    <cellStyle name="SAPBEXHLevel3X 4 2 2" xfId="3586" xr:uid="{00000000-0005-0000-0000-0000F1640000}"/>
    <cellStyle name="SAPBEXHLevel3X 4 2 2 2" xfId="10331" xr:uid="{00000000-0005-0000-0000-0000F2640000}"/>
    <cellStyle name="SAPBEXHLevel3X 4 2 2 2 2" xfId="21663" xr:uid="{00000000-0005-0000-0000-0000F3640000}"/>
    <cellStyle name="SAPBEXHLevel3X 4 2 2 2 2 2" xfId="28561" xr:uid="{00000000-0005-0000-0000-0000F4640000}"/>
    <cellStyle name="SAPBEXHLevel3X 4 2 2 2 3" xfId="22569" xr:uid="{00000000-0005-0000-0000-0000F5640000}"/>
    <cellStyle name="SAPBEXHLevel3X 4 2 2 2 3 2" xfId="29466" xr:uid="{00000000-0005-0000-0000-0000F6640000}"/>
    <cellStyle name="SAPBEXHLevel3X 4 2 2 2 4" xfId="17066" xr:uid="{00000000-0005-0000-0000-0000F7640000}"/>
    <cellStyle name="SAPBEXHLevel3X 4 2 2 2 5" xfId="24098" xr:uid="{00000000-0005-0000-0000-0000F8640000}"/>
    <cellStyle name="SAPBEXHLevel3X 4 2 2 3" xfId="10865" xr:uid="{00000000-0005-0000-0000-0000F9640000}"/>
    <cellStyle name="SAPBEXHLevel3X 4 2 2 3 2" xfId="22173" xr:uid="{00000000-0005-0000-0000-0000FA640000}"/>
    <cellStyle name="SAPBEXHLevel3X 4 2 2 3 2 2" xfId="29070" xr:uid="{00000000-0005-0000-0000-0000FB640000}"/>
    <cellStyle name="SAPBEXHLevel3X 4 2 2 3 3" xfId="23075" xr:uid="{00000000-0005-0000-0000-0000FC640000}"/>
    <cellStyle name="SAPBEXHLevel3X 4 2 2 3 3 2" xfId="29971" xr:uid="{00000000-0005-0000-0000-0000FD640000}"/>
    <cellStyle name="SAPBEXHLevel3X 4 2 2 3 4" xfId="17576" xr:uid="{00000000-0005-0000-0000-0000FE640000}"/>
    <cellStyle name="SAPBEXHLevel3X 4 2 2 3 5" xfId="24558" xr:uid="{00000000-0005-0000-0000-0000FF640000}"/>
    <cellStyle name="SAPBEXHLevel3X 4 2 2 4" xfId="19051" xr:uid="{00000000-0005-0000-0000-000000650000}"/>
    <cellStyle name="SAPBEXHLevel3X 4 2 2 4 2" xfId="25960" xr:uid="{00000000-0005-0000-0000-000001650000}"/>
    <cellStyle name="SAPBEXHLevel3X 4 2 2 5" xfId="14419" xr:uid="{00000000-0005-0000-0000-000002650000}"/>
    <cellStyle name="SAPBEXHLevel3X 4 2 3" xfId="10330" xr:uid="{00000000-0005-0000-0000-000003650000}"/>
    <cellStyle name="SAPBEXHLevel3X 4 2 3 2" xfId="21662" xr:uid="{00000000-0005-0000-0000-000004650000}"/>
    <cellStyle name="SAPBEXHLevel3X 4 2 3 2 2" xfId="28560" xr:uid="{00000000-0005-0000-0000-000005650000}"/>
    <cellStyle name="SAPBEXHLevel3X 4 2 3 3" xfId="22568" xr:uid="{00000000-0005-0000-0000-000006650000}"/>
    <cellStyle name="SAPBEXHLevel3X 4 2 3 3 2" xfId="29465" xr:uid="{00000000-0005-0000-0000-000007650000}"/>
    <cellStyle name="SAPBEXHLevel3X 4 2 3 4" xfId="17065" xr:uid="{00000000-0005-0000-0000-000008650000}"/>
    <cellStyle name="SAPBEXHLevel3X 4 2 3 5" xfId="24097" xr:uid="{00000000-0005-0000-0000-000009650000}"/>
    <cellStyle name="SAPBEXHLevel3X 4 2 4" xfId="10864" xr:uid="{00000000-0005-0000-0000-00000A650000}"/>
    <cellStyle name="SAPBEXHLevel3X 4 2 4 2" xfId="22172" xr:uid="{00000000-0005-0000-0000-00000B650000}"/>
    <cellStyle name="SAPBEXHLevel3X 4 2 4 2 2" xfId="29069" xr:uid="{00000000-0005-0000-0000-00000C650000}"/>
    <cellStyle name="SAPBEXHLevel3X 4 2 4 3" xfId="23074" xr:uid="{00000000-0005-0000-0000-00000D650000}"/>
    <cellStyle name="SAPBEXHLevel3X 4 2 4 3 2" xfId="29970" xr:uid="{00000000-0005-0000-0000-00000E650000}"/>
    <cellStyle name="SAPBEXHLevel3X 4 2 4 4" xfId="17575" xr:uid="{00000000-0005-0000-0000-00000F650000}"/>
    <cellStyle name="SAPBEXHLevel3X 4 2 4 5" xfId="24557" xr:uid="{00000000-0005-0000-0000-000010650000}"/>
    <cellStyle name="SAPBEXHLevel3X 4 2 5" xfId="9734" xr:uid="{00000000-0005-0000-0000-000011650000}"/>
    <cellStyle name="SAPBEXHLevel3X 4 2 5 2" xfId="21203" xr:uid="{00000000-0005-0000-0000-000012650000}"/>
    <cellStyle name="SAPBEXHLevel3X 4 2 5 2 2" xfId="28107" xr:uid="{00000000-0005-0000-0000-000013650000}"/>
    <cellStyle name="SAPBEXHLevel3X 4 2 5 3" xfId="18212" xr:uid="{00000000-0005-0000-0000-000014650000}"/>
    <cellStyle name="SAPBEXHLevel3X 4 2 5 3 2" xfId="25126" xr:uid="{00000000-0005-0000-0000-000015650000}"/>
    <cellStyle name="SAPBEXHLevel3X 4 2 5 4" xfId="16581" xr:uid="{00000000-0005-0000-0000-000016650000}"/>
    <cellStyle name="SAPBEXHLevel3X 4 2 5 5" xfId="23664" xr:uid="{00000000-0005-0000-0000-000017650000}"/>
    <cellStyle name="SAPBEXHLevel3X 4 2 6" xfId="18114" xr:uid="{00000000-0005-0000-0000-000018650000}"/>
    <cellStyle name="SAPBEXHLevel3X 4 2 6 2" xfId="25028" xr:uid="{00000000-0005-0000-0000-000019650000}"/>
    <cellStyle name="SAPBEXHLevel3X 4 2 7" xfId="13377" xr:uid="{00000000-0005-0000-0000-00001A650000}"/>
    <cellStyle name="SAPBEXHLevel3X 4 3" xfId="5234" xr:uid="{00000000-0005-0000-0000-00001B650000}"/>
    <cellStyle name="SAPBEXHLevel3X 4 3 2" xfId="10332" xr:uid="{00000000-0005-0000-0000-00001C650000}"/>
    <cellStyle name="SAPBEXHLevel3X 4 3 2 2" xfId="21664" xr:uid="{00000000-0005-0000-0000-00001D650000}"/>
    <cellStyle name="SAPBEXHLevel3X 4 3 2 2 2" xfId="28562" xr:uid="{00000000-0005-0000-0000-00001E650000}"/>
    <cellStyle name="SAPBEXHLevel3X 4 3 2 3" xfId="22570" xr:uid="{00000000-0005-0000-0000-00001F650000}"/>
    <cellStyle name="SAPBEXHLevel3X 4 3 2 3 2" xfId="29467" xr:uid="{00000000-0005-0000-0000-000020650000}"/>
    <cellStyle name="SAPBEXHLevel3X 4 3 2 4" xfId="17067" xr:uid="{00000000-0005-0000-0000-000021650000}"/>
    <cellStyle name="SAPBEXHLevel3X 4 3 2 5" xfId="24099" xr:uid="{00000000-0005-0000-0000-000022650000}"/>
    <cellStyle name="SAPBEXHLevel3X 4 3 3" xfId="10866" xr:uid="{00000000-0005-0000-0000-000023650000}"/>
    <cellStyle name="SAPBEXHLevel3X 4 3 3 2" xfId="22174" xr:uid="{00000000-0005-0000-0000-000024650000}"/>
    <cellStyle name="SAPBEXHLevel3X 4 3 3 2 2" xfId="29071" xr:uid="{00000000-0005-0000-0000-000025650000}"/>
    <cellStyle name="SAPBEXHLevel3X 4 3 3 3" xfId="23076" xr:uid="{00000000-0005-0000-0000-000026650000}"/>
    <cellStyle name="SAPBEXHLevel3X 4 3 3 3 2" xfId="29972" xr:uid="{00000000-0005-0000-0000-000027650000}"/>
    <cellStyle name="SAPBEXHLevel3X 4 3 3 4" xfId="17577" xr:uid="{00000000-0005-0000-0000-000028650000}"/>
    <cellStyle name="SAPBEXHLevel3X 4 3 3 5" xfId="24559" xr:uid="{00000000-0005-0000-0000-000029650000}"/>
    <cellStyle name="SAPBEXHLevel3X 4 3 4" xfId="9643" xr:uid="{00000000-0005-0000-0000-00002A650000}"/>
    <cellStyle name="SAPBEXHLevel3X 4 3 4 2" xfId="21112" xr:uid="{00000000-0005-0000-0000-00002B650000}"/>
    <cellStyle name="SAPBEXHLevel3X 4 3 4 2 2" xfId="28016" xr:uid="{00000000-0005-0000-0000-00002C650000}"/>
    <cellStyle name="SAPBEXHLevel3X 4 3 4 3" xfId="18854" xr:uid="{00000000-0005-0000-0000-00002D650000}"/>
    <cellStyle name="SAPBEXHLevel3X 4 3 4 3 2" xfId="25763" xr:uid="{00000000-0005-0000-0000-00002E650000}"/>
    <cellStyle name="SAPBEXHLevel3X 4 3 4 4" xfId="16490" xr:uid="{00000000-0005-0000-0000-00002F650000}"/>
    <cellStyle name="SAPBEXHLevel3X 4 3 4 5" xfId="23573" xr:uid="{00000000-0005-0000-0000-000030650000}"/>
    <cellStyle name="SAPBEXHLevel3X 4 3 5" xfId="19585" xr:uid="{00000000-0005-0000-0000-000031650000}"/>
    <cellStyle name="SAPBEXHLevel3X 4 3 5 2" xfId="26494" xr:uid="{00000000-0005-0000-0000-000032650000}"/>
    <cellStyle name="SAPBEXHLevel3X 4 3 6" xfId="14875" xr:uid="{00000000-0005-0000-0000-000033650000}"/>
    <cellStyle name="SAPBEXHLevel3X 4 4" xfId="2800" xr:uid="{00000000-0005-0000-0000-000034650000}"/>
    <cellStyle name="SAPBEXHLevel3X 4 4 2" xfId="10333" xr:uid="{00000000-0005-0000-0000-000035650000}"/>
    <cellStyle name="SAPBEXHLevel3X 4 4 2 2" xfId="21665" xr:uid="{00000000-0005-0000-0000-000036650000}"/>
    <cellStyle name="SAPBEXHLevel3X 4 4 2 2 2" xfId="28563" xr:uid="{00000000-0005-0000-0000-000037650000}"/>
    <cellStyle name="SAPBEXHLevel3X 4 4 2 3" xfId="22571" xr:uid="{00000000-0005-0000-0000-000038650000}"/>
    <cellStyle name="SAPBEXHLevel3X 4 4 2 3 2" xfId="29468" xr:uid="{00000000-0005-0000-0000-000039650000}"/>
    <cellStyle name="SAPBEXHLevel3X 4 4 2 4" xfId="17068" xr:uid="{00000000-0005-0000-0000-00003A650000}"/>
    <cellStyle name="SAPBEXHLevel3X 4 4 2 5" xfId="24100" xr:uid="{00000000-0005-0000-0000-00003B650000}"/>
    <cellStyle name="SAPBEXHLevel3X 4 4 3" xfId="10867" xr:uid="{00000000-0005-0000-0000-00003C650000}"/>
    <cellStyle name="SAPBEXHLevel3X 4 4 3 2" xfId="22175" xr:uid="{00000000-0005-0000-0000-00003D650000}"/>
    <cellStyle name="SAPBEXHLevel3X 4 4 3 2 2" xfId="29072" xr:uid="{00000000-0005-0000-0000-00003E650000}"/>
    <cellStyle name="SAPBEXHLevel3X 4 4 3 3" xfId="23077" xr:uid="{00000000-0005-0000-0000-00003F650000}"/>
    <cellStyle name="SAPBEXHLevel3X 4 4 3 3 2" xfId="29973" xr:uid="{00000000-0005-0000-0000-000040650000}"/>
    <cellStyle name="SAPBEXHLevel3X 4 4 3 4" xfId="17578" xr:uid="{00000000-0005-0000-0000-000041650000}"/>
    <cellStyle name="SAPBEXHLevel3X 4 4 3 5" xfId="24560" xr:uid="{00000000-0005-0000-0000-000042650000}"/>
    <cellStyle name="SAPBEXHLevel3X 4 4 4" xfId="9495" xr:uid="{00000000-0005-0000-0000-000043650000}"/>
    <cellStyle name="SAPBEXHLevel3X 4 4 4 2" xfId="20989" xr:uid="{00000000-0005-0000-0000-000044650000}"/>
    <cellStyle name="SAPBEXHLevel3X 4 4 4 2 2" xfId="27893" xr:uid="{00000000-0005-0000-0000-000045650000}"/>
    <cellStyle name="SAPBEXHLevel3X 4 4 4 3" xfId="17951" xr:uid="{00000000-0005-0000-0000-000046650000}"/>
    <cellStyle name="SAPBEXHLevel3X 4 4 4 3 2" xfId="24865" xr:uid="{00000000-0005-0000-0000-000047650000}"/>
    <cellStyle name="SAPBEXHLevel3X 4 4 4 4" xfId="16343" xr:uid="{00000000-0005-0000-0000-000048650000}"/>
    <cellStyle name="SAPBEXHLevel3X 4 4 4 5" xfId="23450" xr:uid="{00000000-0005-0000-0000-000049650000}"/>
    <cellStyle name="SAPBEXHLevel3X 4 4 5" xfId="18754" xr:uid="{00000000-0005-0000-0000-00004A650000}"/>
    <cellStyle name="SAPBEXHLevel3X 4 4 5 2" xfId="25665" xr:uid="{00000000-0005-0000-0000-00004B650000}"/>
    <cellStyle name="SAPBEXHLevel3X 4 4 6" xfId="14094" xr:uid="{00000000-0005-0000-0000-00004C650000}"/>
    <cellStyle name="SAPBEXHLevel3X 4 5" xfId="10329" xr:uid="{00000000-0005-0000-0000-00004D650000}"/>
    <cellStyle name="SAPBEXHLevel3X 4 5 2" xfId="9385" xr:uid="{00000000-0005-0000-0000-00004E650000}"/>
    <cellStyle name="SAPBEXHLevel3X 4 5 2 2" xfId="20890" xr:uid="{00000000-0005-0000-0000-00004F650000}"/>
    <cellStyle name="SAPBEXHLevel3X 4 5 2 2 2" xfId="27794" xr:uid="{00000000-0005-0000-0000-000050650000}"/>
    <cellStyle name="SAPBEXHLevel3X 4 5 2 3" xfId="18967" xr:uid="{00000000-0005-0000-0000-000051650000}"/>
    <cellStyle name="SAPBEXHLevel3X 4 5 2 3 2" xfId="25876" xr:uid="{00000000-0005-0000-0000-000052650000}"/>
    <cellStyle name="SAPBEXHLevel3X 4 5 2 4" xfId="16236" xr:uid="{00000000-0005-0000-0000-000053650000}"/>
    <cellStyle name="SAPBEXHLevel3X 4 5 2 5" xfId="23351" xr:uid="{00000000-0005-0000-0000-000054650000}"/>
    <cellStyle name="SAPBEXHLevel3X 4 5 3" xfId="21661" xr:uid="{00000000-0005-0000-0000-000055650000}"/>
    <cellStyle name="SAPBEXHLevel3X 4 5 3 2" xfId="28559" xr:uid="{00000000-0005-0000-0000-000056650000}"/>
    <cellStyle name="SAPBEXHLevel3X 4 5 4" xfId="22567" xr:uid="{00000000-0005-0000-0000-000057650000}"/>
    <cellStyle name="SAPBEXHLevel3X 4 5 4 2" xfId="29464" xr:uid="{00000000-0005-0000-0000-000058650000}"/>
    <cellStyle name="SAPBEXHLevel3X 4 5 5" xfId="17064" xr:uid="{00000000-0005-0000-0000-000059650000}"/>
    <cellStyle name="SAPBEXHLevel3X 4 5 6" xfId="24096" xr:uid="{00000000-0005-0000-0000-00005A650000}"/>
    <cellStyle name="SAPBEXHLevel3X 4 6" xfId="10863" xr:uid="{00000000-0005-0000-0000-00005B650000}"/>
    <cellStyle name="SAPBEXHLevel3X 4 6 2" xfId="9366" xr:uid="{00000000-0005-0000-0000-00005C650000}"/>
    <cellStyle name="SAPBEXHLevel3X 4 6 2 2" xfId="20871" xr:uid="{00000000-0005-0000-0000-00005D650000}"/>
    <cellStyle name="SAPBEXHLevel3X 4 6 2 2 2" xfId="27775" xr:uid="{00000000-0005-0000-0000-00005E650000}"/>
    <cellStyle name="SAPBEXHLevel3X 4 6 2 3" xfId="18328" xr:uid="{00000000-0005-0000-0000-00005F650000}"/>
    <cellStyle name="SAPBEXHLevel3X 4 6 2 3 2" xfId="25241" xr:uid="{00000000-0005-0000-0000-000060650000}"/>
    <cellStyle name="SAPBEXHLevel3X 4 6 2 4" xfId="16217" xr:uid="{00000000-0005-0000-0000-000061650000}"/>
    <cellStyle name="SAPBEXHLevel3X 4 6 2 5" xfId="15783" xr:uid="{00000000-0005-0000-0000-000062650000}"/>
    <cellStyle name="SAPBEXHLevel3X 4 6 3" xfId="22171" xr:uid="{00000000-0005-0000-0000-000063650000}"/>
    <cellStyle name="SAPBEXHLevel3X 4 6 3 2" xfId="29068" xr:uid="{00000000-0005-0000-0000-000064650000}"/>
    <cellStyle name="SAPBEXHLevel3X 4 6 4" xfId="23073" xr:uid="{00000000-0005-0000-0000-000065650000}"/>
    <cellStyle name="SAPBEXHLevel3X 4 6 4 2" xfId="29969" xr:uid="{00000000-0005-0000-0000-000066650000}"/>
    <cellStyle name="SAPBEXHLevel3X 4 6 5" xfId="17574" xr:uid="{00000000-0005-0000-0000-000067650000}"/>
    <cellStyle name="SAPBEXHLevel3X 4 6 6" xfId="24556" xr:uid="{00000000-0005-0000-0000-000068650000}"/>
    <cellStyle name="SAPBEXHLevel3X 4 7" xfId="6262" xr:uid="{00000000-0005-0000-0000-000069650000}"/>
    <cellStyle name="SAPBEXHLevel3X 4 7 2" xfId="20233" xr:uid="{00000000-0005-0000-0000-00006A650000}"/>
    <cellStyle name="SAPBEXHLevel3X 4 7 2 2" xfId="27137" xr:uid="{00000000-0005-0000-0000-00006B650000}"/>
    <cellStyle name="SAPBEXHLevel3X 4 7 3" xfId="20497" xr:uid="{00000000-0005-0000-0000-00006C650000}"/>
    <cellStyle name="SAPBEXHLevel3X 4 7 3 2" xfId="27401" xr:uid="{00000000-0005-0000-0000-00006D650000}"/>
    <cellStyle name="SAPBEXHLevel3X 4 7 4" xfId="15522" xr:uid="{00000000-0005-0000-0000-00006E650000}"/>
    <cellStyle name="SAPBEXHLevel3X 4 7 5" xfId="13699" xr:uid="{00000000-0005-0000-0000-00006F650000}"/>
    <cellStyle name="SAPBEXHLevel3X 4 8" xfId="9923" xr:uid="{00000000-0005-0000-0000-000070650000}"/>
    <cellStyle name="SAPBEXHLevel3X 4 8 2" xfId="21392" xr:uid="{00000000-0005-0000-0000-000071650000}"/>
    <cellStyle name="SAPBEXHLevel3X 4 8 2 2" xfId="28291" xr:uid="{00000000-0005-0000-0000-000072650000}"/>
    <cellStyle name="SAPBEXHLevel3X 4 8 3" xfId="19889" xr:uid="{00000000-0005-0000-0000-000073650000}"/>
    <cellStyle name="SAPBEXHLevel3X 4 8 3 2" xfId="26797" xr:uid="{00000000-0005-0000-0000-000074650000}"/>
    <cellStyle name="SAPBEXHLevel3X 4 8 4" xfId="16770" xr:uid="{00000000-0005-0000-0000-000075650000}"/>
    <cellStyle name="SAPBEXHLevel3X 4 8 5" xfId="23848" xr:uid="{00000000-0005-0000-0000-000076650000}"/>
    <cellStyle name="SAPBEXHLevel3X 4 9" xfId="18113" xr:uid="{00000000-0005-0000-0000-000077650000}"/>
    <cellStyle name="SAPBEXHLevel3X 4 9 2" xfId="25027" xr:uid="{00000000-0005-0000-0000-000078650000}"/>
    <cellStyle name="SAPBEXHLevel3X 5" xfId="818" xr:uid="{00000000-0005-0000-0000-000079650000}"/>
    <cellStyle name="SAPBEXHLevel3X 5 10" xfId="18353" xr:uid="{00000000-0005-0000-0000-00007A650000}"/>
    <cellStyle name="SAPBEXHLevel3X 5 10 2" xfId="25266" xr:uid="{00000000-0005-0000-0000-00007B650000}"/>
    <cellStyle name="SAPBEXHLevel3X 5 11" xfId="13561" xr:uid="{00000000-0005-0000-0000-00007C650000}"/>
    <cellStyle name="SAPBEXHLevel3X 5 2" xfId="851" xr:uid="{00000000-0005-0000-0000-00007D650000}"/>
    <cellStyle name="SAPBEXHLevel3X 5 2 2" xfId="3588" xr:uid="{00000000-0005-0000-0000-00007E650000}"/>
    <cellStyle name="SAPBEXHLevel3X 5 2 2 2" xfId="10336" xr:uid="{00000000-0005-0000-0000-00007F650000}"/>
    <cellStyle name="SAPBEXHLevel3X 5 2 2 2 2" xfId="21668" xr:uid="{00000000-0005-0000-0000-000080650000}"/>
    <cellStyle name="SAPBEXHLevel3X 5 2 2 2 2 2" xfId="28566" xr:uid="{00000000-0005-0000-0000-000081650000}"/>
    <cellStyle name="SAPBEXHLevel3X 5 2 2 2 3" xfId="22574" xr:uid="{00000000-0005-0000-0000-000082650000}"/>
    <cellStyle name="SAPBEXHLevel3X 5 2 2 2 3 2" xfId="29471" xr:uid="{00000000-0005-0000-0000-000083650000}"/>
    <cellStyle name="SAPBEXHLevel3X 5 2 2 2 4" xfId="17071" xr:uid="{00000000-0005-0000-0000-000084650000}"/>
    <cellStyle name="SAPBEXHLevel3X 5 2 2 2 5" xfId="24103" xr:uid="{00000000-0005-0000-0000-000085650000}"/>
    <cellStyle name="SAPBEXHLevel3X 5 2 2 3" xfId="10870" xr:uid="{00000000-0005-0000-0000-000086650000}"/>
    <cellStyle name="SAPBEXHLevel3X 5 2 2 3 2" xfId="22178" xr:uid="{00000000-0005-0000-0000-000087650000}"/>
    <cellStyle name="SAPBEXHLevel3X 5 2 2 3 2 2" xfId="29075" xr:uid="{00000000-0005-0000-0000-000088650000}"/>
    <cellStyle name="SAPBEXHLevel3X 5 2 2 3 3" xfId="23080" xr:uid="{00000000-0005-0000-0000-000089650000}"/>
    <cellStyle name="SAPBEXHLevel3X 5 2 2 3 3 2" xfId="29976" xr:uid="{00000000-0005-0000-0000-00008A650000}"/>
    <cellStyle name="SAPBEXHLevel3X 5 2 2 3 4" xfId="17581" xr:uid="{00000000-0005-0000-0000-00008B650000}"/>
    <cellStyle name="SAPBEXHLevel3X 5 2 2 3 5" xfId="24563" xr:uid="{00000000-0005-0000-0000-00008C650000}"/>
    <cellStyle name="SAPBEXHLevel3X 5 2 2 4" xfId="19053" xr:uid="{00000000-0005-0000-0000-00008D650000}"/>
    <cellStyle name="SAPBEXHLevel3X 5 2 2 4 2" xfId="25962" xr:uid="{00000000-0005-0000-0000-00008E650000}"/>
    <cellStyle name="SAPBEXHLevel3X 5 2 2 5" xfId="14421" xr:uid="{00000000-0005-0000-0000-00008F650000}"/>
    <cellStyle name="SAPBEXHLevel3X 5 2 3" xfId="5236" xr:uid="{00000000-0005-0000-0000-000090650000}"/>
    <cellStyle name="SAPBEXHLevel3X 5 2 3 2" xfId="10337" xr:uid="{00000000-0005-0000-0000-000091650000}"/>
    <cellStyle name="SAPBEXHLevel3X 5 2 3 2 2" xfId="21669" xr:uid="{00000000-0005-0000-0000-000092650000}"/>
    <cellStyle name="SAPBEXHLevel3X 5 2 3 2 2 2" xfId="28567" xr:uid="{00000000-0005-0000-0000-000093650000}"/>
    <cellStyle name="SAPBEXHLevel3X 5 2 3 2 3" xfId="22575" xr:uid="{00000000-0005-0000-0000-000094650000}"/>
    <cellStyle name="SAPBEXHLevel3X 5 2 3 2 3 2" xfId="29472" xr:uid="{00000000-0005-0000-0000-000095650000}"/>
    <cellStyle name="SAPBEXHLevel3X 5 2 3 2 4" xfId="17072" xr:uid="{00000000-0005-0000-0000-000096650000}"/>
    <cellStyle name="SAPBEXHLevel3X 5 2 3 2 5" xfId="24104" xr:uid="{00000000-0005-0000-0000-000097650000}"/>
    <cellStyle name="SAPBEXHLevel3X 5 2 3 3" xfId="10871" xr:uid="{00000000-0005-0000-0000-000098650000}"/>
    <cellStyle name="SAPBEXHLevel3X 5 2 3 3 2" xfId="22179" xr:uid="{00000000-0005-0000-0000-000099650000}"/>
    <cellStyle name="SAPBEXHLevel3X 5 2 3 3 2 2" xfId="29076" xr:uid="{00000000-0005-0000-0000-00009A650000}"/>
    <cellStyle name="SAPBEXHLevel3X 5 2 3 3 3" xfId="23081" xr:uid="{00000000-0005-0000-0000-00009B650000}"/>
    <cellStyle name="SAPBEXHLevel3X 5 2 3 3 3 2" xfId="29977" xr:uid="{00000000-0005-0000-0000-00009C650000}"/>
    <cellStyle name="SAPBEXHLevel3X 5 2 3 3 4" xfId="17582" xr:uid="{00000000-0005-0000-0000-00009D650000}"/>
    <cellStyle name="SAPBEXHLevel3X 5 2 3 3 5" xfId="24564" xr:uid="{00000000-0005-0000-0000-00009E650000}"/>
    <cellStyle name="SAPBEXHLevel3X 5 2 3 4" xfId="19587" xr:uid="{00000000-0005-0000-0000-00009F650000}"/>
    <cellStyle name="SAPBEXHLevel3X 5 2 3 4 2" xfId="26496" xr:uid="{00000000-0005-0000-0000-0000A0650000}"/>
    <cellStyle name="SAPBEXHLevel3X 5 2 3 5" xfId="14877" xr:uid="{00000000-0005-0000-0000-0000A1650000}"/>
    <cellStyle name="SAPBEXHLevel3X 5 2 4" xfId="2802" xr:uid="{00000000-0005-0000-0000-0000A2650000}"/>
    <cellStyle name="SAPBEXHLevel3X 5 2 4 2" xfId="10338" xr:uid="{00000000-0005-0000-0000-0000A3650000}"/>
    <cellStyle name="SAPBEXHLevel3X 5 2 4 2 2" xfId="21670" xr:uid="{00000000-0005-0000-0000-0000A4650000}"/>
    <cellStyle name="SAPBEXHLevel3X 5 2 4 2 2 2" xfId="28568" xr:uid="{00000000-0005-0000-0000-0000A5650000}"/>
    <cellStyle name="SAPBEXHLevel3X 5 2 4 2 3" xfId="22576" xr:uid="{00000000-0005-0000-0000-0000A6650000}"/>
    <cellStyle name="SAPBEXHLevel3X 5 2 4 2 3 2" xfId="29473" xr:uid="{00000000-0005-0000-0000-0000A7650000}"/>
    <cellStyle name="SAPBEXHLevel3X 5 2 4 2 4" xfId="17073" xr:uid="{00000000-0005-0000-0000-0000A8650000}"/>
    <cellStyle name="SAPBEXHLevel3X 5 2 4 2 5" xfId="24105" xr:uid="{00000000-0005-0000-0000-0000A9650000}"/>
    <cellStyle name="SAPBEXHLevel3X 5 2 4 3" xfId="10872" xr:uid="{00000000-0005-0000-0000-0000AA650000}"/>
    <cellStyle name="SAPBEXHLevel3X 5 2 4 3 2" xfId="22180" xr:uid="{00000000-0005-0000-0000-0000AB650000}"/>
    <cellStyle name="SAPBEXHLevel3X 5 2 4 3 2 2" xfId="29077" xr:uid="{00000000-0005-0000-0000-0000AC650000}"/>
    <cellStyle name="SAPBEXHLevel3X 5 2 4 3 3" xfId="23082" xr:uid="{00000000-0005-0000-0000-0000AD650000}"/>
    <cellStyle name="SAPBEXHLevel3X 5 2 4 3 3 2" xfId="29978" xr:uid="{00000000-0005-0000-0000-0000AE650000}"/>
    <cellStyle name="SAPBEXHLevel3X 5 2 4 3 4" xfId="17583" xr:uid="{00000000-0005-0000-0000-0000AF650000}"/>
    <cellStyle name="SAPBEXHLevel3X 5 2 4 3 5" xfId="24565" xr:uid="{00000000-0005-0000-0000-0000B0650000}"/>
    <cellStyle name="SAPBEXHLevel3X 5 2 4 4" xfId="18756" xr:uid="{00000000-0005-0000-0000-0000B1650000}"/>
    <cellStyle name="SAPBEXHLevel3X 5 2 4 4 2" xfId="25667" xr:uid="{00000000-0005-0000-0000-0000B2650000}"/>
    <cellStyle name="SAPBEXHLevel3X 5 2 4 5" xfId="14096" xr:uid="{00000000-0005-0000-0000-0000B3650000}"/>
    <cellStyle name="SAPBEXHLevel3X 5 2 5" xfId="10335" xr:uid="{00000000-0005-0000-0000-0000B4650000}"/>
    <cellStyle name="SAPBEXHLevel3X 5 2 5 2" xfId="21667" xr:uid="{00000000-0005-0000-0000-0000B5650000}"/>
    <cellStyle name="SAPBEXHLevel3X 5 2 5 2 2" xfId="28565" xr:uid="{00000000-0005-0000-0000-0000B6650000}"/>
    <cellStyle name="SAPBEXHLevel3X 5 2 5 3" xfId="22573" xr:uid="{00000000-0005-0000-0000-0000B7650000}"/>
    <cellStyle name="SAPBEXHLevel3X 5 2 5 3 2" xfId="29470" xr:uid="{00000000-0005-0000-0000-0000B8650000}"/>
    <cellStyle name="SAPBEXHLevel3X 5 2 5 4" xfId="17070" xr:uid="{00000000-0005-0000-0000-0000B9650000}"/>
    <cellStyle name="SAPBEXHLevel3X 5 2 5 5" xfId="24102" xr:uid="{00000000-0005-0000-0000-0000BA650000}"/>
    <cellStyle name="SAPBEXHLevel3X 5 2 6" xfId="10869" xr:uid="{00000000-0005-0000-0000-0000BB650000}"/>
    <cellStyle name="SAPBEXHLevel3X 5 2 6 2" xfId="22177" xr:uid="{00000000-0005-0000-0000-0000BC650000}"/>
    <cellStyle name="SAPBEXHLevel3X 5 2 6 2 2" xfId="29074" xr:uid="{00000000-0005-0000-0000-0000BD650000}"/>
    <cellStyle name="SAPBEXHLevel3X 5 2 6 3" xfId="23079" xr:uid="{00000000-0005-0000-0000-0000BE650000}"/>
    <cellStyle name="SAPBEXHLevel3X 5 2 6 3 2" xfId="29975" xr:uid="{00000000-0005-0000-0000-0000BF650000}"/>
    <cellStyle name="SAPBEXHLevel3X 5 2 6 4" xfId="17580" xr:uid="{00000000-0005-0000-0000-0000C0650000}"/>
    <cellStyle name="SAPBEXHLevel3X 5 2 6 5" xfId="24562" xr:uid="{00000000-0005-0000-0000-0000C1650000}"/>
    <cellStyle name="SAPBEXHLevel3X 5 2 7" xfId="18362" xr:uid="{00000000-0005-0000-0000-0000C2650000}"/>
    <cellStyle name="SAPBEXHLevel3X 5 2 7 2" xfId="25275" xr:uid="{00000000-0005-0000-0000-0000C3650000}"/>
    <cellStyle name="SAPBEXHLevel3X 5 2 8" xfId="13577" xr:uid="{00000000-0005-0000-0000-0000C4650000}"/>
    <cellStyle name="SAPBEXHLevel3X 5 3" xfId="2803" xr:uid="{00000000-0005-0000-0000-0000C5650000}"/>
    <cellStyle name="SAPBEXHLevel3X 5 3 2" xfId="3589" xr:uid="{00000000-0005-0000-0000-0000C6650000}"/>
    <cellStyle name="SAPBEXHLevel3X 5 3 2 2" xfId="10340" xr:uid="{00000000-0005-0000-0000-0000C7650000}"/>
    <cellStyle name="SAPBEXHLevel3X 5 3 2 2 2" xfId="21672" xr:uid="{00000000-0005-0000-0000-0000C8650000}"/>
    <cellStyle name="SAPBEXHLevel3X 5 3 2 2 2 2" xfId="28570" xr:uid="{00000000-0005-0000-0000-0000C9650000}"/>
    <cellStyle name="SAPBEXHLevel3X 5 3 2 2 3" xfId="22578" xr:uid="{00000000-0005-0000-0000-0000CA650000}"/>
    <cellStyle name="SAPBEXHLevel3X 5 3 2 2 3 2" xfId="29475" xr:uid="{00000000-0005-0000-0000-0000CB650000}"/>
    <cellStyle name="SAPBEXHLevel3X 5 3 2 2 4" xfId="17075" xr:uid="{00000000-0005-0000-0000-0000CC650000}"/>
    <cellStyle name="SAPBEXHLevel3X 5 3 2 2 5" xfId="24107" xr:uid="{00000000-0005-0000-0000-0000CD650000}"/>
    <cellStyle name="SAPBEXHLevel3X 5 3 2 3" xfId="10874" xr:uid="{00000000-0005-0000-0000-0000CE650000}"/>
    <cellStyle name="SAPBEXHLevel3X 5 3 2 3 2" xfId="22182" xr:uid="{00000000-0005-0000-0000-0000CF650000}"/>
    <cellStyle name="SAPBEXHLevel3X 5 3 2 3 2 2" xfId="29079" xr:uid="{00000000-0005-0000-0000-0000D0650000}"/>
    <cellStyle name="SAPBEXHLevel3X 5 3 2 3 3" xfId="23084" xr:uid="{00000000-0005-0000-0000-0000D1650000}"/>
    <cellStyle name="SAPBEXHLevel3X 5 3 2 3 3 2" xfId="29980" xr:uid="{00000000-0005-0000-0000-0000D2650000}"/>
    <cellStyle name="SAPBEXHLevel3X 5 3 2 3 4" xfId="17585" xr:uid="{00000000-0005-0000-0000-0000D3650000}"/>
    <cellStyle name="SAPBEXHLevel3X 5 3 2 3 5" xfId="24567" xr:uid="{00000000-0005-0000-0000-0000D4650000}"/>
    <cellStyle name="SAPBEXHLevel3X 5 3 2 4" xfId="19054" xr:uid="{00000000-0005-0000-0000-0000D5650000}"/>
    <cellStyle name="SAPBEXHLevel3X 5 3 2 4 2" xfId="25963" xr:uid="{00000000-0005-0000-0000-0000D6650000}"/>
    <cellStyle name="SAPBEXHLevel3X 5 3 2 5" xfId="14422" xr:uid="{00000000-0005-0000-0000-0000D7650000}"/>
    <cellStyle name="SAPBEXHLevel3X 5 3 3" xfId="5237" xr:uid="{00000000-0005-0000-0000-0000D8650000}"/>
    <cellStyle name="SAPBEXHLevel3X 5 3 3 2" xfId="10341" xr:uid="{00000000-0005-0000-0000-0000D9650000}"/>
    <cellStyle name="SAPBEXHLevel3X 5 3 3 2 2" xfId="21673" xr:uid="{00000000-0005-0000-0000-0000DA650000}"/>
    <cellStyle name="SAPBEXHLevel3X 5 3 3 2 2 2" xfId="28571" xr:uid="{00000000-0005-0000-0000-0000DB650000}"/>
    <cellStyle name="SAPBEXHLevel3X 5 3 3 2 3" xfId="22579" xr:uid="{00000000-0005-0000-0000-0000DC650000}"/>
    <cellStyle name="SAPBEXHLevel3X 5 3 3 2 3 2" xfId="29476" xr:uid="{00000000-0005-0000-0000-0000DD650000}"/>
    <cellStyle name="SAPBEXHLevel3X 5 3 3 2 4" xfId="17076" xr:uid="{00000000-0005-0000-0000-0000DE650000}"/>
    <cellStyle name="SAPBEXHLevel3X 5 3 3 2 5" xfId="24108" xr:uid="{00000000-0005-0000-0000-0000DF650000}"/>
    <cellStyle name="SAPBEXHLevel3X 5 3 3 3" xfId="10875" xr:uid="{00000000-0005-0000-0000-0000E0650000}"/>
    <cellStyle name="SAPBEXHLevel3X 5 3 3 3 2" xfId="22183" xr:uid="{00000000-0005-0000-0000-0000E1650000}"/>
    <cellStyle name="SAPBEXHLevel3X 5 3 3 3 2 2" xfId="29080" xr:uid="{00000000-0005-0000-0000-0000E2650000}"/>
    <cellStyle name="SAPBEXHLevel3X 5 3 3 3 3" xfId="23085" xr:uid="{00000000-0005-0000-0000-0000E3650000}"/>
    <cellStyle name="SAPBEXHLevel3X 5 3 3 3 3 2" xfId="29981" xr:uid="{00000000-0005-0000-0000-0000E4650000}"/>
    <cellStyle name="SAPBEXHLevel3X 5 3 3 3 4" xfId="17586" xr:uid="{00000000-0005-0000-0000-0000E5650000}"/>
    <cellStyle name="SAPBEXHLevel3X 5 3 3 3 5" xfId="24568" xr:uid="{00000000-0005-0000-0000-0000E6650000}"/>
    <cellStyle name="SAPBEXHLevel3X 5 3 3 4" xfId="19588" xr:uid="{00000000-0005-0000-0000-0000E7650000}"/>
    <cellStyle name="SAPBEXHLevel3X 5 3 3 4 2" xfId="26497" xr:uid="{00000000-0005-0000-0000-0000E8650000}"/>
    <cellStyle name="SAPBEXHLevel3X 5 3 3 5" xfId="14878" xr:uid="{00000000-0005-0000-0000-0000E9650000}"/>
    <cellStyle name="SAPBEXHLevel3X 5 3 4" xfId="10339" xr:uid="{00000000-0005-0000-0000-0000EA650000}"/>
    <cellStyle name="SAPBEXHLevel3X 5 3 4 2" xfId="21671" xr:uid="{00000000-0005-0000-0000-0000EB650000}"/>
    <cellStyle name="SAPBEXHLevel3X 5 3 4 2 2" xfId="28569" xr:uid="{00000000-0005-0000-0000-0000EC650000}"/>
    <cellStyle name="SAPBEXHLevel3X 5 3 4 3" xfId="22577" xr:uid="{00000000-0005-0000-0000-0000ED650000}"/>
    <cellStyle name="SAPBEXHLevel3X 5 3 4 3 2" xfId="29474" xr:uid="{00000000-0005-0000-0000-0000EE650000}"/>
    <cellStyle name="SAPBEXHLevel3X 5 3 4 4" xfId="17074" xr:uid="{00000000-0005-0000-0000-0000EF650000}"/>
    <cellStyle name="SAPBEXHLevel3X 5 3 4 5" xfId="24106" xr:uid="{00000000-0005-0000-0000-0000F0650000}"/>
    <cellStyle name="SAPBEXHLevel3X 5 3 5" xfId="10873" xr:uid="{00000000-0005-0000-0000-0000F1650000}"/>
    <cellStyle name="SAPBEXHLevel3X 5 3 5 2" xfId="22181" xr:uid="{00000000-0005-0000-0000-0000F2650000}"/>
    <cellStyle name="SAPBEXHLevel3X 5 3 5 2 2" xfId="29078" xr:uid="{00000000-0005-0000-0000-0000F3650000}"/>
    <cellStyle name="SAPBEXHLevel3X 5 3 5 3" xfId="23083" xr:uid="{00000000-0005-0000-0000-0000F4650000}"/>
    <cellStyle name="SAPBEXHLevel3X 5 3 5 3 2" xfId="29979" xr:uid="{00000000-0005-0000-0000-0000F5650000}"/>
    <cellStyle name="SAPBEXHLevel3X 5 3 5 4" xfId="17584" xr:uid="{00000000-0005-0000-0000-0000F6650000}"/>
    <cellStyle name="SAPBEXHLevel3X 5 3 5 5" xfId="24566" xr:uid="{00000000-0005-0000-0000-0000F7650000}"/>
    <cellStyle name="SAPBEXHLevel3X 5 3 6" xfId="18757" xr:uid="{00000000-0005-0000-0000-0000F8650000}"/>
    <cellStyle name="SAPBEXHLevel3X 5 3 6 2" xfId="25668" xr:uid="{00000000-0005-0000-0000-0000F9650000}"/>
    <cellStyle name="SAPBEXHLevel3X 5 3 7" xfId="14097" xr:uid="{00000000-0005-0000-0000-0000FA650000}"/>
    <cellStyle name="SAPBEXHLevel3X 5 4" xfId="3587" xr:uid="{00000000-0005-0000-0000-0000FB650000}"/>
    <cellStyle name="SAPBEXHLevel3X 5 4 2" xfId="10342" xr:uid="{00000000-0005-0000-0000-0000FC650000}"/>
    <cellStyle name="SAPBEXHLevel3X 5 4 2 2" xfId="21674" xr:uid="{00000000-0005-0000-0000-0000FD650000}"/>
    <cellStyle name="SAPBEXHLevel3X 5 4 2 2 2" xfId="28572" xr:uid="{00000000-0005-0000-0000-0000FE650000}"/>
    <cellStyle name="SAPBEXHLevel3X 5 4 2 3" xfId="22580" xr:uid="{00000000-0005-0000-0000-0000FF650000}"/>
    <cellStyle name="SAPBEXHLevel3X 5 4 2 3 2" xfId="29477" xr:uid="{00000000-0005-0000-0000-000000660000}"/>
    <cellStyle name="SAPBEXHLevel3X 5 4 2 4" xfId="17077" xr:uid="{00000000-0005-0000-0000-000001660000}"/>
    <cellStyle name="SAPBEXHLevel3X 5 4 2 5" xfId="24109" xr:uid="{00000000-0005-0000-0000-000002660000}"/>
    <cellStyle name="SAPBEXHLevel3X 5 4 3" xfId="10876" xr:uid="{00000000-0005-0000-0000-000003660000}"/>
    <cellStyle name="SAPBEXHLevel3X 5 4 3 2" xfId="22184" xr:uid="{00000000-0005-0000-0000-000004660000}"/>
    <cellStyle name="SAPBEXHLevel3X 5 4 3 2 2" xfId="29081" xr:uid="{00000000-0005-0000-0000-000005660000}"/>
    <cellStyle name="SAPBEXHLevel3X 5 4 3 3" xfId="23086" xr:uid="{00000000-0005-0000-0000-000006660000}"/>
    <cellStyle name="SAPBEXHLevel3X 5 4 3 3 2" xfId="29982" xr:uid="{00000000-0005-0000-0000-000007660000}"/>
    <cellStyle name="SAPBEXHLevel3X 5 4 3 4" xfId="17587" xr:uid="{00000000-0005-0000-0000-000008660000}"/>
    <cellStyle name="SAPBEXHLevel3X 5 4 3 5" xfId="24569" xr:uid="{00000000-0005-0000-0000-000009660000}"/>
    <cellStyle name="SAPBEXHLevel3X 5 4 4" xfId="19052" xr:uid="{00000000-0005-0000-0000-00000A660000}"/>
    <cellStyle name="SAPBEXHLevel3X 5 4 4 2" xfId="25961" xr:uid="{00000000-0005-0000-0000-00000B660000}"/>
    <cellStyle name="SAPBEXHLevel3X 5 4 5" xfId="14420" xr:uid="{00000000-0005-0000-0000-00000C660000}"/>
    <cellStyle name="SAPBEXHLevel3X 5 5" xfId="5235" xr:uid="{00000000-0005-0000-0000-00000D660000}"/>
    <cellStyle name="SAPBEXHLevel3X 5 5 2" xfId="10343" xr:uid="{00000000-0005-0000-0000-00000E660000}"/>
    <cellStyle name="SAPBEXHLevel3X 5 5 2 2" xfId="21675" xr:uid="{00000000-0005-0000-0000-00000F660000}"/>
    <cellStyle name="SAPBEXHLevel3X 5 5 2 2 2" xfId="28573" xr:uid="{00000000-0005-0000-0000-000010660000}"/>
    <cellStyle name="SAPBEXHLevel3X 5 5 2 3" xfId="22581" xr:uid="{00000000-0005-0000-0000-000011660000}"/>
    <cellStyle name="SAPBEXHLevel3X 5 5 2 3 2" xfId="29478" xr:uid="{00000000-0005-0000-0000-000012660000}"/>
    <cellStyle name="SAPBEXHLevel3X 5 5 2 4" xfId="17078" xr:uid="{00000000-0005-0000-0000-000013660000}"/>
    <cellStyle name="SAPBEXHLevel3X 5 5 2 5" xfId="24110" xr:uid="{00000000-0005-0000-0000-000014660000}"/>
    <cellStyle name="SAPBEXHLevel3X 5 5 3" xfId="10877" xr:uid="{00000000-0005-0000-0000-000015660000}"/>
    <cellStyle name="SAPBEXHLevel3X 5 5 3 2" xfId="22185" xr:uid="{00000000-0005-0000-0000-000016660000}"/>
    <cellStyle name="SAPBEXHLevel3X 5 5 3 2 2" xfId="29082" xr:uid="{00000000-0005-0000-0000-000017660000}"/>
    <cellStyle name="SAPBEXHLevel3X 5 5 3 3" xfId="23087" xr:uid="{00000000-0005-0000-0000-000018660000}"/>
    <cellStyle name="SAPBEXHLevel3X 5 5 3 3 2" xfId="29983" xr:uid="{00000000-0005-0000-0000-000019660000}"/>
    <cellStyle name="SAPBEXHLevel3X 5 5 3 4" xfId="17588" xr:uid="{00000000-0005-0000-0000-00001A660000}"/>
    <cellStyle name="SAPBEXHLevel3X 5 5 3 5" xfId="24570" xr:uid="{00000000-0005-0000-0000-00001B660000}"/>
    <cellStyle name="SAPBEXHLevel3X 5 5 4" xfId="19586" xr:uid="{00000000-0005-0000-0000-00001C660000}"/>
    <cellStyle name="SAPBEXHLevel3X 5 5 4 2" xfId="26495" xr:uid="{00000000-0005-0000-0000-00001D660000}"/>
    <cellStyle name="SAPBEXHLevel3X 5 5 5" xfId="14876" xr:uid="{00000000-0005-0000-0000-00001E660000}"/>
    <cellStyle name="SAPBEXHLevel3X 5 6" xfId="2801" xr:uid="{00000000-0005-0000-0000-00001F660000}"/>
    <cellStyle name="SAPBEXHLevel3X 5 6 2" xfId="10344" xr:uid="{00000000-0005-0000-0000-000020660000}"/>
    <cellStyle name="SAPBEXHLevel3X 5 6 2 2" xfId="21676" xr:uid="{00000000-0005-0000-0000-000021660000}"/>
    <cellStyle name="SAPBEXHLevel3X 5 6 2 2 2" xfId="28574" xr:uid="{00000000-0005-0000-0000-000022660000}"/>
    <cellStyle name="SAPBEXHLevel3X 5 6 2 3" xfId="22582" xr:uid="{00000000-0005-0000-0000-000023660000}"/>
    <cellStyle name="SAPBEXHLevel3X 5 6 2 3 2" xfId="29479" xr:uid="{00000000-0005-0000-0000-000024660000}"/>
    <cellStyle name="SAPBEXHLevel3X 5 6 2 4" xfId="17079" xr:uid="{00000000-0005-0000-0000-000025660000}"/>
    <cellStyle name="SAPBEXHLevel3X 5 6 2 5" xfId="24111" xr:uid="{00000000-0005-0000-0000-000026660000}"/>
    <cellStyle name="SAPBEXHLevel3X 5 6 3" xfId="10878" xr:uid="{00000000-0005-0000-0000-000027660000}"/>
    <cellStyle name="SAPBEXHLevel3X 5 6 3 2" xfId="22186" xr:uid="{00000000-0005-0000-0000-000028660000}"/>
    <cellStyle name="SAPBEXHLevel3X 5 6 3 2 2" xfId="29083" xr:uid="{00000000-0005-0000-0000-000029660000}"/>
    <cellStyle name="SAPBEXHLevel3X 5 6 3 3" xfId="23088" xr:uid="{00000000-0005-0000-0000-00002A660000}"/>
    <cellStyle name="SAPBEXHLevel3X 5 6 3 3 2" xfId="29984" xr:uid="{00000000-0005-0000-0000-00002B660000}"/>
    <cellStyle name="SAPBEXHLevel3X 5 6 3 4" xfId="17589" xr:uid="{00000000-0005-0000-0000-00002C660000}"/>
    <cellStyle name="SAPBEXHLevel3X 5 6 3 5" xfId="24571" xr:uid="{00000000-0005-0000-0000-00002D660000}"/>
    <cellStyle name="SAPBEXHLevel3X 5 6 4" xfId="18755" xr:uid="{00000000-0005-0000-0000-00002E660000}"/>
    <cellStyle name="SAPBEXHLevel3X 5 6 4 2" xfId="25666" xr:uid="{00000000-0005-0000-0000-00002F660000}"/>
    <cellStyle name="SAPBEXHLevel3X 5 6 5" xfId="14095" xr:uid="{00000000-0005-0000-0000-000030660000}"/>
    <cellStyle name="SAPBEXHLevel3X 5 7" xfId="10334" xr:uid="{00000000-0005-0000-0000-000031660000}"/>
    <cellStyle name="SAPBEXHLevel3X 5 7 2" xfId="21666" xr:uid="{00000000-0005-0000-0000-000032660000}"/>
    <cellStyle name="SAPBEXHLevel3X 5 7 2 2" xfId="28564" xr:uid="{00000000-0005-0000-0000-000033660000}"/>
    <cellStyle name="SAPBEXHLevel3X 5 7 3" xfId="22572" xr:uid="{00000000-0005-0000-0000-000034660000}"/>
    <cellStyle name="SAPBEXHLevel3X 5 7 3 2" xfId="29469" xr:uid="{00000000-0005-0000-0000-000035660000}"/>
    <cellStyle name="SAPBEXHLevel3X 5 7 4" xfId="17069" xr:uid="{00000000-0005-0000-0000-000036660000}"/>
    <cellStyle name="SAPBEXHLevel3X 5 7 5" xfId="24101" xr:uid="{00000000-0005-0000-0000-000037660000}"/>
    <cellStyle name="SAPBEXHLevel3X 5 8" xfId="10868" xr:uid="{00000000-0005-0000-0000-000038660000}"/>
    <cellStyle name="SAPBEXHLevel3X 5 8 2" xfId="22176" xr:uid="{00000000-0005-0000-0000-000039660000}"/>
    <cellStyle name="SAPBEXHLevel3X 5 8 2 2" xfId="29073" xr:uid="{00000000-0005-0000-0000-00003A660000}"/>
    <cellStyle name="SAPBEXHLevel3X 5 8 3" xfId="23078" xr:uid="{00000000-0005-0000-0000-00003B660000}"/>
    <cellStyle name="SAPBEXHLevel3X 5 8 3 2" xfId="29974" xr:uid="{00000000-0005-0000-0000-00003C660000}"/>
    <cellStyle name="SAPBEXHLevel3X 5 8 4" xfId="17579" xr:uid="{00000000-0005-0000-0000-00003D660000}"/>
    <cellStyle name="SAPBEXHLevel3X 5 8 5" xfId="24561" xr:uid="{00000000-0005-0000-0000-00003E660000}"/>
    <cellStyle name="SAPBEXHLevel3X 5 9" xfId="9872" xr:uid="{00000000-0005-0000-0000-00003F660000}"/>
    <cellStyle name="SAPBEXHLevel3X 5 9 2" xfId="21341" xr:uid="{00000000-0005-0000-0000-000040660000}"/>
    <cellStyle name="SAPBEXHLevel3X 5 9 2 2" xfId="28243" xr:uid="{00000000-0005-0000-0000-000041660000}"/>
    <cellStyle name="SAPBEXHLevel3X 5 9 3" xfId="19620" xr:uid="{00000000-0005-0000-0000-000042660000}"/>
    <cellStyle name="SAPBEXHLevel3X 5 9 3 2" xfId="26529" xr:uid="{00000000-0005-0000-0000-000043660000}"/>
    <cellStyle name="SAPBEXHLevel3X 5 9 4" xfId="16719" xr:uid="{00000000-0005-0000-0000-000044660000}"/>
    <cellStyle name="SAPBEXHLevel3X 5 9 5" xfId="23800" xr:uid="{00000000-0005-0000-0000-000045660000}"/>
    <cellStyle name="SAPBEXHLevel3X 6" xfId="490" xr:uid="{00000000-0005-0000-0000-000046660000}"/>
    <cellStyle name="SAPBEXHLevel3X 6 2" xfId="3583" xr:uid="{00000000-0005-0000-0000-000047660000}"/>
    <cellStyle name="SAPBEXHLevel3X 6 2 2" xfId="10346" xr:uid="{00000000-0005-0000-0000-000048660000}"/>
    <cellStyle name="SAPBEXHLevel3X 6 2 2 2" xfId="21678" xr:uid="{00000000-0005-0000-0000-000049660000}"/>
    <cellStyle name="SAPBEXHLevel3X 6 2 2 2 2" xfId="28576" xr:uid="{00000000-0005-0000-0000-00004A660000}"/>
    <cellStyle name="SAPBEXHLevel3X 6 2 2 3" xfId="22584" xr:uid="{00000000-0005-0000-0000-00004B660000}"/>
    <cellStyle name="SAPBEXHLevel3X 6 2 2 3 2" xfId="29481" xr:uid="{00000000-0005-0000-0000-00004C660000}"/>
    <cellStyle name="SAPBEXHLevel3X 6 2 2 4" xfId="17081" xr:uid="{00000000-0005-0000-0000-00004D660000}"/>
    <cellStyle name="SAPBEXHLevel3X 6 2 2 5" xfId="24113" xr:uid="{00000000-0005-0000-0000-00004E660000}"/>
    <cellStyle name="SAPBEXHLevel3X 6 2 3" xfId="10880" xr:uid="{00000000-0005-0000-0000-00004F660000}"/>
    <cellStyle name="SAPBEXHLevel3X 6 2 3 2" xfId="22188" xr:uid="{00000000-0005-0000-0000-000050660000}"/>
    <cellStyle name="SAPBEXHLevel3X 6 2 3 2 2" xfId="29085" xr:uid="{00000000-0005-0000-0000-000051660000}"/>
    <cellStyle name="SAPBEXHLevel3X 6 2 3 3" xfId="23090" xr:uid="{00000000-0005-0000-0000-000052660000}"/>
    <cellStyle name="SAPBEXHLevel3X 6 2 3 3 2" xfId="29986" xr:uid="{00000000-0005-0000-0000-000053660000}"/>
    <cellStyle name="SAPBEXHLevel3X 6 2 3 4" xfId="17591" xr:uid="{00000000-0005-0000-0000-000054660000}"/>
    <cellStyle name="SAPBEXHLevel3X 6 2 3 5" xfId="24573" xr:uid="{00000000-0005-0000-0000-000055660000}"/>
    <cellStyle name="SAPBEXHLevel3X 6 2 4" xfId="19048" xr:uid="{00000000-0005-0000-0000-000056660000}"/>
    <cellStyle name="SAPBEXHLevel3X 6 2 4 2" xfId="25957" xr:uid="{00000000-0005-0000-0000-000057660000}"/>
    <cellStyle name="SAPBEXHLevel3X 6 2 5" xfId="14416" xr:uid="{00000000-0005-0000-0000-000058660000}"/>
    <cellStyle name="SAPBEXHLevel3X 6 3" xfId="5238" xr:uid="{00000000-0005-0000-0000-000059660000}"/>
    <cellStyle name="SAPBEXHLevel3X 6 3 2" xfId="10347" xr:uid="{00000000-0005-0000-0000-00005A660000}"/>
    <cellStyle name="SAPBEXHLevel3X 6 3 2 2" xfId="21679" xr:uid="{00000000-0005-0000-0000-00005B660000}"/>
    <cellStyle name="SAPBEXHLevel3X 6 3 2 2 2" xfId="28577" xr:uid="{00000000-0005-0000-0000-00005C660000}"/>
    <cellStyle name="SAPBEXHLevel3X 6 3 2 3" xfId="22585" xr:uid="{00000000-0005-0000-0000-00005D660000}"/>
    <cellStyle name="SAPBEXHLevel3X 6 3 2 3 2" xfId="29482" xr:uid="{00000000-0005-0000-0000-00005E660000}"/>
    <cellStyle name="SAPBEXHLevel3X 6 3 2 4" xfId="17082" xr:uid="{00000000-0005-0000-0000-00005F660000}"/>
    <cellStyle name="SAPBEXHLevel3X 6 3 2 5" xfId="24114" xr:uid="{00000000-0005-0000-0000-000060660000}"/>
    <cellStyle name="SAPBEXHLevel3X 6 3 3" xfId="10881" xr:uid="{00000000-0005-0000-0000-000061660000}"/>
    <cellStyle name="SAPBEXHLevel3X 6 3 3 2" xfId="22189" xr:uid="{00000000-0005-0000-0000-000062660000}"/>
    <cellStyle name="SAPBEXHLevel3X 6 3 3 2 2" xfId="29086" xr:uid="{00000000-0005-0000-0000-000063660000}"/>
    <cellStyle name="SAPBEXHLevel3X 6 3 3 3" xfId="23091" xr:uid="{00000000-0005-0000-0000-000064660000}"/>
    <cellStyle name="SAPBEXHLevel3X 6 3 3 3 2" xfId="29987" xr:uid="{00000000-0005-0000-0000-000065660000}"/>
    <cellStyle name="SAPBEXHLevel3X 6 3 3 4" xfId="17592" xr:uid="{00000000-0005-0000-0000-000066660000}"/>
    <cellStyle name="SAPBEXHLevel3X 6 3 3 5" xfId="24574" xr:uid="{00000000-0005-0000-0000-000067660000}"/>
    <cellStyle name="SAPBEXHLevel3X 6 3 4" xfId="19589" xr:uid="{00000000-0005-0000-0000-000068660000}"/>
    <cellStyle name="SAPBEXHLevel3X 6 3 4 2" xfId="26498" xr:uid="{00000000-0005-0000-0000-000069660000}"/>
    <cellStyle name="SAPBEXHLevel3X 6 3 5" xfId="14879" xr:uid="{00000000-0005-0000-0000-00006A660000}"/>
    <cellStyle name="SAPBEXHLevel3X 6 4" xfId="2797" xr:uid="{00000000-0005-0000-0000-00006B660000}"/>
    <cellStyle name="SAPBEXHLevel3X 6 4 2" xfId="10348" xr:uid="{00000000-0005-0000-0000-00006C660000}"/>
    <cellStyle name="SAPBEXHLevel3X 6 4 2 2" xfId="21680" xr:uid="{00000000-0005-0000-0000-00006D660000}"/>
    <cellStyle name="SAPBEXHLevel3X 6 4 2 2 2" xfId="28578" xr:uid="{00000000-0005-0000-0000-00006E660000}"/>
    <cellStyle name="SAPBEXHLevel3X 6 4 2 3" xfId="22586" xr:uid="{00000000-0005-0000-0000-00006F660000}"/>
    <cellStyle name="SAPBEXHLevel3X 6 4 2 3 2" xfId="29483" xr:uid="{00000000-0005-0000-0000-000070660000}"/>
    <cellStyle name="SAPBEXHLevel3X 6 4 2 4" xfId="17083" xr:uid="{00000000-0005-0000-0000-000071660000}"/>
    <cellStyle name="SAPBEXHLevel3X 6 4 2 5" xfId="24115" xr:uid="{00000000-0005-0000-0000-000072660000}"/>
    <cellStyle name="SAPBEXHLevel3X 6 4 3" xfId="10882" xr:uid="{00000000-0005-0000-0000-000073660000}"/>
    <cellStyle name="SAPBEXHLevel3X 6 4 3 2" xfId="22190" xr:uid="{00000000-0005-0000-0000-000074660000}"/>
    <cellStyle name="SAPBEXHLevel3X 6 4 3 2 2" xfId="29087" xr:uid="{00000000-0005-0000-0000-000075660000}"/>
    <cellStyle name="SAPBEXHLevel3X 6 4 3 3" xfId="23092" xr:uid="{00000000-0005-0000-0000-000076660000}"/>
    <cellStyle name="SAPBEXHLevel3X 6 4 3 3 2" xfId="29988" xr:uid="{00000000-0005-0000-0000-000077660000}"/>
    <cellStyle name="SAPBEXHLevel3X 6 4 3 4" xfId="17593" xr:uid="{00000000-0005-0000-0000-000078660000}"/>
    <cellStyle name="SAPBEXHLevel3X 6 4 3 5" xfId="24575" xr:uid="{00000000-0005-0000-0000-000079660000}"/>
    <cellStyle name="SAPBEXHLevel3X 6 4 4" xfId="18751" xr:uid="{00000000-0005-0000-0000-00007A660000}"/>
    <cellStyle name="SAPBEXHLevel3X 6 4 4 2" xfId="25662" xr:uid="{00000000-0005-0000-0000-00007B660000}"/>
    <cellStyle name="SAPBEXHLevel3X 6 4 5" xfId="14091" xr:uid="{00000000-0005-0000-0000-00007C660000}"/>
    <cellStyle name="SAPBEXHLevel3X 6 5" xfId="10345" xr:uid="{00000000-0005-0000-0000-00007D660000}"/>
    <cellStyle name="SAPBEXHLevel3X 6 5 2" xfId="21677" xr:uid="{00000000-0005-0000-0000-00007E660000}"/>
    <cellStyle name="SAPBEXHLevel3X 6 5 2 2" xfId="28575" xr:uid="{00000000-0005-0000-0000-00007F660000}"/>
    <cellStyle name="SAPBEXHLevel3X 6 5 3" xfId="22583" xr:uid="{00000000-0005-0000-0000-000080660000}"/>
    <cellStyle name="SAPBEXHLevel3X 6 5 3 2" xfId="29480" xr:uid="{00000000-0005-0000-0000-000081660000}"/>
    <cellStyle name="SAPBEXHLevel3X 6 5 4" xfId="17080" xr:uid="{00000000-0005-0000-0000-000082660000}"/>
    <cellStyle name="SAPBEXHLevel3X 6 5 5" xfId="24112" xr:uid="{00000000-0005-0000-0000-000083660000}"/>
    <cellStyle name="SAPBEXHLevel3X 6 6" xfId="10879" xr:uid="{00000000-0005-0000-0000-000084660000}"/>
    <cellStyle name="SAPBEXHLevel3X 6 6 2" xfId="22187" xr:uid="{00000000-0005-0000-0000-000085660000}"/>
    <cellStyle name="SAPBEXHLevel3X 6 6 2 2" xfId="29084" xr:uid="{00000000-0005-0000-0000-000086660000}"/>
    <cellStyle name="SAPBEXHLevel3X 6 6 3" xfId="23089" xr:uid="{00000000-0005-0000-0000-000087660000}"/>
    <cellStyle name="SAPBEXHLevel3X 6 6 3 2" xfId="29985" xr:uid="{00000000-0005-0000-0000-000088660000}"/>
    <cellStyle name="SAPBEXHLevel3X 6 6 4" xfId="17590" xr:uid="{00000000-0005-0000-0000-000089660000}"/>
    <cellStyle name="SAPBEXHLevel3X 6 6 5" xfId="24572" xr:uid="{00000000-0005-0000-0000-00008A660000}"/>
    <cellStyle name="SAPBEXHLevel3X 6 7" xfId="18176" xr:uid="{00000000-0005-0000-0000-00008B660000}"/>
    <cellStyle name="SAPBEXHLevel3X 6 7 2" xfId="25090" xr:uid="{00000000-0005-0000-0000-00008C660000}"/>
    <cellStyle name="SAPBEXHLevel3X 6 8" xfId="13437" xr:uid="{00000000-0005-0000-0000-00008D660000}"/>
    <cellStyle name="SAPBEXHLevel3X 7" xfId="3180" xr:uid="{00000000-0005-0000-0000-00008E660000}"/>
    <cellStyle name="SAPBEXHLevel3X 7 2" xfId="3687" xr:uid="{00000000-0005-0000-0000-00008F660000}"/>
    <cellStyle name="SAPBEXHLevel3X 7 2 2" xfId="10350" xr:uid="{00000000-0005-0000-0000-000090660000}"/>
    <cellStyle name="SAPBEXHLevel3X 7 2 2 2" xfId="21682" xr:uid="{00000000-0005-0000-0000-000091660000}"/>
    <cellStyle name="SAPBEXHLevel3X 7 2 2 2 2" xfId="28580" xr:uid="{00000000-0005-0000-0000-000092660000}"/>
    <cellStyle name="SAPBEXHLevel3X 7 2 2 3" xfId="22588" xr:uid="{00000000-0005-0000-0000-000093660000}"/>
    <cellStyle name="SAPBEXHLevel3X 7 2 2 3 2" xfId="29485" xr:uid="{00000000-0005-0000-0000-000094660000}"/>
    <cellStyle name="SAPBEXHLevel3X 7 2 2 4" xfId="17085" xr:uid="{00000000-0005-0000-0000-000095660000}"/>
    <cellStyle name="SAPBEXHLevel3X 7 2 2 5" xfId="24117" xr:uid="{00000000-0005-0000-0000-000096660000}"/>
    <cellStyle name="SAPBEXHLevel3X 7 2 3" xfId="10884" xr:uid="{00000000-0005-0000-0000-000097660000}"/>
    <cellStyle name="SAPBEXHLevel3X 7 2 3 2" xfId="22192" xr:uid="{00000000-0005-0000-0000-000098660000}"/>
    <cellStyle name="SAPBEXHLevel3X 7 2 3 2 2" xfId="29089" xr:uid="{00000000-0005-0000-0000-000099660000}"/>
    <cellStyle name="SAPBEXHLevel3X 7 2 3 3" xfId="23094" xr:uid="{00000000-0005-0000-0000-00009A660000}"/>
    <cellStyle name="SAPBEXHLevel3X 7 2 3 3 2" xfId="29990" xr:uid="{00000000-0005-0000-0000-00009B660000}"/>
    <cellStyle name="SAPBEXHLevel3X 7 2 3 4" xfId="17595" xr:uid="{00000000-0005-0000-0000-00009C660000}"/>
    <cellStyle name="SAPBEXHLevel3X 7 2 3 5" xfId="24577" xr:uid="{00000000-0005-0000-0000-00009D660000}"/>
    <cellStyle name="SAPBEXHLevel3X 7 2 4" xfId="13185" xr:uid="{00000000-0005-0000-0000-00009E660000}"/>
    <cellStyle name="SAPBEXHLevel3X 7 2 4 2" xfId="22486" xr:uid="{00000000-0005-0000-0000-00009F660000}"/>
    <cellStyle name="SAPBEXHLevel3X 7 2 4 2 2" xfId="29383" xr:uid="{00000000-0005-0000-0000-0000A0660000}"/>
    <cellStyle name="SAPBEXHLevel3X 7 2 4 3" xfId="23326" xr:uid="{00000000-0005-0000-0000-0000A1660000}"/>
    <cellStyle name="SAPBEXHLevel3X 7 2 4 3 2" xfId="30222" xr:uid="{00000000-0005-0000-0000-0000A2660000}"/>
    <cellStyle name="SAPBEXHLevel3X 7 2 4 4" xfId="17890" xr:uid="{00000000-0005-0000-0000-0000A3660000}"/>
    <cellStyle name="SAPBEXHLevel3X 7 2 4 5" xfId="24809" xr:uid="{00000000-0005-0000-0000-0000A4660000}"/>
    <cellStyle name="SAPBEXHLevel3X 7 2 5" xfId="19072" xr:uid="{00000000-0005-0000-0000-0000A5660000}"/>
    <cellStyle name="SAPBEXHLevel3X 7 2 5 2" xfId="25981" xr:uid="{00000000-0005-0000-0000-0000A6660000}"/>
    <cellStyle name="SAPBEXHLevel3X 7 2 6" xfId="14432" xr:uid="{00000000-0005-0000-0000-0000A7660000}"/>
    <cellStyle name="SAPBEXHLevel3X 7 3" xfId="5239" xr:uid="{00000000-0005-0000-0000-0000A8660000}"/>
    <cellStyle name="SAPBEXHLevel3X 7 3 2" xfId="10351" xr:uid="{00000000-0005-0000-0000-0000A9660000}"/>
    <cellStyle name="SAPBEXHLevel3X 7 3 2 2" xfId="21683" xr:uid="{00000000-0005-0000-0000-0000AA660000}"/>
    <cellStyle name="SAPBEXHLevel3X 7 3 2 2 2" xfId="28581" xr:uid="{00000000-0005-0000-0000-0000AB660000}"/>
    <cellStyle name="SAPBEXHLevel3X 7 3 2 3" xfId="22589" xr:uid="{00000000-0005-0000-0000-0000AC660000}"/>
    <cellStyle name="SAPBEXHLevel3X 7 3 2 3 2" xfId="29486" xr:uid="{00000000-0005-0000-0000-0000AD660000}"/>
    <cellStyle name="SAPBEXHLevel3X 7 3 2 4" xfId="17086" xr:uid="{00000000-0005-0000-0000-0000AE660000}"/>
    <cellStyle name="SAPBEXHLevel3X 7 3 2 5" xfId="24118" xr:uid="{00000000-0005-0000-0000-0000AF660000}"/>
    <cellStyle name="SAPBEXHLevel3X 7 3 3" xfId="10885" xr:uid="{00000000-0005-0000-0000-0000B0660000}"/>
    <cellStyle name="SAPBEXHLevel3X 7 3 3 2" xfId="22193" xr:uid="{00000000-0005-0000-0000-0000B1660000}"/>
    <cellStyle name="SAPBEXHLevel3X 7 3 3 2 2" xfId="29090" xr:uid="{00000000-0005-0000-0000-0000B2660000}"/>
    <cellStyle name="SAPBEXHLevel3X 7 3 3 3" xfId="23095" xr:uid="{00000000-0005-0000-0000-0000B3660000}"/>
    <cellStyle name="SAPBEXHLevel3X 7 3 3 3 2" xfId="29991" xr:uid="{00000000-0005-0000-0000-0000B4660000}"/>
    <cellStyle name="SAPBEXHLevel3X 7 3 3 4" xfId="17596" xr:uid="{00000000-0005-0000-0000-0000B5660000}"/>
    <cellStyle name="SAPBEXHLevel3X 7 3 3 5" xfId="24578" xr:uid="{00000000-0005-0000-0000-0000B6660000}"/>
    <cellStyle name="SAPBEXHLevel3X 7 3 4" xfId="19590" xr:uid="{00000000-0005-0000-0000-0000B7660000}"/>
    <cellStyle name="SAPBEXHLevel3X 7 3 4 2" xfId="26499" xr:uid="{00000000-0005-0000-0000-0000B8660000}"/>
    <cellStyle name="SAPBEXHLevel3X 7 3 5" xfId="14880" xr:uid="{00000000-0005-0000-0000-0000B9660000}"/>
    <cellStyle name="SAPBEXHLevel3X 7 4" xfId="10349" xr:uid="{00000000-0005-0000-0000-0000BA660000}"/>
    <cellStyle name="SAPBEXHLevel3X 7 4 2" xfId="21681" xr:uid="{00000000-0005-0000-0000-0000BB660000}"/>
    <cellStyle name="SAPBEXHLevel3X 7 4 2 2" xfId="28579" xr:uid="{00000000-0005-0000-0000-0000BC660000}"/>
    <cellStyle name="SAPBEXHLevel3X 7 4 3" xfId="22587" xr:uid="{00000000-0005-0000-0000-0000BD660000}"/>
    <cellStyle name="SAPBEXHLevel3X 7 4 3 2" xfId="29484" xr:uid="{00000000-0005-0000-0000-0000BE660000}"/>
    <cellStyle name="SAPBEXHLevel3X 7 4 4" xfId="17084" xr:uid="{00000000-0005-0000-0000-0000BF660000}"/>
    <cellStyle name="SAPBEXHLevel3X 7 4 5" xfId="24116" xr:uid="{00000000-0005-0000-0000-0000C0660000}"/>
    <cellStyle name="SAPBEXHLevel3X 7 5" xfId="10883" xr:uid="{00000000-0005-0000-0000-0000C1660000}"/>
    <cellStyle name="SAPBEXHLevel3X 7 5 2" xfId="22191" xr:uid="{00000000-0005-0000-0000-0000C2660000}"/>
    <cellStyle name="SAPBEXHLevel3X 7 5 2 2" xfId="29088" xr:uid="{00000000-0005-0000-0000-0000C3660000}"/>
    <cellStyle name="SAPBEXHLevel3X 7 5 3" xfId="23093" xr:uid="{00000000-0005-0000-0000-0000C4660000}"/>
    <cellStyle name="SAPBEXHLevel3X 7 5 3 2" xfId="29989" xr:uid="{00000000-0005-0000-0000-0000C5660000}"/>
    <cellStyle name="SAPBEXHLevel3X 7 5 4" xfId="17594" xr:uid="{00000000-0005-0000-0000-0000C6660000}"/>
    <cellStyle name="SAPBEXHLevel3X 7 5 5" xfId="24576" xr:uid="{00000000-0005-0000-0000-0000C7660000}"/>
    <cellStyle name="SAPBEXHLevel3X 7 6" xfId="9668" xr:uid="{00000000-0005-0000-0000-0000C8660000}"/>
    <cellStyle name="SAPBEXHLevel3X 7 6 2" xfId="21137" xr:uid="{00000000-0005-0000-0000-0000C9660000}"/>
    <cellStyle name="SAPBEXHLevel3X 7 6 2 2" xfId="28041" xr:uid="{00000000-0005-0000-0000-0000CA660000}"/>
    <cellStyle name="SAPBEXHLevel3X 7 6 3" xfId="20067" xr:uid="{00000000-0005-0000-0000-0000CB660000}"/>
    <cellStyle name="SAPBEXHLevel3X 7 6 3 2" xfId="26975" xr:uid="{00000000-0005-0000-0000-0000CC660000}"/>
    <cellStyle name="SAPBEXHLevel3X 7 6 4" xfId="16515" xr:uid="{00000000-0005-0000-0000-0000CD660000}"/>
    <cellStyle name="SAPBEXHLevel3X 7 6 5" xfId="23598" xr:uid="{00000000-0005-0000-0000-0000CE660000}"/>
    <cellStyle name="SAPBEXHLevel3X 7 7" xfId="13184" xr:uid="{00000000-0005-0000-0000-0000CF660000}"/>
    <cellStyle name="SAPBEXHLevel3X 7 7 2" xfId="22485" xr:uid="{00000000-0005-0000-0000-0000D0660000}"/>
    <cellStyle name="SAPBEXHLevel3X 7 7 2 2" xfId="29382" xr:uid="{00000000-0005-0000-0000-0000D1660000}"/>
    <cellStyle name="SAPBEXHLevel3X 7 7 3" xfId="23325" xr:uid="{00000000-0005-0000-0000-0000D2660000}"/>
    <cellStyle name="SAPBEXHLevel3X 7 7 3 2" xfId="30221" xr:uid="{00000000-0005-0000-0000-0000D3660000}"/>
    <cellStyle name="SAPBEXHLevel3X 7 7 4" xfId="17889" xr:uid="{00000000-0005-0000-0000-0000D4660000}"/>
    <cellStyle name="SAPBEXHLevel3X 7 7 5" xfId="24808" xr:uid="{00000000-0005-0000-0000-0000D5660000}"/>
    <cellStyle name="SAPBEXHLevel3X 7 8" xfId="18899" xr:uid="{00000000-0005-0000-0000-0000D6660000}"/>
    <cellStyle name="SAPBEXHLevel3X 7 8 2" xfId="25808" xr:uid="{00000000-0005-0000-0000-0000D7660000}"/>
    <cellStyle name="SAPBEXHLevel3X 7 9" xfId="14196" xr:uid="{00000000-0005-0000-0000-0000D8660000}"/>
    <cellStyle name="SAPBEXHLevel3X 8" xfId="3373" xr:uid="{00000000-0005-0000-0000-0000D9660000}"/>
    <cellStyle name="SAPBEXHLevel3X 8 2" xfId="3701" xr:uid="{00000000-0005-0000-0000-0000DA660000}"/>
    <cellStyle name="SAPBEXHLevel3X 8 2 2" xfId="10353" xr:uid="{00000000-0005-0000-0000-0000DB660000}"/>
    <cellStyle name="SAPBEXHLevel3X 8 2 2 2" xfId="21685" xr:uid="{00000000-0005-0000-0000-0000DC660000}"/>
    <cellStyle name="SAPBEXHLevel3X 8 2 2 2 2" xfId="28583" xr:uid="{00000000-0005-0000-0000-0000DD660000}"/>
    <cellStyle name="SAPBEXHLevel3X 8 2 2 3" xfId="22591" xr:uid="{00000000-0005-0000-0000-0000DE660000}"/>
    <cellStyle name="SAPBEXHLevel3X 8 2 2 3 2" xfId="29488" xr:uid="{00000000-0005-0000-0000-0000DF660000}"/>
    <cellStyle name="SAPBEXHLevel3X 8 2 2 4" xfId="17088" xr:uid="{00000000-0005-0000-0000-0000E0660000}"/>
    <cellStyle name="SAPBEXHLevel3X 8 2 2 5" xfId="24120" xr:uid="{00000000-0005-0000-0000-0000E1660000}"/>
    <cellStyle name="SAPBEXHLevel3X 8 2 3" xfId="10887" xr:uid="{00000000-0005-0000-0000-0000E2660000}"/>
    <cellStyle name="SAPBEXHLevel3X 8 2 3 2" xfId="22195" xr:uid="{00000000-0005-0000-0000-0000E3660000}"/>
    <cellStyle name="SAPBEXHLevel3X 8 2 3 2 2" xfId="29092" xr:uid="{00000000-0005-0000-0000-0000E4660000}"/>
    <cellStyle name="SAPBEXHLevel3X 8 2 3 3" xfId="23097" xr:uid="{00000000-0005-0000-0000-0000E5660000}"/>
    <cellStyle name="SAPBEXHLevel3X 8 2 3 3 2" xfId="29993" xr:uid="{00000000-0005-0000-0000-0000E6660000}"/>
    <cellStyle name="SAPBEXHLevel3X 8 2 3 4" xfId="17598" xr:uid="{00000000-0005-0000-0000-0000E7660000}"/>
    <cellStyle name="SAPBEXHLevel3X 8 2 3 5" xfId="24580" xr:uid="{00000000-0005-0000-0000-0000E8660000}"/>
    <cellStyle name="SAPBEXHLevel3X 8 2 4" xfId="19081" xr:uid="{00000000-0005-0000-0000-0000E9660000}"/>
    <cellStyle name="SAPBEXHLevel3X 8 2 4 2" xfId="25990" xr:uid="{00000000-0005-0000-0000-0000EA660000}"/>
    <cellStyle name="SAPBEXHLevel3X 8 2 5" xfId="14441" xr:uid="{00000000-0005-0000-0000-0000EB660000}"/>
    <cellStyle name="SAPBEXHLevel3X 8 3" xfId="10352" xr:uid="{00000000-0005-0000-0000-0000EC660000}"/>
    <cellStyle name="SAPBEXHLevel3X 8 3 2" xfId="21684" xr:uid="{00000000-0005-0000-0000-0000ED660000}"/>
    <cellStyle name="SAPBEXHLevel3X 8 3 2 2" xfId="28582" xr:uid="{00000000-0005-0000-0000-0000EE660000}"/>
    <cellStyle name="SAPBEXHLevel3X 8 3 3" xfId="22590" xr:uid="{00000000-0005-0000-0000-0000EF660000}"/>
    <cellStyle name="SAPBEXHLevel3X 8 3 3 2" xfId="29487" xr:uid="{00000000-0005-0000-0000-0000F0660000}"/>
    <cellStyle name="SAPBEXHLevel3X 8 3 4" xfId="17087" xr:uid="{00000000-0005-0000-0000-0000F1660000}"/>
    <cellStyle name="SAPBEXHLevel3X 8 3 5" xfId="24119" xr:uid="{00000000-0005-0000-0000-0000F2660000}"/>
    <cellStyle name="SAPBEXHLevel3X 8 4" xfId="10886" xr:uid="{00000000-0005-0000-0000-0000F3660000}"/>
    <cellStyle name="SAPBEXHLevel3X 8 4 2" xfId="22194" xr:uid="{00000000-0005-0000-0000-0000F4660000}"/>
    <cellStyle name="SAPBEXHLevel3X 8 4 2 2" xfId="29091" xr:uid="{00000000-0005-0000-0000-0000F5660000}"/>
    <cellStyle name="SAPBEXHLevel3X 8 4 3" xfId="23096" xr:uid="{00000000-0005-0000-0000-0000F6660000}"/>
    <cellStyle name="SAPBEXHLevel3X 8 4 3 2" xfId="29992" xr:uid="{00000000-0005-0000-0000-0000F7660000}"/>
    <cellStyle name="SAPBEXHLevel3X 8 4 4" xfId="17597" xr:uid="{00000000-0005-0000-0000-0000F8660000}"/>
    <cellStyle name="SAPBEXHLevel3X 8 4 5" xfId="24579" xr:uid="{00000000-0005-0000-0000-0000F9660000}"/>
    <cellStyle name="SAPBEXHLevel3X 8 5" xfId="9823" xr:uid="{00000000-0005-0000-0000-0000FA660000}"/>
    <cellStyle name="SAPBEXHLevel3X 8 5 2" xfId="21292" xr:uid="{00000000-0005-0000-0000-0000FB660000}"/>
    <cellStyle name="SAPBEXHLevel3X 8 5 2 2" xfId="28195" xr:uid="{00000000-0005-0000-0000-0000FC660000}"/>
    <cellStyle name="SAPBEXHLevel3X 8 5 3" xfId="19200" xr:uid="{00000000-0005-0000-0000-0000FD660000}"/>
    <cellStyle name="SAPBEXHLevel3X 8 5 3 2" xfId="26109" xr:uid="{00000000-0005-0000-0000-0000FE660000}"/>
    <cellStyle name="SAPBEXHLevel3X 8 5 4" xfId="16670" xr:uid="{00000000-0005-0000-0000-0000FF660000}"/>
    <cellStyle name="SAPBEXHLevel3X 8 5 5" xfId="23752" xr:uid="{00000000-0005-0000-0000-000000670000}"/>
    <cellStyle name="SAPBEXHLevel3X 8 6" xfId="13186" xr:uid="{00000000-0005-0000-0000-000001670000}"/>
    <cellStyle name="SAPBEXHLevel3X 8 6 2" xfId="22487" xr:uid="{00000000-0005-0000-0000-000002670000}"/>
    <cellStyle name="SAPBEXHLevel3X 8 6 2 2" xfId="29384" xr:uid="{00000000-0005-0000-0000-000003670000}"/>
    <cellStyle name="SAPBEXHLevel3X 8 6 3" xfId="23327" xr:uid="{00000000-0005-0000-0000-000004670000}"/>
    <cellStyle name="SAPBEXHLevel3X 8 6 3 2" xfId="30223" xr:uid="{00000000-0005-0000-0000-000005670000}"/>
    <cellStyle name="SAPBEXHLevel3X 8 6 4" xfId="17891" xr:uid="{00000000-0005-0000-0000-000006670000}"/>
    <cellStyle name="SAPBEXHLevel3X 8 6 5" xfId="24810" xr:uid="{00000000-0005-0000-0000-000007670000}"/>
    <cellStyle name="SAPBEXHLevel3X 8 7" xfId="18947" xr:uid="{00000000-0005-0000-0000-000008670000}"/>
    <cellStyle name="SAPBEXHLevel3X 8 7 2" xfId="25856" xr:uid="{00000000-0005-0000-0000-000009670000}"/>
    <cellStyle name="SAPBEXHLevel3X 8 8" xfId="14320" xr:uid="{00000000-0005-0000-0000-00000A670000}"/>
    <cellStyle name="SAPBEXHLevel3X 9" xfId="3482" xr:uid="{00000000-0005-0000-0000-00000B670000}"/>
    <cellStyle name="SAPBEXHLevel3X 9 2" xfId="10354" xr:uid="{00000000-0005-0000-0000-00000C670000}"/>
    <cellStyle name="SAPBEXHLevel3X 9 2 2" xfId="21686" xr:uid="{00000000-0005-0000-0000-00000D670000}"/>
    <cellStyle name="SAPBEXHLevel3X 9 2 2 2" xfId="28584" xr:uid="{00000000-0005-0000-0000-00000E670000}"/>
    <cellStyle name="SAPBEXHLevel3X 9 2 3" xfId="22592" xr:uid="{00000000-0005-0000-0000-00000F670000}"/>
    <cellStyle name="SAPBEXHLevel3X 9 2 3 2" xfId="29489" xr:uid="{00000000-0005-0000-0000-000010670000}"/>
    <cellStyle name="SAPBEXHLevel3X 9 2 4" xfId="17089" xr:uid="{00000000-0005-0000-0000-000011670000}"/>
    <cellStyle name="SAPBEXHLevel3X 9 2 5" xfId="24121" xr:uid="{00000000-0005-0000-0000-000012670000}"/>
    <cellStyle name="SAPBEXHLevel3X 9 3" xfId="10888" xr:uid="{00000000-0005-0000-0000-000013670000}"/>
    <cellStyle name="SAPBEXHLevel3X 9 3 2" xfId="22196" xr:uid="{00000000-0005-0000-0000-000014670000}"/>
    <cellStyle name="SAPBEXHLevel3X 9 3 2 2" xfId="29093" xr:uid="{00000000-0005-0000-0000-000015670000}"/>
    <cellStyle name="SAPBEXHLevel3X 9 3 3" xfId="23098" xr:uid="{00000000-0005-0000-0000-000016670000}"/>
    <cellStyle name="SAPBEXHLevel3X 9 3 3 2" xfId="29994" xr:uid="{00000000-0005-0000-0000-000017670000}"/>
    <cellStyle name="SAPBEXHLevel3X 9 3 4" xfId="17599" xr:uid="{00000000-0005-0000-0000-000018670000}"/>
    <cellStyle name="SAPBEXHLevel3X 9 3 5" xfId="24581" xr:uid="{00000000-0005-0000-0000-000019670000}"/>
    <cellStyle name="SAPBEXHLevel3X 9 4" xfId="9357" xr:uid="{00000000-0005-0000-0000-00001A670000}"/>
    <cellStyle name="SAPBEXHLevel3X 9 4 2" xfId="20865" xr:uid="{00000000-0005-0000-0000-00001B670000}"/>
    <cellStyle name="SAPBEXHLevel3X 9 4 2 2" xfId="27769" xr:uid="{00000000-0005-0000-0000-00001C670000}"/>
    <cellStyle name="SAPBEXHLevel3X 9 4 3" xfId="20535" xr:uid="{00000000-0005-0000-0000-00001D670000}"/>
    <cellStyle name="SAPBEXHLevel3X 9 4 3 2" xfId="27439" xr:uid="{00000000-0005-0000-0000-00001E670000}"/>
    <cellStyle name="SAPBEXHLevel3X 9 4 4" xfId="16208" xr:uid="{00000000-0005-0000-0000-00001F670000}"/>
    <cellStyle name="SAPBEXHLevel3X 9 4 5" xfId="15787" xr:uid="{00000000-0005-0000-0000-000020670000}"/>
    <cellStyle name="SAPBEXHLevel3X 9 5" xfId="18980" xr:uid="{00000000-0005-0000-0000-000021670000}"/>
    <cellStyle name="SAPBEXHLevel3X 9 5 2" xfId="25889" xr:uid="{00000000-0005-0000-0000-000022670000}"/>
    <cellStyle name="SAPBEXHLevel3X 9 6" xfId="14358" xr:uid="{00000000-0005-0000-0000-000023670000}"/>
    <cellStyle name="SAPBEXHLevel3X_2010-2012 Program Workbook_Incent_FS" xfId="6261" xr:uid="{00000000-0005-0000-0000-000024670000}"/>
    <cellStyle name="SAPBEXinputData" xfId="373" xr:uid="{00000000-0005-0000-0000-000025670000}"/>
    <cellStyle name="SAPBEXinputData 10" xfId="3850" xr:uid="{00000000-0005-0000-0000-000026670000}"/>
    <cellStyle name="SAPBEXinputData 10 2" xfId="10356" xr:uid="{00000000-0005-0000-0000-000027670000}"/>
    <cellStyle name="SAPBEXinputData 10 2 2" xfId="21688" xr:uid="{00000000-0005-0000-0000-000028670000}"/>
    <cellStyle name="SAPBEXinputData 10 2 2 2" xfId="28586" xr:uid="{00000000-0005-0000-0000-000029670000}"/>
    <cellStyle name="SAPBEXinputData 10 2 3" xfId="22594" xr:uid="{00000000-0005-0000-0000-00002A670000}"/>
    <cellStyle name="SAPBEXinputData 10 2 3 2" xfId="29491" xr:uid="{00000000-0005-0000-0000-00002B670000}"/>
    <cellStyle name="SAPBEXinputData 10 2 4" xfId="17091" xr:uid="{00000000-0005-0000-0000-00002C670000}"/>
    <cellStyle name="SAPBEXinputData 10 3" xfId="10890" xr:uid="{00000000-0005-0000-0000-00002D670000}"/>
    <cellStyle name="SAPBEXinputData 10 3 2" xfId="22198" xr:uid="{00000000-0005-0000-0000-00002E670000}"/>
    <cellStyle name="SAPBEXinputData 10 3 2 2" xfId="29095" xr:uid="{00000000-0005-0000-0000-00002F670000}"/>
    <cellStyle name="SAPBEXinputData 10 3 3" xfId="23100" xr:uid="{00000000-0005-0000-0000-000030670000}"/>
    <cellStyle name="SAPBEXinputData 10 3 3 2" xfId="29996" xr:uid="{00000000-0005-0000-0000-000031670000}"/>
    <cellStyle name="SAPBEXinputData 10 3 4" xfId="17601" xr:uid="{00000000-0005-0000-0000-000032670000}"/>
    <cellStyle name="SAPBEXinputData 10 3 5" xfId="24583" xr:uid="{00000000-0005-0000-0000-000033670000}"/>
    <cellStyle name="SAPBEXinputData 11" xfId="5240" xr:uid="{00000000-0005-0000-0000-000034670000}"/>
    <cellStyle name="SAPBEXinputData 11 2" xfId="10357" xr:uid="{00000000-0005-0000-0000-000035670000}"/>
    <cellStyle name="SAPBEXinputData 11 2 2" xfId="21689" xr:uid="{00000000-0005-0000-0000-000036670000}"/>
    <cellStyle name="SAPBEXinputData 11 2 2 2" xfId="28587" xr:uid="{00000000-0005-0000-0000-000037670000}"/>
    <cellStyle name="SAPBEXinputData 11 2 3" xfId="22595" xr:uid="{00000000-0005-0000-0000-000038670000}"/>
    <cellStyle name="SAPBEXinputData 11 2 3 2" xfId="29492" xr:uid="{00000000-0005-0000-0000-000039670000}"/>
    <cellStyle name="SAPBEXinputData 11 2 4" xfId="17092" xr:uid="{00000000-0005-0000-0000-00003A670000}"/>
    <cellStyle name="SAPBEXinputData 11 3" xfId="10891" xr:uid="{00000000-0005-0000-0000-00003B670000}"/>
    <cellStyle name="SAPBEXinputData 11 3 2" xfId="22199" xr:uid="{00000000-0005-0000-0000-00003C670000}"/>
    <cellStyle name="SAPBEXinputData 11 3 2 2" xfId="29096" xr:uid="{00000000-0005-0000-0000-00003D670000}"/>
    <cellStyle name="SAPBEXinputData 11 3 3" xfId="23101" xr:uid="{00000000-0005-0000-0000-00003E670000}"/>
    <cellStyle name="SAPBEXinputData 11 3 3 2" xfId="29997" xr:uid="{00000000-0005-0000-0000-00003F670000}"/>
    <cellStyle name="SAPBEXinputData 11 3 4" xfId="17602" xr:uid="{00000000-0005-0000-0000-000040670000}"/>
    <cellStyle name="SAPBEXinputData 11 3 5" xfId="24584" xr:uid="{00000000-0005-0000-0000-000041670000}"/>
    <cellStyle name="SAPBEXinputData 12" xfId="1793" xr:uid="{00000000-0005-0000-0000-000042670000}"/>
    <cellStyle name="SAPBEXinputData 12 2" xfId="10358" xr:uid="{00000000-0005-0000-0000-000043670000}"/>
    <cellStyle name="SAPBEXinputData 12 2 2" xfId="21690" xr:uid="{00000000-0005-0000-0000-000044670000}"/>
    <cellStyle name="SAPBEXinputData 12 2 2 2" xfId="28588" xr:uid="{00000000-0005-0000-0000-000045670000}"/>
    <cellStyle name="SAPBEXinputData 12 2 3" xfId="22596" xr:uid="{00000000-0005-0000-0000-000046670000}"/>
    <cellStyle name="SAPBEXinputData 12 2 3 2" xfId="29493" xr:uid="{00000000-0005-0000-0000-000047670000}"/>
    <cellStyle name="SAPBEXinputData 12 2 4" xfId="17093" xr:uid="{00000000-0005-0000-0000-000048670000}"/>
    <cellStyle name="SAPBEXinputData 12 3" xfId="10892" xr:uid="{00000000-0005-0000-0000-000049670000}"/>
    <cellStyle name="SAPBEXinputData 12 3 2" xfId="22200" xr:uid="{00000000-0005-0000-0000-00004A670000}"/>
    <cellStyle name="SAPBEXinputData 12 3 2 2" xfId="29097" xr:uid="{00000000-0005-0000-0000-00004B670000}"/>
    <cellStyle name="SAPBEXinputData 12 3 3" xfId="23102" xr:uid="{00000000-0005-0000-0000-00004C670000}"/>
    <cellStyle name="SAPBEXinputData 12 3 3 2" xfId="29998" xr:uid="{00000000-0005-0000-0000-00004D670000}"/>
    <cellStyle name="SAPBEXinputData 12 3 4" xfId="17603" xr:uid="{00000000-0005-0000-0000-00004E670000}"/>
    <cellStyle name="SAPBEXinputData 12 3 5" xfId="24585" xr:uid="{00000000-0005-0000-0000-00004F670000}"/>
    <cellStyle name="SAPBEXinputData 13" xfId="10355" xr:uid="{00000000-0005-0000-0000-000050670000}"/>
    <cellStyle name="SAPBEXinputData 13 2" xfId="21687" xr:uid="{00000000-0005-0000-0000-000051670000}"/>
    <cellStyle name="SAPBEXinputData 13 2 2" xfId="28585" xr:uid="{00000000-0005-0000-0000-000052670000}"/>
    <cellStyle name="SAPBEXinputData 13 3" xfId="22593" xr:uid="{00000000-0005-0000-0000-000053670000}"/>
    <cellStyle name="SAPBEXinputData 13 3 2" xfId="29490" xr:uid="{00000000-0005-0000-0000-000054670000}"/>
    <cellStyle name="SAPBEXinputData 13 4" xfId="17090" xr:uid="{00000000-0005-0000-0000-000055670000}"/>
    <cellStyle name="SAPBEXinputData 14" xfId="10889" xr:uid="{00000000-0005-0000-0000-000056670000}"/>
    <cellStyle name="SAPBEXinputData 14 2" xfId="22197" xr:uid="{00000000-0005-0000-0000-000057670000}"/>
    <cellStyle name="SAPBEXinputData 14 2 2" xfId="29094" xr:uid="{00000000-0005-0000-0000-000058670000}"/>
    <cellStyle name="SAPBEXinputData 14 3" xfId="23099" xr:uid="{00000000-0005-0000-0000-000059670000}"/>
    <cellStyle name="SAPBEXinputData 14 3 2" xfId="29995" xr:uid="{00000000-0005-0000-0000-00005A670000}"/>
    <cellStyle name="SAPBEXinputData 14 4" xfId="17600" xr:uid="{00000000-0005-0000-0000-00005B670000}"/>
    <cellStyle name="SAPBEXinputData 14 5" xfId="24582" xr:uid="{00000000-0005-0000-0000-00005C670000}"/>
    <cellStyle name="SAPBEXinputData 2" xfId="374" xr:uid="{00000000-0005-0000-0000-00005D670000}"/>
    <cellStyle name="SAPBEXinputData 2 2" xfId="3591" xr:uid="{00000000-0005-0000-0000-00005E670000}"/>
    <cellStyle name="SAPBEXinputData 2 2 2" xfId="10360" xr:uid="{00000000-0005-0000-0000-00005F670000}"/>
    <cellStyle name="SAPBEXinputData 2 2 2 2" xfId="21692" xr:uid="{00000000-0005-0000-0000-000060670000}"/>
    <cellStyle name="SAPBEXinputData 2 2 2 2 2" xfId="28590" xr:uid="{00000000-0005-0000-0000-000061670000}"/>
    <cellStyle name="SAPBEXinputData 2 2 2 3" xfId="22598" xr:uid="{00000000-0005-0000-0000-000062670000}"/>
    <cellStyle name="SAPBEXinputData 2 2 2 3 2" xfId="29495" xr:uid="{00000000-0005-0000-0000-000063670000}"/>
    <cellStyle name="SAPBEXinputData 2 2 2 4" xfId="17095" xr:uid="{00000000-0005-0000-0000-000064670000}"/>
    <cellStyle name="SAPBEXinputData 2 2 3" xfId="10894" xr:uid="{00000000-0005-0000-0000-000065670000}"/>
    <cellStyle name="SAPBEXinputData 2 2 3 2" xfId="22202" xr:uid="{00000000-0005-0000-0000-000066670000}"/>
    <cellStyle name="SAPBEXinputData 2 2 3 2 2" xfId="29099" xr:uid="{00000000-0005-0000-0000-000067670000}"/>
    <cellStyle name="SAPBEXinputData 2 2 3 3" xfId="23104" xr:uid="{00000000-0005-0000-0000-000068670000}"/>
    <cellStyle name="SAPBEXinputData 2 2 3 3 2" xfId="30000" xr:uid="{00000000-0005-0000-0000-000069670000}"/>
    <cellStyle name="SAPBEXinputData 2 2 3 4" xfId="17605" xr:uid="{00000000-0005-0000-0000-00006A670000}"/>
    <cellStyle name="SAPBEXinputData 2 2 3 5" xfId="24587" xr:uid="{00000000-0005-0000-0000-00006B670000}"/>
    <cellStyle name="SAPBEXinputData 2 2 4" xfId="6260" xr:uid="{00000000-0005-0000-0000-00006C670000}"/>
    <cellStyle name="SAPBEXinputData 2 2 4 2" xfId="20232" xr:uid="{00000000-0005-0000-0000-00006D670000}"/>
    <cellStyle name="SAPBEXinputData 2 2 4 2 2" xfId="27136" xr:uid="{00000000-0005-0000-0000-00006E670000}"/>
    <cellStyle name="SAPBEXinputData 2 2 4 3" xfId="20496" xr:uid="{00000000-0005-0000-0000-00006F670000}"/>
    <cellStyle name="SAPBEXinputData 2 2 4 3 2" xfId="27400" xr:uid="{00000000-0005-0000-0000-000070670000}"/>
    <cellStyle name="SAPBEXinputData 2 2 4 4" xfId="15521" xr:uid="{00000000-0005-0000-0000-000071670000}"/>
    <cellStyle name="SAPBEXinputData 2 2 4 5" xfId="13887" xr:uid="{00000000-0005-0000-0000-000072670000}"/>
    <cellStyle name="SAPBEXinputData 2 3" xfId="5241" xr:uid="{00000000-0005-0000-0000-000073670000}"/>
    <cellStyle name="SAPBEXinputData 2 3 2" xfId="10361" xr:uid="{00000000-0005-0000-0000-000074670000}"/>
    <cellStyle name="SAPBEXinputData 2 3 2 2" xfId="21693" xr:uid="{00000000-0005-0000-0000-000075670000}"/>
    <cellStyle name="SAPBEXinputData 2 3 2 2 2" xfId="28591" xr:uid="{00000000-0005-0000-0000-000076670000}"/>
    <cellStyle name="SAPBEXinputData 2 3 2 3" xfId="22599" xr:uid="{00000000-0005-0000-0000-000077670000}"/>
    <cellStyle name="SAPBEXinputData 2 3 2 3 2" xfId="29496" xr:uid="{00000000-0005-0000-0000-000078670000}"/>
    <cellStyle name="SAPBEXinputData 2 3 2 4" xfId="17096" xr:uid="{00000000-0005-0000-0000-000079670000}"/>
    <cellStyle name="SAPBEXinputData 2 3 3" xfId="10895" xr:uid="{00000000-0005-0000-0000-00007A670000}"/>
    <cellStyle name="SAPBEXinputData 2 3 3 2" xfId="22203" xr:uid="{00000000-0005-0000-0000-00007B670000}"/>
    <cellStyle name="SAPBEXinputData 2 3 3 2 2" xfId="29100" xr:uid="{00000000-0005-0000-0000-00007C670000}"/>
    <cellStyle name="SAPBEXinputData 2 3 3 3" xfId="23105" xr:uid="{00000000-0005-0000-0000-00007D670000}"/>
    <cellStyle name="SAPBEXinputData 2 3 3 3 2" xfId="30001" xr:uid="{00000000-0005-0000-0000-00007E670000}"/>
    <cellStyle name="SAPBEXinputData 2 3 3 4" xfId="17606" xr:uid="{00000000-0005-0000-0000-00007F670000}"/>
    <cellStyle name="SAPBEXinputData 2 3 3 5" xfId="24588" xr:uid="{00000000-0005-0000-0000-000080670000}"/>
    <cellStyle name="SAPBEXinputData 2 4" xfId="2805" xr:uid="{00000000-0005-0000-0000-000081670000}"/>
    <cellStyle name="SAPBEXinputData 2 4 2" xfId="10362" xr:uid="{00000000-0005-0000-0000-000082670000}"/>
    <cellStyle name="SAPBEXinputData 2 4 2 2" xfId="21694" xr:uid="{00000000-0005-0000-0000-000083670000}"/>
    <cellStyle name="SAPBEXinputData 2 4 2 2 2" xfId="28592" xr:uid="{00000000-0005-0000-0000-000084670000}"/>
    <cellStyle name="SAPBEXinputData 2 4 2 3" xfId="22600" xr:uid="{00000000-0005-0000-0000-000085670000}"/>
    <cellStyle name="SAPBEXinputData 2 4 2 3 2" xfId="29497" xr:uid="{00000000-0005-0000-0000-000086670000}"/>
    <cellStyle name="SAPBEXinputData 2 4 2 4" xfId="17097" xr:uid="{00000000-0005-0000-0000-000087670000}"/>
    <cellStyle name="SAPBEXinputData 2 4 3" xfId="10896" xr:uid="{00000000-0005-0000-0000-000088670000}"/>
    <cellStyle name="SAPBEXinputData 2 4 3 2" xfId="22204" xr:uid="{00000000-0005-0000-0000-000089670000}"/>
    <cellStyle name="SAPBEXinputData 2 4 3 2 2" xfId="29101" xr:uid="{00000000-0005-0000-0000-00008A670000}"/>
    <cellStyle name="SAPBEXinputData 2 4 3 3" xfId="23106" xr:uid="{00000000-0005-0000-0000-00008B670000}"/>
    <cellStyle name="SAPBEXinputData 2 4 3 3 2" xfId="30002" xr:uid="{00000000-0005-0000-0000-00008C670000}"/>
    <cellStyle name="SAPBEXinputData 2 4 3 4" xfId="17607" xr:uid="{00000000-0005-0000-0000-00008D670000}"/>
    <cellStyle name="SAPBEXinputData 2 4 3 5" xfId="24589" xr:uid="{00000000-0005-0000-0000-00008E670000}"/>
    <cellStyle name="SAPBEXinputData 2 5" xfId="10359" xr:uid="{00000000-0005-0000-0000-00008F670000}"/>
    <cellStyle name="SAPBEXinputData 2 5 2" xfId="21691" xr:uid="{00000000-0005-0000-0000-000090670000}"/>
    <cellStyle name="SAPBEXinputData 2 5 2 2" xfId="28589" xr:uid="{00000000-0005-0000-0000-000091670000}"/>
    <cellStyle name="SAPBEXinputData 2 5 3" xfId="22597" xr:uid="{00000000-0005-0000-0000-000092670000}"/>
    <cellStyle name="SAPBEXinputData 2 5 3 2" xfId="29494" xr:uid="{00000000-0005-0000-0000-000093670000}"/>
    <cellStyle name="SAPBEXinputData 2 5 4" xfId="17094" xr:uid="{00000000-0005-0000-0000-000094670000}"/>
    <cellStyle name="SAPBEXinputData 2 6" xfId="10893" xr:uid="{00000000-0005-0000-0000-000095670000}"/>
    <cellStyle name="SAPBEXinputData 2 6 2" xfId="22201" xr:uid="{00000000-0005-0000-0000-000096670000}"/>
    <cellStyle name="SAPBEXinputData 2 6 2 2" xfId="29098" xr:uid="{00000000-0005-0000-0000-000097670000}"/>
    <cellStyle name="SAPBEXinputData 2 6 3" xfId="23103" xr:uid="{00000000-0005-0000-0000-000098670000}"/>
    <cellStyle name="SAPBEXinputData 2 6 3 2" xfId="29999" xr:uid="{00000000-0005-0000-0000-000099670000}"/>
    <cellStyle name="SAPBEXinputData 2 6 4" xfId="17604" xr:uid="{00000000-0005-0000-0000-00009A670000}"/>
    <cellStyle name="SAPBEXinputData 2 6 5" xfId="24586" xr:uid="{00000000-0005-0000-0000-00009B670000}"/>
    <cellStyle name="SAPBEXinputData 2 7" xfId="10031" xr:uid="{00000000-0005-0000-0000-00009C670000}"/>
    <cellStyle name="SAPBEXinputData 3" xfId="375" xr:uid="{00000000-0005-0000-0000-00009D670000}"/>
    <cellStyle name="SAPBEXinputData 3 2" xfId="3592" xr:uid="{00000000-0005-0000-0000-00009E670000}"/>
    <cellStyle name="SAPBEXinputData 3 2 2" xfId="10364" xr:uid="{00000000-0005-0000-0000-00009F670000}"/>
    <cellStyle name="SAPBEXinputData 3 2 2 2" xfId="21696" xr:uid="{00000000-0005-0000-0000-0000A0670000}"/>
    <cellStyle name="SAPBEXinputData 3 2 2 2 2" xfId="28594" xr:uid="{00000000-0005-0000-0000-0000A1670000}"/>
    <cellStyle name="SAPBEXinputData 3 2 2 3" xfId="22602" xr:uid="{00000000-0005-0000-0000-0000A2670000}"/>
    <cellStyle name="SAPBEXinputData 3 2 2 3 2" xfId="29499" xr:uid="{00000000-0005-0000-0000-0000A3670000}"/>
    <cellStyle name="SAPBEXinputData 3 2 2 4" xfId="17099" xr:uid="{00000000-0005-0000-0000-0000A4670000}"/>
    <cellStyle name="SAPBEXinputData 3 2 3" xfId="10898" xr:uid="{00000000-0005-0000-0000-0000A5670000}"/>
    <cellStyle name="SAPBEXinputData 3 2 3 2" xfId="22206" xr:uid="{00000000-0005-0000-0000-0000A6670000}"/>
    <cellStyle name="SAPBEXinputData 3 2 3 2 2" xfId="29103" xr:uid="{00000000-0005-0000-0000-0000A7670000}"/>
    <cellStyle name="SAPBEXinputData 3 2 3 3" xfId="23108" xr:uid="{00000000-0005-0000-0000-0000A8670000}"/>
    <cellStyle name="SAPBEXinputData 3 2 3 3 2" xfId="30004" xr:uid="{00000000-0005-0000-0000-0000A9670000}"/>
    <cellStyle name="SAPBEXinputData 3 2 3 4" xfId="17609" xr:uid="{00000000-0005-0000-0000-0000AA670000}"/>
    <cellStyle name="SAPBEXinputData 3 2 3 5" xfId="24591" xr:uid="{00000000-0005-0000-0000-0000AB670000}"/>
    <cellStyle name="SAPBEXinputData 3 2 4" xfId="6259" xr:uid="{00000000-0005-0000-0000-0000AC670000}"/>
    <cellStyle name="SAPBEXinputData 3 2 4 2" xfId="20231" xr:uid="{00000000-0005-0000-0000-0000AD670000}"/>
    <cellStyle name="SAPBEXinputData 3 2 4 2 2" xfId="27135" xr:uid="{00000000-0005-0000-0000-0000AE670000}"/>
    <cellStyle name="SAPBEXinputData 3 2 4 3" xfId="17997" xr:uid="{00000000-0005-0000-0000-0000AF670000}"/>
    <cellStyle name="SAPBEXinputData 3 2 4 3 2" xfId="24911" xr:uid="{00000000-0005-0000-0000-0000B0670000}"/>
    <cellStyle name="SAPBEXinputData 3 2 4 4" xfId="15520" xr:uid="{00000000-0005-0000-0000-0000B1670000}"/>
    <cellStyle name="SAPBEXinputData 3 2 4 5" xfId="13697" xr:uid="{00000000-0005-0000-0000-0000B2670000}"/>
    <cellStyle name="SAPBEXinputData 3 3" xfId="5242" xr:uid="{00000000-0005-0000-0000-0000B3670000}"/>
    <cellStyle name="SAPBEXinputData 3 3 2" xfId="10365" xr:uid="{00000000-0005-0000-0000-0000B4670000}"/>
    <cellStyle name="SAPBEXinputData 3 3 2 2" xfId="21697" xr:uid="{00000000-0005-0000-0000-0000B5670000}"/>
    <cellStyle name="SAPBEXinputData 3 3 2 2 2" xfId="28595" xr:uid="{00000000-0005-0000-0000-0000B6670000}"/>
    <cellStyle name="SAPBEXinputData 3 3 2 3" xfId="22603" xr:uid="{00000000-0005-0000-0000-0000B7670000}"/>
    <cellStyle name="SAPBEXinputData 3 3 2 3 2" xfId="29500" xr:uid="{00000000-0005-0000-0000-0000B8670000}"/>
    <cellStyle name="SAPBEXinputData 3 3 2 4" xfId="17100" xr:uid="{00000000-0005-0000-0000-0000B9670000}"/>
    <cellStyle name="SAPBEXinputData 3 3 3" xfId="10899" xr:uid="{00000000-0005-0000-0000-0000BA670000}"/>
    <cellStyle name="SAPBEXinputData 3 3 3 2" xfId="22207" xr:uid="{00000000-0005-0000-0000-0000BB670000}"/>
    <cellStyle name="SAPBEXinputData 3 3 3 2 2" xfId="29104" xr:uid="{00000000-0005-0000-0000-0000BC670000}"/>
    <cellStyle name="SAPBEXinputData 3 3 3 3" xfId="23109" xr:uid="{00000000-0005-0000-0000-0000BD670000}"/>
    <cellStyle name="SAPBEXinputData 3 3 3 3 2" xfId="30005" xr:uid="{00000000-0005-0000-0000-0000BE670000}"/>
    <cellStyle name="SAPBEXinputData 3 3 3 4" xfId="17610" xr:uid="{00000000-0005-0000-0000-0000BF670000}"/>
    <cellStyle name="SAPBEXinputData 3 3 3 5" xfId="24592" xr:uid="{00000000-0005-0000-0000-0000C0670000}"/>
    <cellStyle name="SAPBEXinputData 3 4" xfId="2806" xr:uid="{00000000-0005-0000-0000-0000C1670000}"/>
    <cellStyle name="SAPBEXinputData 3 4 2" xfId="10366" xr:uid="{00000000-0005-0000-0000-0000C2670000}"/>
    <cellStyle name="SAPBEXinputData 3 4 2 2" xfId="21698" xr:uid="{00000000-0005-0000-0000-0000C3670000}"/>
    <cellStyle name="SAPBEXinputData 3 4 2 2 2" xfId="28596" xr:uid="{00000000-0005-0000-0000-0000C4670000}"/>
    <cellStyle name="SAPBEXinputData 3 4 2 3" xfId="22604" xr:uid="{00000000-0005-0000-0000-0000C5670000}"/>
    <cellStyle name="SAPBEXinputData 3 4 2 3 2" xfId="29501" xr:uid="{00000000-0005-0000-0000-0000C6670000}"/>
    <cellStyle name="SAPBEXinputData 3 4 2 4" xfId="17101" xr:uid="{00000000-0005-0000-0000-0000C7670000}"/>
    <cellStyle name="SAPBEXinputData 3 4 3" xfId="10900" xr:uid="{00000000-0005-0000-0000-0000C8670000}"/>
    <cellStyle name="SAPBEXinputData 3 4 3 2" xfId="22208" xr:uid="{00000000-0005-0000-0000-0000C9670000}"/>
    <cellStyle name="SAPBEXinputData 3 4 3 2 2" xfId="29105" xr:uid="{00000000-0005-0000-0000-0000CA670000}"/>
    <cellStyle name="SAPBEXinputData 3 4 3 3" xfId="23110" xr:uid="{00000000-0005-0000-0000-0000CB670000}"/>
    <cellStyle name="SAPBEXinputData 3 4 3 3 2" xfId="30006" xr:uid="{00000000-0005-0000-0000-0000CC670000}"/>
    <cellStyle name="SAPBEXinputData 3 4 3 4" xfId="17611" xr:uid="{00000000-0005-0000-0000-0000CD670000}"/>
    <cellStyle name="SAPBEXinputData 3 4 3 5" xfId="24593" xr:uid="{00000000-0005-0000-0000-0000CE670000}"/>
    <cellStyle name="SAPBEXinputData 3 5" xfId="10363" xr:uid="{00000000-0005-0000-0000-0000CF670000}"/>
    <cellStyle name="SAPBEXinputData 3 5 2" xfId="21695" xr:uid="{00000000-0005-0000-0000-0000D0670000}"/>
    <cellStyle name="SAPBEXinputData 3 5 2 2" xfId="28593" xr:uid="{00000000-0005-0000-0000-0000D1670000}"/>
    <cellStyle name="SAPBEXinputData 3 5 3" xfId="22601" xr:uid="{00000000-0005-0000-0000-0000D2670000}"/>
    <cellStyle name="SAPBEXinputData 3 5 3 2" xfId="29498" xr:uid="{00000000-0005-0000-0000-0000D3670000}"/>
    <cellStyle name="SAPBEXinputData 3 5 4" xfId="17098" xr:uid="{00000000-0005-0000-0000-0000D4670000}"/>
    <cellStyle name="SAPBEXinputData 3 6" xfId="10897" xr:uid="{00000000-0005-0000-0000-0000D5670000}"/>
    <cellStyle name="SAPBEXinputData 3 6 2" xfId="22205" xr:uid="{00000000-0005-0000-0000-0000D6670000}"/>
    <cellStyle name="SAPBEXinputData 3 6 2 2" xfId="29102" xr:uid="{00000000-0005-0000-0000-0000D7670000}"/>
    <cellStyle name="SAPBEXinputData 3 6 3" xfId="23107" xr:uid="{00000000-0005-0000-0000-0000D8670000}"/>
    <cellStyle name="SAPBEXinputData 3 6 3 2" xfId="30003" xr:uid="{00000000-0005-0000-0000-0000D9670000}"/>
    <cellStyle name="SAPBEXinputData 3 6 4" xfId="17608" xr:uid="{00000000-0005-0000-0000-0000DA670000}"/>
    <cellStyle name="SAPBEXinputData 3 6 5" xfId="24590" xr:uid="{00000000-0005-0000-0000-0000DB670000}"/>
    <cellStyle name="SAPBEXinputData 3 7" xfId="11051" xr:uid="{00000000-0005-0000-0000-0000DC670000}"/>
    <cellStyle name="SAPBEXinputData 4" xfId="376" xr:uid="{00000000-0005-0000-0000-0000DD670000}"/>
    <cellStyle name="SAPBEXinputData 4 2" xfId="377" xr:uid="{00000000-0005-0000-0000-0000DE670000}"/>
    <cellStyle name="SAPBEXinputData 4 2 2" xfId="3593" xr:uid="{00000000-0005-0000-0000-0000DF670000}"/>
    <cellStyle name="SAPBEXinputData 4 2 2 2" xfId="10369" xr:uid="{00000000-0005-0000-0000-0000E0670000}"/>
    <cellStyle name="SAPBEXinputData 4 2 2 2 2" xfId="21701" xr:uid="{00000000-0005-0000-0000-0000E1670000}"/>
    <cellStyle name="SAPBEXinputData 4 2 2 2 2 2" xfId="28599" xr:uid="{00000000-0005-0000-0000-0000E2670000}"/>
    <cellStyle name="SAPBEXinputData 4 2 2 2 3" xfId="22607" xr:uid="{00000000-0005-0000-0000-0000E3670000}"/>
    <cellStyle name="SAPBEXinputData 4 2 2 2 3 2" xfId="29504" xr:uid="{00000000-0005-0000-0000-0000E4670000}"/>
    <cellStyle name="SAPBEXinputData 4 2 2 2 4" xfId="17104" xr:uid="{00000000-0005-0000-0000-0000E5670000}"/>
    <cellStyle name="SAPBEXinputData 4 2 2 3" xfId="10903" xr:uid="{00000000-0005-0000-0000-0000E6670000}"/>
    <cellStyle name="SAPBEXinputData 4 2 2 3 2" xfId="22211" xr:uid="{00000000-0005-0000-0000-0000E7670000}"/>
    <cellStyle name="SAPBEXinputData 4 2 2 3 2 2" xfId="29108" xr:uid="{00000000-0005-0000-0000-0000E8670000}"/>
    <cellStyle name="SAPBEXinputData 4 2 2 3 3" xfId="23113" xr:uid="{00000000-0005-0000-0000-0000E9670000}"/>
    <cellStyle name="SAPBEXinputData 4 2 2 3 3 2" xfId="30009" xr:uid="{00000000-0005-0000-0000-0000EA670000}"/>
    <cellStyle name="SAPBEXinputData 4 2 2 3 4" xfId="17614" xr:uid="{00000000-0005-0000-0000-0000EB670000}"/>
    <cellStyle name="SAPBEXinputData 4 2 2 3 5" xfId="24596" xr:uid="{00000000-0005-0000-0000-0000EC670000}"/>
    <cellStyle name="SAPBEXinputData 4 2 3" xfId="10368" xr:uid="{00000000-0005-0000-0000-0000ED670000}"/>
    <cellStyle name="SAPBEXinputData 4 2 3 2" xfId="21700" xr:uid="{00000000-0005-0000-0000-0000EE670000}"/>
    <cellStyle name="SAPBEXinputData 4 2 3 2 2" xfId="28598" xr:uid="{00000000-0005-0000-0000-0000EF670000}"/>
    <cellStyle name="SAPBEXinputData 4 2 3 3" xfId="22606" xr:uid="{00000000-0005-0000-0000-0000F0670000}"/>
    <cellStyle name="SAPBEXinputData 4 2 3 3 2" xfId="29503" xr:uid="{00000000-0005-0000-0000-0000F1670000}"/>
    <cellStyle name="SAPBEXinputData 4 2 3 4" xfId="17103" xr:uid="{00000000-0005-0000-0000-0000F2670000}"/>
    <cellStyle name="SAPBEXinputData 4 2 4" xfId="10902" xr:uid="{00000000-0005-0000-0000-0000F3670000}"/>
    <cellStyle name="SAPBEXinputData 4 2 4 2" xfId="22210" xr:uid="{00000000-0005-0000-0000-0000F4670000}"/>
    <cellStyle name="SAPBEXinputData 4 2 4 2 2" xfId="29107" xr:uid="{00000000-0005-0000-0000-0000F5670000}"/>
    <cellStyle name="SAPBEXinputData 4 2 4 3" xfId="23112" xr:uid="{00000000-0005-0000-0000-0000F6670000}"/>
    <cellStyle name="SAPBEXinputData 4 2 4 3 2" xfId="30008" xr:uid="{00000000-0005-0000-0000-0000F7670000}"/>
    <cellStyle name="SAPBEXinputData 4 2 4 4" xfId="17613" xr:uid="{00000000-0005-0000-0000-0000F8670000}"/>
    <cellStyle name="SAPBEXinputData 4 2 4 5" xfId="24595" xr:uid="{00000000-0005-0000-0000-0000F9670000}"/>
    <cellStyle name="SAPBEXinputData 4 3" xfId="5243" xr:uid="{00000000-0005-0000-0000-0000FA670000}"/>
    <cellStyle name="SAPBEXinputData 4 3 2" xfId="10370" xr:uid="{00000000-0005-0000-0000-0000FB670000}"/>
    <cellStyle name="SAPBEXinputData 4 3 2 2" xfId="21702" xr:uid="{00000000-0005-0000-0000-0000FC670000}"/>
    <cellStyle name="SAPBEXinputData 4 3 2 2 2" xfId="28600" xr:uid="{00000000-0005-0000-0000-0000FD670000}"/>
    <cellStyle name="SAPBEXinputData 4 3 2 3" xfId="22608" xr:uid="{00000000-0005-0000-0000-0000FE670000}"/>
    <cellStyle name="SAPBEXinputData 4 3 2 3 2" xfId="29505" xr:uid="{00000000-0005-0000-0000-0000FF670000}"/>
    <cellStyle name="SAPBEXinputData 4 3 2 4" xfId="17105" xr:uid="{00000000-0005-0000-0000-000000680000}"/>
    <cellStyle name="SAPBEXinputData 4 3 3" xfId="10904" xr:uid="{00000000-0005-0000-0000-000001680000}"/>
    <cellStyle name="SAPBEXinputData 4 3 3 2" xfId="22212" xr:uid="{00000000-0005-0000-0000-000002680000}"/>
    <cellStyle name="SAPBEXinputData 4 3 3 2 2" xfId="29109" xr:uid="{00000000-0005-0000-0000-000003680000}"/>
    <cellStyle name="SAPBEXinputData 4 3 3 3" xfId="23114" xr:uid="{00000000-0005-0000-0000-000004680000}"/>
    <cellStyle name="SAPBEXinputData 4 3 3 3 2" xfId="30010" xr:uid="{00000000-0005-0000-0000-000005680000}"/>
    <cellStyle name="SAPBEXinputData 4 3 3 4" xfId="17615" xr:uid="{00000000-0005-0000-0000-000006680000}"/>
    <cellStyle name="SAPBEXinputData 4 3 3 5" xfId="24597" xr:uid="{00000000-0005-0000-0000-000007680000}"/>
    <cellStyle name="SAPBEXinputData 4 4" xfId="2807" xr:uid="{00000000-0005-0000-0000-000008680000}"/>
    <cellStyle name="SAPBEXinputData 4 4 2" xfId="10371" xr:uid="{00000000-0005-0000-0000-000009680000}"/>
    <cellStyle name="SAPBEXinputData 4 4 2 2" xfId="21703" xr:uid="{00000000-0005-0000-0000-00000A680000}"/>
    <cellStyle name="SAPBEXinputData 4 4 2 2 2" xfId="28601" xr:uid="{00000000-0005-0000-0000-00000B680000}"/>
    <cellStyle name="SAPBEXinputData 4 4 2 3" xfId="22609" xr:uid="{00000000-0005-0000-0000-00000C680000}"/>
    <cellStyle name="SAPBEXinputData 4 4 2 3 2" xfId="29506" xr:uid="{00000000-0005-0000-0000-00000D680000}"/>
    <cellStyle name="SAPBEXinputData 4 4 2 4" xfId="17106" xr:uid="{00000000-0005-0000-0000-00000E680000}"/>
    <cellStyle name="SAPBEXinputData 4 4 3" xfId="10905" xr:uid="{00000000-0005-0000-0000-00000F680000}"/>
    <cellStyle name="SAPBEXinputData 4 4 3 2" xfId="22213" xr:uid="{00000000-0005-0000-0000-000010680000}"/>
    <cellStyle name="SAPBEXinputData 4 4 3 2 2" xfId="29110" xr:uid="{00000000-0005-0000-0000-000011680000}"/>
    <cellStyle name="SAPBEXinputData 4 4 3 3" xfId="23115" xr:uid="{00000000-0005-0000-0000-000012680000}"/>
    <cellStyle name="SAPBEXinputData 4 4 3 3 2" xfId="30011" xr:uid="{00000000-0005-0000-0000-000013680000}"/>
    <cellStyle name="SAPBEXinputData 4 4 3 4" xfId="17616" xr:uid="{00000000-0005-0000-0000-000014680000}"/>
    <cellStyle name="SAPBEXinputData 4 4 3 5" xfId="24598" xr:uid="{00000000-0005-0000-0000-000015680000}"/>
    <cellStyle name="SAPBEXinputData 4 5" xfId="10367" xr:uid="{00000000-0005-0000-0000-000016680000}"/>
    <cellStyle name="SAPBEXinputData 4 5 2" xfId="21699" xr:uid="{00000000-0005-0000-0000-000017680000}"/>
    <cellStyle name="SAPBEXinputData 4 5 2 2" xfId="28597" xr:uid="{00000000-0005-0000-0000-000018680000}"/>
    <cellStyle name="SAPBEXinputData 4 5 3" xfId="22605" xr:uid="{00000000-0005-0000-0000-000019680000}"/>
    <cellStyle name="SAPBEXinputData 4 5 3 2" xfId="29502" xr:uid="{00000000-0005-0000-0000-00001A680000}"/>
    <cellStyle name="SAPBEXinputData 4 5 4" xfId="17102" xr:uid="{00000000-0005-0000-0000-00001B680000}"/>
    <cellStyle name="SAPBEXinputData 4 6" xfId="10901" xr:uid="{00000000-0005-0000-0000-00001C680000}"/>
    <cellStyle name="SAPBEXinputData 4 6 2" xfId="22209" xr:uid="{00000000-0005-0000-0000-00001D680000}"/>
    <cellStyle name="SAPBEXinputData 4 6 2 2" xfId="29106" xr:uid="{00000000-0005-0000-0000-00001E680000}"/>
    <cellStyle name="SAPBEXinputData 4 6 3" xfId="23111" xr:uid="{00000000-0005-0000-0000-00001F680000}"/>
    <cellStyle name="SAPBEXinputData 4 6 3 2" xfId="30007" xr:uid="{00000000-0005-0000-0000-000020680000}"/>
    <cellStyle name="SAPBEXinputData 4 6 4" xfId="17612" xr:uid="{00000000-0005-0000-0000-000021680000}"/>
    <cellStyle name="SAPBEXinputData 4 6 5" xfId="24594" xr:uid="{00000000-0005-0000-0000-000022680000}"/>
    <cellStyle name="SAPBEXinputData 4 7" xfId="6999" xr:uid="{00000000-0005-0000-0000-000023680000}"/>
    <cellStyle name="SAPBEXinputData 4 7 2" xfId="20658" xr:uid="{00000000-0005-0000-0000-000024680000}"/>
    <cellStyle name="SAPBEXinputData 4 7 2 2" xfId="27562" xr:uid="{00000000-0005-0000-0000-000025680000}"/>
    <cellStyle name="SAPBEXinputData 4 7 3" xfId="18402" xr:uid="{00000000-0005-0000-0000-000026680000}"/>
    <cellStyle name="SAPBEXinputData 4 7 3 2" xfId="25315" xr:uid="{00000000-0005-0000-0000-000027680000}"/>
    <cellStyle name="SAPBEXinputData 4 7 4" xfId="15817" xr:uid="{00000000-0005-0000-0000-000028680000}"/>
    <cellStyle name="SAPBEXinputData 4 7 5" xfId="15798" xr:uid="{00000000-0005-0000-0000-000029680000}"/>
    <cellStyle name="SAPBEXinputData 4 8" xfId="13187" xr:uid="{00000000-0005-0000-0000-00002A680000}"/>
    <cellStyle name="SAPBEXinputData 5" xfId="819" xr:uid="{00000000-0005-0000-0000-00002B680000}"/>
    <cellStyle name="SAPBEXinputData 5 2" xfId="852" xr:uid="{00000000-0005-0000-0000-00002C680000}"/>
    <cellStyle name="SAPBEXinputData 5 2 2" xfId="3595" xr:uid="{00000000-0005-0000-0000-00002D680000}"/>
    <cellStyle name="SAPBEXinputData 5 2 2 2" xfId="10374" xr:uid="{00000000-0005-0000-0000-00002E680000}"/>
    <cellStyle name="SAPBEXinputData 5 2 2 2 2" xfId="21706" xr:uid="{00000000-0005-0000-0000-00002F680000}"/>
    <cellStyle name="SAPBEXinputData 5 2 2 2 2 2" xfId="28604" xr:uid="{00000000-0005-0000-0000-000030680000}"/>
    <cellStyle name="SAPBEXinputData 5 2 2 2 3" xfId="22612" xr:uid="{00000000-0005-0000-0000-000031680000}"/>
    <cellStyle name="SAPBEXinputData 5 2 2 2 3 2" xfId="29509" xr:uid="{00000000-0005-0000-0000-000032680000}"/>
    <cellStyle name="SAPBEXinputData 5 2 2 2 4" xfId="17109" xr:uid="{00000000-0005-0000-0000-000033680000}"/>
    <cellStyle name="SAPBEXinputData 5 2 2 3" xfId="10908" xr:uid="{00000000-0005-0000-0000-000034680000}"/>
    <cellStyle name="SAPBEXinputData 5 2 2 3 2" xfId="22216" xr:uid="{00000000-0005-0000-0000-000035680000}"/>
    <cellStyle name="SAPBEXinputData 5 2 2 3 2 2" xfId="29113" xr:uid="{00000000-0005-0000-0000-000036680000}"/>
    <cellStyle name="SAPBEXinputData 5 2 2 3 3" xfId="23118" xr:uid="{00000000-0005-0000-0000-000037680000}"/>
    <cellStyle name="SAPBEXinputData 5 2 2 3 3 2" xfId="30014" xr:uid="{00000000-0005-0000-0000-000038680000}"/>
    <cellStyle name="SAPBEXinputData 5 2 2 3 4" xfId="17619" xr:uid="{00000000-0005-0000-0000-000039680000}"/>
    <cellStyle name="SAPBEXinputData 5 2 2 3 5" xfId="24601" xr:uid="{00000000-0005-0000-0000-00003A680000}"/>
    <cellStyle name="SAPBEXinputData 5 2 3" xfId="5245" xr:uid="{00000000-0005-0000-0000-00003B680000}"/>
    <cellStyle name="SAPBEXinputData 5 2 3 2" xfId="10375" xr:uid="{00000000-0005-0000-0000-00003C680000}"/>
    <cellStyle name="SAPBEXinputData 5 2 3 2 2" xfId="21707" xr:uid="{00000000-0005-0000-0000-00003D680000}"/>
    <cellStyle name="SAPBEXinputData 5 2 3 2 2 2" xfId="28605" xr:uid="{00000000-0005-0000-0000-00003E680000}"/>
    <cellStyle name="SAPBEXinputData 5 2 3 2 3" xfId="22613" xr:uid="{00000000-0005-0000-0000-00003F680000}"/>
    <cellStyle name="SAPBEXinputData 5 2 3 2 3 2" xfId="29510" xr:uid="{00000000-0005-0000-0000-000040680000}"/>
    <cellStyle name="SAPBEXinputData 5 2 3 2 4" xfId="17110" xr:uid="{00000000-0005-0000-0000-000041680000}"/>
    <cellStyle name="SAPBEXinputData 5 2 3 3" xfId="10909" xr:uid="{00000000-0005-0000-0000-000042680000}"/>
    <cellStyle name="SAPBEXinputData 5 2 3 3 2" xfId="22217" xr:uid="{00000000-0005-0000-0000-000043680000}"/>
    <cellStyle name="SAPBEXinputData 5 2 3 3 2 2" xfId="29114" xr:uid="{00000000-0005-0000-0000-000044680000}"/>
    <cellStyle name="SAPBEXinputData 5 2 3 3 3" xfId="23119" xr:uid="{00000000-0005-0000-0000-000045680000}"/>
    <cellStyle name="SAPBEXinputData 5 2 3 3 3 2" xfId="30015" xr:uid="{00000000-0005-0000-0000-000046680000}"/>
    <cellStyle name="SAPBEXinputData 5 2 3 3 4" xfId="17620" xr:uid="{00000000-0005-0000-0000-000047680000}"/>
    <cellStyle name="SAPBEXinputData 5 2 3 3 5" xfId="24602" xr:uid="{00000000-0005-0000-0000-000048680000}"/>
    <cellStyle name="SAPBEXinputData 5 2 4" xfId="2809" xr:uid="{00000000-0005-0000-0000-000049680000}"/>
    <cellStyle name="SAPBEXinputData 5 2 4 2" xfId="10376" xr:uid="{00000000-0005-0000-0000-00004A680000}"/>
    <cellStyle name="SAPBEXinputData 5 2 4 2 2" xfId="21708" xr:uid="{00000000-0005-0000-0000-00004B680000}"/>
    <cellStyle name="SAPBEXinputData 5 2 4 2 2 2" xfId="28606" xr:uid="{00000000-0005-0000-0000-00004C680000}"/>
    <cellStyle name="SAPBEXinputData 5 2 4 2 3" xfId="22614" xr:uid="{00000000-0005-0000-0000-00004D680000}"/>
    <cellStyle name="SAPBEXinputData 5 2 4 2 3 2" xfId="29511" xr:uid="{00000000-0005-0000-0000-00004E680000}"/>
    <cellStyle name="SAPBEXinputData 5 2 4 2 4" xfId="17111" xr:uid="{00000000-0005-0000-0000-00004F680000}"/>
    <cellStyle name="SAPBEXinputData 5 2 4 3" xfId="10910" xr:uid="{00000000-0005-0000-0000-000050680000}"/>
    <cellStyle name="SAPBEXinputData 5 2 4 3 2" xfId="22218" xr:uid="{00000000-0005-0000-0000-000051680000}"/>
    <cellStyle name="SAPBEXinputData 5 2 4 3 2 2" xfId="29115" xr:uid="{00000000-0005-0000-0000-000052680000}"/>
    <cellStyle name="SAPBEXinputData 5 2 4 3 3" xfId="23120" xr:uid="{00000000-0005-0000-0000-000053680000}"/>
    <cellStyle name="SAPBEXinputData 5 2 4 3 3 2" xfId="30016" xr:uid="{00000000-0005-0000-0000-000054680000}"/>
    <cellStyle name="SAPBEXinputData 5 2 4 3 4" xfId="17621" xr:uid="{00000000-0005-0000-0000-000055680000}"/>
    <cellStyle name="SAPBEXinputData 5 2 4 3 5" xfId="24603" xr:uid="{00000000-0005-0000-0000-000056680000}"/>
    <cellStyle name="SAPBEXinputData 5 2 5" xfId="10373" xr:uid="{00000000-0005-0000-0000-000057680000}"/>
    <cellStyle name="SAPBEXinputData 5 2 5 2" xfId="21705" xr:uid="{00000000-0005-0000-0000-000058680000}"/>
    <cellStyle name="SAPBEXinputData 5 2 5 2 2" xfId="28603" xr:uid="{00000000-0005-0000-0000-000059680000}"/>
    <cellStyle name="SAPBEXinputData 5 2 5 3" xfId="22611" xr:uid="{00000000-0005-0000-0000-00005A680000}"/>
    <cellStyle name="SAPBEXinputData 5 2 5 3 2" xfId="29508" xr:uid="{00000000-0005-0000-0000-00005B680000}"/>
    <cellStyle name="SAPBEXinputData 5 2 5 4" xfId="17108" xr:uid="{00000000-0005-0000-0000-00005C680000}"/>
    <cellStyle name="SAPBEXinputData 5 2 6" xfId="10907" xr:uid="{00000000-0005-0000-0000-00005D680000}"/>
    <cellStyle name="SAPBEXinputData 5 2 6 2" xfId="22215" xr:uid="{00000000-0005-0000-0000-00005E680000}"/>
    <cellStyle name="SAPBEXinputData 5 2 6 2 2" xfId="29112" xr:uid="{00000000-0005-0000-0000-00005F680000}"/>
    <cellStyle name="SAPBEXinputData 5 2 6 3" xfId="23117" xr:uid="{00000000-0005-0000-0000-000060680000}"/>
    <cellStyle name="SAPBEXinputData 5 2 6 3 2" xfId="30013" xr:uid="{00000000-0005-0000-0000-000061680000}"/>
    <cellStyle name="SAPBEXinputData 5 2 6 4" xfId="17618" xr:uid="{00000000-0005-0000-0000-000062680000}"/>
    <cellStyle name="SAPBEXinputData 5 2 6 5" xfId="24600" xr:uid="{00000000-0005-0000-0000-000063680000}"/>
    <cellStyle name="SAPBEXinputData 5 3" xfId="2810" xr:uid="{00000000-0005-0000-0000-000064680000}"/>
    <cellStyle name="SAPBEXinputData 5 3 2" xfId="3596" xr:uid="{00000000-0005-0000-0000-000065680000}"/>
    <cellStyle name="SAPBEXinputData 5 3 2 2" xfId="10378" xr:uid="{00000000-0005-0000-0000-000066680000}"/>
    <cellStyle name="SAPBEXinputData 5 3 2 2 2" xfId="21710" xr:uid="{00000000-0005-0000-0000-000067680000}"/>
    <cellStyle name="SAPBEXinputData 5 3 2 2 2 2" xfId="28608" xr:uid="{00000000-0005-0000-0000-000068680000}"/>
    <cellStyle name="SAPBEXinputData 5 3 2 2 3" xfId="22616" xr:uid="{00000000-0005-0000-0000-000069680000}"/>
    <cellStyle name="SAPBEXinputData 5 3 2 2 3 2" xfId="29513" xr:uid="{00000000-0005-0000-0000-00006A680000}"/>
    <cellStyle name="SAPBEXinputData 5 3 2 2 4" xfId="17113" xr:uid="{00000000-0005-0000-0000-00006B680000}"/>
    <cellStyle name="SAPBEXinputData 5 3 2 3" xfId="10912" xr:uid="{00000000-0005-0000-0000-00006C680000}"/>
    <cellStyle name="SAPBEXinputData 5 3 2 3 2" xfId="22220" xr:uid="{00000000-0005-0000-0000-00006D680000}"/>
    <cellStyle name="SAPBEXinputData 5 3 2 3 2 2" xfId="29117" xr:uid="{00000000-0005-0000-0000-00006E680000}"/>
    <cellStyle name="SAPBEXinputData 5 3 2 3 3" xfId="23122" xr:uid="{00000000-0005-0000-0000-00006F680000}"/>
    <cellStyle name="SAPBEXinputData 5 3 2 3 3 2" xfId="30018" xr:uid="{00000000-0005-0000-0000-000070680000}"/>
    <cellStyle name="SAPBEXinputData 5 3 2 3 4" xfId="17623" xr:uid="{00000000-0005-0000-0000-000071680000}"/>
    <cellStyle name="SAPBEXinputData 5 3 2 3 5" xfId="24605" xr:uid="{00000000-0005-0000-0000-000072680000}"/>
    <cellStyle name="SAPBEXinputData 5 3 3" xfId="5246" xr:uid="{00000000-0005-0000-0000-000073680000}"/>
    <cellStyle name="SAPBEXinputData 5 3 3 2" xfId="10379" xr:uid="{00000000-0005-0000-0000-000074680000}"/>
    <cellStyle name="SAPBEXinputData 5 3 3 2 2" xfId="21711" xr:uid="{00000000-0005-0000-0000-000075680000}"/>
    <cellStyle name="SAPBEXinputData 5 3 3 2 2 2" xfId="28609" xr:uid="{00000000-0005-0000-0000-000076680000}"/>
    <cellStyle name="SAPBEXinputData 5 3 3 2 3" xfId="22617" xr:uid="{00000000-0005-0000-0000-000077680000}"/>
    <cellStyle name="SAPBEXinputData 5 3 3 2 3 2" xfId="29514" xr:uid="{00000000-0005-0000-0000-000078680000}"/>
    <cellStyle name="SAPBEXinputData 5 3 3 2 4" xfId="17114" xr:uid="{00000000-0005-0000-0000-000079680000}"/>
    <cellStyle name="SAPBEXinputData 5 3 3 3" xfId="10913" xr:uid="{00000000-0005-0000-0000-00007A680000}"/>
    <cellStyle name="SAPBEXinputData 5 3 3 3 2" xfId="22221" xr:uid="{00000000-0005-0000-0000-00007B680000}"/>
    <cellStyle name="SAPBEXinputData 5 3 3 3 2 2" xfId="29118" xr:uid="{00000000-0005-0000-0000-00007C680000}"/>
    <cellStyle name="SAPBEXinputData 5 3 3 3 3" xfId="23123" xr:uid="{00000000-0005-0000-0000-00007D680000}"/>
    <cellStyle name="SAPBEXinputData 5 3 3 3 3 2" xfId="30019" xr:uid="{00000000-0005-0000-0000-00007E680000}"/>
    <cellStyle name="SAPBEXinputData 5 3 3 3 4" xfId="17624" xr:uid="{00000000-0005-0000-0000-00007F680000}"/>
    <cellStyle name="SAPBEXinputData 5 3 3 3 5" xfId="24606" xr:uid="{00000000-0005-0000-0000-000080680000}"/>
    <cellStyle name="SAPBEXinputData 5 3 4" xfId="10377" xr:uid="{00000000-0005-0000-0000-000081680000}"/>
    <cellStyle name="SAPBEXinputData 5 3 4 2" xfId="21709" xr:uid="{00000000-0005-0000-0000-000082680000}"/>
    <cellStyle name="SAPBEXinputData 5 3 4 2 2" xfId="28607" xr:uid="{00000000-0005-0000-0000-000083680000}"/>
    <cellStyle name="SAPBEXinputData 5 3 4 3" xfId="22615" xr:uid="{00000000-0005-0000-0000-000084680000}"/>
    <cellStyle name="SAPBEXinputData 5 3 4 3 2" xfId="29512" xr:uid="{00000000-0005-0000-0000-000085680000}"/>
    <cellStyle name="SAPBEXinputData 5 3 4 4" xfId="17112" xr:uid="{00000000-0005-0000-0000-000086680000}"/>
    <cellStyle name="SAPBEXinputData 5 3 5" xfId="10911" xr:uid="{00000000-0005-0000-0000-000087680000}"/>
    <cellStyle name="SAPBEXinputData 5 3 5 2" xfId="22219" xr:uid="{00000000-0005-0000-0000-000088680000}"/>
    <cellStyle name="SAPBEXinputData 5 3 5 2 2" xfId="29116" xr:uid="{00000000-0005-0000-0000-000089680000}"/>
    <cellStyle name="SAPBEXinputData 5 3 5 3" xfId="23121" xr:uid="{00000000-0005-0000-0000-00008A680000}"/>
    <cellStyle name="SAPBEXinputData 5 3 5 3 2" xfId="30017" xr:uid="{00000000-0005-0000-0000-00008B680000}"/>
    <cellStyle name="SAPBEXinputData 5 3 5 4" xfId="17622" xr:uid="{00000000-0005-0000-0000-00008C680000}"/>
    <cellStyle name="SAPBEXinputData 5 3 5 5" xfId="24604" xr:uid="{00000000-0005-0000-0000-00008D680000}"/>
    <cellStyle name="SAPBEXinputData 5 4" xfId="3594" xr:uid="{00000000-0005-0000-0000-00008E680000}"/>
    <cellStyle name="SAPBEXinputData 5 4 2" xfId="10380" xr:uid="{00000000-0005-0000-0000-00008F680000}"/>
    <cellStyle name="SAPBEXinputData 5 4 2 2" xfId="21712" xr:uid="{00000000-0005-0000-0000-000090680000}"/>
    <cellStyle name="SAPBEXinputData 5 4 2 2 2" xfId="28610" xr:uid="{00000000-0005-0000-0000-000091680000}"/>
    <cellStyle name="SAPBEXinputData 5 4 2 3" xfId="22618" xr:uid="{00000000-0005-0000-0000-000092680000}"/>
    <cellStyle name="SAPBEXinputData 5 4 2 3 2" xfId="29515" xr:uid="{00000000-0005-0000-0000-000093680000}"/>
    <cellStyle name="SAPBEXinputData 5 4 2 4" xfId="17115" xr:uid="{00000000-0005-0000-0000-000094680000}"/>
    <cellStyle name="SAPBEXinputData 5 4 3" xfId="10914" xr:uid="{00000000-0005-0000-0000-000095680000}"/>
    <cellStyle name="SAPBEXinputData 5 4 3 2" xfId="22222" xr:uid="{00000000-0005-0000-0000-000096680000}"/>
    <cellStyle name="SAPBEXinputData 5 4 3 2 2" xfId="29119" xr:uid="{00000000-0005-0000-0000-000097680000}"/>
    <cellStyle name="SAPBEXinputData 5 4 3 3" xfId="23124" xr:uid="{00000000-0005-0000-0000-000098680000}"/>
    <cellStyle name="SAPBEXinputData 5 4 3 3 2" xfId="30020" xr:uid="{00000000-0005-0000-0000-000099680000}"/>
    <cellStyle name="SAPBEXinputData 5 4 3 4" xfId="17625" xr:uid="{00000000-0005-0000-0000-00009A680000}"/>
    <cellStyle name="SAPBEXinputData 5 4 3 5" xfId="24607" xr:uid="{00000000-0005-0000-0000-00009B680000}"/>
    <cellStyle name="SAPBEXinputData 5 5" xfId="5244" xr:uid="{00000000-0005-0000-0000-00009C680000}"/>
    <cellStyle name="SAPBEXinputData 5 5 2" xfId="10381" xr:uid="{00000000-0005-0000-0000-00009D680000}"/>
    <cellStyle name="SAPBEXinputData 5 5 2 2" xfId="21713" xr:uid="{00000000-0005-0000-0000-00009E680000}"/>
    <cellStyle name="SAPBEXinputData 5 5 2 2 2" xfId="28611" xr:uid="{00000000-0005-0000-0000-00009F680000}"/>
    <cellStyle name="SAPBEXinputData 5 5 2 3" xfId="22619" xr:uid="{00000000-0005-0000-0000-0000A0680000}"/>
    <cellStyle name="SAPBEXinputData 5 5 2 3 2" xfId="29516" xr:uid="{00000000-0005-0000-0000-0000A1680000}"/>
    <cellStyle name="SAPBEXinputData 5 5 2 4" xfId="17116" xr:uid="{00000000-0005-0000-0000-0000A2680000}"/>
    <cellStyle name="SAPBEXinputData 5 5 3" xfId="10915" xr:uid="{00000000-0005-0000-0000-0000A3680000}"/>
    <cellStyle name="SAPBEXinputData 5 5 3 2" xfId="22223" xr:uid="{00000000-0005-0000-0000-0000A4680000}"/>
    <cellStyle name="SAPBEXinputData 5 5 3 2 2" xfId="29120" xr:uid="{00000000-0005-0000-0000-0000A5680000}"/>
    <cellStyle name="SAPBEXinputData 5 5 3 3" xfId="23125" xr:uid="{00000000-0005-0000-0000-0000A6680000}"/>
    <cellStyle name="SAPBEXinputData 5 5 3 3 2" xfId="30021" xr:uid="{00000000-0005-0000-0000-0000A7680000}"/>
    <cellStyle name="SAPBEXinputData 5 5 3 4" xfId="17626" xr:uid="{00000000-0005-0000-0000-0000A8680000}"/>
    <cellStyle name="SAPBEXinputData 5 5 3 5" xfId="24608" xr:uid="{00000000-0005-0000-0000-0000A9680000}"/>
    <cellStyle name="SAPBEXinputData 5 6" xfId="2808" xr:uid="{00000000-0005-0000-0000-0000AA680000}"/>
    <cellStyle name="SAPBEXinputData 5 6 2" xfId="10382" xr:uid="{00000000-0005-0000-0000-0000AB680000}"/>
    <cellStyle name="SAPBEXinputData 5 6 2 2" xfId="21714" xr:uid="{00000000-0005-0000-0000-0000AC680000}"/>
    <cellStyle name="SAPBEXinputData 5 6 2 2 2" xfId="28612" xr:uid="{00000000-0005-0000-0000-0000AD680000}"/>
    <cellStyle name="SAPBEXinputData 5 6 2 3" xfId="22620" xr:uid="{00000000-0005-0000-0000-0000AE680000}"/>
    <cellStyle name="SAPBEXinputData 5 6 2 3 2" xfId="29517" xr:uid="{00000000-0005-0000-0000-0000AF680000}"/>
    <cellStyle name="SAPBEXinputData 5 6 2 4" xfId="17117" xr:uid="{00000000-0005-0000-0000-0000B0680000}"/>
    <cellStyle name="SAPBEXinputData 5 6 3" xfId="10916" xr:uid="{00000000-0005-0000-0000-0000B1680000}"/>
    <cellStyle name="SAPBEXinputData 5 6 3 2" xfId="22224" xr:uid="{00000000-0005-0000-0000-0000B2680000}"/>
    <cellStyle name="SAPBEXinputData 5 6 3 2 2" xfId="29121" xr:uid="{00000000-0005-0000-0000-0000B3680000}"/>
    <cellStyle name="SAPBEXinputData 5 6 3 3" xfId="23126" xr:uid="{00000000-0005-0000-0000-0000B4680000}"/>
    <cellStyle name="SAPBEXinputData 5 6 3 3 2" xfId="30022" xr:uid="{00000000-0005-0000-0000-0000B5680000}"/>
    <cellStyle name="SAPBEXinputData 5 6 3 4" xfId="17627" xr:uid="{00000000-0005-0000-0000-0000B6680000}"/>
    <cellStyle name="SAPBEXinputData 5 6 3 5" xfId="24609" xr:uid="{00000000-0005-0000-0000-0000B7680000}"/>
    <cellStyle name="SAPBEXinputData 5 7" xfId="10372" xr:uid="{00000000-0005-0000-0000-0000B8680000}"/>
    <cellStyle name="SAPBEXinputData 5 7 2" xfId="21704" xr:uid="{00000000-0005-0000-0000-0000B9680000}"/>
    <cellStyle name="SAPBEXinputData 5 7 2 2" xfId="28602" xr:uid="{00000000-0005-0000-0000-0000BA680000}"/>
    <cellStyle name="SAPBEXinputData 5 7 3" xfId="22610" xr:uid="{00000000-0005-0000-0000-0000BB680000}"/>
    <cellStyle name="SAPBEXinputData 5 7 3 2" xfId="29507" xr:uid="{00000000-0005-0000-0000-0000BC680000}"/>
    <cellStyle name="SAPBEXinputData 5 7 4" xfId="17107" xr:uid="{00000000-0005-0000-0000-0000BD680000}"/>
    <cellStyle name="SAPBEXinputData 5 8" xfId="10906" xr:uid="{00000000-0005-0000-0000-0000BE680000}"/>
    <cellStyle name="SAPBEXinputData 5 8 2" xfId="22214" xr:uid="{00000000-0005-0000-0000-0000BF680000}"/>
    <cellStyle name="SAPBEXinputData 5 8 2 2" xfId="29111" xr:uid="{00000000-0005-0000-0000-0000C0680000}"/>
    <cellStyle name="SAPBEXinputData 5 8 3" xfId="23116" xr:uid="{00000000-0005-0000-0000-0000C1680000}"/>
    <cellStyle name="SAPBEXinputData 5 8 3 2" xfId="30012" xr:uid="{00000000-0005-0000-0000-0000C2680000}"/>
    <cellStyle name="SAPBEXinputData 5 8 4" xfId="17617" xr:uid="{00000000-0005-0000-0000-0000C3680000}"/>
    <cellStyle name="SAPBEXinputData 5 8 5" xfId="24599" xr:uid="{00000000-0005-0000-0000-0000C4680000}"/>
    <cellStyle name="SAPBEXinputData 5 9" xfId="13188" xr:uid="{00000000-0005-0000-0000-0000C5680000}"/>
    <cellStyle name="SAPBEXinputData 6" xfId="491" xr:uid="{00000000-0005-0000-0000-0000C6680000}"/>
    <cellStyle name="SAPBEXinputData 6 2" xfId="3590" xr:uid="{00000000-0005-0000-0000-0000C7680000}"/>
    <cellStyle name="SAPBEXinputData 6 2 2" xfId="10383" xr:uid="{00000000-0005-0000-0000-0000C8680000}"/>
    <cellStyle name="SAPBEXinputData 6 2 2 2" xfId="21715" xr:uid="{00000000-0005-0000-0000-0000C9680000}"/>
    <cellStyle name="SAPBEXinputData 6 2 2 2 2" xfId="28613" xr:uid="{00000000-0005-0000-0000-0000CA680000}"/>
    <cellStyle name="SAPBEXinputData 6 2 2 3" xfId="22621" xr:uid="{00000000-0005-0000-0000-0000CB680000}"/>
    <cellStyle name="SAPBEXinputData 6 2 2 3 2" xfId="29518" xr:uid="{00000000-0005-0000-0000-0000CC680000}"/>
    <cellStyle name="SAPBEXinputData 6 2 2 4" xfId="17118" xr:uid="{00000000-0005-0000-0000-0000CD680000}"/>
    <cellStyle name="SAPBEXinputData 6 2 3" xfId="10917" xr:uid="{00000000-0005-0000-0000-0000CE680000}"/>
    <cellStyle name="SAPBEXinputData 6 2 3 2" xfId="22225" xr:uid="{00000000-0005-0000-0000-0000CF680000}"/>
    <cellStyle name="SAPBEXinputData 6 2 3 2 2" xfId="29122" xr:uid="{00000000-0005-0000-0000-0000D0680000}"/>
    <cellStyle name="SAPBEXinputData 6 2 3 3" xfId="23127" xr:uid="{00000000-0005-0000-0000-0000D1680000}"/>
    <cellStyle name="SAPBEXinputData 6 2 3 3 2" xfId="30023" xr:uid="{00000000-0005-0000-0000-0000D2680000}"/>
    <cellStyle name="SAPBEXinputData 6 2 3 4" xfId="17628" xr:uid="{00000000-0005-0000-0000-0000D3680000}"/>
    <cellStyle name="SAPBEXinputData 6 2 3 5" xfId="24610" xr:uid="{00000000-0005-0000-0000-0000D4680000}"/>
    <cellStyle name="SAPBEXinputData 6 3" xfId="5247" xr:uid="{00000000-0005-0000-0000-0000D5680000}"/>
    <cellStyle name="SAPBEXinputData 6 3 2" xfId="10384" xr:uid="{00000000-0005-0000-0000-0000D6680000}"/>
    <cellStyle name="SAPBEXinputData 6 3 2 2" xfId="21716" xr:uid="{00000000-0005-0000-0000-0000D7680000}"/>
    <cellStyle name="SAPBEXinputData 6 3 2 2 2" xfId="28614" xr:uid="{00000000-0005-0000-0000-0000D8680000}"/>
    <cellStyle name="SAPBEXinputData 6 3 2 3" xfId="22622" xr:uid="{00000000-0005-0000-0000-0000D9680000}"/>
    <cellStyle name="SAPBEXinputData 6 3 2 3 2" xfId="29519" xr:uid="{00000000-0005-0000-0000-0000DA680000}"/>
    <cellStyle name="SAPBEXinputData 6 3 2 4" xfId="17119" xr:uid="{00000000-0005-0000-0000-0000DB680000}"/>
    <cellStyle name="SAPBEXinputData 6 3 3" xfId="10918" xr:uid="{00000000-0005-0000-0000-0000DC680000}"/>
    <cellStyle name="SAPBEXinputData 6 3 3 2" xfId="22226" xr:uid="{00000000-0005-0000-0000-0000DD680000}"/>
    <cellStyle name="SAPBEXinputData 6 3 3 2 2" xfId="29123" xr:uid="{00000000-0005-0000-0000-0000DE680000}"/>
    <cellStyle name="SAPBEXinputData 6 3 3 3" xfId="23128" xr:uid="{00000000-0005-0000-0000-0000DF680000}"/>
    <cellStyle name="SAPBEXinputData 6 3 3 3 2" xfId="30024" xr:uid="{00000000-0005-0000-0000-0000E0680000}"/>
    <cellStyle name="SAPBEXinputData 6 3 3 4" xfId="17629" xr:uid="{00000000-0005-0000-0000-0000E1680000}"/>
    <cellStyle name="SAPBEXinputData 6 3 3 5" xfId="24611" xr:uid="{00000000-0005-0000-0000-0000E2680000}"/>
    <cellStyle name="SAPBEXinputData 6 4" xfId="2804" xr:uid="{00000000-0005-0000-0000-0000E3680000}"/>
    <cellStyle name="SAPBEXinputData 6 4 2" xfId="10385" xr:uid="{00000000-0005-0000-0000-0000E4680000}"/>
    <cellStyle name="SAPBEXinputData 6 4 2 2" xfId="21717" xr:uid="{00000000-0005-0000-0000-0000E5680000}"/>
    <cellStyle name="SAPBEXinputData 6 4 2 2 2" xfId="28615" xr:uid="{00000000-0005-0000-0000-0000E6680000}"/>
    <cellStyle name="SAPBEXinputData 6 4 2 3" xfId="22623" xr:uid="{00000000-0005-0000-0000-0000E7680000}"/>
    <cellStyle name="SAPBEXinputData 6 4 2 3 2" xfId="29520" xr:uid="{00000000-0005-0000-0000-0000E8680000}"/>
    <cellStyle name="SAPBEXinputData 6 4 2 4" xfId="17120" xr:uid="{00000000-0005-0000-0000-0000E9680000}"/>
    <cellStyle name="SAPBEXinputData 6 4 3" xfId="10919" xr:uid="{00000000-0005-0000-0000-0000EA680000}"/>
    <cellStyle name="SAPBEXinputData 6 4 3 2" xfId="22227" xr:uid="{00000000-0005-0000-0000-0000EB680000}"/>
    <cellStyle name="SAPBEXinputData 6 4 3 2 2" xfId="29124" xr:uid="{00000000-0005-0000-0000-0000EC680000}"/>
    <cellStyle name="SAPBEXinputData 6 4 3 3" xfId="23129" xr:uid="{00000000-0005-0000-0000-0000ED680000}"/>
    <cellStyle name="SAPBEXinputData 6 4 3 3 2" xfId="30025" xr:uid="{00000000-0005-0000-0000-0000EE680000}"/>
    <cellStyle name="SAPBEXinputData 6 4 3 4" xfId="17630" xr:uid="{00000000-0005-0000-0000-0000EF680000}"/>
    <cellStyle name="SAPBEXinputData 6 4 3 5" xfId="24612" xr:uid="{00000000-0005-0000-0000-0000F0680000}"/>
    <cellStyle name="SAPBEXinputData 7" xfId="3181" xr:uid="{00000000-0005-0000-0000-0000F1680000}"/>
    <cellStyle name="SAPBEXinputData 7 2" xfId="3688" xr:uid="{00000000-0005-0000-0000-0000F2680000}"/>
    <cellStyle name="SAPBEXinputData 7 2 2" xfId="10387" xr:uid="{00000000-0005-0000-0000-0000F3680000}"/>
    <cellStyle name="SAPBEXinputData 7 2 2 2" xfId="21719" xr:uid="{00000000-0005-0000-0000-0000F4680000}"/>
    <cellStyle name="SAPBEXinputData 7 2 2 2 2" xfId="28617" xr:uid="{00000000-0005-0000-0000-0000F5680000}"/>
    <cellStyle name="SAPBEXinputData 7 2 2 3" xfId="22625" xr:uid="{00000000-0005-0000-0000-0000F6680000}"/>
    <cellStyle name="SAPBEXinputData 7 2 2 3 2" xfId="29522" xr:uid="{00000000-0005-0000-0000-0000F7680000}"/>
    <cellStyle name="SAPBEXinputData 7 2 2 4" xfId="17122" xr:uid="{00000000-0005-0000-0000-0000F8680000}"/>
    <cellStyle name="SAPBEXinputData 7 2 3" xfId="10921" xr:uid="{00000000-0005-0000-0000-0000F9680000}"/>
    <cellStyle name="SAPBEXinputData 7 2 3 2" xfId="22229" xr:uid="{00000000-0005-0000-0000-0000FA680000}"/>
    <cellStyle name="SAPBEXinputData 7 2 3 2 2" xfId="29126" xr:uid="{00000000-0005-0000-0000-0000FB680000}"/>
    <cellStyle name="SAPBEXinputData 7 2 3 3" xfId="23131" xr:uid="{00000000-0005-0000-0000-0000FC680000}"/>
    <cellStyle name="SAPBEXinputData 7 2 3 3 2" xfId="30027" xr:uid="{00000000-0005-0000-0000-0000FD680000}"/>
    <cellStyle name="SAPBEXinputData 7 2 3 4" xfId="17632" xr:uid="{00000000-0005-0000-0000-0000FE680000}"/>
    <cellStyle name="SAPBEXinputData 7 2 3 5" xfId="24614" xr:uid="{00000000-0005-0000-0000-0000FF680000}"/>
    <cellStyle name="SAPBEXinputData 7 2 4" xfId="13190" xr:uid="{00000000-0005-0000-0000-000000690000}"/>
    <cellStyle name="SAPBEXinputData 7 2 4 2" xfId="22489" xr:uid="{00000000-0005-0000-0000-000001690000}"/>
    <cellStyle name="SAPBEXinputData 7 2 4 2 2" xfId="29386" xr:uid="{00000000-0005-0000-0000-000002690000}"/>
    <cellStyle name="SAPBEXinputData 7 2 4 3" xfId="23329" xr:uid="{00000000-0005-0000-0000-000003690000}"/>
    <cellStyle name="SAPBEXinputData 7 2 4 3 2" xfId="30225" xr:uid="{00000000-0005-0000-0000-000004690000}"/>
    <cellStyle name="SAPBEXinputData 7 2 4 4" xfId="17893" xr:uid="{00000000-0005-0000-0000-000005690000}"/>
    <cellStyle name="SAPBEXinputData 7 2 4 5" xfId="24812" xr:uid="{00000000-0005-0000-0000-000006690000}"/>
    <cellStyle name="SAPBEXinputData 7 3" xfId="5248" xr:uid="{00000000-0005-0000-0000-000007690000}"/>
    <cellStyle name="SAPBEXinputData 7 3 2" xfId="10388" xr:uid="{00000000-0005-0000-0000-000008690000}"/>
    <cellStyle name="SAPBEXinputData 7 3 2 2" xfId="21720" xr:uid="{00000000-0005-0000-0000-000009690000}"/>
    <cellStyle name="SAPBEXinputData 7 3 2 2 2" xfId="28618" xr:uid="{00000000-0005-0000-0000-00000A690000}"/>
    <cellStyle name="SAPBEXinputData 7 3 2 3" xfId="22626" xr:uid="{00000000-0005-0000-0000-00000B690000}"/>
    <cellStyle name="SAPBEXinputData 7 3 2 3 2" xfId="29523" xr:uid="{00000000-0005-0000-0000-00000C690000}"/>
    <cellStyle name="SAPBEXinputData 7 3 2 4" xfId="17123" xr:uid="{00000000-0005-0000-0000-00000D690000}"/>
    <cellStyle name="SAPBEXinputData 7 3 3" xfId="10922" xr:uid="{00000000-0005-0000-0000-00000E690000}"/>
    <cellStyle name="SAPBEXinputData 7 3 3 2" xfId="22230" xr:uid="{00000000-0005-0000-0000-00000F690000}"/>
    <cellStyle name="SAPBEXinputData 7 3 3 2 2" xfId="29127" xr:uid="{00000000-0005-0000-0000-000010690000}"/>
    <cellStyle name="SAPBEXinputData 7 3 3 3" xfId="23132" xr:uid="{00000000-0005-0000-0000-000011690000}"/>
    <cellStyle name="SAPBEXinputData 7 3 3 3 2" xfId="30028" xr:uid="{00000000-0005-0000-0000-000012690000}"/>
    <cellStyle name="SAPBEXinputData 7 3 3 4" xfId="17633" xr:uid="{00000000-0005-0000-0000-000013690000}"/>
    <cellStyle name="SAPBEXinputData 7 3 3 5" xfId="24615" xr:uid="{00000000-0005-0000-0000-000014690000}"/>
    <cellStyle name="SAPBEXinputData 7 4" xfId="10386" xr:uid="{00000000-0005-0000-0000-000015690000}"/>
    <cellStyle name="SAPBEXinputData 7 4 2" xfId="21718" xr:uid="{00000000-0005-0000-0000-000016690000}"/>
    <cellStyle name="SAPBEXinputData 7 4 2 2" xfId="28616" xr:uid="{00000000-0005-0000-0000-000017690000}"/>
    <cellStyle name="SAPBEXinputData 7 4 3" xfId="22624" xr:uid="{00000000-0005-0000-0000-000018690000}"/>
    <cellStyle name="SAPBEXinputData 7 4 3 2" xfId="29521" xr:uid="{00000000-0005-0000-0000-000019690000}"/>
    <cellStyle name="SAPBEXinputData 7 4 4" xfId="17121" xr:uid="{00000000-0005-0000-0000-00001A690000}"/>
    <cellStyle name="SAPBEXinputData 7 5" xfId="10920" xr:uid="{00000000-0005-0000-0000-00001B690000}"/>
    <cellStyle name="SAPBEXinputData 7 5 2" xfId="22228" xr:uid="{00000000-0005-0000-0000-00001C690000}"/>
    <cellStyle name="SAPBEXinputData 7 5 2 2" xfId="29125" xr:uid="{00000000-0005-0000-0000-00001D690000}"/>
    <cellStyle name="SAPBEXinputData 7 5 3" xfId="23130" xr:uid="{00000000-0005-0000-0000-00001E690000}"/>
    <cellStyle name="SAPBEXinputData 7 5 3 2" xfId="30026" xr:uid="{00000000-0005-0000-0000-00001F690000}"/>
    <cellStyle name="SAPBEXinputData 7 5 4" xfId="17631" xr:uid="{00000000-0005-0000-0000-000020690000}"/>
    <cellStyle name="SAPBEXinputData 7 5 5" xfId="24613" xr:uid="{00000000-0005-0000-0000-000021690000}"/>
    <cellStyle name="SAPBEXinputData 7 6" xfId="13189" xr:uid="{00000000-0005-0000-0000-000022690000}"/>
    <cellStyle name="SAPBEXinputData 7 6 2" xfId="22488" xr:uid="{00000000-0005-0000-0000-000023690000}"/>
    <cellStyle name="SAPBEXinputData 7 6 2 2" xfId="29385" xr:uid="{00000000-0005-0000-0000-000024690000}"/>
    <cellStyle name="SAPBEXinputData 7 6 3" xfId="23328" xr:uid="{00000000-0005-0000-0000-000025690000}"/>
    <cellStyle name="SAPBEXinputData 7 6 3 2" xfId="30224" xr:uid="{00000000-0005-0000-0000-000026690000}"/>
    <cellStyle name="SAPBEXinputData 7 6 4" xfId="17892" xr:uid="{00000000-0005-0000-0000-000027690000}"/>
    <cellStyle name="SAPBEXinputData 7 6 5" xfId="24811" xr:uid="{00000000-0005-0000-0000-000028690000}"/>
    <cellStyle name="SAPBEXinputData 8" xfId="3374" xr:uid="{00000000-0005-0000-0000-000029690000}"/>
    <cellStyle name="SAPBEXinputData 8 2" xfId="3702" xr:uid="{00000000-0005-0000-0000-00002A690000}"/>
    <cellStyle name="SAPBEXinputData 8 2 2" xfId="10390" xr:uid="{00000000-0005-0000-0000-00002B690000}"/>
    <cellStyle name="SAPBEXinputData 8 2 2 2" xfId="21722" xr:uid="{00000000-0005-0000-0000-00002C690000}"/>
    <cellStyle name="SAPBEXinputData 8 2 2 2 2" xfId="28620" xr:uid="{00000000-0005-0000-0000-00002D690000}"/>
    <cellStyle name="SAPBEXinputData 8 2 2 3" xfId="22628" xr:uid="{00000000-0005-0000-0000-00002E690000}"/>
    <cellStyle name="SAPBEXinputData 8 2 2 3 2" xfId="29525" xr:uid="{00000000-0005-0000-0000-00002F690000}"/>
    <cellStyle name="SAPBEXinputData 8 2 2 4" xfId="17125" xr:uid="{00000000-0005-0000-0000-000030690000}"/>
    <cellStyle name="SAPBEXinputData 8 2 3" xfId="10924" xr:uid="{00000000-0005-0000-0000-000031690000}"/>
    <cellStyle name="SAPBEXinputData 8 2 3 2" xfId="22232" xr:uid="{00000000-0005-0000-0000-000032690000}"/>
    <cellStyle name="SAPBEXinputData 8 2 3 2 2" xfId="29129" xr:uid="{00000000-0005-0000-0000-000033690000}"/>
    <cellStyle name="SAPBEXinputData 8 2 3 3" xfId="23134" xr:uid="{00000000-0005-0000-0000-000034690000}"/>
    <cellStyle name="SAPBEXinputData 8 2 3 3 2" xfId="30030" xr:uid="{00000000-0005-0000-0000-000035690000}"/>
    <cellStyle name="SAPBEXinputData 8 2 3 4" xfId="17635" xr:uid="{00000000-0005-0000-0000-000036690000}"/>
    <cellStyle name="SAPBEXinputData 8 2 3 5" xfId="24617" xr:uid="{00000000-0005-0000-0000-000037690000}"/>
    <cellStyle name="SAPBEXinputData 8 3" xfId="10389" xr:uid="{00000000-0005-0000-0000-000038690000}"/>
    <cellStyle name="SAPBEXinputData 8 3 2" xfId="21721" xr:uid="{00000000-0005-0000-0000-000039690000}"/>
    <cellStyle name="SAPBEXinputData 8 3 2 2" xfId="28619" xr:uid="{00000000-0005-0000-0000-00003A690000}"/>
    <cellStyle name="SAPBEXinputData 8 3 3" xfId="22627" xr:uid="{00000000-0005-0000-0000-00003B690000}"/>
    <cellStyle name="SAPBEXinputData 8 3 3 2" xfId="29524" xr:uid="{00000000-0005-0000-0000-00003C690000}"/>
    <cellStyle name="SAPBEXinputData 8 3 4" xfId="17124" xr:uid="{00000000-0005-0000-0000-00003D690000}"/>
    <cellStyle name="SAPBEXinputData 8 4" xfId="10923" xr:uid="{00000000-0005-0000-0000-00003E690000}"/>
    <cellStyle name="SAPBEXinputData 8 4 2" xfId="22231" xr:uid="{00000000-0005-0000-0000-00003F690000}"/>
    <cellStyle name="SAPBEXinputData 8 4 2 2" xfId="29128" xr:uid="{00000000-0005-0000-0000-000040690000}"/>
    <cellStyle name="SAPBEXinputData 8 4 3" xfId="23133" xr:uid="{00000000-0005-0000-0000-000041690000}"/>
    <cellStyle name="SAPBEXinputData 8 4 3 2" xfId="30029" xr:uid="{00000000-0005-0000-0000-000042690000}"/>
    <cellStyle name="SAPBEXinputData 8 4 4" xfId="17634" xr:uid="{00000000-0005-0000-0000-000043690000}"/>
    <cellStyle name="SAPBEXinputData 8 4 5" xfId="24616" xr:uid="{00000000-0005-0000-0000-000044690000}"/>
    <cellStyle name="SAPBEXinputData 8 5" xfId="13191" xr:uid="{00000000-0005-0000-0000-000045690000}"/>
    <cellStyle name="SAPBEXinputData 8 5 2" xfId="22490" xr:uid="{00000000-0005-0000-0000-000046690000}"/>
    <cellStyle name="SAPBEXinputData 8 5 2 2" xfId="29387" xr:uid="{00000000-0005-0000-0000-000047690000}"/>
    <cellStyle name="SAPBEXinputData 8 5 3" xfId="23330" xr:uid="{00000000-0005-0000-0000-000048690000}"/>
    <cellStyle name="SAPBEXinputData 8 5 3 2" xfId="30226" xr:uid="{00000000-0005-0000-0000-000049690000}"/>
    <cellStyle name="SAPBEXinputData 8 5 4" xfId="17894" xr:uid="{00000000-0005-0000-0000-00004A690000}"/>
    <cellStyle name="SAPBEXinputData 8 5 5" xfId="24813" xr:uid="{00000000-0005-0000-0000-00004B690000}"/>
    <cellStyle name="SAPBEXinputData 9" xfId="3483" xr:uid="{00000000-0005-0000-0000-00004C690000}"/>
    <cellStyle name="SAPBEXinputData 9 2" xfId="10391" xr:uid="{00000000-0005-0000-0000-00004D690000}"/>
    <cellStyle name="SAPBEXinputData 9 2 2" xfId="21723" xr:uid="{00000000-0005-0000-0000-00004E690000}"/>
    <cellStyle name="SAPBEXinputData 9 2 2 2" xfId="28621" xr:uid="{00000000-0005-0000-0000-00004F690000}"/>
    <cellStyle name="SAPBEXinputData 9 2 3" xfId="22629" xr:uid="{00000000-0005-0000-0000-000050690000}"/>
    <cellStyle name="SAPBEXinputData 9 2 3 2" xfId="29526" xr:uid="{00000000-0005-0000-0000-000051690000}"/>
    <cellStyle name="SAPBEXinputData 9 2 4" xfId="17126" xr:uid="{00000000-0005-0000-0000-000052690000}"/>
    <cellStyle name="SAPBEXinputData 9 3" xfId="10925" xr:uid="{00000000-0005-0000-0000-000053690000}"/>
    <cellStyle name="SAPBEXinputData 9 3 2" xfId="22233" xr:uid="{00000000-0005-0000-0000-000054690000}"/>
    <cellStyle name="SAPBEXinputData 9 3 2 2" xfId="29130" xr:uid="{00000000-0005-0000-0000-000055690000}"/>
    <cellStyle name="SAPBEXinputData 9 3 3" xfId="23135" xr:uid="{00000000-0005-0000-0000-000056690000}"/>
    <cellStyle name="SAPBEXinputData 9 3 3 2" xfId="30031" xr:uid="{00000000-0005-0000-0000-000057690000}"/>
    <cellStyle name="SAPBEXinputData 9 3 4" xfId="17636" xr:uid="{00000000-0005-0000-0000-000058690000}"/>
    <cellStyle name="SAPBEXinputData 9 3 5" xfId="24618" xr:uid="{00000000-0005-0000-0000-000059690000}"/>
    <cellStyle name="SAPBEXinputData_2010-2012 Program Workbook_Incent_FS" xfId="6258" xr:uid="{00000000-0005-0000-0000-00005A690000}"/>
    <cellStyle name="SAPBEXItemHeader" xfId="378" xr:uid="{00000000-0005-0000-0000-00005B690000}"/>
    <cellStyle name="SAPBEXItemHeader 2" xfId="3037" xr:uid="{00000000-0005-0000-0000-00005C690000}"/>
    <cellStyle name="SAPBEXItemHeader 2 2" xfId="5250" xr:uid="{00000000-0005-0000-0000-00005D690000}"/>
    <cellStyle name="SAPBEXItemHeader 2 2 2" xfId="10394" xr:uid="{00000000-0005-0000-0000-00005E690000}"/>
    <cellStyle name="SAPBEXItemHeader 2 2 2 2" xfId="21726" xr:uid="{00000000-0005-0000-0000-00005F690000}"/>
    <cellStyle name="SAPBEXItemHeader 2 2 2 2 2" xfId="28624" xr:uid="{00000000-0005-0000-0000-000060690000}"/>
    <cellStyle name="SAPBEXItemHeader 2 2 2 3" xfId="22632" xr:uid="{00000000-0005-0000-0000-000061690000}"/>
    <cellStyle name="SAPBEXItemHeader 2 2 2 3 2" xfId="29529" xr:uid="{00000000-0005-0000-0000-000062690000}"/>
    <cellStyle name="SAPBEXItemHeader 2 2 2 4" xfId="17129" xr:uid="{00000000-0005-0000-0000-000063690000}"/>
    <cellStyle name="SAPBEXItemHeader 2 2 2 5" xfId="24124" xr:uid="{00000000-0005-0000-0000-000064690000}"/>
    <cellStyle name="SAPBEXItemHeader 2 2 3" xfId="10928" xr:uid="{00000000-0005-0000-0000-000065690000}"/>
    <cellStyle name="SAPBEXItemHeader 2 2 3 2" xfId="22236" xr:uid="{00000000-0005-0000-0000-000066690000}"/>
    <cellStyle name="SAPBEXItemHeader 2 2 3 2 2" xfId="29133" xr:uid="{00000000-0005-0000-0000-000067690000}"/>
    <cellStyle name="SAPBEXItemHeader 2 2 3 3" xfId="23138" xr:uid="{00000000-0005-0000-0000-000068690000}"/>
    <cellStyle name="SAPBEXItemHeader 2 2 3 3 2" xfId="30034" xr:uid="{00000000-0005-0000-0000-000069690000}"/>
    <cellStyle name="SAPBEXItemHeader 2 2 3 4" xfId="17639" xr:uid="{00000000-0005-0000-0000-00006A690000}"/>
    <cellStyle name="SAPBEXItemHeader 2 2 3 5" xfId="24621" xr:uid="{00000000-0005-0000-0000-00006B690000}"/>
    <cellStyle name="SAPBEXItemHeader 2 2 4" xfId="10521" xr:uid="{00000000-0005-0000-0000-00006C690000}"/>
    <cellStyle name="SAPBEXItemHeader 2 2 4 2" xfId="21845" xr:uid="{00000000-0005-0000-0000-00006D690000}"/>
    <cellStyle name="SAPBEXItemHeader 2 2 4 2 2" xfId="28742" xr:uid="{00000000-0005-0000-0000-00006E690000}"/>
    <cellStyle name="SAPBEXItemHeader 2 2 4 3" xfId="22751" xr:uid="{00000000-0005-0000-0000-00006F690000}"/>
    <cellStyle name="SAPBEXItemHeader 2 2 4 3 2" xfId="29647" xr:uid="{00000000-0005-0000-0000-000070690000}"/>
    <cellStyle name="SAPBEXItemHeader 2 2 4 4" xfId="17250" xr:uid="{00000000-0005-0000-0000-000071690000}"/>
    <cellStyle name="SAPBEXItemHeader 2 2 4 5" xfId="24234" xr:uid="{00000000-0005-0000-0000-000072690000}"/>
    <cellStyle name="SAPBEXItemHeader 2 2 5" xfId="19592" xr:uid="{00000000-0005-0000-0000-000073690000}"/>
    <cellStyle name="SAPBEXItemHeader 2 2 5 2" xfId="26501" xr:uid="{00000000-0005-0000-0000-000074690000}"/>
    <cellStyle name="SAPBEXItemHeader 2 2 6" xfId="14882" xr:uid="{00000000-0005-0000-0000-000075690000}"/>
    <cellStyle name="SAPBEXItemHeader 2 3" xfId="10393" xr:uid="{00000000-0005-0000-0000-000076690000}"/>
    <cellStyle name="SAPBEXItemHeader 2 3 2" xfId="9642" xr:uid="{00000000-0005-0000-0000-000077690000}"/>
    <cellStyle name="SAPBEXItemHeader 2 3 2 2" xfId="21111" xr:uid="{00000000-0005-0000-0000-000078690000}"/>
    <cellStyle name="SAPBEXItemHeader 2 3 2 2 2" xfId="28015" xr:uid="{00000000-0005-0000-0000-000079690000}"/>
    <cellStyle name="SAPBEXItemHeader 2 3 2 3" xfId="19241" xr:uid="{00000000-0005-0000-0000-00007A690000}"/>
    <cellStyle name="SAPBEXItemHeader 2 3 2 3 2" xfId="26150" xr:uid="{00000000-0005-0000-0000-00007B690000}"/>
    <cellStyle name="SAPBEXItemHeader 2 3 2 4" xfId="16489" xr:uid="{00000000-0005-0000-0000-00007C690000}"/>
    <cellStyle name="SAPBEXItemHeader 2 3 2 5" xfId="23572" xr:uid="{00000000-0005-0000-0000-00007D690000}"/>
    <cellStyle name="SAPBEXItemHeader 2 3 3" xfId="21725" xr:uid="{00000000-0005-0000-0000-00007E690000}"/>
    <cellStyle name="SAPBEXItemHeader 2 3 3 2" xfId="28623" xr:uid="{00000000-0005-0000-0000-00007F690000}"/>
    <cellStyle name="SAPBEXItemHeader 2 3 4" xfId="22631" xr:uid="{00000000-0005-0000-0000-000080690000}"/>
    <cellStyle name="SAPBEXItemHeader 2 3 4 2" xfId="29528" xr:uid="{00000000-0005-0000-0000-000081690000}"/>
    <cellStyle name="SAPBEXItemHeader 2 3 5" xfId="17128" xr:uid="{00000000-0005-0000-0000-000082690000}"/>
    <cellStyle name="SAPBEXItemHeader 2 3 6" xfId="24123" xr:uid="{00000000-0005-0000-0000-000083690000}"/>
    <cellStyle name="SAPBEXItemHeader 2 4" xfId="10927" xr:uid="{00000000-0005-0000-0000-000084690000}"/>
    <cellStyle name="SAPBEXItemHeader 2 4 2" xfId="9494" xr:uid="{00000000-0005-0000-0000-000085690000}"/>
    <cellStyle name="SAPBEXItemHeader 2 4 2 2" xfId="20988" xr:uid="{00000000-0005-0000-0000-000086690000}"/>
    <cellStyle name="SAPBEXItemHeader 2 4 2 2 2" xfId="27892" xr:uid="{00000000-0005-0000-0000-000087690000}"/>
    <cellStyle name="SAPBEXItemHeader 2 4 2 3" xfId="18322" xr:uid="{00000000-0005-0000-0000-000088690000}"/>
    <cellStyle name="SAPBEXItemHeader 2 4 2 3 2" xfId="25235" xr:uid="{00000000-0005-0000-0000-000089690000}"/>
    <cellStyle name="SAPBEXItemHeader 2 4 2 4" xfId="16342" xr:uid="{00000000-0005-0000-0000-00008A690000}"/>
    <cellStyle name="SAPBEXItemHeader 2 4 2 5" xfId="23449" xr:uid="{00000000-0005-0000-0000-00008B690000}"/>
    <cellStyle name="SAPBEXItemHeader 2 4 3" xfId="22235" xr:uid="{00000000-0005-0000-0000-00008C690000}"/>
    <cellStyle name="SAPBEXItemHeader 2 4 3 2" xfId="29132" xr:uid="{00000000-0005-0000-0000-00008D690000}"/>
    <cellStyle name="SAPBEXItemHeader 2 4 4" xfId="23137" xr:uid="{00000000-0005-0000-0000-00008E690000}"/>
    <cellStyle name="SAPBEXItemHeader 2 4 4 2" xfId="30033" xr:uid="{00000000-0005-0000-0000-00008F690000}"/>
    <cellStyle name="SAPBEXItemHeader 2 4 5" xfId="17638" xr:uid="{00000000-0005-0000-0000-000090690000}"/>
    <cellStyle name="SAPBEXItemHeader 2 4 6" xfId="24620" xr:uid="{00000000-0005-0000-0000-000091690000}"/>
    <cellStyle name="SAPBEXItemHeader 2 5" xfId="9384" xr:uid="{00000000-0005-0000-0000-000092690000}"/>
    <cellStyle name="SAPBEXItemHeader 2 5 2" xfId="20889" xr:uid="{00000000-0005-0000-0000-000093690000}"/>
    <cellStyle name="SAPBEXItemHeader 2 5 2 2" xfId="27793" xr:uid="{00000000-0005-0000-0000-000094690000}"/>
    <cellStyle name="SAPBEXItemHeader 2 5 3" xfId="19293" xr:uid="{00000000-0005-0000-0000-000095690000}"/>
    <cellStyle name="SAPBEXItemHeader 2 5 3 2" xfId="26202" xr:uid="{00000000-0005-0000-0000-000096690000}"/>
    <cellStyle name="SAPBEXItemHeader 2 5 4" xfId="16235" xr:uid="{00000000-0005-0000-0000-000097690000}"/>
    <cellStyle name="SAPBEXItemHeader 2 5 5" xfId="23350" xr:uid="{00000000-0005-0000-0000-000098690000}"/>
    <cellStyle name="SAPBEXItemHeader 2 6" xfId="10520" xr:uid="{00000000-0005-0000-0000-000099690000}"/>
    <cellStyle name="SAPBEXItemHeader 2 6 2" xfId="21844" xr:uid="{00000000-0005-0000-0000-00009A690000}"/>
    <cellStyle name="SAPBEXItemHeader 2 6 2 2" xfId="28741" xr:uid="{00000000-0005-0000-0000-00009B690000}"/>
    <cellStyle name="SAPBEXItemHeader 2 6 3" xfId="22750" xr:uid="{00000000-0005-0000-0000-00009C690000}"/>
    <cellStyle name="SAPBEXItemHeader 2 6 3 2" xfId="29646" xr:uid="{00000000-0005-0000-0000-00009D690000}"/>
    <cellStyle name="SAPBEXItemHeader 2 6 4" xfId="17249" xr:uid="{00000000-0005-0000-0000-00009E690000}"/>
    <cellStyle name="SAPBEXItemHeader 2 6 5" xfId="24233" xr:uid="{00000000-0005-0000-0000-00009F690000}"/>
    <cellStyle name="SAPBEXItemHeader 2 7" xfId="9922" xr:uid="{00000000-0005-0000-0000-0000A0690000}"/>
    <cellStyle name="SAPBEXItemHeader 2 7 2" xfId="21391" xr:uid="{00000000-0005-0000-0000-0000A1690000}"/>
    <cellStyle name="SAPBEXItemHeader 2 7 2 2" xfId="28290" xr:uid="{00000000-0005-0000-0000-0000A2690000}"/>
    <cellStyle name="SAPBEXItemHeader 2 7 3" xfId="19729" xr:uid="{00000000-0005-0000-0000-0000A3690000}"/>
    <cellStyle name="SAPBEXItemHeader 2 7 3 2" xfId="26637" xr:uid="{00000000-0005-0000-0000-0000A4690000}"/>
    <cellStyle name="SAPBEXItemHeader 2 7 4" xfId="16769" xr:uid="{00000000-0005-0000-0000-0000A5690000}"/>
    <cellStyle name="SAPBEXItemHeader 2 7 5" xfId="23847" xr:uid="{00000000-0005-0000-0000-0000A6690000}"/>
    <cellStyle name="SAPBEXItemHeader 2 8" xfId="18836" xr:uid="{00000000-0005-0000-0000-0000A7690000}"/>
    <cellStyle name="SAPBEXItemHeader 2 8 2" xfId="25746" xr:uid="{00000000-0005-0000-0000-0000A8690000}"/>
    <cellStyle name="SAPBEXItemHeader 2 9" xfId="14165" xr:uid="{00000000-0005-0000-0000-0000A9690000}"/>
    <cellStyle name="SAPBEXItemHeader 3" xfId="5249" xr:uid="{00000000-0005-0000-0000-0000AA690000}"/>
    <cellStyle name="SAPBEXItemHeader 3 2" xfId="10395" xr:uid="{00000000-0005-0000-0000-0000AB690000}"/>
    <cellStyle name="SAPBEXItemHeader 3 2 2" xfId="21727" xr:uid="{00000000-0005-0000-0000-0000AC690000}"/>
    <cellStyle name="SAPBEXItemHeader 3 2 2 2" xfId="28625" xr:uid="{00000000-0005-0000-0000-0000AD690000}"/>
    <cellStyle name="SAPBEXItemHeader 3 2 3" xfId="22633" xr:uid="{00000000-0005-0000-0000-0000AE690000}"/>
    <cellStyle name="SAPBEXItemHeader 3 2 3 2" xfId="29530" xr:uid="{00000000-0005-0000-0000-0000AF690000}"/>
    <cellStyle name="SAPBEXItemHeader 3 2 4" xfId="17130" xr:uid="{00000000-0005-0000-0000-0000B0690000}"/>
    <cellStyle name="SAPBEXItemHeader 3 2 5" xfId="24125" xr:uid="{00000000-0005-0000-0000-0000B1690000}"/>
    <cellStyle name="SAPBEXItemHeader 3 3" xfId="10929" xr:uid="{00000000-0005-0000-0000-0000B2690000}"/>
    <cellStyle name="SAPBEXItemHeader 3 3 2" xfId="22237" xr:uid="{00000000-0005-0000-0000-0000B3690000}"/>
    <cellStyle name="SAPBEXItemHeader 3 3 2 2" xfId="29134" xr:uid="{00000000-0005-0000-0000-0000B4690000}"/>
    <cellStyle name="SAPBEXItemHeader 3 3 3" xfId="23139" xr:uid="{00000000-0005-0000-0000-0000B5690000}"/>
    <cellStyle name="SAPBEXItemHeader 3 3 3 2" xfId="30035" xr:uid="{00000000-0005-0000-0000-0000B6690000}"/>
    <cellStyle name="SAPBEXItemHeader 3 3 4" xfId="17640" xr:uid="{00000000-0005-0000-0000-0000B7690000}"/>
    <cellStyle name="SAPBEXItemHeader 3 3 5" xfId="24622" xr:uid="{00000000-0005-0000-0000-0000B8690000}"/>
    <cellStyle name="SAPBEXItemHeader 3 4" xfId="9870" xr:uid="{00000000-0005-0000-0000-0000B9690000}"/>
    <cellStyle name="SAPBEXItemHeader 3 4 2" xfId="21339" xr:uid="{00000000-0005-0000-0000-0000BA690000}"/>
    <cellStyle name="SAPBEXItemHeader 3 4 2 2" xfId="28241" xr:uid="{00000000-0005-0000-0000-0000BB690000}"/>
    <cellStyle name="SAPBEXItemHeader 3 4 3" xfId="20596" xr:uid="{00000000-0005-0000-0000-0000BC690000}"/>
    <cellStyle name="SAPBEXItemHeader 3 4 3 2" xfId="27500" xr:uid="{00000000-0005-0000-0000-0000BD690000}"/>
    <cellStyle name="SAPBEXItemHeader 3 4 4" xfId="16717" xr:uid="{00000000-0005-0000-0000-0000BE690000}"/>
    <cellStyle name="SAPBEXItemHeader 3 4 5" xfId="23798" xr:uid="{00000000-0005-0000-0000-0000BF690000}"/>
    <cellStyle name="SAPBEXItemHeader 3 5" xfId="19591" xr:uid="{00000000-0005-0000-0000-0000C0690000}"/>
    <cellStyle name="SAPBEXItemHeader 3 5 2" xfId="26500" xr:uid="{00000000-0005-0000-0000-0000C1690000}"/>
    <cellStyle name="SAPBEXItemHeader 3 6" xfId="14881" xr:uid="{00000000-0005-0000-0000-0000C2690000}"/>
    <cellStyle name="SAPBEXItemHeader 4" xfId="3036" xr:uid="{00000000-0005-0000-0000-0000C3690000}"/>
    <cellStyle name="SAPBEXItemHeader 4 2" xfId="10396" xr:uid="{00000000-0005-0000-0000-0000C4690000}"/>
    <cellStyle name="SAPBEXItemHeader 4 2 2" xfId="21728" xr:uid="{00000000-0005-0000-0000-0000C5690000}"/>
    <cellStyle name="SAPBEXItemHeader 4 2 2 2" xfId="28626" xr:uid="{00000000-0005-0000-0000-0000C6690000}"/>
    <cellStyle name="SAPBEXItemHeader 4 2 3" xfId="22634" xr:uid="{00000000-0005-0000-0000-0000C7690000}"/>
    <cellStyle name="SAPBEXItemHeader 4 2 3 2" xfId="29531" xr:uid="{00000000-0005-0000-0000-0000C8690000}"/>
    <cellStyle name="SAPBEXItemHeader 4 2 4" xfId="17131" xr:uid="{00000000-0005-0000-0000-0000C9690000}"/>
    <cellStyle name="SAPBEXItemHeader 4 2 5" xfId="24126" xr:uid="{00000000-0005-0000-0000-0000CA690000}"/>
    <cellStyle name="SAPBEXItemHeader 4 3" xfId="10930" xr:uid="{00000000-0005-0000-0000-0000CB690000}"/>
    <cellStyle name="SAPBEXItemHeader 4 3 2" xfId="22238" xr:uid="{00000000-0005-0000-0000-0000CC690000}"/>
    <cellStyle name="SAPBEXItemHeader 4 3 2 2" xfId="29135" xr:uid="{00000000-0005-0000-0000-0000CD690000}"/>
    <cellStyle name="SAPBEXItemHeader 4 3 3" xfId="23140" xr:uid="{00000000-0005-0000-0000-0000CE690000}"/>
    <cellStyle name="SAPBEXItemHeader 4 3 3 2" xfId="30036" xr:uid="{00000000-0005-0000-0000-0000CF690000}"/>
    <cellStyle name="SAPBEXItemHeader 4 3 4" xfId="17641" xr:uid="{00000000-0005-0000-0000-0000D0690000}"/>
    <cellStyle name="SAPBEXItemHeader 4 3 5" xfId="24623" xr:uid="{00000000-0005-0000-0000-0000D1690000}"/>
    <cellStyle name="SAPBEXItemHeader 4 4" xfId="9820" xr:uid="{00000000-0005-0000-0000-0000D2690000}"/>
    <cellStyle name="SAPBEXItemHeader 4 4 2" xfId="21289" xr:uid="{00000000-0005-0000-0000-0000D3690000}"/>
    <cellStyle name="SAPBEXItemHeader 4 4 2 2" xfId="28192" xr:uid="{00000000-0005-0000-0000-0000D4690000}"/>
    <cellStyle name="SAPBEXItemHeader 4 4 3" xfId="19201" xr:uid="{00000000-0005-0000-0000-0000D5690000}"/>
    <cellStyle name="SAPBEXItemHeader 4 4 3 2" xfId="26110" xr:uid="{00000000-0005-0000-0000-0000D6690000}"/>
    <cellStyle name="SAPBEXItemHeader 4 4 4" xfId="16667" xr:uid="{00000000-0005-0000-0000-0000D7690000}"/>
    <cellStyle name="SAPBEXItemHeader 4 4 5" xfId="23749" xr:uid="{00000000-0005-0000-0000-0000D8690000}"/>
    <cellStyle name="SAPBEXItemHeader 4 5" xfId="18835" xr:uid="{00000000-0005-0000-0000-0000D9690000}"/>
    <cellStyle name="SAPBEXItemHeader 4 5 2" xfId="25745" xr:uid="{00000000-0005-0000-0000-0000DA690000}"/>
    <cellStyle name="SAPBEXItemHeader 4 6" xfId="14164" xr:uid="{00000000-0005-0000-0000-0000DB690000}"/>
    <cellStyle name="SAPBEXItemHeader 5" xfId="10392" xr:uid="{00000000-0005-0000-0000-0000DC690000}"/>
    <cellStyle name="SAPBEXItemHeader 5 2" xfId="9855" xr:uid="{00000000-0005-0000-0000-0000DD690000}"/>
    <cellStyle name="SAPBEXItemHeader 5 2 2" xfId="21324" xr:uid="{00000000-0005-0000-0000-0000DE690000}"/>
    <cellStyle name="SAPBEXItemHeader 5 2 2 2" xfId="28227" xr:uid="{00000000-0005-0000-0000-0000DF690000}"/>
    <cellStyle name="SAPBEXItemHeader 5 2 3" xfId="19190" xr:uid="{00000000-0005-0000-0000-0000E0690000}"/>
    <cellStyle name="SAPBEXItemHeader 5 2 3 2" xfId="26099" xr:uid="{00000000-0005-0000-0000-0000E1690000}"/>
    <cellStyle name="SAPBEXItemHeader 5 2 4" xfId="16702" xr:uid="{00000000-0005-0000-0000-0000E2690000}"/>
    <cellStyle name="SAPBEXItemHeader 5 2 5" xfId="23784" xr:uid="{00000000-0005-0000-0000-0000E3690000}"/>
    <cellStyle name="SAPBEXItemHeader 5 3" xfId="21724" xr:uid="{00000000-0005-0000-0000-0000E4690000}"/>
    <cellStyle name="SAPBEXItemHeader 5 3 2" xfId="28622" xr:uid="{00000000-0005-0000-0000-0000E5690000}"/>
    <cellStyle name="SAPBEXItemHeader 5 4" xfId="22630" xr:uid="{00000000-0005-0000-0000-0000E6690000}"/>
    <cellStyle name="SAPBEXItemHeader 5 4 2" xfId="29527" xr:uid="{00000000-0005-0000-0000-0000E7690000}"/>
    <cellStyle name="SAPBEXItemHeader 5 5" xfId="17127" xr:uid="{00000000-0005-0000-0000-0000E8690000}"/>
    <cellStyle name="SAPBEXItemHeader 5 6" xfId="24122" xr:uid="{00000000-0005-0000-0000-0000E9690000}"/>
    <cellStyle name="SAPBEXItemHeader 6" xfId="10926" xr:uid="{00000000-0005-0000-0000-0000EA690000}"/>
    <cellStyle name="SAPBEXItemHeader 6 2" xfId="22234" xr:uid="{00000000-0005-0000-0000-0000EB690000}"/>
    <cellStyle name="SAPBEXItemHeader 6 2 2" xfId="29131" xr:uid="{00000000-0005-0000-0000-0000EC690000}"/>
    <cellStyle name="SAPBEXItemHeader 6 3" xfId="23136" xr:uid="{00000000-0005-0000-0000-0000ED690000}"/>
    <cellStyle name="SAPBEXItemHeader 6 3 2" xfId="30032" xr:uid="{00000000-0005-0000-0000-0000EE690000}"/>
    <cellStyle name="SAPBEXItemHeader 6 4" xfId="17637" xr:uid="{00000000-0005-0000-0000-0000EF690000}"/>
    <cellStyle name="SAPBEXItemHeader 6 5" xfId="24619" xr:uid="{00000000-0005-0000-0000-0000F0690000}"/>
    <cellStyle name="SAPBEXItemHeader 7" xfId="9335" xr:uid="{00000000-0005-0000-0000-0000F1690000}"/>
    <cellStyle name="SAPBEXItemHeader 7 2" xfId="20852" xr:uid="{00000000-0005-0000-0000-0000F2690000}"/>
    <cellStyle name="SAPBEXItemHeader 7 2 2" xfId="27756" xr:uid="{00000000-0005-0000-0000-0000F3690000}"/>
    <cellStyle name="SAPBEXItemHeader 7 3" xfId="22408" xr:uid="{00000000-0005-0000-0000-0000F4690000}"/>
    <cellStyle name="SAPBEXItemHeader 7 3 2" xfId="29305" xr:uid="{00000000-0005-0000-0000-0000F5690000}"/>
    <cellStyle name="SAPBEXItemHeader 7 4" xfId="16186" xr:uid="{00000000-0005-0000-0000-0000F6690000}"/>
    <cellStyle name="SAPBEXItemHeader 7 5" xfId="14109" xr:uid="{00000000-0005-0000-0000-0000F7690000}"/>
    <cellStyle name="SAPBEXItemHeader 8" xfId="18115" xr:uid="{00000000-0005-0000-0000-0000F8690000}"/>
    <cellStyle name="SAPBEXItemHeader 8 2" xfId="25029" xr:uid="{00000000-0005-0000-0000-0000F9690000}"/>
    <cellStyle name="SAPBEXItemHeader 9" xfId="13378" xr:uid="{00000000-0005-0000-0000-0000FA690000}"/>
    <cellStyle name="SAPBEXresData" xfId="379" xr:uid="{00000000-0005-0000-0000-0000FB690000}"/>
    <cellStyle name="SAPBEXresData 10" xfId="18116" xr:uid="{00000000-0005-0000-0000-0000FC690000}"/>
    <cellStyle name="SAPBEXresData 10 2" xfId="25030" xr:uid="{00000000-0005-0000-0000-0000FD690000}"/>
    <cellStyle name="SAPBEXresData 11" xfId="13379" xr:uid="{00000000-0005-0000-0000-0000FE690000}"/>
    <cellStyle name="SAPBEXresData 2" xfId="380" xr:uid="{00000000-0005-0000-0000-0000FF690000}"/>
    <cellStyle name="SAPBEXresData 2 2" xfId="5575" xr:uid="{00000000-0005-0000-0000-0000006A0000}"/>
    <cellStyle name="SAPBEXresData 2 2 2" xfId="10399" xr:uid="{00000000-0005-0000-0000-0000016A0000}"/>
    <cellStyle name="SAPBEXresData 2 2 2 2" xfId="21731" xr:uid="{00000000-0005-0000-0000-0000026A0000}"/>
    <cellStyle name="SAPBEXresData 2 2 2 2 2" xfId="28629" xr:uid="{00000000-0005-0000-0000-0000036A0000}"/>
    <cellStyle name="SAPBEXresData 2 2 2 3" xfId="22637" xr:uid="{00000000-0005-0000-0000-0000046A0000}"/>
    <cellStyle name="SAPBEXresData 2 2 2 3 2" xfId="29534" xr:uid="{00000000-0005-0000-0000-0000056A0000}"/>
    <cellStyle name="SAPBEXresData 2 2 2 4" xfId="17134" xr:uid="{00000000-0005-0000-0000-0000066A0000}"/>
    <cellStyle name="SAPBEXresData 2 2 2 5" xfId="24129" xr:uid="{00000000-0005-0000-0000-0000076A0000}"/>
    <cellStyle name="SAPBEXresData 2 2 3" xfId="10933" xr:uid="{00000000-0005-0000-0000-0000086A0000}"/>
    <cellStyle name="SAPBEXresData 2 2 3 2" xfId="22241" xr:uid="{00000000-0005-0000-0000-0000096A0000}"/>
    <cellStyle name="SAPBEXresData 2 2 3 2 2" xfId="29138" xr:uid="{00000000-0005-0000-0000-00000A6A0000}"/>
    <cellStyle name="SAPBEXresData 2 2 3 3" xfId="23143" xr:uid="{00000000-0005-0000-0000-00000B6A0000}"/>
    <cellStyle name="SAPBEXresData 2 2 3 3 2" xfId="30039" xr:uid="{00000000-0005-0000-0000-00000C6A0000}"/>
    <cellStyle name="SAPBEXresData 2 2 3 4" xfId="17644" xr:uid="{00000000-0005-0000-0000-00000D6A0000}"/>
    <cellStyle name="SAPBEXresData 2 2 3 5" xfId="24626" xr:uid="{00000000-0005-0000-0000-00000E6A0000}"/>
    <cellStyle name="SAPBEXresData 2 2 4" xfId="19689" xr:uid="{00000000-0005-0000-0000-00000F6A0000}"/>
    <cellStyle name="SAPBEXresData 2 2 4 2" xfId="26598" xr:uid="{00000000-0005-0000-0000-0000106A0000}"/>
    <cellStyle name="SAPBEXresData 2 2 5" xfId="14985" xr:uid="{00000000-0005-0000-0000-0000116A0000}"/>
    <cellStyle name="SAPBEXresData 2 3" xfId="10398" xr:uid="{00000000-0005-0000-0000-0000126A0000}"/>
    <cellStyle name="SAPBEXresData 2 3 2" xfId="9640" xr:uid="{00000000-0005-0000-0000-0000136A0000}"/>
    <cellStyle name="SAPBEXresData 2 3 2 2" xfId="21110" xr:uid="{00000000-0005-0000-0000-0000146A0000}"/>
    <cellStyle name="SAPBEXresData 2 3 2 2 2" xfId="28014" xr:uid="{00000000-0005-0000-0000-0000156A0000}"/>
    <cellStyle name="SAPBEXresData 2 3 2 3" xfId="19242" xr:uid="{00000000-0005-0000-0000-0000166A0000}"/>
    <cellStyle name="SAPBEXresData 2 3 2 3 2" xfId="26151" xr:uid="{00000000-0005-0000-0000-0000176A0000}"/>
    <cellStyle name="SAPBEXresData 2 3 2 4" xfId="16487" xr:uid="{00000000-0005-0000-0000-0000186A0000}"/>
    <cellStyle name="SAPBEXresData 2 3 2 5" xfId="23571" xr:uid="{00000000-0005-0000-0000-0000196A0000}"/>
    <cellStyle name="SAPBEXresData 2 3 3" xfId="21730" xr:uid="{00000000-0005-0000-0000-00001A6A0000}"/>
    <cellStyle name="SAPBEXresData 2 3 3 2" xfId="28628" xr:uid="{00000000-0005-0000-0000-00001B6A0000}"/>
    <cellStyle name="SAPBEXresData 2 3 4" xfId="22636" xr:uid="{00000000-0005-0000-0000-00001C6A0000}"/>
    <cellStyle name="SAPBEXresData 2 3 4 2" xfId="29533" xr:uid="{00000000-0005-0000-0000-00001D6A0000}"/>
    <cellStyle name="SAPBEXresData 2 3 5" xfId="17133" xr:uid="{00000000-0005-0000-0000-00001E6A0000}"/>
    <cellStyle name="SAPBEXresData 2 3 6" xfId="24128" xr:uid="{00000000-0005-0000-0000-00001F6A0000}"/>
    <cellStyle name="SAPBEXresData 2 4" xfId="10932" xr:uid="{00000000-0005-0000-0000-0000206A0000}"/>
    <cellStyle name="SAPBEXresData 2 4 2" xfId="10506" xr:uid="{00000000-0005-0000-0000-0000216A0000}"/>
    <cellStyle name="SAPBEXresData 2 4 2 2" xfId="21832" xr:uid="{00000000-0005-0000-0000-0000226A0000}"/>
    <cellStyle name="SAPBEXresData 2 4 2 2 2" xfId="28729" xr:uid="{00000000-0005-0000-0000-0000236A0000}"/>
    <cellStyle name="SAPBEXresData 2 4 2 3" xfId="22738" xr:uid="{00000000-0005-0000-0000-0000246A0000}"/>
    <cellStyle name="SAPBEXresData 2 4 2 3 2" xfId="29634" xr:uid="{00000000-0005-0000-0000-0000256A0000}"/>
    <cellStyle name="SAPBEXresData 2 4 2 4" xfId="17236" xr:uid="{00000000-0005-0000-0000-0000266A0000}"/>
    <cellStyle name="SAPBEXresData 2 4 2 5" xfId="24221" xr:uid="{00000000-0005-0000-0000-0000276A0000}"/>
    <cellStyle name="SAPBEXresData 2 4 3" xfId="22240" xr:uid="{00000000-0005-0000-0000-0000286A0000}"/>
    <cellStyle name="SAPBEXresData 2 4 3 2" xfId="29137" xr:uid="{00000000-0005-0000-0000-0000296A0000}"/>
    <cellStyle name="SAPBEXresData 2 4 4" xfId="23142" xr:uid="{00000000-0005-0000-0000-00002A6A0000}"/>
    <cellStyle name="SAPBEXresData 2 4 4 2" xfId="30038" xr:uid="{00000000-0005-0000-0000-00002B6A0000}"/>
    <cellStyle name="SAPBEXresData 2 4 5" xfId="17643" xr:uid="{00000000-0005-0000-0000-00002C6A0000}"/>
    <cellStyle name="SAPBEXresData 2 4 6" xfId="24625" xr:uid="{00000000-0005-0000-0000-00002D6A0000}"/>
    <cellStyle name="SAPBEXresData 2 5" xfId="9383" xr:uid="{00000000-0005-0000-0000-00002E6A0000}"/>
    <cellStyle name="SAPBEXresData 2 5 2" xfId="20888" xr:uid="{00000000-0005-0000-0000-00002F6A0000}"/>
    <cellStyle name="SAPBEXresData 2 5 2 2" xfId="27792" xr:uid="{00000000-0005-0000-0000-0000306A0000}"/>
    <cellStyle name="SAPBEXresData 2 5 3" xfId="20163" xr:uid="{00000000-0005-0000-0000-0000316A0000}"/>
    <cellStyle name="SAPBEXresData 2 5 3 2" xfId="27071" xr:uid="{00000000-0005-0000-0000-0000326A0000}"/>
    <cellStyle name="SAPBEXresData 2 5 4" xfId="16234" xr:uid="{00000000-0005-0000-0000-0000336A0000}"/>
    <cellStyle name="SAPBEXresData 2 5 5" xfId="23349" xr:uid="{00000000-0005-0000-0000-0000346A0000}"/>
    <cellStyle name="SAPBEXresData 2 6" xfId="10519" xr:uid="{00000000-0005-0000-0000-0000356A0000}"/>
    <cellStyle name="SAPBEXresData 2 6 2" xfId="21843" xr:uid="{00000000-0005-0000-0000-0000366A0000}"/>
    <cellStyle name="SAPBEXresData 2 6 2 2" xfId="28740" xr:uid="{00000000-0005-0000-0000-0000376A0000}"/>
    <cellStyle name="SAPBEXresData 2 6 3" xfId="22749" xr:uid="{00000000-0005-0000-0000-0000386A0000}"/>
    <cellStyle name="SAPBEXresData 2 6 3 2" xfId="29645" xr:uid="{00000000-0005-0000-0000-0000396A0000}"/>
    <cellStyle name="SAPBEXresData 2 6 4" xfId="17248" xr:uid="{00000000-0005-0000-0000-00003A6A0000}"/>
    <cellStyle name="SAPBEXresData 2 6 5" xfId="24232" xr:uid="{00000000-0005-0000-0000-00003B6A0000}"/>
    <cellStyle name="SAPBEXresData 2 7" xfId="6256" xr:uid="{00000000-0005-0000-0000-00003C6A0000}"/>
    <cellStyle name="SAPBEXresData 2 7 2" xfId="20229" xr:uid="{00000000-0005-0000-0000-00003D6A0000}"/>
    <cellStyle name="SAPBEXresData 2 7 2 2" xfId="27133" xr:uid="{00000000-0005-0000-0000-00003E6A0000}"/>
    <cellStyle name="SAPBEXresData 2 7 3" xfId="19698" xr:uid="{00000000-0005-0000-0000-00003F6A0000}"/>
    <cellStyle name="SAPBEXresData 2 7 3 2" xfId="26607" xr:uid="{00000000-0005-0000-0000-0000406A0000}"/>
    <cellStyle name="SAPBEXresData 2 7 4" xfId="15518" xr:uid="{00000000-0005-0000-0000-0000416A0000}"/>
    <cellStyle name="SAPBEXresData 2 7 5" xfId="13712" xr:uid="{00000000-0005-0000-0000-0000426A0000}"/>
    <cellStyle name="SAPBEXresData 2 8" xfId="18117" xr:uid="{00000000-0005-0000-0000-0000436A0000}"/>
    <cellStyle name="SAPBEXresData 2 8 2" xfId="25031" xr:uid="{00000000-0005-0000-0000-0000446A0000}"/>
    <cellStyle name="SAPBEXresData 2 9" xfId="13380" xr:uid="{00000000-0005-0000-0000-0000456A0000}"/>
    <cellStyle name="SAPBEXresData 3" xfId="492" xr:uid="{00000000-0005-0000-0000-0000466A0000}"/>
    <cellStyle name="SAPBEXresData 3 2" xfId="10400" xr:uid="{00000000-0005-0000-0000-0000476A0000}"/>
    <cellStyle name="SAPBEXresData 3 2 2" xfId="21732" xr:uid="{00000000-0005-0000-0000-0000486A0000}"/>
    <cellStyle name="SAPBEXresData 3 2 2 2" xfId="28630" xr:uid="{00000000-0005-0000-0000-0000496A0000}"/>
    <cellStyle name="SAPBEXresData 3 2 3" xfId="22638" xr:uid="{00000000-0005-0000-0000-00004A6A0000}"/>
    <cellStyle name="SAPBEXresData 3 2 3 2" xfId="29535" xr:uid="{00000000-0005-0000-0000-00004B6A0000}"/>
    <cellStyle name="SAPBEXresData 3 2 4" xfId="17135" xr:uid="{00000000-0005-0000-0000-00004C6A0000}"/>
    <cellStyle name="SAPBEXresData 3 2 5" xfId="24130" xr:uid="{00000000-0005-0000-0000-00004D6A0000}"/>
    <cellStyle name="SAPBEXresData 3 3" xfId="10934" xr:uid="{00000000-0005-0000-0000-00004E6A0000}"/>
    <cellStyle name="SAPBEXresData 3 3 2" xfId="22242" xr:uid="{00000000-0005-0000-0000-00004F6A0000}"/>
    <cellStyle name="SAPBEXresData 3 3 2 2" xfId="29139" xr:uid="{00000000-0005-0000-0000-0000506A0000}"/>
    <cellStyle name="SAPBEXresData 3 3 3" xfId="23144" xr:uid="{00000000-0005-0000-0000-0000516A0000}"/>
    <cellStyle name="SAPBEXresData 3 3 3 2" xfId="30040" xr:uid="{00000000-0005-0000-0000-0000526A0000}"/>
    <cellStyle name="SAPBEXresData 3 3 4" xfId="17645" xr:uid="{00000000-0005-0000-0000-0000536A0000}"/>
    <cellStyle name="SAPBEXresData 3 3 5" xfId="24627" xr:uid="{00000000-0005-0000-0000-0000546A0000}"/>
    <cellStyle name="SAPBEXresData 3 4" xfId="13192" xr:uid="{00000000-0005-0000-0000-0000556A0000}"/>
    <cellStyle name="SAPBEXresData 3 4 2" xfId="22491" xr:uid="{00000000-0005-0000-0000-0000566A0000}"/>
    <cellStyle name="SAPBEXresData 3 4 2 2" xfId="29388" xr:uid="{00000000-0005-0000-0000-0000576A0000}"/>
    <cellStyle name="SAPBEXresData 3 4 3" xfId="23331" xr:uid="{00000000-0005-0000-0000-0000586A0000}"/>
    <cellStyle name="SAPBEXresData 3 4 3 2" xfId="30227" xr:uid="{00000000-0005-0000-0000-0000596A0000}"/>
    <cellStyle name="SAPBEXresData 3 4 4" xfId="17895" xr:uid="{00000000-0005-0000-0000-00005A6A0000}"/>
    <cellStyle name="SAPBEXresData 3 4 5" xfId="24814" xr:uid="{00000000-0005-0000-0000-00005B6A0000}"/>
    <cellStyle name="SAPBEXresData 3 5" xfId="18177" xr:uid="{00000000-0005-0000-0000-00005C6A0000}"/>
    <cellStyle name="SAPBEXresData 3 5 2" xfId="25091" xr:uid="{00000000-0005-0000-0000-00005D6A0000}"/>
    <cellStyle name="SAPBEXresData 3 6" xfId="13438" xr:uid="{00000000-0005-0000-0000-00005E6A0000}"/>
    <cellStyle name="SAPBEXresData 4" xfId="10397" xr:uid="{00000000-0005-0000-0000-00005F6A0000}"/>
    <cellStyle name="SAPBEXresData 4 2" xfId="9848" xr:uid="{00000000-0005-0000-0000-0000606A0000}"/>
    <cellStyle name="SAPBEXresData 4 2 2" xfId="21317" xr:uid="{00000000-0005-0000-0000-0000616A0000}"/>
    <cellStyle name="SAPBEXresData 4 2 2 2" xfId="28220" xr:uid="{00000000-0005-0000-0000-0000626A0000}"/>
    <cellStyle name="SAPBEXresData 4 2 3" xfId="22395" xr:uid="{00000000-0005-0000-0000-0000636A0000}"/>
    <cellStyle name="SAPBEXresData 4 2 3 2" xfId="29292" xr:uid="{00000000-0005-0000-0000-0000646A0000}"/>
    <cellStyle name="SAPBEXresData 4 2 4" xfId="16695" xr:uid="{00000000-0005-0000-0000-0000656A0000}"/>
    <cellStyle name="SAPBEXresData 4 2 5" xfId="23777" xr:uid="{00000000-0005-0000-0000-0000666A0000}"/>
    <cellStyle name="SAPBEXresData 4 3" xfId="21729" xr:uid="{00000000-0005-0000-0000-0000676A0000}"/>
    <cellStyle name="SAPBEXresData 4 3 2" xfId="28627" xr:uid="{00000000-0005-0000-0000-0000686A0000}"/>
    <cellStyle name="SAPBEXresData 4 4" xfId="22635" xr:uid="{00000000-0005-0000-0000-0000696A0000}"/>
    <cellStyle name="SAPBEXresData 4 4 2" xfId="29532" xr:uid="{00000000-0005-0000-0000-00006A6A0000}"/>
    <cellStyle name="SAPBEXresData 4 5" xfId="17132" xr:uid="{00000000-0005-0000-0000-00006B6A0000}"/>
    <cellStyle name="SAPBEXresData 4 6" xfId="24127" xr:uid="{00000000-0005-0000-0000-00006C6A0000}"/>
    <cellStyle name="SAPBEXresData 5" xfId="10931" xr:uid="{00000000-0005-0000-0000-00006D6A0000}"/>
    <cellStyle name="SAPBEXresData 5 2" xfId="9680" xr:uid="{00000000-0005-0000-0000-00006E6A0000}"/>
    <cellStyle name="SAPBEXresData 5 2 2" xfId="21149" xr:uid="{00000000-0005-0000-0000-00006F6A0000}"/>
    <cellStyle name="SAPBEXresData 5 2 2 2" xfId="28053" xr:uid="{00000000-0005-0000-0000-0000706A0000}"/>
    <cellStyle name="SAPBEXresData 5 2 3" xfId="19232" xr:uid="{00000000-0005-0000-0000-0000716A0000}"/>
    <cellStyle name="SAPBEXresData 5 2 3 2" xfId="26141" xr:uid="{00000000-0005-0000-0000-0000726A0000}"/>
    <cellStyle name="SAPBEXresData 5 2 4" xfId="16527" xr:uid="{00000000-0005-0000-0000-0000736A0000}"/>
    <cellStyle name="SAPBEXresData 5 2 5" xfId="23610" xr:uid="{00000000-0005-0000-0000-0000746A0000}"/>
    <cellStyle name="SAPBEXresData 5 3" xfId="22239" xr:uid="{00000000-0005-0000-0000-0000756A0000}"/>
    <cellStyle name="SAPBEXresData 5 3 2" xfId="29136" xr:uid="{00000000-0005-0000-0000-0000766A0000}"/>
    <cellStyle name="SAPBEXresData 5 4" xfId="23141" xr:uid="{00000000-0005-0000-0000-0000776A0000}"/>
    <cellStyle name="SAPBEXresData 5 4 2" xfId="30037" xr:uid="{00000000-0005-0000-0000-0000786A0000}"/>
    <cellStyle name="SAPBEXresData 5 5" xfId="17642" xr:uid="{00000000-0005-0000-0000-0000796A0000}"/>
    <cellStyle name="SAPBEXresData 5 6" xfId="24624" xr:uid="{00000000-0005-0000-0000-00007A6A0000}"/>
    <cellStyle name="SAPBEXresData 6" xfId="9592" xr:uid="{00000000-0005-0000-0000-00007B6A0000}"/>
    <cellStyle name="SAPBEXresData 6 2" xfId="21071" xr:uid="{00000000-0005-0000-0000-00007C6A0000}"/>
    <cellStyle name="SAPBEXresData 6 2 2" xfId="27975" xr:uid="{00000000-0005-0000-0000-00007D6A0000}"/>
    <cellStyle name="SAPBEXresData 6 3" xfId="18542" xr:uid="{00000000-0005-0000-0000-00007E6A0000}"/>
    <cellStyle name="SAPBEXresData 6 3 2" xfId="25453" xr:uid="{00000000-0005-0000-0000-00007F6A0000}"/>
    <cellStyle name="SAPBEXresData 6 4" xfId="16440" xr:uid="{00000000-0005-0000-0000-0000806A0000}"/>
    <cellStyle name="SAPBEXresData 6 5" xfId="23532" xr:uid="{00000000-0005-0000-0000-0000816A0000}"/>
    <cellStyle name="SAPBEXresData 7" xfId="9372" xr:uid="{00000000-0005-0000-0000-0000826A0000}"/>
    <cellStyle name="SAPBEXresData 7 2" xfId="20877" xr:uid="{00000000-0005-0000-0000-0000836A0000}"/>
    <cellStyle name="SAPBEXresData 7 2 2" xfId="27781" xr:uid="{00000000-0005-0000-0000-0000846A0000}"/>
    <cellStyle name="SAPBEXresData 7 3" xfId="18576" xr:uid="{00000000-0005-0000-0000-0000856A0000}"/>
    <cellStyle name="SAPBEXresData 7 3 2" xfId="25487" xr:uid="{00000000-0005-0000-0000-0000866A0000}"/>
    <cellStyle name="SAPBEXresData 7 4" xfId="16223" xr:uid="{00000000-0005-0000-0000-0000876A0000}"/>
    <cellStyle name="SAPBEXresData 7 5" xfId="15775" xr:uid="{00000000-0005-0000-0000-0000886A0000}"/>
    <cellStyle name="SAPBEXresData 8" xfId="6998" xr:uid="{00000000-0005-0000-0000-0000896A0000}"/>
    <cellStyle name="SAPBEXresData 8 2" xfId="20657" xr:uid="{00000000-0005-0000-0000-00008A6A0000}"/>
    <cellStyle name="SAPBEXresData 8 2 2" xfId="27561" xr:uid="{00000000-0005-0000-0000-00008B6A0000}"/>
    <cellStyle name="SAPBEXresData 8 3" xfId="18607" xr:uid="{00000000-0005-0000-0000-00008C6A0000}"/>
    <cellStyle name="SAPBEXresData 8 3 2" xfId="25518" xr:uid="{00000000-0005-0000-0000-00008D6A0000}"/>
    <cellStyle name="SAPBEXresData 8 4" xfId="15816" xr:uid="{00000000-0005-0000-0000-00008E6A0000}"/>
    <cellStyle name="SAPBEXresData 8 5" xfId="14972" xr:uid="{00000000-0005-0000-0000-00008F6A0000}"/>
    <cellStyle name="SAPBEXresData 9" xfId="6257" xr:uid="{00000000-0005-0000-0000-0000906A0000}"/>
    <cellStyle name="SAPBEXresData 9 2" xfId="20230" xr:uid="{00000000-0005-0000-0000-0000916A0000}"/>
    <cellStyle name="SAPBEXresData 9 2 2" xfId="27134" xr:uid="{00000000-0005-0000-0000-0000926A0000}"/>
    <cellStyle name="SAPBEXresData 9 3" xfId="18227" xr:uid="{00000000-0005-0000-0000-0000936A0000}"/>
    <cellStyle name="SAPBEXresData 9 3 2" xfId="25141" xr:uid="{00000000-0005-0000-0000-0000946A0000}"/>
    <cellStyle name="SAPBEXresData 9 4" xfId="15519" xr:uid="{00000000-0005-0000-0000-0000956A0000}"/>
    <cellStyle name="SAPBEXresData 9 5" xfId="13888" xr:uid="{00000000-0005-0000-0000-0000966A0000}"/>
    <cellStyle name="SAPBEXresDataEmph" xfId="381" xr:uid="{00000000-0005-0000-0000-0000976A0000}"/>
    <cellStyle name="SAPBEXresDataEmph 2" xfId="681" xr:uid="{00000000-0005-0000-0000-0000986A0000}"/>
    <cellStyle name="SAPBEXresDataEmph 2 2" xfId="5576" xr:uid="{00000000-0005-0000-0000-0000996A0000}"/>
    <cellStyle name="SAPBEXresDataEmph 2 2 2" xfId="10403" xr:uid="{00000000-0005-0000-0000-00009A6A0000}"/>
    <cellStyle name="SAPBEXresDataEmph 2 2 2 2" xfId="21735" xr:uid="{00000000-0005-0000-0000-00009B6A0000}"/>
    <cellStyle name="SAPBEXresDataEmph 2 2 2 2 2" xfId="28633" xr:uid="{00000000-0005-0000-0000-00009C6A0000}"/>
    <cellStyle name="SAPBEXresDataEmph 2 2 2 3" xfId="22641" xr:uid="{00000000-0005-0000-0000-00009D6A0000}"/>
    <cellStyle name="SAPBEXresDataEmph 2 2 2 3 2" xfId="29538" xr:uid="{00000000-0005-0000-0000-00009E6A0000}"/>
    <cellStyle name="SAPBEXresDataEmph 2 2 2 4" xfId="17138" xr:uid="{00000000-0005-0000-0000-00009F6A0000}"/>
    <cellStyle name="SAPBEXresDataEmph 2 2 3" xfId="10937" xr:uid="{00000000-0005-0000-0000-0000A06A0000}"/>
    <cellStyle name="SAPBEXresDataEmph 2 2 3 2" xfId="22245" xr:uid="{00000000-0005-0000-0000-0000A16A0000}"/>
    <cellStyle name="SAPBEXresDataEmph 2 2 3 2 2" xfId="29142" xr:uid="{00000000-0005-0000-0000-0000A26A0000}"/>
    <cellStyle name="SAPBEXresDataEmph 2 2 3 3" xfId="23147" xr:uid="{00000000-0005-0000-0000-0000A36A0000}"/>
    <cellStyle name="SAPBEXresDataEmph 2 2 3 3 2" xfId="30043" xr:uid="{00000000-0005-0000-0000-0000A46A0000}"/>
    <cellStyle name="SAPBEXresDataEmph 2 2 3 4" xfId="17648" xr:uid="{00000000-0005-0000-0000-0000A56A0000}"/>
    <cellStyle name="SAPBEXresDataEmph 2 2 3 5" xfId="24630" xr:uid="{00000000-0005-0000-0000-0000A66A0000}"/>
    <cellStyle name="SAPBEXresDataEmph 2 2 4" xfId="6254" xr:uid="{00000000-0005-0000-0000-0000A76A0000}"/>
    <cellStyle name="SAPBEXresDataEmph 2 2 4 2" xfId="20227" xr:uid="{00000000-0005-0000-0000-0000A86A0000}"/>
    <cellStyle name="SAPBEXresDataEmph 2 2 4 2 2" xfId="27131" xr:uid="{00000000-0005-0000-0000-0000A96A0000}"/>
    <cellStyle name="SAPBEXresDataEmph 2 2 4 3" xfId="20494" xr:uid="{00000000-0005-0000-0000-0000AA6A0000}"/>
    <cellStyle name="SAPBEXresDataEmph 2 2 4 3 2" xfId="27398" xr:uid="{00000000-0005-0000-0000-0000AB6A0000}"/>
    <cellStyle name="SAPBEXresDataEmph 2 2 4 4" xfId="15516" xr:uid="{00000000-0005-0000-0000-0000AC6A0000}"/>
    <cellStyle name="SAPBEXresDataEmph 2 2 4 5" xfId="13889" xr:uid="{00000000-0005-0000-0000-0000AD6A0000}"/>
    <cellStyle name="SAPBEXresDataEmph 2 3" xfId="10402" xr:uid="{00000000-0005-0000-0000-0000AE6A0000}"/>
    <cellStyle name="SAPBEXresDataEmph 2 3 2" xfId="21734" xr:uid="{00000000-0005-0000-0000-0000AF6A0000}"/>
    <cellStyle name="SAPBEXresDataEmph 2 3 2 2" xfId="28632" xr:uid="{00000000-0005-0000-0000-0000B06A0000}"/>
    <cellStyle name="SAPBEXresDataEmph 2 3 3" xfId="22640" xr:uid="{00000000-0005-0000-0000-0000B16A0000}"/>
    <cellStyle name="SAPBEXresDataEmph 2 3 3 2" xfId="29537" xr:uid="{00000000-0005-0000-0000-0000B26A0000}"/>
    <cellStyle name="SAPBEXresDataEmph 2 3 4" xfId="17137" xr:uid="{00000000-0005-0000-0000-0000B36A0000}"/>
    <cellStyle name="SAPBEXresDataEmph 2 3 5" xfId="24132" xr:uid="{00000000-0005-0000-0000-0000B46A0000}"/>
    <cellStyle name="SAPBEXresDataEmph 2 4" xfId="10936" xr:uid="{00000000-0005-0000-0000-0000B56A0000}"/>
    <cellStyle name="SAPBEXresDataEmph 2 4 2" xfId="22244" xr:uid="{00000000-0005-0000-0000-0000B66A0000}"/>
    <cellStyle name="SAPBEXresDataEmph 2 4 2 2" xfId="29141" xr:uid="{00000000-0005-0000-0000-0000B76A0000}"/>
    <cellStyle name="SAPBEXresDataEmph 2 4 3" xfId="23146" xr:uid="{00000000-0005-0000-0000-0000B86A0000}"/>
    <cellStyle name="SAPBEXresDataEmph 2 4 3 2" xfId="30042" xr:uid="{00000000-0005-0000-0000-0000B96A0000}"/>
    <cellStyle name="SAPBEXresDataEmph 2 4 4" xfId="17647" xr:uid="{00000000-0005-0000-0000-0000BA6A0000}"/>
    <cellStyle name="SAPBEXresDataEmph 2 4 5" xfId="24629" xr:uid="{00000000-0005-0000-0000-0000BB6A0000}"/>
    <cellStyle name="SAPBEXresDataEmph 2 5" xfId="9869" xr:uid="{00000000-0005-0000-0000-0000BC6A0000}"/>
    <cellStyle name="SAPBEXresDataEmph 2 5 2" xfId="21338" xr:uid="{00000000-0005-0000-0000-0000BD6A0000}"/>
    <cellStyle name="SAPBEXresDataEmph 2 5 2 2" xfId="28240" xr:uid="{00000000-0005-0000-0000-0000BE6A0000}"/>
    <cellStyle name="SAPBEXresDataEmph 2 5 3" xfId="17918" xr:uid="{00000000-0005-0000-0000-0000BF6A0000}"/>
    <cellStyle name="SAPBEXresDataEmph 2 5 3 2" xfId="24832" xr:uid="{00000000-0005-0000-0000-0000C06A0000}"/>
    <cellStyle name="SAPBEXresDataEmph 2 5 4" xfId="16716" xr:uid="{00000000-0005-0000-0000-0000C16A0000}"/>
    <cellStyle name="SAPBEXresDataEmph 2 5 5" xfId="23797" xr:uid="{00000000-0005-0000-0000-0000C26A0000}"/>
    <cellStyle name="SAPBEXresDataEmph 2 6" xfId="18269" xr:uid="{00000000-0005-0000-0000-0000C36A0000}"/>
    <cellStyle name="SAPBEXresDataEmph 2 6 2" xfId="25183" xr:uid="{00000000-0005-0000-0000-0000C46A0000}"/>
    <cellStyle name="SAPBEXresDataEmph 2 7" xfId="13501" xr:uid="{00000000-0005-0000-0000-0000C56A0000}"/>
    <cellStyle name="SAPBEXresDataEmph 3" xfId="493" xr:uid="{00000000-0005-0000-0000-0000C66A0000}"/>
    <cellStyle name="SAPBEXresDataEmph 3 2" xfId="10404" xr:uid="{00000000-0005-0000-0000-0000C76A0000}"/>
    <cellStyle name="SAPBEXresDataEmph 3 2 2" xfId="21736" xr:uid="{00000000-0005-0000-0000-0000C86A0000}"/>
    <cellStyle name="SAPBEXresDataEmph 3 2 2 2" xfId="28634" xr:uid="{00000000-0005-0000-0000-0000C96A0000}"/>
    <cellStyle name="SAPBEXresDataEmph 3 2 3" xfId="22642" xr:uid="{00000000-0005-0000-0000-0000CA6A0000}"/>
    <cellStyle name="SAPBEXresDataEmph 3 2 3 2" xfId="29539" xr:uid="{00000000-0005-0000-0000-0000CB6A0000}"/>
    <cellStyle name="SAPBEXresDataEmph 3 2 4" xfId="17139" xr:uid="{00000000-0005-0000-0000-0000CC6A0000}"/>
    <cellStyle name="SAPBEXresDataEmph 3 3" xfId="10938" xr:uid="{00000000-0005-0000-0000-0000CD6A0000}"/>
    <cellStyle name="SAPBEXresDataEmph 3 3 2" xfId="22246" xr:uid="{00000000-0005-0000-0000-0000CE6A0000}"/>
    <cellStyle name="SAPBEXresDataEmph 3 3 2 2" xfId="29143" xr:uid="{00000000-0005-0000-0000-0000CF6A0000}"/>
    <cellStyle name="SAPBEXresDataEmph 3 3 3" xfId="23148" xr:uid="{00000000-0005-0000-0000-0000D06A0000}"/>
    <cellStyle name="SAPBEXresDataEmph 3 3 3 2" xfId="30044" xr:uid="{00000000-0005-0000-0000-0000D16A0000}"/>
    <cellStyle name="SAPBEXresDataEmph 3 3 4" xfId="17649" xr:uid="{00000000-0005-0000-0000-0000D26A0000}"/>
    <cellStyle name="SAPBEXresDataEmph 3 3 5" xfId="24631" xr:uid="{00000000-0005-0000-0000-0000D36A0000}"/>
    <cellStyle name="SAPBEXresDataEmph 3 4" xfId="9908" xr:uid="{00000000-0005-0000-0000-0000D46A0000}"/>
    <cellStyle name="SAPBEXresDataEmph 3 4 2" xfId="21377" xr:uid="{00000000-0005-0000-0000-0000D56A0000}"/>
    <cellStyle name="SAPBEXresDataEmph 3 4 2 2" xfId="28278" xr:uid="{00000000-0005-0000-0000-0000D66A0000}"/>
    <cellStyle name="SAPBEXresDataEmph 3 4 3" xfId="22394" xr:uid="{00000000-0005-0000-0000-0000D76A0000}"/>
    <cellStyle name="SAPBEXresDataEmph 3 4 3 2" xfId="29291" xr:uid="{00000000-0005-0000-0000-0000D86A0000}"/>
    <cellStyle name="SAPBEXresDataEmph 3 4 4" xfId="16755" xr:uid="{00000000-0005-0000-0000-0000D96A0000}"/>
    <cellStyle name="SAPBEXresDataEmph 3 4 5" xfId="23835" xr:uid="{00000000-0005-0000-0000-0000DA6A0000}"/>
    <cellStyle name="SAPBEXresDataEmph 3 5" xfId="13193" xr:uid="{00000000-0005-0000-0000-0000DB6A0000}"/>
    <cellStyle name="SAPBEXresDataEmph 3 5 2" xfId="22492" xr:uid="{00000000-0005-0000-0000-0000DC6A0000}"/>
    <cellStyle name="SAPBEXresDataEmph 3 5 2 2" xfId="29389" xr:uid="{00000000-0005-0000-0000-0000DD6A0000}"/>
    <cellStyle name="SAPBEXresDataEmph 3 5 3" xfId="23332" xr:uid="{00000000-0005-0000-0000-0000DE6A0000}"/>
    <cellStyle name="SAPBEXresDataEmph 3 5 3 2" xfId="30228" xr:uid="{00000000-0005-0000-0000-0000DF6A0000}"/>
    <cellStyle name="SAPBEXresDataEmph 3 5 4" xfId="17896" xr:uid="{00000000-0005-0000-0000-0000E06A0000}"/>
    <cellStyle name="SAPBEXresDataEmph 3 5 5" xfId="24815" xr:uid="{00000000-0005-0000-0000-0000E16A0000}"/>
    <cellStyle name="SAPBEXresDataEmph 4" xfId="10401" xr:uid="{00000000-0005-0000-0000-0000E26A0000}"/>
    <cellStyle name="SAPBEXresDataEmph 4 2" xfId="6997" xr:uid="{00000000-0005-0000-0000-0000E36A0000}"/>
    <cellStyle name="SAPBEXresDataEmph 4 2 2" xfId="20656" xr:uid="{00000000-0005-0000-0000-0000E46A0000}"/>
    <cellStyle name="SAPBEXresDataEmph 4 2 2 2" xfId="27560" xr:uid="{00000000-0005-0000-0000-0000E56A0000}"/>
    <cellStyle name="SAPBEXresDataEmph 4 2 3" xfId="18394" xr:uid="{00000000-0005-0000-0000-0000E66A0000}"/>
    <cellStyle name="SAPBEXresDataEmph 4 2 3 2" xfId="25307" xr:uid="{00000000-0005-0000-0000-0000E76A0000}"/>
    <cellStyle name="SAPBEXresDataEmph 4 2 4" xfId="15815" xr:uid="{00000000-0005-0000-0000-0000E86A0000}"/>
    <cellStyle name="SAPBEXresDataEmph 4 2 5" xfId="14949" xr:uid="{00000000-0005-0000-0000-0000E96A0000}"/>
    <cellStyle name="SAPBEXresDataEmph 4 3" xfId="21733" xr:uid="{00000000-0005-0000-0000-0000EA6A0000}"/>
    <cellStyle name="SAPBEXresDataEmph 4 3 2" xfId="28631" xr:uid="{00000000-0005-0000-0000-0000EB6A0000}"/>
    <cellStyle name="SAPBEXresDataEmph 4 4" xfId="22639" xr:uid="{00000000-0005-0000-0000-0000EC6A0000}"/>
    <cellStyle name="SAPBEXresDataEmph 4 4 2" xfId="29536" xr:uid="{00000000-0005-0000-0000-0000ED6A0000}"/>
    <cellStyle name="SAPBEXresDataEmph 4 5" xfId="17136" xr:uid="{00000000-0005-0000-0000-0000EE6A0000}"/>
    <cellStyle name="SAPBEXresDataEmph 4 6" xfId="24131" xr:uid="{00000000-0005-0000-0000-0000EF6A0000}"/>
    <cellStyle name="SAPBEXresDataEmph 5" xfId="10935" xr:uid="{00000000-0005-0000-0000-0000F06A0000}"/>
    <cellStyle name="SAPBEXresDataEmph 5 2" xfId="6255" xr:uid="{00000000-0005-0000-0000-0000F16A0000}"/>
    <cellStyle name="SAPBEXresDataEmph 5 2 2" xfId="20228" xr:uid="{00000000-0005-0000-0000-0000F26A0000}"/>
    <cellStyle name="SAPBEXresDataEmph 5 2 2 2" xfId="27132" xr:uid="{00000000-0005-0000-0000-0000F36A0000}"/>
    <cellStyle name="SAPBEXresDataEmph 5 2 3" xfId="20495" xr:uid="{00000000-0005-0000-0000-0000F46A0000}"/>
    <cellStyle name="SAPBEXresDataEmph 5 2 3 2" xfId="27399" xr:uid="{00000000-0005-0000-0000-0000F56A0000}"/>
    <cellStyle name="SAPBEXresDataEmph 5 2 4" xfId="15517" xr:uid="{00000000-0005-0000-0000-0000F66A0000}"/>
    <cellStyle name="SAPBEXresDataEmph 5 2 5" xfId="14571" xr:uid="{00000000-0005-0000-0000-0000F76A0000}"/>
    <cellStyle name="SAPBEXresDataEmph 5 3" xfId="22243" xr:uid="{00000000-0005-0000-0000-0000F86A0000}"/>
    <cellStyle name="SAPBEXresDataEmph 5 3 2" xfId="29140" xr:uid="{00000000-0005-0000-0000-0000F96A0000}"/>
    <cellStyle name="SAPBEXresDataEmph 5 4" xfId="23145" xr:uid="{00000000-0005-0000-0000-0000FA6A0000}"/>
    <cellStyle name="SAPBEXresDataEmph 5 4 2" xfId="30041" xr:uid="{00000000-0005-0000-0000-0000FB6A0000}"/>
    <cellStyle name="SAPBEXresDataEmph 5 5" xfId="17646" xr:uid="{00000000-0005-0000-0000-0000FC6A0000}"/>
    <cellStyle name="SAPBEXresDataEmph 5 6" xfId="24628" xr:uid="{00000000-0005-0000-0000-0000FD6A0000}"/>
    <cellStyle name="SAPBEXresDataEmph 6" xfId="11077" xr:uid="{00000000-0005-0000-0000-0000FE6A0000}"/>
    <cellStyle name="SAPBEXresDataEmph 6 2" xfId="22373" xr:uid="{00000000-0005-0000-0000-0000FF6A0000}"/>
    <cellStyle name="SAPBEXresDataEmph 6 2 2" xfId="29270" xr:uid="{00000000-0005-0000-0000-0000006B0000}"/>
    <cellStyle name="SAPBEXresDataEmph 6 3" xfId="23274" xr:uid="{00000000-0005-0000-0000-0000016B0000}"/>
    <cellStyle name="SAPBEXresDataEmph 6 3 2" xfId="30170" xr:uid="{00000000-0005-0000-0000-0000026B0000}"/>
    <cellStyle name="SAPBEXresDataEmph 6 4" xfId="17778" xr:uid="{00000000-0005-0000-0000-0000036B0000}"/>
    <cellStyle name="SAPBEXresDataEmph 6 5" xfId="24757" xr:uid="{00000000-0005-0000-0000-0000046B0000}"/>
    <cellStyle name="SAPBEXresDataEmph 7" xfId="18118" xr:uid="{00000000-0005-0000-0000-0000056B0000}"/>
    <cellStyle name="SAPBEXresDataEmph 7 2" xfId="25032" xr:uid="{00000000-0005-0000-0000-0000066B0000}"/>
    <cellStyle name="SAPBEXresDataEmph 8" xfId="13381" xr:uid="{00000000-0005-0000-0000-0000076B0000}"/>
    <cellStyle name="SAPBEXresExc1" xfId="6253" xr:uid="{00000000-0005-0000-0000-0000086B0000}"/>
    <cellStyle name="SAPBEXresExc1Emph" xfId="10535" xr:uid="{00000000-0005-0000-0000-0000096B0000}"/>
    <cellStyle name="SAPBEXresExc2" xfId="6252" xr:uid="{00000000-0005-0000-0000-00000A6B0000}"/>
    <cellStyle name="SAPBEXresExc2Emph" xfId="6251" xr:uid="{00000000-0005-0000-0000-00000B6B0000}"/>
    <cellStyle name="SAPBEXresItem" xfId="382" xr:uid="{00000000-0005-0000-0000-00000C6B0000}"/>
    <cellStyle name="SAPBEXresItem 10" xfId="18119" xr:uid="{00000000-0005-0000-0000-00000D6B0000}"/>
    <cellStyle name="SAPBEXresItem 10 2" xfId="25033" xr:uid="{00000000-0005-0000-0000-00000E6B0000}"/>
    <cellStyle name="SAPBEXresItem 11" xfId="13382" xr:uid="{00000000-0005-0000-0000-00000F6B0000}"/>
    <cellStyle name="SAPBEXresItem 2" xfId="383" xr:uid="{00000000-0005-0000-0000-0000106B0000}"/>
    <cellStyle name="SAPBEXresItem 2 2" xfId="713" xr:uid="{00000000-0005-0000-0000-0000116B0000}"/>
    <cellStyle name="SAPBEXresItem 2 2 2" xfId="10407" xr:uid="{00000000-0005-0000-0000-0000126B0000}"/>
    <cellStyle name="SAPBEXresItem 2 2 2 2" xfId="21739" xr:uid="{00000000-0005-0000-0000-0000136B0000}"/>
    <cellStyle name="SAPBEXresItem 2 2 2 2 2" xfId="28637" xr:uid="{00000000-0005-0000-0000-0000146B0000}"/>
    <cellStyle name="SAPBEXresItem 2 2 2 3" xfId="22645" xr:uid="{00000000-0005-0000-0000-0000156B0000}"/>
    <cellStyle name="SAPBEXresItem 2 2 2 3 2" xfId="29542" xr:uid="{00000000-0005-0000-0000-0000166B0000}"/>
    <cellStyle name="SAPBEXresItem 2 2 2 4" xfId="17142" xr:uid="{00000000-0005-0000-0000-0000176B0000}"/>
    <cellStyle name="SAPBEXresItem 2 2 2 5" xfId="24135" xr:uid="{00000000-0005-0000-0000-0000186B0000}"/>
    <cellStyle name="SAPBEXresItem 2 2 3" xfId="10941" xr:uid="{00000000-0005-0000-0000-0000196B0000}"/>
    <cellStyle name="SAPBEXresItem 2 2 3 2" xfId="22249" xr:uid="{00000000-0005-0000-0000-00001A6B0000}"/>
    <cellStyle name="SAPBEXresItem 2 2 3 2 2" xfId="29146" xr:uid="{00000000-0005-0000-0000-00001B6B0000}"/>
    <cellStyle name="SAPBEXresItem 2 2 3 3" xfId="23151" xr:uid="{00000000-0005-0000-0000-00001C6B0000}"/>
    <cellStyle name="SAPBEXresItem 2 2 3 3 2" xfId="30047" xr:uid="{00000000-0005-0000-0000-00001D6B0000}"/>
    <cellStyle name="SAPBEXresItem 2 2 3 4" xfId="17652" xr:uid="{00000000-0005-0000-0000-00001E6B0000}"/>
    <cellStyle name="SAPBEXresItem 2 2 3 5" xfId="24634" xr:uid="{00000000-0005-0000-0000-00001F6B0000}"/>
    <cellStyle name="SAPBEXresItem 2 2 4" xfId="18285" xr:uid="{00000000-0005-0000-0000-0000206B0000}"/>
    <cellStyle name="SAPBEXresItem 2 2 4 2" xfId="25199" xr:uid="{00000000-0005-0000-0000-0000216B0000}"/>
    <cellStyle name="SAPBEXresItem 2 2 5" xfId="13520" xr:uid="{00000000-0005-0000-0000-0000226B0000}"/>
    <cellStyle name="SAPBEXresItem 2 3" xfId="5422" xr:uid="{00000000-0005-0000-0000-0000236B0000}"/>
    <cellStyle name="SAPBEXresItem 2 3 2" xfId="10408" xr:uid="{00000000-0005-0000-0000-0000246B0000}"/>
    <cellStyle name="SAPBEXresItem 2 3 2 2" xfId="21740" xr:uid="{00000000-0005-0000-0000-0000256B0000}"/>
    <cellStyle name="SAPBEXresItem 2 3 2 2 2" xfId="28638" xr:uid="{00000000-0005-0000-0000-0000266B0000}"/>
    <cellStyle name="SAPBEXresItem 2 3 2 3" xfId="22646" xr:uid="{00000000-0005-0000-0000-0000276B0000}"/>
    <cellStyle name="SAPBEXresItem 2 3 2 3 2" xfId="29543" xr:uid="{00000000-0005-0000-0000-0000286B0000}"/>
    <cellStyle name="SAPBEXresItem 2 3 2 4" xfId="17143" xr:uid="{00000000-0005-0000-0000-0000296B0000}"/>
    <cellStyle name="SAPBEXresItem 2 3 2 5" xfId="24136" xr:uid="{00000000-0005-0000-0000-00002A6B0000}"/>
    <cellStyle name="SAPBEXresItem 2 3 3" xfId="10942" xr:uid="{00000000-0005-0000-0000-00002B6B0000}"/>
    <cellStyle name="SAPBEXresItem 2 3 3 2" xfId="22250" xr:uid="{00000000-0005-0000-0000-00002C6B0000}"/>
    <cellStyle name="SAPBEXresItem 2 3 3 2 2" xfId="29147" xr:uid="{00000000-0005-0000-0000-00002D6B0000}"/>
    <cellStyle name="SAPBEXresItem 2 3 3 3" xfId="23152" xr:uid="{00000000-0005-0000-0000-00002E6B0000}"/>
    <cellStyle name="SAPBEXresItem 2 3 3 3 2" xfId="30048" xr:uid="{00000000-0005-0000-0000-00002F6B0000}"/>
    <cellStyle name="SAPBEXresItem 2 3 3 4" xfId="17653" xr:uid="{00000000-0005-0000-0000-0000306B0000}"/>
    <cellStyle name="SAPBEXresItem 2 3 3 5" xfId="24635" xr:uid="{00000000-0005-0000-0000-0000316B0000}"/>
    <cellStyle name="SAPBEXresItem 2 3 4" xfId="9639" xr:uid="{00000000-0005-0000-0000-0000326B0000}"/>
    <cellStyle name="SAPBEXresItem 2 3 4 2" xfId="21109" xr:uid="{00000000-0005-0000-0000-0000336B0000}"/>
    <cellStyle name="SAPBEXresItem 2 3 4 2 2" xfId="28013" xr:uid="{00000000-0005-0000-0000-0000346B0000}"/>
    <cellStyle name="SAPBEXresItem 2 3 4 3" xfId="20086" xr:uid="{00000000-0005-0000-0000-0000356B0000}"/>
    <cellStyle name="SAPBEXresItem 2 3 4 3 2" xfId="26994" xr:uid="{00000000-0005-0000-0000-0000366B0000}"/>
    <cellStyle name="SAPBEXresItem 2 3 4 4" xfId="16486" xr:uid="{00000000-0005-0000-0000-0000376B0000}"/>
    <cellStyle name="SAPBEXresItem 2 3 4 5" xfId="23570" xr:uid="{00000000-0005-0000-0000-0000386B0000}"/>
    <cellStyle name="SAPBEXresItem 2 3 5" xfId="19670" xr:uid="{00000000-0005-0000-0000-0000396B0000}"/>
    <cellStyle name="SAPBEXresItem 2 3 5 2" xfId="26579" xr:uid="{00000000-0005-0000-0000-00003A6B0000}"/>
    <cellStyle name="SAPBEXresItem 2 3 6" xfId="14937" xr:uid="{00000000-0005-0000-0000-00003B6B0000}"/>
    <cellStyle name="SAPBEXresItem 2 4" xfId="10406" xr:uid="{00000000-0005-0000-0000-00003C6B0000}"/>
    <cellStyle name="SAPBEXresItem 2 4 2" xfId="9493" xr:uid="{00000000-0005-0000-0000-00003D6B0000}"/>
    <cellStyle name="SAPBEXresItem 2 4 2 2" xfId="20987" xr:uid="{00000000-0005-0000-0000-00003E6B0000}"/>
    <cellStyle name="SAPBEXresItem 2 4 2 2 2" xfId="27891" xr:uid="{00000000-0005-0000-0000-00003F6B0000}"/>
    <cellStyle name="SAPBEXresItem 2 4 2 3" xfId="19273" xr:uid="{00000000-0005-0000-0000-0000406B0000}"/>
    <cellStyle name="SAPBEXresItem 2 4 2 3 2" xfId="26182" xr:uid="{00000000-0005-0000-0000-0000416B0000}"/>
    <cellStyle name="SAPBEXresItem 2 4 2 4" xfId="16341" xr:uid="{00000000-0005-0000-0000-0000426B0000}"/>
    <cellStyle name="SAPBEXresItem 2 4 2 5" xfId="23448" xr:uid="{00000000-0005-0000-0000-0000436B0000}"/>
    <cellStyle name="SAPBEXresItem 2 4 3" xfId="21738" xr:uid="{00000000-0005-0000-0000-0000446B0000}"/>
    <cellStyle name="SAPBEXresItem 2 4 3 2" xfId="28636" xr:uid="{00000000-0005-0000-0000-0000456B0000}"/>
    <cellStyle name="SAPBEXresItem 2 4 4" xfId="22644" xr:uid="{00000000-0005-0000-0000-0000466B0000}"/>
    <cellStyle name="SAPBEXresItem 2 4 4 2" xfId="29541" xr:uid="{00000000-0005-0000-0000-0000476B0000}"/>
    <cellStyle name="SAPBEXresItem 2 4 5" xfId="17141" xr:uid="{00000000-0005-0000-0000-0000486B0000}"/>
    <cellStyle name="SAPBEXresItem 2 4 6" xfId="24134" xr:uid="{00000000-0005-0000-0000-0000496B0000}"/>
    <cellStyle name="SAPBEXresItem 2 5" xfId="10940" xr:uid="{00000000-0005-0000-0000-00004A6B0000}"/>
    <cellStyle name="SAPBEXresItem 2 5 2" xfId="9382" xr:uid="{00000000-0005-0000-0000-00004B6B0000}"/>
    <cellStyle name="SAPBEXresItem 2 5 2 2" xfId="20887" xr:uid="{00000000-0005-0000-0000-00004C6B0000}"/>
    <cellStyle name="SAPBEXresItem 2 5 2 2 2" xfId="27791" xr:uid="{00000000-0005-0000-0000-00004D6B0000}"/>
    <cellStyle name="SAPBEXresItem 2 5 2 3" xfId="19091" xr:uid="{00000000-0005-0000-0000-00004E6B0000}"/>
    <cellStyle name="SAPBEXresItem 2 5 2 3 2" xfId="26000" xr:uid="{00000000-0005-0000-0000-00004F6B0000}"/>
    <cellStyle name="SAPBEXresItem 2 5 2 4" xfId="16233" xr:uid="{00000000-0005-0000-0000-0000506B0000}"/>
    <cellStyle name="SAPBEXresItem 2 5 2 5" xfId="23348" xr:uid="{00000000-0005-0000-0000-0000516B0000}"/>
    <cellStyle name="SAPBEXresItem 2 5 3" xfId="22248" xr:uid="{00000000-0005-0000-0000-0000526B0000}"/>
    <cellStyle name="SAPBEXresItem 2 5 3 2" xfId="29145" xr:uid="{00000000-0005-0000-0000-0000536B0000}"/>
    <cellStyle name="SAPBEXresItem 2 5 4" xfId="23150" xr:uid="{00000000-0005-0000-0000-0000546B0000}"/>
    <cellStyle name="SAPBEXresItem 2 5 4 2" xfId="30046" xr:uid="{00000000-0005-0000-0000-0000556B0000}"/>
    <cellStyle name="SAPBEXresItem 2 5 5" xfId="17651" xr:uid="{00000000-0005-0000-0000-0000566B0000}"/>
    <cellStyle name="SAPBEXresItem 2 5 6" xfId="24633" xr:uid="{00000000-0005-0000-0000-0000576B0000}"/>
    <cellStyle name="SAPBEXresItem 2 6" xfId="9416" xr:uid="{00000000-0005-0000-0000-0000586B0000}"/>
    <cellStyle name="SAPBEXresItem 2 6 2" xfId="20916" xr:uid="{00000000-0005-0000-0000-0000596B0000}"/>
    <cellStyle name="SAPBEXresItem 2 6 2 2" xfId="27820" xr:uid="{00000000-0005-0000-0000-00005A6B0000}"/>
    <cellStyle name="SAPBEXresItem 2 6 3" xfId="20537" xr:uid="{00000000-0005-0000-0000-00005B6B0000}"/>
    <cellStyle name="SAPBEXresItem 2 6 3 2" xfId="27441" xr:uid="{00000000-0005-0000-0000-00005C6B0000}"/>
    <cellStyle name="SAPBEXresItem 2 6 4" xfId="16267" xr:uid="{00000000-0005-0000-0000-00005D6B0000}"/>
    <cellStyle name="SAPBEXresItem 2 6 5" xfId="23377" xr:uid="{00000000-0005-0000-0000-00005E6B0000}"/>
    <cellStyle name="SAPBEXresItem 2 7" xfId="18120" xr:uid="{00000000-0005-0000-0000-00005F6B0000}"/>
    <cellStyle name="SAPBEXresItem 2 7 2" xfId="25034" xr:uid="{00000000-0005-0000-0000-0000606B0000}"/>
    <cellStyle name="SAPBEXresItem 2 8" xfId="13383" xr:uid="{00000000-0005-0000-0000-0000616B0000}"/>
    <cellStyle name="SAPBEXresItem 3" xfId="682" xr:uid="{00000000-0005-0000-0000-0000626B0000}"/>
    <cellStyle name="SAPBEXresItem 3 2" xfId="10409" xr:uid="{00000000-0005-0000-0000-0000636B0000}"/>
    <cellStyle name="SAPBEXresItem 3 2 2" xfId="21741" xr:uid="{00000000-0005-0000-0000-0000646B0000}"/>
    <cellStyle name="SAPBEXresItem 3 2 2 2" xfId="28639" xr:uid="{00000000-0005-0000-0000-0000656B0000}"/>
    <cellStyle name="SAPBEXresItem 3 2 3" xfId="22647" xr:uid="{00000000-0005-0000-0000-0000666B0000}"/>
    <cellStyle name="SAPBEXresItem 3 2 3 2" xfId="29544" xr:uid="{00000000-0005-0000-0000-0000676B0000}"/>
    <cellStyle name="SAPBEXresItem 3 2 4" xfId="17144" xr:uid="{00000000-0005-0000-0000-0000686B0000}"/>
    <cellStyle name="SAPBEXresItem 3 2 5" xfId="24137" xr:uid="{00000000-0005-0000-0000-0000696B0000}"/>
    <cellStyle name="SAPBEXresItem 3 3" xfId="10943" xr:uid="{00000000-0005-0000-0000-00006A6B0000}"/>
    <cellStyle name="SAPBEXresItem 3 3 2" xfId="22251" xr:uid="{00000000-0005-0000-0000-00006B6B0000}"/>
    <cellStyle name="SAPBEXresItem 3 3 2 2" xfId="29148" xr:uid="{00000000-0005-0000-0000-00006C6B0000}"/>
    <cellStyle name="SAPBEXresItem 3 3 3" xfId="23153" xr:uid="{00000000-0005-0000-0000-00006D6B0000}"/>
    <cellStyle name="SAPBEXresItem 3 3 3 2" xfId="30049" xr:uid="{00000000-0005-0000-0000-00006E6B0000}"/>
    <cellStyle name="SAPBEXresItem 3 3 4" xfId="17654" xr:uid="{00000000-0005-0000-0000-00006F6B0000}"/>
    <cellStyle name="SAPBEXresItem 3 3 5" xfId="24636" xr:uid="{00000000-0005-0000-0000-0000706B0000}"/>
    <cellStyle name="SAPBEXresItem 3 4" xfId="9868" xr:uid="{00000000-0005-0000-0000-0000716B0000}"/>
    <cellStyle name="SAPBEXresItem 3 4 2" xfId="21337" xr:uid="{00000000-0005-0000-0000-0000726B0000}"/>
    <cellStyle name="SAPBEXresItem 3 4 2 2" xfId="28239" xr:uid="{00000000-0005-0000-0000-0000736B0000}"/>
    <cellStyle name="SAPBEXresItem 3 4 3" xfId="18916" xr:uid="{00000000-0005-0000-0000-0000746B0000}"/>
    <cellStyle name="SAPBEXresItem 3 4 3 2" xfId="25825" xr:uid="{00000000-0005-0000-0000-0000756B0000}"/>
    <cellStyle name="SAPBEXresItem 3 4 4" xfId="16715" xr:uid="{00000000-0005-0000-0000-0000766B0000}"/>
    <cellStyle name="SAPBEXresItem 3 4 5" xfId="23796" xr:uid="{00000000-0005-0000-0000-0000776B0000}"/>
    <cellStyle name="SAPBEXresItem 3 5" xfId="18270" xr:uid="{00000000-0005-0000-0000-0000786B0000}"/>
    <cellStyle name="SAPBEXresItem 3 5 2" xfId="25184" xr:uid="{00000000-0005-0000-0000-0000796B0000}"/>
    <cellStyle name="SAPBEXresItem 3 6" xfId="13502" xr:uid="{00000000-0005-0000-0000-00007A6B0000}"/>
    <cellStyle name="SAPBEXresItem 4" xfId="494" xr:uid="{00000000-0005-0000-0000-00007B6B0000}"/>
    <cellStyle name="SAPBEXresItem 4 2" xfId="10410" xr:uid="{00000000-0005-0000-0000-00007C6B0000}"/>
    <cellStyle name="SAPBEXresItem 4 2 2" xfId="21742" xr:uid="{00000000-0005-0000-0000-00007D6B0000}"/>
    <cellStyle name="SAPBEXresItem 4 2 2 2" xfId="28640" xr:uid="{00000000-0005-0000-0000-00007E6B0000}"/>
    <cellStyle name="SAPBEXresItem 4 2 3" xfId="22648" xr:uid="{00000000-0005-0000-0000-00007F6B0000}"/>
    <cellStyle name="SAPBEXresItem 4 2 3 2" xfId="29545" xr:uid="{00000000-0005-0000-0000-0000806B0000}"/>
    <cellStyle name="SAPBEXresItem 4 2 4" xfId="17145" xr:uid="{00000000-0005-0000-0000-0000816B0000}"/>
    <cellStyle name="SAPBEXresItem 4 2 5" xfId="24138" xr:uid="{00000000-0005-0000-0000-0000826B0000}"/>
    <cellStyle name="SAPBEXresItem 4 3" xfId="10944" xr:uid="{00000000-0005-0000-0000-0000836B0000}"/>
    <cellStyle name="SAPBEXresItem 4 3 2" xfId="22252" xr:uid="{00000000-0005-0000-0000-0000846B0000}"/>
    <cellStyle name="SAPBEXresItem 4 3 2 2" xfId="29149" xr:uid="{00000000-0005-0000-0000-0000856B0000}"/>
    <cellStyle name="SAPBEXresItem 4 3 3" xfId="23154" xr:uid="{00000000-0005-0000-0000-0000866B0000}"/>
    <cellStyle name="SAPBEXresItem 4 3 3 2" xfId="30050" xr:uid="{00000000-0005-0000-0000-0000876B0000}"/>
    <cellStyle name="SAPBEXresItem 4 3 4" xfId="17655" xr:uid="{00000000-0005-0000-0000-0000886B0000}"/>
    <cellStyle name="SAPBEXresItem 4 3 5" xfId="24637" xr:uid="{00000000-0005-0000-0000-0000896B0000}"/>
    <cellStyle name="SAPBEXresItem 4 4" xfId="18178" xr:uid="{00000000-0005-0000-0000-00008A6B0000}"/>
    <cellStyle name="SAPBEXresItem 4 4 2" xfId="25092" xr:uid="{00000000-0005-0000-0000-00008B6B0000}"/>
    <cellStyle name="SAPBEXresItem 4 5" xfId="13439" xr:uid="{00000000-0005-0000-0000-00008C6B0000}"/>
    <cellStyle name="SAPBEXresItem 5" xfId="10405" xr:uid="{00000000-0005-0000-0000-00008D6B0000}"/>
    <cellStyle name="SAPBEXresItem 5 2" xfId="9677" xr:uid="{00000000-0005-0000-0000-00008E6B0000}"/>
    <cellStyle name="SAPBEXresItem 5 2 2" xfId="21146" xr:uid="{00000000-0005-0000-0000-00008F6B0000}"/>
    <cellStyle name="SAPBEXresItem 5 2 2 2" xfId="28050" xr:uid="{00000000-0005-0000-0000-0000906B0000}"/>
    <cellStyle name="SAPBEXresItem 5 2 3" xfId="20556" xr:uid="{00000000-0005-0000-0000-0000916B0000}"/>
    <cellStyle name="SAPBEXresItem 5 2 3 2" xfId="27460" xr:uid="{00000000-0005-0000-0000-0000926B0000}"/>
    <cellStyle name="SAPBEXresItem 5 2 4" xfId="16524" xr:uid="{00000000-0005-0000-0000-0000936B0000}"/>
    <cellStyle name="SAPBEXresItem 5 2 5" xfId="23607" xr:uid="{00000000-0005-0000-0000-0000946B0000}"/>
    <cellStyle name="SAPBEXresItem 5 3" xfId="21737" xr:uid="{00000000-0005-0000-0000-0000956B0000}"/>
    <cellStyle name="SAPBEXresItem 5 3 2" xfId="28635" xr:uid="{00000000-0005-0000-0000-0000966B0000}"/>
    <cellStyle name="SAPBEXresItem 5 4" xfId="22643" xr:uid="{00000000-0005-0000-0000-0000976B0000}"/>
    <cellStyle name="SAPBEXresItem 5 4 2" xfId="29540" xr:uid="{00000000-0005-0000-0000-0000986B0000}"/>
    <cellStyle name="SAPBEXresItem 5 5" xfId="17140" xr:uid="{00000000-0005-0000-0000-0000996B0000}"/>
    <cellStyle name="SAPBEXresItem 5 6" xfId="24133" xr:uid="{00000000-0005-0000-0000-00009A6B0000}"/>
    <cellStyle name="SAPBEXresItem 6" xfId="10939" xr:uid="{00000000-0005-0000-0000-00009B6B0000}"/>
    <cellStyle name="SAPBEXresItem 6 2" xfId="9727" xr:uid="{00000000-0005-0000-0000-00009C6B0000}"/>
    <cellStyle name="SAPBEXresItem 6 2 2" xfId="21196" xr:uid="{00000000-0005-0000-0000-00009D6B0000}"/>
    <cellStyle name="SAPBEXresItem 6 2 2 2" xfId="28100" xr:uid="{00000000-0005-0000-0000-00009E6B0000}"/>
    <cellStyle name="SAPBEXresItem 6 2 3" xfId="17933" xr:uid="{00000000-0005-0000-0000-00009F6B0000}"/>
    <cellStyle name="SAPBEXresItem 6 2 3 2" xfId="24847" xr:uid="{00000000-0005-0000-0000-0000A06B0000}"/>
    <cellStyle name="SAPBEXresItem 6 2 4" xfId="16574" xr:uid="{00000000-0005-0000-0000-0000A16B0000}"/>
    <cellStyle name="SAPBEXresItem 6 2 5" xfId="23657" xr:uid="{00000000-0005-0000-0000-0000A26B0000}"/>
    <cellStyle name="SAPBEXresItem 6 3" xfId="22247" xr:uid="{00000000-0005-0000-0000-0000A36B0000}"/>
    <cellStyle name="SAPBEXresItem 6 3 2" xfId="29144" xr:uid="{00000000-0005-0000-0000-0000A46B0000}"/>
    <cellStyle name="SAPBEXresItem 6 4" xfId="23149" xr:uid="{00000000-0005-0000-0000-0000A56B0000}"/>
    <cellStyle name="SAPBEXresItem 6 4 2" xfId="30045" xr:uid="{00000000-0005-0000-0000-0000A66B0000}"/>
    <cellStyle name="SAPBEXresItem 6 5" xfId="17650" xr:uid="{00000000-0005-0000-0000-0000A76B0000}"/>
    <cellStyle name="SAPBEXresItem 6 6" xfId="24632" xr:uid="{00000000-0005-0000-0000-0000A86B0000}"/>
    <cellStyle name="SAPBEXresItem 7" xfId="9358" xr:uid="{00000000-0005-0000-0000-0000A96B0000}"/>
    <cellStyle name="SAPBEXresItem 7 2" xfId="20866" xr:uid="{00000000-0005-0000-0000-0000AA6B0000}"/>
    <cellStyle name="SAPBEXresItem 7 2 2" xfId="27770" xr:uid="{00000000-0005-0000-0000-0000AB6B0000}"/>
    <cellStyle name="SAPBEXresItem 7 3" xfId="18577" xr:uid="{00000000-0005-0000-0000-0000AC6B0000}"/>
    <cellStyle name="SAPBEXresItem 7 3 2" xfId="25488" xr:uid="{00000000-0005-0000-0000-0000AD6B0000}"/>
    <cellStyle name="SAPBEXresItem 7 4" xfId="16209" xr:uid="{00000000-0005-0000-0000-0000AE6B0000}"/>
    <cellStyle name="SAPBEXresItem 7 5" xfId="15788" xr:uid="{00000000-0005-0000-0000-0000AF6B0000}"/>
    <cellStyle name="SAPBEXresItem 8" xfId="6996" xr:uid="{00000000-0005-0000-0000-0000B06B0000}"/>
    <cellStyle name="SAPBEXresItem 8 2" xfId="20655" xr:uid="{00000000-0005-0000-0000-0000B16B0000}"/>
    <cellStyle name="SAPBEXresItem 8 2 2" xfId="27559" xr:uid="{00000000-0005-0000-0000-0000B26B0000}"/>
    <cellStyle name="SAPBEXresItem 8 3" xfId="18413" xr:uid="{00000000-0005-0000-0000-0000B36B0000}"/>
    <cellStyle name="SAPBEXresItem 8 3 2" xfId="25326" xr:uid="{00000000-0005-0000-0000-0000B46B0000}"/>
    <cellStyle name="SAPBEXresItem 8 4" xfId="15814" xr:uid="{00000000-0005-0000-0000-0000B56B0000}"/>
    <cellStyle name="SAPBEXresItem 8 5" xfId="14942" xr:uid="{00000000-0005-0000-0000-0000B66B0000}"/>
    <cellStyle name="SAPBEXresItem 9" xfId="6250" xr:uid="{00000000-0005-0000-0000-0000B76B0000}"/>
    <cellStyle name="SAPBEXresItemX" xfId="384" xr:uid="{00000000-0005-0000-0000-0000B86B0000}"/>
    <cellStyle name="SAPBEXresItemX 10" xfId="10945" xr:uid="{00000000-0005-0000-0000-0000B96B0000}"/>
    <cellStyle name="SAPBEXresItemX 10 2" xfId="22253" xr:uid="{00000000-0005-0000-0000-0000BA6B0000}"/>
    <cellStyle name="SAPBEXresItemX 10 2 2" xfId="29150" xr:uid="{00000000-0005-0000-0000-0000BB6B0000}"/>
    <cellStyle name="SAPBEXresItemX 10 3" xfId="23155" xr:uid="{00000000-0005-0000-0000-0000BC6B0000}"/>
    <cellStyle name="SAPBEXresItemX 10 3 2" xfId="30051" xr:uid="{00000000-0005-0000-0000-0000BD6B0000}"/>
    <cellStyle name="SAPBEXresItemX 10 4" xfId="17656" xr:uid="{00000000-0005-0000-0000-0000BE6B0000}"/>
    <cellStyle name="SAPBEXresItemX 10 5" xfId="24638" xr:uid="{00000000-0005-0000-0000-0000BF6B0000}"/>
    <cellStyle name="SAPBEXresItemX 11" xfId="18121" xr:uid="{00000000-0005-0000-0000-0000C06B0000}"/>
    <cellStyle name="SAPBEXresItemX 11 2" xfId="25035" xr:uid="{00000000-0005-0000-0000-0000C16B0000}"/>
    <cellStyle name="SAPBEXresItemX 12" xfId="13384" xr:uid="{00000000-0005-0000-0000-0000C26B0000}"/>
    <cellStyle name="SAPBEXresItemX 2" xfId="385" xr:uid="{00000000-0005-0000-0000-0000C36B0000}"/>
    <cellStyle name="SAPBEXresItemX 2 10" xfId="13385" xr:uid="{00000000-0005-0000-0000-0000C46B0000}"/>
    <cellStyle name="SAPBEXresItemX 2 2" xfId="3038" xr:uid="{00000000-0005-0000-0000-0000C56B0000}"/>
    <cellStyle name="SAPBEXresItemX 2 2 2" xfId="5253" xr:uid="{00000000-0005-0000-0000-0000C66B0000}"/>
    <cellStyle name="SAPBEXresItemX 2 2 2 2" xfId="10414" xr:uid="{00000000-0005-0000-0000-0000C76B0000}"/>
    <cellStyle name="SAPBEXresItemX 2 2 2 2 2" xfId="21746" xr:uid="{00000000-0005-0000-0000-0000C86B0000}"/>
    <cellStyle name="SAPBEXresItemX 2 2 2 2 2 2" xfId="28644" xr:uid="{00000000-0005-0000-0000-0000C96B0000}"/>
    <cellStyle name="SAPBEXresItemX 2 2 2 2 3" xfId="22652" xr:uid="{00000000-0005-0000-0000-0000CA6B0000}"/>
    <cellStyle name="SAPBEXresItemX 2 2 2 2 3 2" xfId="29549" xr:uid="{00000000-0005-0000-0000-0000CB6B0000}"/>
    <cellStyle name="SAPBEXresItemX 2 2 2 2 4" xfId="17149" xr:uid="{00000000-0005-0000-0000-0000CC6B0000}"/>
    <cellStyle name="SAPBEXresItemX 2 2 2 2 5" xfId="24142" xr:uid="{00000000-0005-0000-0000-0000CD6B0000}"/>
    <cellStyle name="SAPBEXresItemX 2 2 2 3" xfId="10948" xr:uid="{00000000-0005-0000-0000-0000CE6B0000}"/>
    <cellStyle name="SAPBEXresItemX 2 2 2 3 2" xfId="22256" xr:uid="{00000000-0005-0000-0000-0000CF6B0000}"/>
    <cellStyle name="SAPBEXresItemX 2 2 2 3 2 2" xfId="29153" xr:uid="{00000000-0005-0000-0000-0000D06B0000}"/>
    <cellStyle name="SAPBEXresItemX 2 2 2 3 3" xfId="23158" xr:uid="{00000000-0005-0000-0000-0000D16B0000}"/>
    <cellStyle name="SAPBEXresItemX 2 2 2 3 3 2" xfId="30054" xr:uid="{00000000-0005-0000-0000-0000D26B0000}"/>
    <cellStyle name="SAPBEXresItemX 2 2 2 3 4" xfId="17659" xr:uid="{00000000-0005-0000-0000-0000D36B0000}"/>
    <cellStyle name="SAPBEXresItemX 2 2 2 3 5" xfId="24641" xr:uid="{00000000-0005-0000-0000-0000D46B0000}"/>
    <cellStyle name="SAPBEXresItemX 2 2 2 4" xfId="19595" xr:uid="{00000000-0005-0000-0000-0000D56B0000}"/>
    <cellStyle name="SAPBEXresItemX 2 2 2 4 2" xfId="26504" xr:uid="{00000000-0005-0000-0000-0000D66B0000}"/>
    <cellStyle name="SAPBEXresItemX 2 2 2 5" xfId="14885" xr:uid="{00000000-0005-0000-0000-0000D76B0000}"/>
    <cellStyle name="SAPBEXresItemX 2 2 3" xfId="10413" xr:uid="{00000000-0005-0000-0000-0000D86B0000}"/>
    <cellStyle name="SAPBEXresItemX 2 2 3 2" xfId="21745" xr:uid="{00000000-0005-0000-0000-0000D96B0000}"/>
    <cellStyle name="SAPBEXresItemX 2 2 3 2 2" xfId="28643" xr:uid="{00000000-0005-0000-0000-0000DA6B0000}"/>
    <cellStyle name="SAPBEXresItemX 2 2 3 3" xfId="22651" xr:uid="{00000000-0005-0000-0000-0000DB6B0000}"/>
    <cellStyle name="SAPBEXresItemX 2 2 3 3 2" xfId="29548" xr:uid="{00000000-0005-0000-0000-0000DC6B0000}"/>
    <cellStyle name="SAPBEXresItemX 2 2 3 4" xfId="17148" xr:uid="{00000000-0005-0000-0000-0000DD6B0000}"/>
    <cellStyle name="SAPBEXresItemX 2 2 3 5" xfId="24141" xr:uid="{00000000-0005-0000-0000-0000DE6B0000}"/>
    <cellStyle name="SAPBEXresItemX 2 2 4" xfId="10947" xr:uid="{00000000-0005-0000-0000-0000DF6B0000}"/>
    <cellStyle name="SAPBEXresItemX 2 2 4 2" xfId="22255" xr:uid="{00000000-0005-0000-0000-0000E06B0000}"/>
    <cellStyle name="SAPBEXresItemX 2 2 4 2 2" xfId="29152" xr:uid="{00000000-0005-0000-0000-0000E16B0000}"/>
    <cellStyle name="SAPBEXresItemX 2 2 4 3" xfId="23157" xr:uid="{00000000-0005-0000-0000-0000E26B0000}"/>
    <cellStyle name="SAPBEXresItemX 2 2 4 3 2" xfId="30053" xr:uid="{00000000-0005-0000-0000-0000E36B0000}"/>
    <cellStyle name="SAPBEXresItemX 2 2 4 4" xfId="17658" xr:uid="{00000000-0005-0000-0000-0000E46B0000}"/>
    <cellStyle name="SAPBEXresItemX 2 2 4 5" xfId="24640" xr:uid="{00000000-0005-0000-0000-0000E56B0000}"/>
    <cellStyle name="SAPBEXresItemX 2 2 5" xfId="9733" xr:uid="{00000000-0005-0000-0000-0000E66B0000}"/>
    <cellStyle name="SAPBEXresItemX 2 2 5 2" xfId="21202" xr:uid="{00000000-0005-0000-0000-0000E76B0000}"/>
    <cellStyle name="SAPBEXresItemX 2 2 5 2 2" xfId="28106" xr:uid="{00000000-0005-0000-0000-0000E86B0000}"/>
    <cellStyle name="SAPBEXresItemX 2 2 5 3" xfId="20017" xr:uid="{00000000-0005-0000-0000-0000E96B0000}"/>
    <cellStyle name="SAPBEXresItemX 2 2 5 3 2" xfId="26925" xr:uid="{00000000-0005-0000-0000-0000EA6B0000}"/>
    <cellStyle name="SAPBEXresItemX 2 2 5 4" xfId="16580" xr:uid="{00000000-0005-0000-0000-0000EB6B0000}"/>
    <cellStyle name="SAPBEXresItemX 2 2 5 5" xfId="23663" xr:uid="{00000000-0005-0000-0000-0000EC6B0000}"/>
    <cellStyle name="SAPBEXresItemX 2 2 6" xfId="18837" xr:uid="{00000000-0005-0000-0000-0000ED6B0000}"/>
    <cellStyle name="SAPBEXresItemX 2 2 6 2" xfId="25747" xr:uid="{00000000-0005-0000-0000-0000EE6B0000}"/>
    <cellStyle name="SAPBEXresItemX 2 2 7" xfId="14166" xr:uid="{00000000-0005-0000-0000-0000EF6B0000}"/>
    <cellStyle name="SAPBEXresItemX 2 3" xfId="5252" xr:uid="{00000000-0005-0000-0000-0000F06B0000}"/>
    <cellStyle name="SAPBEXresItemX 2 3 2" xfId="10415" xr:uid="{00000000-0005-0000-0000-0000F16B0000}"/>
    <cellStyle name="SAPBEXresItemX 2 3 2 2" xfId="21747" xr:uid="{00000000-0005-0000-0000-0000F26B0000}"/>
    <cellStyle name="SAPBEXresItemX 2 3 2 2 2" xfId="28645" xr:uid="{00000000-0005-0000-0000-0000F36B0000}"/>
    <cellStyle name="SAPBEXresItemX 2 3 2 3" xfId="22653" xr:uid="{00000000-0005-0000-0000-0000F46B0000}"/>
    <cellStyle name="SAPBEXresItemX 2 3 2 3 2" xfId="29550" xr:uid="{00000000-0005-0000-0000-0000F56B0000}"/>
    <cellStyle name="SAPBEXresItemX 2 3 2 4" xfId="17150" xr:uid="{00000000-0005-0000-0000-0000F66B0000}"/>
    <cellStyle name="SAPBEXresItemX 2 3 2 5" xfId="24143" xr:uid="{00000000-0005-0000-0000-0000F76B0000}"/>
    <cellStyle name="SAPBEXresItemX 2 3 3" xfId="10949" xr:uid="{00000000-0005-0000-0000-0000F86B0000}"/>
    <cellStyle name="SAPBEXresItemX 2 3 3 2" xfId="22257" xr:uid="{00000000-0005-0000-0000-0000F96B0000}"/>
    <cellStyle name="SAPBEXresItemX 2 3 3 2 2" xfId="29154" xr:uid="{00000000-0005-0000-0000-0000FA6B0000}"/>
    <cellStyle name="SAPBEXresItemX 2 3 3 3" xfId="23159" xr:uid="{00000000-0005-0000-0000-0000FB6B0000}"/>
    <cellStyle name="SAPBEXresItemX 2 3 3 3 2" xfId="30055" xr:uid="{00000000-0005-0000-0000-0000FC6B0000}"/>
    <cellStyle name="SAPBEXresItemX 2 3 3 4" xfId="17660" xr:uid="{00000000-0005-0000-0000-0000FD6B0000}"/>
    <cellStyle name="SAPBEXresItemX 2 3 3 5" xfId="24642" xr:uid="{00000000-0005-0000-0000-0000FE6B0000}"/>
    <cellStyle name="SAPBEXresItemX 2 3 4" xfId="9638" xr:uid="{00000000-0005-0000-0000-0000FF6B0000}"/>
    <cellStyle name="SAPBEXresItemX 2 3 4 2" xfId="21108" xr:uid="{00000000-0005-0000-0000-0000006C0000}"/>
    <cellStyle name="SAPBEXresItemX 2 3 4 2 2" xfId="28012" xr:uid="{00000000-0005-0000-0000-0000016C0000}"/>
    <cellStyle name="SAPBEXresItemX 2 3 4 3" xfId="19087" xr:uid="{00000000-0005-0000-0000-0000026C0000}"/>
    <cellStyle name="SAPBEXresItemX 2 3 4 3 2" xfId="25996" xr:uid="{00000000-0005-0000-0000-0000036C0000}"/>
    <cellStyle name="SAPBEXresItemX 2 3 4 4" xfId="16485" xr:uid="{00000000-0005-0000-0000-0000046C0000}"/>
    <cellStyle name="SAPBEXresItemX 2 3 4 5" xfId="23569" xr:uid="{00000000-0005-0000-0000-0000056C0000}"/>
    <cellStyle name="SAPBEXresItemX 2 3 5" xfId="19594" xr:uid="{00000000-0005-0000-0000-0000066C0000}"/>
    <cellStyle name="SAPBEXresItemX 2 3 5 2" xfId="26503" xr:uid="{00000000-0005-0000-0000-0000076C0000}"/>
    <cellStyle name="SAPBEXresItemX 2 3 6" xfId="14884" xr:uid="{00000000-0005-0000-0000-0000086C0000}"/>
    <cellStyle name="SAPBEXresItemX 2 4" xfId="2811" xr:uid="{00000000-0005-0000-0000-0000096C0000}"/>
    <cellStyle name="SAPBEXresItemX 2 4 2" xfId="10416" xr:uid="{00000000-0005-0000-0000-00000A6C0000}"/>
    <cellStyle name="SAPBEXresItemX 2 4 2 2" xfId="21748" xr:uid="{00000000-0005-0000-0000-00000B6C0000}"/>
    <cellStyle name="SAPBEXresItemX 2 4 2 2 2" xfId="28646" xr:uid="{00000000-0005-0000-0000-00000C6C0000}"/>
    <cellStyle name="SAPBEXresItemX 2 4 2 3" xfId="22654" xr:uid="{00000000-0005-0000-0000-00000D6C0000}"/>
    <cellStyle name="SAPBEXresItemX 2 4 2 3 2" xfId="29551" xr:uid="{00000000-0005-0000-0000-00000E6C0000}"/>
    <cellStyle name="SAPBEXresItemX 2 4 2 4" xfId="17151" xr:uid="{00000000-0005-0000-0000-00000F6C0000}"/>
    <cellStyle name="SAPBEXresItemX 2 4 2 5" xfId="24144" xr:uid="{00000000-0005-0000-0000-0000106C0000}"/>
    <cellStyle name="SAPBEXresItemX 2 4 3" xfId="10950" xr:uid="{00000000-0005-0000-0000-0000116C0000}"/>
    <cellStyle name="SAPBEXresItemX 2 4 3 2" xfId="22258" xr:uid="{00000000-0005-0000-0000-0000126C0000}"/>
    <cellStyle name="SAPBEXresItemX 2 4 3 2 2" xfId="29155" xr:uid="{00000000-0005-0000-0000-0000136C0000}"/>
    <cellStyle name="SAPBEXresItemX 2 4 3 3" xfId="23160" xr:uid="{00000000-0005-0000-0000-0000146C0000}"/>
    <cellStyle name="SAPBEXresItemX 2 4 3 3 2" xfId="30056" xr:uid="{00000000-0005-0000-0000-0000156C0000}"/>
    <cellStyle name="SAPBEXresItemX 2 4 3 4" xfId="17661" xr:uid="{00000000-0005-0000-0000-0000166C0000}"/>
    <cellStyle name="SAPBEXresItemX 2 4 3 5" xfId="24643" xr:uid="{00000000-0005-0000-0000-0000176C0000}"/>
    <cellStyle name="SAPBEXresItemX 2 4 4" xfId="10551" xr:uid="{00000000-0005-0000-0000-0000186C0000}"/>
    <cellStyle name="SAPBEXresItemX 2 4 4 2" xfId="21859" xr:uid="{00000000-0005-0000-0000-0000196C0000}"/>
    <cellStyle name="SAPBEXresItemX 2 4 4 2 2" xfId="28756" xr:uid="{00000000-0005-0000-0000-00001A6C0000}"/>
    <cellStyle name="SAPBEXresItemX 2 4 4 3" xfId="22761" xr:uid="{00000000-0005-0000-0000-00001B6C0000}"/>
    <cellStyle name="SAPBEXresItemX 2 4 4 3 2" xfId="29657" xr:uid="{00000000-0005-0000-0000-00001C6C0000}"/>
    <cellStyle name="SAPBEXresItemX 2 4 4 4" xfId="17262" xr:uid="{00000000-0005-0000-0000-00001D6C0000}"/>
    <cellStyle name="SAPBEXresItemX 2 4 4 5" xfId="24244" xr:uid="{00000000-0005-0000-0000-00001E6C0000}"/>
    <cellStyle name="SAPBEXresItemX 2 4 5" xfId="18758" xr:uid="{00000000-0005-0000-0000-00001F6C0000}"/>
    <cellStyle name="SAPBEXresItemX 2 4 5 2" xfId="25669" xr:uid="{00000000-0005-0000-0000-0000206C0000}"/>
    <cellStyle name="SAPBEXresItemX 2 4 6" xfId="14098" xr:uid="{00000000-0005-0000-0000-0000216C0000}"/>
    <cellStyle name="SAPBEXresItemX 2 5" xfId="10412" xr:uid="{00000000-0005-0000-0000-0000226C0000}"/>
    <cellStyle name="SAPBEXresItemX 2 5 2" xfId="9381" xr:uid="{00000000-0005-0000-0000-0000236C0000}"/>
    <cellStyle name="SAPBEXresItemX 2 5 2 2" xfId="20886" xr:uid="{00000000-0005-0000-0000-0000246C0000}"/>
    <cellStyle name="SAPBEXresItemX 2 5 2 2 2" xfId="27790" xr:uid="{00000000-0005-0000-0000-0000256C0000}"/>
    <cellStyle name="SAPBEXresItemX 2 5 2 3" xfId="19113" xr:uid="{00000000-0005-0000-0000-0000266C0000}"/>
    <cellStyle name="SAPBEXresItemX 2 5 2 3 2" xfId="26022" xr:uid="{00000000-0005-0000-0000-0000276C0000}"/>
    <cellStyle name="SAPBEXresItemX 2 5 2 4" xfId="16232" xr:uid="{00000000-0005-0000-0000-0000286C0000}"/>
    <cellStyle name="SAPBEXresItemX 2 5 2 5" xfId="23347" xr:uid="{00000000-0005-0000-0000-0000296C0000}"/>
    <cellStyle name="SAPBEXresItemX 2 5 3" xfId="21744" xr:uid="{00000000-0005-0000-0000-00002A6C0000}"/>
    <cellStyle name="SAPBEXresItemX 2 5 3 2" xfId="28642" xr:uid="{00000000-0005-0000-0000-00002B6C0000}"/>
    <cellStyle name="SAPBEXresItemX 2 5 4" xfId="22650" xr:uid="{00000000-0005-0000-0000-00002C6C0000}"/>
    <cellStyle name="SAPBEXresItemX 2 5 4 2" xfId="29547" xr:uid="{00000000-0005-0000-0000-00002D6C0000}"/>
    <cellStyle name="SAPBEXresItemX 2 5 5" xfId="17147" xr:uid="{00000000-0005-0000-0000-00002E6C0000}"/>
    <cellStyle name="SAPBEXresItemX 2 5 6" xfId="24140" xr:uid="{00000000-0005-0000-0000-00002F6C0000}"/>
    <cellStyle name="SAPBEXresItemX 2 6" xfId="10946" xr:uid="{00000000-0005-0000-0000-0000306C0000}"/>
    <cellStyle name="SAPBEXresItemX 2 6 2" xfId="9778" xr:uid="{00000000-0005-0000-0000-0000316C0000}"/>
    <cellStyle name="SAPBEXresItemX 2 6 2 2" xfId="21247" xr:uid="{00000000-0005-0000-0000-0000326C0000}"/>
    <cellStyle name="SAPBEXresItemX 2 6 2 2 2" xfId="28151" xr:uid="{00000000-0005-0000-0000-0000336C0000}"/>
    <cellStyle name="SAPBEXresItemX 2 6 2 3" xfId="19209" xr:uid="{00000000-0005-0000-0000-0000346C0000}"/>
    <cellStyle name="SAPBEXresItemX 2 6 2 3 2" xfId="26118" xr:uid="{00000000-0005-0000-0000-0000356C0000}"/>
    <cellStyle name="SAPBEXresItemX 2 6 2 4" xfId="16625" xr:uid="{00000000-0005-0000-0000-0000366C0000}"/>
    <cellStyle name="SAPBEXresItemX 2 6 2 5" xfId="23708" xr:uid="{00000000-0005-0000-0000-0000376C0000}"/>
    <cellStyle name="SAPBEXresItemX 2 6 3" xfId="22254" xr:uid="{00000000-0005-0000-0000-0000386C0000}"/>
    <cellStyle name="SAPBEXresItemX 2 6 3 2" xfId="29151" xr:uid="{00000000-0005-0000-0000-0000396C0000}"/>
    <cellStyle name="SAPBEXresItemX 2 6 4" xfId="23156" xr:uid="{00000000-0005-0000-0000-00003A6C0000}"/>
    <cellStyle name="SAPBEXresItemX 2 6 4 2" xfId="30052" xr:uid="{00000000-0005-0000-0000-00003B6C0000}"/>
    <cellStyle name="SAPBEXresItemX 2 6 5" xfId="17657" xr:uid="{00000000-0005-0000-0000-00003C6C0000}"/>
    <cellStyle name="SAPBEXresItemX 2 6 6" xfId="24639" xr:uid="{00000000-0005-0000-0000-00003D6C0000}"/>
    <cellStyle name="SAPBEXresItemX 2 7" xfId="6248" xr:uid="{00000000-0005-0000-0000-00003E6C0000}"/>
    <cellStyle name="SAPBEXresItemX 2 7 2" xfId="20225" xr:uid="{00000000-0005-0000-0000-00003F6C0000}"/>
    <cellStyle name="SAPBEXresItemX 2 7 2 2" xfId="27129" xr:uid="{00000000-0005-0000-0000-0000406C0000}"/>
    <cellStyle name="SAPBEXresItemX 2 7 3" xfId="20492" xr:uid="{00000000-0005-0000-0000-0000416C0000}"/>
    <cellStyle name="SAPBEXresItemX 2 7 3 2" xfId="27396" xr:uid="{00000000-0005-0000-0000-0000426C0000}"/>
    <cellStyle name="SAPBEXresItemX 2 7 4" xfId="15514" xr:uid="{00000000-0005-0000-0000-0000436C0000}"/>
    <cellStyle name="SAPBEXresItemX 2 7 5" xfId="13890" xr:uid="{00000000-0005-0000-0000-0000446C0000}"/>
    <cellStyle name="SAPBEXresItemX 2 8" xfId="9921" xr:uid="{00000000-0005-0000-0000-0000456C0000}"/>
    <cellStyle name="SAPBEXresItemX 2 8 2" xfId="21390" xr:uid="{00000000-0005-0000-0000-0000466C0000}"/>
    <cellStyle name="SAPBEXresItemX 2 8 2 2" xfId="28289" xr:uid="{00000000-0005-0000-0000-0000476C0000}"/>
    <cellStyle name="SAPBEXresItemX 2 8 3" xfId="21606" xr:uid="{00000000-0005-0000-0000-0000486C0000}"/>
    <cellStyle name="SAPBEXresItemX 2 8 3 2" xfId="28504" xr:uid="{00000000-0005-0000-0000-0000496C0000}"/>
    <cellStyle name="SAPBEXresItemX 2 8 4" xfId="16768" xr:uid="{00000000-0005-0000-0000-00004A6C0000}"/>
    <cellStyle name="SAPBEXresItemX 2 8 5" xfId="23846" xr:uid="{00000000-0005-0000-0000-00004B6C0000}"/>
    <cellStyle name="SAPBEXresItemX 2 9" xfId="18122" xr:uid="{00000000-0005-0000-0000-00004C6C0000}"/>
    <cellStyle name="SAPBEXresItemX 2 9 2" xfId="25036" xr:uid="{00000000-0005-0000-0000-00004D6C0000}"/>
    <cellStyle name="SAPBEXresItemX 3" xfId="495" xr:uid="{00000000-0005-0000-0000-00004E6C0000}"/>
    <cellStyle name="SAPBEXresItemX 3 2" xfId="5254" xr:uid="{00000000-0005-0000-0000-00004F6C0000}"/>
    <cellStyle name="SAPBEXresItemX 3 2 2" xfId="10418" xr:uid="{00000000-0005-0000-0000-0000506C0000}"/>
    <cellStyle name="SAPBEXresItemX 3 2 2 2" xfId="21750" xr:uid="{00000000-0005-0000-0000-0000516C0000}"/>
    <cellStyle name="SAPBEXresItemX 3 2 2 2 2" xfId="28648" xr:uid="{00000000-0005-0000-0000-0000526C0000}"/>
    <cellStyle name="SAPBEXresItemX 3 2 2 3" xfId="22656" xr:uid="{00000000-0005-0000-0000-0000536C0000}"/>
    <cellStyle name="SAPBEXresItemX 3 2 2 3 2" xfId="29553" xr:uid="{00000000-0005-0000-0000-0000546C0000}"/>
    <cellStyle name="SAPBEXresItemX 3 2 2 4" xfId="17153" xr:uid="{00000000-0005-0000-0000-0000556C0000}"/>
    <cellStyle name="SAPBEXresItemX 3 2 2 5" xfId="24146" xr:uid="{00000000-0005-0000-0000-0000566C0000}"/>
    <cellStyle name="SAPBEXresItemX 3 2 3" xfId="10952" xr:uid="{00000000-0005-0000-0000-0000576C0000}"/>
    <cellStyle name="SAPBEXresItemX 3 2 3 2" xfId="22260" xr:uid="{00000000-0005-0000-0000-0000586C0000}"/>
    <cellStyle name="SAPBEXresItemX 3 2 3 2 2" xfId="29157" xr:uid="{00000000-0005-0000-0000-0000596C0000}"/>
    <cellStyle name="SAPBEXresItemX 3 2 3 3" xfId="23162" xr:uid="{00000000-0005-0000-0000-00005A6C0000}"/>
    <cellStyle name="SAPBEXresItemX 3 2 3 3 2" xfId="30058" xr:uid="{00000000-0005-0000-0000-00005B6C0000}"/>
    <cellStyle name="SAPBEXresItemX 3 2 3 4" xfId="17663" xr:uid="{00000000-0005-0000-0000-00005C6C0000}"/>
    <cellStyle name="SAPBEXresItemX 3 2 3 5" xfId="24645" xr:uid="{00000000-0005-0000-0000-00005D6C0000}"/>
    <cellStyle name="SAPBEXresItemX 3 2 4" xfId="19596" xr:uid="{00000000-0005-0000-0000-00005E6C0000}"/>
    <cellStyle name="SAPBEXresItemX 3 2 4 2" xfId="26505" xr:uid="{00000000-0005-0000-0000-00005F6C0000}"/>
    <cellStyle name="SAPBEXresItemX 3 2 5" xfId="14886" xr:uid="{00000000-0005-0000-0000-0000606C0000}"/>
    <cellStyle name="SAPBEXresItemX 3 3" xfId="3039" xr:uid="{00000000-0005-0000-0000-0000616C0000}"/>
    <cellStyle name="SAPBEXresItemX 3 3 2" xfId="10419" xr:uid="{00000000-0005-0000-0000-0000626C0000}"/>
    <cellStyle name="SAPBEXresItemX 3 3 2 2" xfId="21751" xr:uid="{00000000-0005-0000-0000-0000636C0000}"/>
    <cellStyle name="SAPBEXresItemX 3 3 2 2 2" xfId="28649" xr:uid="{00000000-0005-0000-0000-0000646C0000}"/>
    <cellStyle name="SAPBEXresItemX 3 3 2 3" xfId="22657" xr:uid="{00000000-0005-0000-0000-0000656C0000}"/>
    <cellStyle name="SAPBEXresItemX 3 3 2 3 2" xfId="29554" xr:uid="{00000000-0005-0000-0000-0000666C0000}"/>
    <cellStyle name="SAPBEXresItemX 3 3 2 4" xfId="17154" xr:uid="{00000000-0005-0000-0000-0000676C0000}"/>
    <cellStyle name="SAPBEXresItemX 3 3 2 5" xfId="24147" xr:uid="{00000000-0005-0000-0000-0000686C0000}"/>
    <cellStyle name="SAPBEXresItemX 3 3 3" xfId="10953" xr:uid="{00000000-0005-0000-0000-0000696C0000}"/>
    <cellStyle name="SAPBEXresItemX 3 3 3 2" xfId="22261" xr:uid="{00000000-0005-0000-0000-00006A6C0000}"/>
    <cellStyle name="SAPBEXresItemX 3 3 3 2 2" xfId="29158" xr:uid="{00000000-0005-0000-0000-00006B6C0000}"/>
    <cellStyle name="SAPBEXresItemX 3 3 3 3" xfId="23163" xr:uid="{00000000-0005-0000-0000-00006C6C0000}"/>
    <cellStyle name="SAPBEXresItemX 3 3 3 3 2" xfId="30059" xr:uid="{00000000-0005-0000-0000-00006D6C0000}"/>
    <cellStyle name="SAPBEXresItemX 3 3 3 4" xfId="17664" xr:uid="{00000000-0005-0000-0000-00006E6C0000}"/>
    <cellStyle name="SAPBEXresItemX 3 3 3 5" xfId="24646" xr:uid="{00000000-0005-0000-0000-00006F6C0000}"/>
    <cellStyle name="SAPBEXresItemX 3 3 4" xfId="18838" xr:uid="{00000000-0005-0000-0000-0000706C0000}"/>
    <cellStyle name="SAPBEXresItemX 3 3 4 2" xfId="25748" xr:uid="{00000000-0005-0000-0000-0000716C0000}"/>
    <cellStyle name="SAPBEXresItemX 3 3 5" xfId="14167" xr:uid="{00000000-0005-0000-0000-0000726C0000}"/>
    <cellStyle name="SAPBEXresItemX 3 4" xfId="10417" xr:uid="{00000000-0005-0000-0000-0000736C0000}"/>
    <cellStyle name="SAPBEXresItemX 3 4 2" xfId="21749" xr:uid="{00000000-0005-0000-0000-0000746C0000}"/>
    <cellStyle name="SAPBEXresItemX 3 4 2 2" xfId="28647" xr:uid="{00000000-0005-0000-0000-0000756C0000}"/>
    <cellStyle name="SAPBEXresItemX 3 4 3" xfId="22655" xr:uid="{00000000-0005-0000-0000-0000766C0000}"/>
    <cellStyle name="SAPBEXresItemX 3 4 3 2" xfId="29552" xr:uid="{00000000-0005-0000-0000-0000776C0000}"/>
    <cellStyle name="SAPBEXresItemX 3 4 4" xfId="17152" xr:uid="{00000000-0005-0000-0000-0000786C0000}"/>
    <cellStyle name="SAPBEXresItemX 3 4 5" xfId="24145" xr:uid="{00000000-0005-0000-0000-0000796C0000}"/>
    <cellStyle name="SAPBEXresItemX 3 5" xfId="10951" xr:uid="{00000000-0005-0000-0000-00007A6C0000}"/>
    <cellStyle name="SAPBEXresItemX 3 5 2" xfId="22259" xr:uid="{00000000-0005-0000-0000-00007B6C0000}"/>
    <cellStyle name="SAPBEXresItemX 3 5 2 2" xfId="29156" xr:uid="{00000000-0005-0000-0000-00007C6C0000}"/>
    <cellStyle name="SAPBEXresItemX 3 5 3" xfId="23161" xr:uid="{00000000-0005-0000-0000-00007D6C0000}"/>
    <cellStyle name="SAPBEXresItemX 3 5 3 2" xfId="30057" xr:uid="{00000000-0005-0000-0000-00007E6C0000}"/>
    <cellStyle name="SAPBEXresItemX 3 5 4" xfId="17662" xr:uid="{00000000-0005-0000-0000-00007F6C0000}"/>
    <cellStyle name="SAPBEXresItemX 3 5 5" xfId="24644" xr:uid="{00000000-0005-0000-0000-0000806C0000}"/>
    <cellStyle name="SAPBEXresItemX 3 6" xfId="13194" xr:uid="{00000000-0005-0000-0000-0000816C0000}"/>
    <cellStyle name="SAPBEXresItemX 3 6 2" xfId="22493" xr:uid="{00000000-0005-0000-0000-0000826C0000}"/>
    <cellStyle name="SAPBEXresItemX 3 6 2 2" xfId="29390" xr:uid="{00000000-0005-0000-0000-0000836C0000}"/>
    <cellStyle name="SAPBEXresItemX 3 6 3" xfId="23333" xr:uid="{00000000-0005-0000-0000-0000846C0000}"/>
    <cellStyle name="SAPBEXresItemX 3 6 3 2" xfId="30229" xr:uid="{00000000-0005-0000-0000-0000856C0000}"/>
    <cellStyle name="SAPBEXresItemX 3 6 4" xfId="17897" xr:uid="{00000000-0005-0000-0000-0000866C0000}"/>
    <cellStyle name="SAPBEXresItemX 3 6 5" xfId="24816" xr:uid="{00000000-0005-0000-0000-0000876C0000}"/>
    <cellStyle name="SAPBEXresItemX 3 7" xfId="18179" xr:uid="{00000000-0005-0000-0000-0000886C0000}"/>
    <cellStyle name="SAPBEXresItemX 3 7 2" xfId="25093" xr:uid="{00000000-0005-0000-0000-0000896C0000}"/>
    <cellStyle name="SAPBEXresItemX 3 8" xfId="13440" xr:uid="{00000000-0005-0000-0000-00008A6C0000}"/>
    <cellStyle name="SAPBEXresItemX 4" xfId="3182" xr:uid="{00000000-0005-0000-0000-00008B6C0000}"/>
    <cellStyle name="SAPBEXresItemX 4 2" xfId="5255" xr:uid="{00000000-0005-0000-0000-00008C6C0000}"/>
    <cellStyle name="SAPBEXresItemX 4 2 2" xfId="10421" xr:uid="{00000000-0005-0000-0000-00008D6C0000}"/>
    <cellStyle name="SAPBEXresItemX 4 2 2 2" xfId="21753" xr:uid="{00000000-0005-0000-0000-00008E6C0000}"/>
    <cellStyle name="SAPBEXresItemX 4 2 2 2 2" xfId="28651" xr:uid="{00000000-0005-0000-0000-00008F6C0000}"/>
    <cellStyle name="SAPBEXresItemX 4 2 2 3" xfId="22659" xr:uid="{00000000-0005-0000-0000-0000906C0000}"/>
    <cellStyle name="SAPBEXresItemX 4 2 2 3 2" xfId="29556" xr:uid="{00000000-0005-0000-0000-0000916C0000}"/>
    <cellStyle name="SAPBEXresItemX 4 2 2 4" xfId="17156" xr:uid="{00000000-0005-0000-0000-0000926C0000}"/>
    <cellStyle name="SAPBEXresItemX 4 2 2 5" xfId="24149" xr:uid="{00000000-0005-0000-0000-0000936C0000}"/>
    <cellStyle name="SAPBEXresItemX 4 2 3" xfId="10955" xr:uid="{00000000-0005-0000-0000-0000946C0000}"/>
    <cellStyle name="SAPBEXresItemX 4 2 3 2" xfId="22263" xr:uid="{00000000-0005-0000-0000-0000956C0000}"/>
    <cellStyle name="SAPBEXresItemX 4 2 3 2 2" xfId="29160" xr:uid="{00000000-0005-0000-0000-0000966C0000}"/>
    <cellStyle name="SAPBEXresItemX 4 2 3 3" xfId="23165" xr:uid="{00000000-0005-0000-0000-0000976C0000}"/>
    <cellStyle name="SAPBEXresItemX 4 2 3 3 2" xfId="30061" xr:uid="{00000000-0005-0000-0000-0000986C0000}"/>
    <cellStyle name="SAPBEXresItemX 4 2 3 4" xfId="17666" xr:uid="{00000000-0005-0000-0000-0000996C0000}"/>
    <cellStyle name="SAPBEXresItemX 4 2 3 5" xfId="24648" xr:uid="{00000000-0005-0000-0000-00009A6C0000}"/>
    <cellStyle name="SAPBEXresItemX 4 2 4" xfId="19597" xr:uid="{00000000-0005-0000-0000-00009B6C0000}"/>
    <cellStyle name="SAPBEXresItemX 4 2 4 2" xfId="26506" xr:uid="{00000000-0005-0000-0000-00009C6C0000}"/>
    <cellStyle name="SAPBEXresItemX 4 2 5" xfId="14887" xr:uid="{00000000-0005-0000-0000-00009D6C0000}"/>
    <cellStyle name="SAPBEXresItemX 4 3" xfId="10420" xr:uid="{00000000-0005-0000-0000-00009E6C0000}"/>
    <cellStyle name="SAPBEXresItemX 4 3 2" xfId="21752" xr:uid="{00000000-0005-0000-0000-00009F6C0000}"/>
    <cellStyle name="SAPBEXresItemX 4 3 2 2" xfId="28650" xr:uid="{00000000-0005-0000-0000-0000A06C0000}"/>
    <cellStyle name="SAPBEXresItemX 4 3 3" xfId="22658" xr:uid="{00000000-0005-0000-0000-0000A16C0000}"/>
    <cellStyle name="SAPBEXresItemX 4 3 3 2" xfId="29555" xr:uid="{00000000-0005-0000-0000-0000A26C0000}"/>
    <cellStyle name="SAPBEXresItemX 4 3 4" xfId="17155" xr:uid="{00000000-0005-0000-0000-0000A36C0000}"/>
    <cellStyle name="SAPBEXresItemX 4 3 5" xfId="24148" xr:uid="{00000000-0005-0000-0000-0000A46C0000}"/>
    <cellStyle name="SAPBEXresItemX 4 4" xfId="10954" xr:uid="{00000000-0005-0000-0000-0000A56C0000}"/>
    <cellStyle name="SAPBEXresItemX 4 4 2" xfId="22262" xr:uid="{00000000-0005-0000-0000-0000A66C0000}"/>
    <cellStyle name="SAPBEXresItemX 4 4 2 2" xfId="29159" xr:uid="{00000000-0005-0000-0000-0000A76C0000}"/>
    <cellStyle name="SAPBEXresItemX 4 4 3" xfId="23164" xr:uid="{00000000-0005-0000-0000-0000A86C0000}"/>
    <cellStyle name="SAPBEXresItemX 4 4 3 2" xfId="30060" xr:uid="{00000000-0005-0000-0000-0000A96C0000}"/>
    <cellStyle name="SAPBEXresItemX 4 4 4" xfId="17665" xr:uid="{00000000-0005-0000-0000-0000AA6C0000}"/>
    <cellStyle name="SAPBEXresItemX 4 4 5" xfId="24647" xr:uid="{00000000-0005-0000-0000-0000AB6C0000}"/>
    <cellStyle name="SAPBEXresItemX 4 5" xfId="9889" xr:uid="{00000000-0005-0000-0000-0000AC6C0000}"/>
    <cellStyle name="SAPBEXresItemX 4 5 2" xfId="21358" xr:uid="{00000000-0005-0000-0000-0000AD6C0000}"/>
    <cellStyle name="SAPBEXresItemX 4 5 2 2" xfId="28260" xr:uid="{00000000-0005-0000-0000-0000AE6C0000}"/>
    <cellStyle name="SAPBEXresItemX 4 5 3" xfId="21851" xr:uid="{00000000-0005-0000-0000-0000AF6C0000}"/>
    <cellStyle name="SAPBEXresItemX 4 5 3 2" xfId="28748" xr:uid="{00000000-0005-0000-0000-0000B06C0000}"/>
    <cellStyle name="SAPBEXresItemX 4 5 4" xfId="16736" xr:uid="{00000000-0005-0000-0000-0000B16C0000}"/>
    <cellStyle name="SAPBEXresItemX 4 5 5" xfId="23817" xr:uid="{00000000-0005-0000-0000-0000B26C0000}"/>
    <cellStyle name="SAPBEXresItemX 4 6" xfId="18900" xr:uid="{00000000-0005-0000-0000-0000B36C0000}"/>
    <cellStyle name="SAPBEXresItemX 4 6 2" xfId="25809" xr:uid="{00000000-0005-0000-0000-0000B46C0000}"/>
    <cellStyle name="SAPBEXresItemX 4 7" xfId="14197" xr:uid="{00000000-0005-0000-0000-0000B56C0000}"/>
    <cellStyle name="SAPBEXresItemX 5" xfId="3375" xr:uid="{00000000-0005-0000-0000-0000B66C0000}"/>
    <cellStyle name="SAPBEXresItemX 5 2" xfId="10422" xr:uid="{00000000-0005-0000-0000-0000B76C0000}"/>
    <cellStyle name="SAPBEXresItemX 5 2 2" xfId="21754" xr:uid="{00000000-0005-0000-0000-0000B86C0000}"/>
    <cellStyle name="SAPBEXresItemX 5 2 2 2" xfId="28652" xr:uid="{00000000-0005-0000-0000-0000B96C0000}"/>
    <cellStyle name="SAPBEXresItemX 5 2 3" xfId="22660" xr:uid="{00000000-0005-0000-0000-0000BA6C0000}"/>
    <cellStyle name="SAPBEXresItemX 5 2 3 2" xfId="29557" xr:uid="{00000000-0005-0000-0000-0000BB6C0000}"/>
    <cellStyle name="SAPBEXresItemX 5 2 4" xfId="17157" xr:uid="{00000000-0005-0000-0000-0000BC6C0000}"/>
    <cellStyle name="SAPBEXresItemX 5 2 5" xfId="24150" xr:uid="{00000000-0005-0000-0000-0000BD6C0000}"/>
    <cellStyle name="SAPBEXresItemX 5 3" xfId="10956" xr:uid="{00000000-0005-0000-0000-0000BE6C0000}"/>
    <cellStyle name="SAPBEXresItemX 5 3 2" xfId="22264" xr:uid="{00000000-0005-0000-0000-0000BF6C0000}"/>
    <cellStyle name="SAPBEXresItemX 5 3 2 2" xfId="29161" xr:uid="{00000000-0005-0000-0000-0000C06C0000}"/>
    <cellStyle name="SAPBEXresItemX 5 3 3" xfId="23166" xr:uid="{00000000-0005-0000-0000-0000C16C0000}"/>
    <cellStyle name="SAPBEXresItemX 5 3 3 2" xfId="30062" xr:uid="{00000000-0005-0000-0000-0000C26C0000}"/>
    <cellStyle name="SAPBEXresItemX 5 3 4" xfId="17667" xr:uid="{00000000-0005-0000-0000-0000C36C0000}"/>
    <cellStyle name="SAPBEXresItemX 5 3 5" xfId="24649" xr:uid="{00000000-0005-0000-0000-0000C46C0000}"/>
    <cellStyle name="SAPBEXresItemX 5 4" xfId="9704" xr:uid="{00000000-0005-0000-0000-0000C56C0000}"/>
    <cellStyle name="SAPBEXresItemX 5 4 2" xfId="21173" xr:uid="{00000000-0005-0000-0000-0000C66C0000}"/>
    <cellStyle name="SAPBEXresItemX 5 4 2 2" xfId="28077" xr:uid="{00000000-0005-0000-0000-0000C76C0000}"/>
    <cellStyle name="SAPBEXresItemX 5 4 3" xfId="19227" xr:uid="{00000000-0005-0000-0000-0000C86C0000}"/>
    <cellStyle name="SAPBEXresItemX 5 4 3 2" xfId="26136" xr:uid="{00000000-0005-0000-0000-0000C96C0000}"/>
    <cellStyle name="SAPBEXresItemX 5 4 4" xfId="16551" xr:uid="{00000000-0005-0000-0000-0000CA6C0000}"/>
    <cellStyle name="SAPBEXresItemX 5 4 5" xfId="23634" xr:uid="{00000000-0005-0000-0000-0000CB6C0000}"/>
    <cellStyle name="SAPBEXresItemX 5 5" xfId="18948" xr:uid="{00000000-0005-0000-0000-0000CC6C0000}"/>
    <cellStyle name="SAPBEXresItemX 5 5 2" xfId="25857" xr:uid="{00000000-0005-0000-0000-0000CD6C0000}"/>
    <cellStyle name="SAPBEXresItemX 5 6" xfId="14321" xr:uid="{00000000-0005-0000-0000-0000CE6C0000}"/>
    <cellStyle name="SAPBEXresItemX 6" xfId="3851" xr:uid="{00000000-0005-0000-0000-0000CF6C0000}"/>
    <cellStyle name="SAPBEXresItemX 6 2" xfId="10423" xr:uid="{00000000-0005-0000-0000-0000D06C0000}"/>
    <cellStyle name="SAPBEXresItemX 6 2 2" xfId="21755" xr:uid="{00000000-0005-0000-0000-0000D16C0000}"/>
    <cellStyle name="SAPBEXresItemX 6 2 2 2" xfId="28653" xr:uid="{00000000-0005-0000-0000-0000D26C0000}"/>
    <cellStyle name="SAPBEXresItemX 6 2 3" xfId="22661" xr:uid="{00000000-0005-0000-0000-0000D36C0000}"/>
    <cellStyle name="SAPBEXresItemX 6 2 3 2" xfId="29558" xr:uid="{00000000-0005-0000-0000-0000D46C0000}"/>
    <cellStyle name="SAPBEXresItemX 6 2 4" xfId="17158" xr:uid="{00000000-0005-0000-0000-0000D56C0000}"/>
    <cellStyle name="SAPBEXresItemX 6 2 5" xfId="24151" xr:uid="{00000000-0005-0000-0000-0000D66C0000}"/>
    <cellStyle name="SAPBEXresItemX 6 3" xfId="10957" xr:uid="{00000000-0005-0000-0000-0000D76C0000}"/>
    <cellStyle name="SAPBEXresItemX 6 3 2" xfId="22265" xr:uid="{00000000-0005-0000-0000-0000D86C0000}"/>
    <cellStyle name="SAPBEXresItemX 6 3 2 2" xfId="29162" xr:uid="{00000000-0005-0000-0000-0000D96C0000}"/>
    <cellStyle name="SAPBEXresItemX 6 3 3" xfId="23167" xr:uid="{00000000-0005-0000-0000-0000DA6C0000}"/>
    <cellStyle name="SAPBEXresItemX 6 3 3 2" xfId="30063" xr:uid="{00000000-0005-0000-0000-0000DB6C0000}"/>
    <cellStyle name="SAPBEXresItemX 6 3 4" xfId="17668" xr:uid="{00000000-0005-0000-0000-0000DC6C0000}"/>
    <cellStyle name="SAPBEXresItemX 6 3 5" xfId="24650" xr:uid="{00000000-0005-0000-0000-0000DD6C0000}"/>
    <cellStyle name="SAPBEXresItemX 6 4" xfId="9669" xr:uid="{00000000-0005-0000-0000-0000DE6C0000}"/>
    <cellStyle name="SAPBEXresItemX 6 4 2" xfId="21138" xr:uid="{00000000-0005-0000-0000-0000DF6C0000}"/>
    <cellStyle name="SAPBEXresItemX 6 4 2 2" xfId="28042" xr:uid="{00000000-0005-0000-0000-0000E06C0000}"/>
    <cellStyle name="SAPBEXresItemX 6 4 3" xfId="18223" xr:uid="{00000000-0005-0000-0000-0000E16C0000}"/>
    <cellStyle name="SAPBEXresItemX 6 4 3 2" xfId="25137" xr:uid="{00000000-0005-0000-0000-0000E26C0000}"/>
    <cellStyle name="SAPBEXresItemX 6 4 4" xfId="16516" xr:uid="{00000000-0005-0000-0000-0000E36C0000}"/>
    <cellStyle name="SAPBEXresItemX 6 4 5" xfId="23599" xr:uid="{00000000-0005-0000-0000-0000E46C0000}"/>
    <cellStyle name="SAPBEXresItemX 6 5" xfId="19137" xr:uid="{00000000-0005-0000-0000-0000E56C0000}"/>
    <cellStyle name="SAPBEXresItemX 6 5 2" xfId="26046" xr:uid="{00000000-0005-0000-0000-0000E66C0000}"/>
    <cellStyle name="SAPBEXresItemX 6 6" xfId="14480" xr:uid="{00000000-0005-0000-0000-0000E76C0000}"/>
    <cellStyle name="SAPBEXresItemX 7" xfId="5251" xr:uid="{00000000-0005-0000-0000-0000E86C0000}"/>
    <cellStyle name="SAPBEXresItemX 7 2" xfId="10424" xr:uid="{00000000-0005-0000-0000-0000E96C0000}"/>
    <cellStyle name="SAPBEXresItemX 7 2 2" xfId="21756" xr:uid="{00000000-0005-0000-0000-0000EA6C0000}"/>
    <cellStyle name="SAPBEXresItemX 7 2 2 2" xfId="28654" xr:uid="{00000000-0005-0000-0000-0000EB6C0000}"/>
    <cellStyle name="SAPBEXresItemX 7 2 3" xfId="22662" xr:uid="{00000000-0005-0000-0000-0000EC6C0000}"/>
    <cellStyle name="SAPBEXresItemX 7 2 3 2" xfId="29559" xr:uid="{00000000-0005-0000-0000-0000ED6C0000}"/>
    <cellStyle name="SAPBEXresItemX 7 2 4" xfId="17159" xr:uid="{00000000-0005-0000-0000-0000EE6C0000}"/>
    <cellStyle name="SAPBEXresItemX 7 2 5" xfId="24152" xr:uid="{00000000-0005-0000-0000-0000EF6C0000}"/>
    <cellStyle name="SAPBEXresItemX 7 3" xfId="10958" xr:uid="{00000000-0005-0000-0000-0000F06C0000}"/>
    <cellStyle name="SAPBEXresItemX 7 3 2" xfId="22266" xr:uid="{00000000-0005-0000-0000-0000F16C0000}"/>
    <cellStyle name="SAPBEXresItemX 7 3 2 2" xfId="29163" xr:uid="{00000000-0005-0000-0000-0000F26C0000}"/>
    <cellStyle name="SAPBEXresItemX 7 3 3" xfId="23168" xr:uid="{00000000-0005-0000-0000-0000F36C0000}"/>
    <cellStyle name="SAPBEXresItemX 7 3 3 2" xfId="30064" xr:uid="{00000000-0005-0000-0000-0000F46C0000}"/>
    <cellStyle name="SAPBEXresItemX 7 3 4" xfId="17669" xr:uid="{00000000-0005-0000-0000-0000F56C0000}"/>
    <cellStyle name="SAPBEXresItemX 7 3 5" xfId="24651" xr:uid="{00000000-0005-0000-0000-0000F66C0000}"/>
    <cellStyle name="SAPBEXresItemX 7 4" xfId="9419" xr:uid="{00000000-0005-0000-0000-0000F76C0000}"/>
    <cellStyle name="SAPBEXresItemX 7 4 2" xfId="20919" xr:uid="{00000000-0005-0000-0000-0000F86C0000}"/>
    <cellStyle name="SAPBEXresItemX 7 4 2 2" xfId="27823" xr:uid="{00000000-0005-0000-0000-0000F96C0000}"/>
    <cellStyle name="SAPBEXresItemX 7 4 3" xfId="18923" xr:uid="{00000000-0005-0000-0000-0000FA6C0000}"/>
    <cellStyle name="SAPBEXresItemX 7 4 3 2" xfId="25832" xr:uid="{00000000-0005-0000-0000-0000FB6C0000}"/>
    <cellStyle name="SAPBEXresItemX 7 4 4" xfId="16270" xr:uid="{00000000-0005-0000-0000-0000FC6C0000}"/>
    <cellStyle name="SAPBEXresItemX 7 4 5" xfId="23380" xr:uid="{00000000-0005-0000-0000-0000FD6C0000}"/>
    <cellStyle name="SAPBEXresItemX 7 5" xfId="19593" xr:uid="{00000000-0005-0000-0000-0000FE6C0000}"/>
    <cellStyle name="SAPBEXresItemX 7 5 2" xfId="26502" xr:uid="{00000000-0005-0000-0000-0000FF6C0000}"/>
    <cellStyle name="SAPBEXresItemX 7 6" xfId="14883" xr:uid="{00000000-0005-0000-0000-0000006D0000}"/>
    <cellStyle name="SAPBEXresItemX 8" xfId="1794" xr:uid="{00000000-0005-0000-0000-0000016D0000}"/>
    <cellStyle name="SAPBEXresItemX 8 2" xfId="10425" xr:uid="{00000000-0005-0000-0000-0000026D0000}"/>
    <cellStyle name="SAPBEXresItemX 8 2 2" xfId="21757" xr:uid="{00000000-0005-0000-0000-0000036D0000}"/>
    <cellStyle name="SAPBEXresItemX 8 2 2 2" xfId="28655" xr:uid="{00000000-0005-0000-0000-0000046D0000}"/>
    <cellStyle name="SAPBEXresItemX 8 2 3" xfId="22663" xr:uid="{00000000-0005-0000-0000-0000056D0000}"/>
    <cellStyle name="SAPBEXresItemX 8 2 3 2" xfId="29560" xr:uid="{00000000-0005-0000-0000-0000066D0000}"/>
    <cellStyle name="SAPBEXresItemX 8 2 4" xfId="17160" xr:uid="{00000000-0005-0000-0000-0000076D0000}"/>
    <cellStyle name="SAPBEXresItemX 8 2 5" xfId="24153" xr:uid="{00000000-0005-0000-0000-0000086D0000}"/>
    <cellStyle name="SAPBEXresItemX 8 3" xfId="10959" xr:uid="{00000000-0005-0000-0000-0000096D0000}"/>
    <cellStyle name="SAPBEXresItemX 8 3 2" xfId="22267" xr:uid="{00000000-0005-0000-0000-00000A6D0000}"/>
    <cellStyle name="SAPBEXresItemX 8 3 2 2" xfId="29164" xr:uid="{00000000-0005-0000-0000-00000B6D0000}"/>
    <cellStyle name="SAPBEXresItemX 8 3 3" xfId="23169" xr:uid="{00000000-0005-0000-0000-00000C6D0000}"/>
    <cellStyle name="SAPBEXresItemX 8 3 3 2" xfId="30065" xr:uid="{00000000-0005-0000-0000-00000D6D0000}"/>
    <cellStyle name="SAPBEXresItemX 8 3 4" xfId="17670" xr:uid="{00000000-0005-0000-0000-00000E6D0000}"/>
    <cellStyle name="SAPBEXresItemX 8 3 5" xfId="24652" xr:uid="{00000000-0005-0000-0000-00000F6D0000}"/>
    <cellStyle name="SAPBEXresItemX 8 4" xfId="6995" xr:uid="{00000000-0005-0000-0000-0000106D0000}"/>
    <cellStyle name="SAPBEXresItemX 8 4 2" xfId="20654" xr:uid="{00000000-0005-0000-0000-0000116D0000}"/>
    <cellStyle name="SAPBEXresItemX 8 4 2 2" xfId="27558" xr:uid="{00000000-0005-0000-0000-0000126D0000}"/>
    <cellStyle name="SAPBEXresItemX 8 4 3" xfId="19337" xr:uid="{00000000-0005-0000-0000-0000136D0000}"/>
    <cellStyle name="SAPBEXresItemX 8 4 3 2" xfId="26246" xr:uid="{00000000-0005-0000-0000-0000146D0000}"/>
    <cellStyle name="SAPBEXresItemX 8 4 4" xfId="15813" xr:uid="{00000000-0005-0000-0000-0000156D0000}"/>
    <cellStyle name="SAPBEXresItemX 8 4 5" xfId="14978" xr:uid="{00000000-0005-0000-0000-0000166D0000}"/>
    <cellStyle name="SAPBEXresItemX 8 5" xfId="18456" xr:uid="{00000000-0005-0000-0000-0000176D0000}"/>
    <cellStyle name="SAPBEXresItemX 8 5 2" xfId="25369" xr:uid="{00000000-0005-0000-0000-0000186D0000}"/>
    <cellStyle name="SAPBEXresItemX 8 6" xfId="13801" xr:uid="{00000000-0005-0000-0000-0000196D0000}"/>
    <cellStyle name="SAPBEXresItemX 9" xfId="10411" xr:uid="{00000000-0005-0000-0000-00001A6D0000}"/>
    <cellStyle name="SAPBEXresItemX 9 2" xfId="6249" xr:uid="{00000000-0005-0000-0000-00001B6D0000}"/>
    <cellStyle name="SAPBEXresItemX 9 2 2" xfId="20226" xr:uid="{00000000-0005-0000-0000-00001C6D0000}"/>
    <cellStyle name="SAPBEXresItemX 9 2 2 2" xfId="27130" xr:uid="{00000000-0005-0000-0000-00001D6D0000}"/>
    <cellStyle name="SAPBEXresItemX 9 2 3" xfId="20493" xr:uid="{00000000-0005-0000-0000-00001E6D0000}"/>
    <cellStyle name="SAPBEXresItemX 9 2 3 2" xfId="27397" xr:uid="{00000000-0005-0000-0000-00001F6D0000}"/>
    <cellStyle name="SAPBEXresItemX 9 2 4" xfId="15515" xr:uid="{00000000-0005-0000-0000-0000206D0000}"/>
    <cellStyle name="SAPBEXresItemX 9 2 5" xfId="14572" xr:uid="{00000000-0005-0000-0000-0000216D0000}"/>
    <cellStyle name="SAPBEXresItemX 9 3" xfId="21743" xr:uid="{00000000-0005-0000-0000-0000226D0000}"/>
    <cellStyle name="SAPBEXresItemX 9 3 2" xfId="28641" xr:uid="{00000000-0005-0000-0000-0000236D0000}"/>
    <cellStyle name="SAPBEXresItemX 9 4" xfId="22649" xr:uid="{00000000-0005-0000-0000-0000246D0000}"/>
    <cellStyle name="SAPBEXresItemX 9 4 2" xfId="29546" xr:uid="{00000000-0005-0000-0000-0000256D0000}"/>
    <cellStyle name="SAPBEXresItemX 9 5" xfId="17146" xr:uid="{00000000-0005-0000-0000-0000266D0000}"/>
    <cellStyle name="SAPBEXresItemX 9 6" xfId="24139" xr:uid="{00000000-0005-0000-0000-0000276D0000}"/>
    <cellStyle name="SAPBEXRow_Headings_SA" xfId="6247" xr:uid="{00000000-0005-0000-0000-0000286D0000}"/>
    <cellStyle name="SAPBEXRowResults_SA" xfId="6246" xr:uid="{00000000-0005-0000-0000-0000296D0000}"/>
    <cellStyle name="SAPBEXstdData" xfId="386" xr:uid="{00000000-0005-0000-0000-00002A6D0000}"/>
    <cellStyle name="SAPBEXstdData 10" xfId="18123" xr:uid="{00000000-0005-0000-0000-00002B6D0000}"/>
    <cellStyle name="SAPBEXstdData 10 2" xfId="25037" xr:uid="{00000000-0005-0000-0000-00002C6D0000}"/>
    <cellStyle name="SAPBEXstdData 11" xfId="13386" xr:uid="{00000000-0005-0000-0000-00002D6D0000}"/>
    <cellStyle name="SAPBEXstdData 2" xfId="387" xr:uid="{00000000-0005-0000-0000-00002E6D0000}"/>
    <cellStyle name="SAPBEXstdData 2 2" xfId="709" xr:uid="{00000000-0005-0000-0000-00002F6D0000}"/>
    <cellStyle name="SAPBEXstdData 2 2 2" xfId="10428" xr:uid="{00000000-0005-0000-0000-0000306D0000}"/>
    <cellStyle name="SAPBEXstdData 2 2 2 2" xfId="21760" xr:uid="{00000000-0005-0000-0000-0000316D0000}"/>
    <cellStyle name="SAPBEXstdData 2 2 2 2 2" xfId="28658" xr:uid="{00000000-0005-0000-0000-0000326D0000}"/>
    <cellStyle name="SAPBEXstdData 2 2 2 3" xfId="22666" xr:uid="{00000000-0005-0000-0000-0000336D0000}"/>
    <cellStyle name="SAPBEXstdData 2 2 2 3 2" xfId="29563" xr:uid="{00000000-0005-0000-0000-0000346D0000}"/>
    <cellStyle name="SAPBEXstdData 2 2 2 4" xfId="17163" xr:uid="{00000000-0005-0000-0000-0000356D0000}"/>
    <cellStyle name="SAPBEXstdData 2 2 2 5" xfId="24156" xr:uid="{00000000-0005-0000-0000-0000366D0000}"/>
    <cellStyle name="SAPBEXstdData 2 2 3" xfId="10962" xr:uid="{00000000-0005-0000-0000-0000376D0000}"/>
    <cellStyle name="SAPBEXstdData 2 2 3 2" xfId="22270" xr:uid="{00000000-0005-0000-0000-0000386D0000}"/>
    <cellStyle name="SAPBEXstdData 2 2 3 2 2" xfId="29167" xr:uid="{00000000-0005-0000-0000-0000396D0000}"/>
    <cellStyle name="SAPBEXstdData 2 2 3 3" xfId="23172" xr:uid="{00000000-0005-0000-0000-00003A6D0000}"/>
    <cellStyle name="SAPBEXstdData 2 2 3 3 2" xfId="30068" xr:uid="{00000000-0005-0000-0000-00003B6D0000}"/>
    <cellStyle name="SAPBEXstdData 2 2 3 4" xfId="17673" xr:uid="{00000000-0005-0000-0000-00003C6D0000}"/>
    <cellStyle name="SAPBEXstdData 2 2 3 5" xfId="24655" xr:uid="{00000000-0005-0000-0000-00003D6D0000}"/>
    <cellStyle name="SAPBEXstdData 2 2 4" xfId="18281" xr:uid="{00000000-0005-0000-0000-00003E6D0000}"/>
    <cellStyle name="SAPBEXstdData 2 2 4 2" xfId="25195" xr:uid="{00000000-0005-0000-0000-00003F6D0000}"/>
    <cellStyle name="SAPBEXstdData 2 2 5" xfId="13516" xr:uid="{00000000-0005-0000-0000-0000406D0000}"/>
    <cellStyle name="SAPBEXstdData 2 3" xfId="5423" xr:uid="{00000000-0005-0000-0000-0000416D0000}"/>
    <cellStyle name="SAPBEXstdData 2 3 2" xfId="10429" xr:uid="{00000000-0005-0000-0000-0000426D0000}"/>
    <cellStyle name="SAPBEXstdData 2 3 2 2" xfId="21761" xr:uid="{00000000-0005-0000-0000-0000436D0000}"/>
    <cellStyle name="SAPBEXstdData 2 3 2 2 2" xfId="28659" xr:uid="{00000000-0005-0000-0000-0000446D0000}"/>
    <cellStyle name="SAPBEXstdData 2 3 2 3" xfId="22667" xr:uid="{00000000-0005-0000-0000-0000456D0000}"/>
    <cellStyle name="SAPBEXstdData 2 3 2 3 2" xfId="29564" xr:uid="{00000000-0005-0000-0000-0000466D0000}"/>
    <cellStyle name="SAPBEXstdData 2 3 2 4" xfId="17164" xr:uid="{00000000-0005-0000-0000-0000476D0000}"/>
    <cellStyle name="SAPBEXstdData 2 3 2 5" xfId="24157" xr:uid="{00000000-0005-0000-0000-0000486D0000}"/>
    <cellStyle name="SAPBEXstdData 2 3 3" xfId="10963" xr:uid="{00000000-0005-0000-0000-0000496D0000}"/>
    <cellStyle name="SAPBEXstdData 2 3 3 2" xfId="22271" xr:uid="{00000000-0005-0000-0000-00004A6D0000}"/>
    <cellStyle name="SAPBEXstdData 2 3 3 2 2" xfId="29168" xr:uid="{00000000-0005-0000-0000-00004B6D0000}"/>
    <cellStyle name="SAPBEXstdData 2 3 3 3" xfId="23173" xr:uid="{00000000-0005-0000-0000-00004C6D0000}"/>
    <cellStyle name="SAPBEXstdData 2 3 3 3 2" xfId="30069" xr:uid="{00000000-0005-0000-0000-00004D6D0000}"/>
    <cellStyle name="SAPBEXstdData 2 3 3 4" xfId="17674" xr:uid="{00000000-0005-0000-0000-00004E6D0000}"/>
    <cellStyle name="SAPBEXstdData 2 3 3 5" xfId="24656" xr:uid="{00000000-0005-0000-0000-00004F6D0000}"/>
    <cellStyle name="SAPBEXstdData 2 3 4" xfId="9811" xr:uid="{00000000-0005-0000-0000-0000506D0000}"/>
    <cellStyle name="SAPBEXstdData 2 3 4 2" xfId="21280" xr:uid="{00000000-0005-0000-0000-0000516D0000}"/>
    <cellStyle name="SAPBEXstdData 2 3 4 2 2" xfId="28183" xr:uid="{00000000-0005-0000-0000-0000526D0000}"/>
    <cellStyle name="SAPBEXstdData 2 3 4 3" xfId="19204" xr:uid="{00000000-0005-0000-0000-0000536D0000}"/>
    <cellStyle name="SAPBEXstdData 2 3 4 3 2" xfId="26113" xr:uid="{00000000-0005-0000-0000-0000546D0000}"/>
    <cellStyle name="SAPBEXstdData 2 3 4 4" xfId="16658" xr:uid="{00000000-0005-0000-0000-0000556D0000}"/>
    <cellStyle name="SAPBEXstdData 2 3 4 5" xfId="23740" xr:uid="{00000000-0005-0000-0000-0000566D0000}"/>
    <cellStyle name="SAPBEXstdData 2 3 5" xfId="19671" xr:uid="{00000000-0005-0000-0000-0000576D0000}"/>
    <cellStyle name="SAPBEXstdData 2 3 5 2" xfId="26580" xr:uid="{00000000-0005-0000-0000-0000586D0000}"/>
    <cellStyle name="SAPBEXstdData 2 3 6" xfId="14938" xr:uid="{00000000-0005-0000-0000-0000596D0000}"/>
    <cellStyle name="SAPBEXstdData 2 4" xfId="10427" xr:uid="{00000000-0005-0000-0000-00005A6D0000}"/>
    <cellStyle name="SAPBEXstdData 2 4 2" xfId="9532" xr:uid="{00000000-0005-0000-0000-00005B6D0000}"/>
    <cellStyle name="SAPBEXstdData 2 4 2 2" xfId="21025" xr:uid="{00000000-0005-0000-0000-00005C6D0000}"/>
    <cellStyle name="SAPBEXstdData 2 4 2 2 2" xfId="27929" xr:uid="{00000000-0005-0000-0000-00005D6D0000}"/>
    <cellStyle name="SAPBEXstdData 2 4 2 3" xfId="18320" xr:uid="{00000000-0005-0000-0000-00005E6D0000}"/>
    <cellStyle name="SAPBEXstdData 2 4 2 3 2" xfId="25233" xr:uid="{00000000-0005-0000-0000-00005F6D0000}"/>
    <cellStyle name="SAPBEXstdData 2 4 2 4" xfId="16380" xr:uid="{00000000-0005-0000-0000-0000606D0000}"/>
    <cellStyle name="SAPBEXstdData 2 4 2 5" xfId="23486" xr:uid="{00000000-0005-0000-0000-0000616D0000}"/>
    <cellStyle name="SAPBEXstdData 2 4 3" xfId="21759" xr:uid="{00000000-0005-0000-0000-0000626D0000}"/>
    <cellStyle name="SAPBEXstdData 2 4 3 2" xfId="28657" xr:uid="{00000000-0005-0000-0000-0000636D0000}"/>
    <cellStyle name="SAPBEXstdData 2 4 4" xfId="22665" xr:uid="{00000000-0005-0000-0000-0000646D0000}"/>
    <cellStyle name="SAPBEXstdData 2 4 4 2" xfId="29562" xr:uid="{00000000-0005-0000-0000-0000656D0000}"/>
    <cellStyle name="SAPBEXstdData 2 4 5" xfId="17162" xr:uid="{00000000-0005-0000-0000-0000666D0000}"/>
    <cellStyle name="SAPBEXstdData 2 4 6" xfId="24155" xr:uid="{00000000-0005-0000-0000-0000676D0000}"/>
    <cellStyle name="SAPBEXstdData 2 5" xfId="10961" xr:uid="{00000000-0005-0000-0000-0000686D0000}"/>
    <cellStyle name="SAPBEXstdData 2 5 2" xfId="9423" xr:uid="{00000000-0005-0000-0000-0000696D0000}"/>
    <cellStyle name="SAPBEXstdData 2 5 2 2" xfId="20923" xr:uid="{00000000-0005-0000-0000-00006A6D0000}"/>
    <cellStyle name="SAPBEXstdData 2 5 2 2 2" xfId="27827" xr:uid="{00000000-0005-0000-0000-00006B6D0000}"/>
    <cellStyle name="SAPBEXstdData 2 5 2 3" xfId="19641" xr:uid="{00000000-0005-0000-0000-00006C6D0000}"/>
    <cellStyle name="SAPBEXstdData 2 5 2 3 2" xfId="26550" xr:uid="{00000000-0005-0000-0000-00006D6D0000}"/>
    <cellStyle name="SAPBEXstdData 2 5 2 4" xfId="16274" xr:uid="{00000000-0005-0000-0000-00006E6D0000}"/>
    <cellStyle name="SAPBEXstdData 2 5 2 5" xfId="23384" xr:uid="{00000000-0005-0000-0000-00006F6D0000}"/>
    <cellStyle name="SAPBEXstdData 2 5 3" xfId="22269" xr:uid="{00000000-0005-0000-0000-0000706D0000}"/>
    <cellStyle name="SAPBEXstdData 2 5 3 2" xfId="29166" xr:uid="{00000000-0005-0000-0000-0000716D0000}"/>
    <cellStyle name="SAPBEXstdData 2 5 4" xfId="23171" xr:uid="{00000000-0005-0000-0000-0000726D0000}"/>
    <cellStyle name="SAPBEXstdData 2 5 4 2" xfId="30067" xr:uid="{00000000-0005-0000-0000-0000736D0000}"/>
    <cellStyle name="SAPBEXstdData 2 5 5" xfId="17672" xr:uid="{00000000-0005-0000-0000-0000746D0000}"/>
    <cellStyle name="SAPBEXstdData 2 5 6" xfId="24654" xr:uid="{00000000-0005-0000-0000-0000756D0000}"/>
    <cellStyle name="SAPBEXstdData 2 6" xfId="6244" xr:uid="{00000000-0005-0000-0000-0000766D0000}"/>
    <cellStyle name="SAPBEXstdData 2 6 2" xfId="20223" xr:uid="{00000000-0005-0000-0000-0000776D0000}"/>
    <cellStyle name="SAPBEXstdData 2 6 2 2" xfId="27127" xr:uid="{00000000-0005-0000-0000-0000786D0000}"/>
    <cellStyle name="SAPBEXstdData 2 6 3" xfId="18911" xr:uid="{00000000-0005-0000-0000-0000796D0000}"/>
    <cellStyle name="SAPBEXstdData 2 6 3 2" xfId="25820" xr:uid="{00000000-0005-0000-0000-00007A6D0000}"/>
    <cellStyle name="SAPBEXstdData 2 6 4" xfId="15512" xr:uid="{00000000-0005-0000-0000-00007B6D0000}"/>
    <cellStyle name="SAPBEXstdData 2 6 5" xfId="13713" xr:uid="{00000000-0005-0000-0000-00007C6D0000}"/>
    <cellStyle name="SAPBEXstdData 2 7" xfId="18124" xr:uid="{00000000-0005-0000-0000-00007D6D0000}"/>
    <cellStyle name="SAPBEXstdData 2 7 2" xfId="25038" xr:uid="{00000000-0005-0000-0000-00007E6D0000}"/>
    <cellStyle name="SAPBEXstdData 2 8" xfId="13387" xr:uid="{00000000-0005-0000-0000-00007F6D0000}"/>
    <cellStyle name="SAPBEXstdData 3" xfId="683" xr:uid="{00000000-0005-0000-0000-0000806D0000}"/>
    <cellStyle name="SAPBEXstdData 3 2" xfId="3183" xr:uid="{00000000-0005-0000-0000-0000816D0000}"/>
    <cellStyle name="SAPBEXstdData 3 2 2" xfId="10431" xr:uid="{00000000-0005-0000-0000-0000826D0000}"/>
    <cellStyle name="SAPBEXstdData 3 2 2 2" xfId="21763" xr:uid="{00000000-0005-0000-0000-0000836D0000}"/>
    <cellStyle name="SAPBEXstdData 3 2 2 2 2" xfId="28661" xr:uid="{00000000-0005-0000-0000-0000846D0000}"/>
    <cellStyle name="SAPBEXstdData 3 2 2 3" xfId="22669" xr:uid="{00000000-0005-0000-0000-0000856D0000}"/>
    <cellStyle name="SAPBEXstdData 3 2 2 3 2" xfId="29566" xr:uid="{00000000-0005-0000-0000-0000866D0000}"/>
    <cellStyle name="SAPBEXstdData 3 2 2 4" xfId="17166" xr:uid="{00000000-0005-0000-0000-0000876D0000}"/>
    <cellStyle name="SAPBEXstdData 3 2 2 5" xfId="24159" xr:uid="{00000000-0005-0000-0000-0000886D0000}"/>
    <cellStyle name="SAPBEXstdData 3 2 3" xfId="10965" xr:uid="{00000000-0005-0000-0000-0000896D0000}"/>
    <cellStyle name="SAPBEXstdData 3 2 3 2" xfId="22273" xr:uid="{00000000-0005-0000-0000-00008A6D0000}"/>
    <cellStyle name="SAPBEXstdData 3 2 3 2 2" xfId="29170" xr:uid="{00000000-0005-0000-0000-00008B6D0000}"/>
    <cellStyle name="SAPBEXstdData 3 2 3 3" xfId="23175" xr:uid="{00000000-0005-0000-0000-00008C6D0000}"/>
    <cellStyle name="SAPBEXstdData 3 2 3 3 2" xfId="30071" xr:uid="{00000000-0005-0000-0000-00008D6D0000}"/>
    <cellStyle name="SAPBEXstdData 3 2 3 4" xfId="17676" xr:uid="{00000000-0005-0000-0000-00008E6D0000}"/>
    <cellStyle name="SAPBEXstdData 3 2 3 5" xfId="24658" xr:uid="{00000000-0005-0000-0000-00008F6D0000}"/>
    <cellStyle name="SAPBEXstdData 3 2 4" xfId="18901" xr:uid="{00000000-0005-0000-0000-0000906D0000}"/>
    <cellStyle name="SAPBEXstdData 3 2 4 2" xfId="25810" xr:uid="{00000000-0005-0000-0000-0000916D0000}"/>
    <cellStyle name="SAPBEXstdData 3 2 5" xfId="14198" xr:uid="{00000000-0005-0000-0000-0000926D0000}"/>
    <cellStyle name="SAPBEXstdData 3 3" xfId="10430" xr:uid="{00000000-0005-0000-0000-0000936D0000}"/>
    <cellStyle name="SAPBEXstdData 3 3 2" xfId="9809" xr:uid="{00000000-0005-0000-0000-0000946D0000}"/>
    <cellStyle name="SAPBEXstdData 3 3 2 2" xfId="21278" xr:uid="{00000000-0005-0000-0000-0000956D0000}"/>
    <cellStyle name="SAPBEXstdData 3 3 2 2 2" xfId="28182" xr:uid="{00000000-0005-0000-0000-0000966D0000}"/>
    <cellStyle name="SAPBEXstdData 3 3 2 3" xfId="19202" xr:uid="{00000000-0005-0000-0000-0000976D0000}"/>
    <cellStyle name="SAPBEXstdData 3 3 2 3 2" xfId="26111" xr:uid="{00000000-0005-0000-0000-0000986D0000}"/>
    <cellStyle name="SAPBEXstdData 3 3 2 4" xfId="16656" xr:uid="{00000000-0005-0000-0000-0000996D0000}"/>
    <cellStyle name="SAPBEXstdData 3 3 2 5" xfId="23739" xr:uid="{00000000-0005-0000-0000-00009A6D0000}"/>
    <cellStyle name="SAPBEXstdData 3 3 3" xfId="21762" xr:uid="{00000000-0005-0000-0000-00009B6D0000}"/>
    <cellStyle name="SAPBEXstdData 3 3 3 2" xfId="28660" xr:uid="{00000000-0005-0000-0000-00009C6D0000}"/>
    <cellStyle name="SAPBEXstdData 3 3 4" xfId="22668" xr:uid="{00000000-0005-0000-0000-00009D6D0000}"/>
    <cellStyle name="SAPBEXstdData 3 3 4 2" xfId="29565" xr:uid="{00000000-0005-0000-0000-00009E6D0000}"/>
    <cellStyle name="SAPBEXstdData 3 3 5" xfId="17165" xr:uid="{00000000-0005-0000-0000-00009F6D0000}"/>
    <cellStyle name="SAPBEXstdData 3 3 6" xfId="24158" xr:uid="{00000000-0005-0000-0000-0000A06D0000}"/>
    <cellStyle name="SAPBEXstdData 3 4" xfId="10964" xr:uid="{00000000-0005-0000-0000-0000A16D0000}"/>
    <cellStyle name="SAPBEXstdData 3 4 2" xfId="9551" xr:uid="{00000000-0005-0000-0000-0000A26D0000}"/>
    <cellStyle name="SAPBEXstdData 3 4 2 2" xfId="21044" xr:uid="{00000000-0005-0000-0000-0000A36D0000}"/>
    <cellStyle name="SAPBEXstdData 3 4 2 2 2" xfId="27948" xr:uid="{00000000-0005-0000-0000-0000A46D0000}"/>
    <cellStyle name="SAPBEXstdData 3 4 2 3" xfId="19635" xr:uid="{00000000-0005-0000-0000-0000A56D0000}"/>
    <cellStyle name="SAPBEXstdData 3 4 2 3 2" xfId="26544" xr:uid="{00000000-0005-0000-0000-0000A66D0000}"/>
    <cellStyle name="SAPBEXstdData 3 4 2 4" xfId="16399" xr:uid="{00000000-0005-0000-0000-0000A76D0000}"/>
    <cellStyle name="SAPBEXstdData 3 4 2 5" xfId="23505" xr:uid="{00000000-0005-0000-0000-0000A86D0000}"/>
    <cellStyle name="SAPBEXstdData 3 4 3" xfId="22272" xr:uid="{00000000-0005-0000-0000-0000A96D0000}"/>
    <cellStyle name="SAPBEXstdData 3 4 3 2" xfId="29169" xr:uid="{00000000-0005-0000-0000-0000AA6D0000}"/>
    <cellStyle name="SAPBEXstdData 3 4 4" xfId="23174" xr:uid="{00000000-0005-0000-0000-0000AB6D0000}"/>
    <cellStyle name="SAPBEXstdData 3 4 4 2" xfId="30070" xr:uid="{00000000-0005-0000-0000-0000AC6D0000}"/>
    <cellStyle name="SAPBEXstdData 3 4 5" xfId="17675" xr:uid="{00000000-0005-0000-0000-0000AD6D0000}"/>
    <cellStyle name="SAPBEXstdData 3 4 6" xfId="24657" xr:uid="{00000000-0005-0000-0000-0000AE6D0000}"/>
    <cellStyle name="SAPBEXstdData 3 5" xfId="9454" xr:uid="{00000000-0005-0000-0000-0000AF6D0000}"/>
    <cellStyle name="SAPBEXstdData 3 5 2" xfId="20949" xr:uid="{00000000-0005-0000-0000-0000B06D0000}"/>
    <cellStyle name="SAPBEXstdData 3 5 2 2" xfId="27853" xr:uid="{00000000-0005-0000-0000-0000B16D0000}"/>
    <cellStyle name="SAPBEXstdData 3 5 3" xfId="18783" xr:uid="{00000000-0005-0000-0000-0000B26D0000}"/>
    <cellStyle name="SAPBEXstdData 3 5 3 2" xfId="25693" xr:uid="{00000000-0005-0000-0000-0000B36D0000}"/>
    <cellStyle name="SAPBEXstdData 3 5 4" xfId="16302" xr:uid="{00000000-0005-0000-0000-0000B46D0000}"/>
    <cellStyle name="SAPBEXstdData 3 5 5" xfId="23410" xr:uid="{00000000-0005-0000-0000-0000B56D0000}"/>
    <cellStyle name="SAPBEXstdData 3 6" xfId="18271" xr:uid="{00000000-0005-0000-0000-0000B66D0000}"/>
    <cellStyle name="SAPBEXstdData 3 6 2" xfId="25185" xr:uid="{00000000-0005-0000-0000-0000B76D0000}"/>
    <cellStyle name="SAPBEXstdData 3 7" xfId="13503" xr:uid="{00000000-0005-0000-0000-0000B86D0000}"/>
    <cellStyle name="SAPBEXstdData 4" xfId="496" xr:uid="{00000000-0005-0000-0000-0000B96D0000}"/>
    <cellStyle name="SAPBEXstdData 4 2" xfId="10432" xr:uid="{00000000-0005-0000-0000-0000BA6D0000}"/>
    <cellStyle name="SAPBEXstdData 4 2 2" xfId="9901" xr:uid="{00000000-0005-0000-0000-0000BB6D0000}"/>
    <cellStyle name="SAPBEXstdData 4 2 2 2" xfId="21370" xr:uid="{00000000-0005-0000-0000-0000BC6D0000}"/>
    <cellStyle name="SAPBEXstdData 4 2 2 2 2" xfId="28271" xr:uid="{00000000-0005-0000-0000-0000BD6D0000}"/>
    <cellStyle name="SAPBEXstdData 4 2 2 3" xfId="19618" xr:uid="{00000000-0005-0000-0000-0000BE6D0000}"/>
    <cellStyle name="SAPBEXstdData 4 2 2 3 2" xfId="26527" xr:uid="{00000000-0005-0000-0000-0000BF6D0000}"/>
    <cellStyle name="SAPBEXstdData 4 2 2 4" xfId="16748" xr:uid="{00000000-0005-0000-0000-0000C06D0000}"/>
    <cellStyle name="SAPBEXstdData 4 2 2 5" xfId="23828" xr:uid="{00000000-0005-0000-0000-0000C16D0000}"/>
    <cellStyle name="SAPBEXstdData 4 2 3" xfId="21764" xr:uid="{00000000-0005-0000-0000-0000C26D0000}"/>
    <cellStyle name="SAPBEXstdData 4 2 3 2" xfId="28662" xr:uid="{00000000-0005-0000-0000-0000C36D0000}"/>
    <cellStyle name="SAPBEXstdData 4 2 4" xfId="22670" xr:uid="{00000000-0005-0000-0000-0000C46D0000}"/>
    <cellStyle name="SAPBEXstdData 4 2 4 2" xfId="29567" xr:uid="{00000000-0005-0000-0000-0000C56D0000}"/>
    <cellStyle name="SAPBEXstdData 4 2 5" xfId="17167" xr:uid="{00000000-0005-0000-0000-0000C66D0000}"/>
    <cellStyle name="SAPBEXstdData 4 2 6" xfId="24160" xr:uid="{00000000-0005-0000-0000-0000C76D0000}"/>
    <cellStyle name="SAPBEXstdData 4 3" xfId="10966" xr:uid="{00000000-0005-0000-0000-0000C86D0000}"/>
    <cellStyle name="SAPBEXstdData 4 3 2" xfId="22274" xr:uid="{00000000-0005-0000-0000-0000C96D0000}"/>
    <cellStyle name="SAPBEXstdData 4 3 2 2" xfId="29171" xr:uid="{00000000-0005-0000-0000-0000CA6D0000}"/>
    <cellStyle name="SAPBEXstdData 4 3 3" xfId="23176" xr:uid="{00000000-0005-0000-0000-0000CB6D0000}"/>
    <cellStyle name="SAPBEXstdData 4 3 3 2" xfId="30072" xr:uid="{00000000-0005-0000-0000-0000CC6D0000}"/>
    <cellStyle name="SAPBEXstdData 4 3 4" xfId="17677" xr:uid="{00000000-0005-0000-0000-0000CD6D0000}"/>
    <cellStyle name="SAPBEXstdData 4 3 5" xfId="24659" xr:uid="{00000000-0005-0000-0000-0000CE6D0000}"/>
    <cellStyle name="SAPBEXstdData 4 4" xfId="9601" xr:uid="{00000000-0005-0000-0000-0000CF6D0000}"/>
    <cellStyle name="SAPBEXstdData 4 4 2" xfId="21076" xr:uid="{00000000-0005-0000-0000-0000D06D0000}"/>
    <cellStyle name="SAPBEXstdData 4 4 2 2" xfId="27980" xr:uid="{00000000-0005-0000-0000-0000D16D0000}"/>
    <cellStyle name="SAPBEXstdData 4 4 3" xfId="19727" xr:uid="{00000000-0005-0000-0000-0000D26D0000}"/>
    <cellStyle name="SAPBEXstdData 4 4 3 2" xfId="26635" xr:uid="{00000000-0005-0000-0000-0000D36D0000}"/>
    <cellStyle name="SAPBEXstdData 4 4 4" xfId="16449" xr:uid="{00000000-0005-0000-0000-0000D46D0000}"/>
    <cellStyle name="SAPBEXstdData 4 4 5" xfId="23537" xr:uid="{00000000-0005-0000-0000-0000D56D0000}"/>
    <cellStyle name="SAPBEXstdData 4 5" xfId="9487" xr:uid="{00000000-0005-0000-0000-0000D66D0000}"/>
    <cellStyle name="SAPBEXstdData 4 5 2" xfId="20981" xr:uid="{00000000-0005-0000-0000-0000D76D0000}"/>
    <cellStyle name="SAPBEXstdData 4 5 2 2" xfId="27885" xr:uid="{00000000-0005-0000-0000-0000D86D0000}"/>
    <cellStyle name="SAPBEXstdData 4 5 3" xfId="19638" xr:uid="{00000000-0005-0000-0000-0000D96D0000}"/>
    <cellStyle name="SAPBEXstdData 4 5 3 2" xfId="26547" xr:uid="{00000000-0005-0000-0000-0000DA6D0000}"/>
    <cellStyle name="SAPBEXstdData 4 5 4" xfId="16335" xr:uid="{00000000-0005-0000-0000-0000DB6D0000}"/>
    <cellStyle name="SAPBEXstdData 4 5 5" xfId="23442" xr:uid="{00000000-0005-0000-0000-0000DC6D0000}"/>
    <cellStyle name="SAPBEXstdData 4 6" xfId="13195" xr:uid="{00000000-0005-0000-0000-0000DD6D0000}"/>
    <cellStyle name="SAPBEXstdData 4 6 2" xfId="22494" xr:uid="{00000000-0005-0000-0000-0000DE6D0000}"/>
    <cellStyle name="SAPBEXstdData 4 6 2 2" xfId="29391" xr:uid="{00000000-0005-0000-0000-0000DF6D0000}"/>
    <cellStyle name="SAPBEXstdData 4 6 3" xfId="23334" xr:uid="{00000000-0005-0000-0000-0000E06D0000}"/>
    <cellStyle name="SAPBEXstdData 4 6 3 2" xfId="30230" xr:uid="{00000000-0005-0000-0000-0000E16D0000}"/>
    <cellStyle name="SAPBEXstdData 4 6 4" xfId="17898" xr:uid="{00000000-0005-0000-0000-0000E26D0000}"/>
    <cellStyle name="SAPBEXstdData 4 6 5" xfId="24817" xr:uid="{00000000-0005-0000-0000-0000E36D0000}"/>
    <cellStyle name="SAPBEXstdData 4 7" xfId="18180" xr:uid="{00000000-0005-0000-0000-0000E46D0000}"/>
    <cellStyle name="SAPBEXstdData 4 7 2" xfId="25094" xr:uid="{00000000-0005-0000-0000-0000E56D0000}"/>
    <cellStyle name="SAPBEXstdData 4 8" xfId="13441" xr:uid="{00000000-0005-0000-0000-0000E66D0000}"/>
    <cellStyle name="SAPBEXstdData 5" xfId="10426" xr:uid="{00000000-0005-0000-0000-0000E76D0000}"/>
    <cellStyle name="SAPBEXstdData 5 10" xfId="17161" xr:uid="{00000000-0005-0000-0000-0000E86D0000}"/>
    <cellStyle name="SAPBEXstdData 5 11" xfId="24154" xr:uid="{00000000-0005-0000-0000-0000E96D0000}"/>
    <cellStyle name="SAPBEXstdData 5 2" xfId="9732" xr:uid="{00000000-0005-0000-0000-0000EA6D0000}"/>
    <cellStyle name="SAPBEXstdData 5 2 2" xfId="21201" xr:uid="{00000000-0005-0000-0000-0000EB6D0000}"/>
    <cellStyle name="SAPBEXstdData 5 2 2 2" xfId="28105" xr:uid="{00000000-0005-0000-0000-0000EC6D0000}"/>
    <cellStyle name="SAPBEXstdData 5 2 3" xfId="19712" xr:uid="{00000000-0005-0000-0000-0000ED6D0000}"/>
    <cellStyle name="SAPBEXstdData 5 2 3 2" xfId="26620" xr:uid="{00000000-0005-0000-0000-0000EE6D0000}"/>
    <cellStyle name="SAPBEXstdData 5 2 4" xfId="16579" xr:uid="{00000000-0005-0000-0000-0000EF6D0000}"/>
    <cellStyle name="SAPBEXstdData 5 2 5" xfId="23662" xr:uid="{00000000-0005-0000-0000-0000F06D0000}"/>
    <cellStyle name="SAPBEXstdData 5 3" xfId="10508" xr:uid="{00000000-0005-0000-0000-0000F16D0000}"/>
    <cellStyle name="SAPBEXstdData 5 3 2" xfId="21834" xr:uid="{00000000-0005-0000-0000-0000F26D0000}"/>
    <cellStyle name="SAPBEXstdData 5 3 2 2" xfId="28731" xr:uid="{00000000-0005-0000-0000-0000F36D0000}"/>
    <cellStyle name="SAPBEXstdData 5 3 3" xfId="22740" xr:uid="{00000000-0005-0000-0000-0000F46D0000}"/>
    <cellStyle name="SAPBEXstdData 5 3 3 2" xfId="29636" xr:uid="{00000000-0005-0000-0000-0000F56D0000}"/>
    <cellStyle name="SAPBEXstdData 5 3 4" xfId="17238" xr:uid="{00000000-0005-0000-0000-0000F66D0000}"/>
    <cellStyle name="SAPBEXstdData 5 3 5" xfId="24223" xr:uid="{00000000-0005-0000-0000-0000F76D0000}"/>
    <cellStyle name="SAPBEXstdData 5 4" xfId="9492" xr:uid="{00000000-0005-0000-0000-0000F86D0000}"/>
    <cellStyle name="SAPBEXstdData 5 4 2" xfId="20986" xr:uid="{00000000-0005-0000-0000-0000F96D0000}"/>
    <cellStyle name="SAPBEXstdData 5 4 2 2" xfId="27890" xr:uid="{00000000-0005-0000-0000-0000FA6D0000}"/>
    <cellStyle name="SAPBEXstdData 5 4 3" xfId="18558" xr:uid="{00000000-0005-0000-0000-0000FB6D0000}"/>
    <cellStyle name="SAPBEXstdData 5 4 3 2" xfId="25469" xr:uid="{00000000-0005-0000-0000-0000FC6D0000}"/>
    <cellStyle name="SAPBEXstdData 5 4 4" xfId="16340" xr:uid="{00000000-0005-0000-0000-0000FD6D0000}"/>
    <cellStyle name="SAPBEXstdData 5 4 5" xfId="23447" xr:uid="{00000000-0005-0000-0000-0000FE6D0000}"/>
    <cellStyle name="SAPBEXstdData 5 5" xfId="9380" xr:uid="{00000000-0005-0000-0000-0000FF6D0000}"/>
    <cellStyle name="SAPBEXstdData 5 5 2" xfId="20885" xr:uid="{00000000-0005-0000-0000-0000006E0000}"/>
    <cellStyle name="SAPBEXstdData 5 5 2 2" xfId="27789" xr:uid="{00000000-0005-0000-0000-0000016E0000}"/>
    <cellStyle name="SAPBEXstdData 5 5 3" xfId="17961" xr:uid="{00000000-0005-0000-0000-0000026E0000}"/>
    <cellStyle name="SAPBEXstdData 5 5 3 2" xfId="24875" xr:uid="{00000000-0005-0000-0000-0000036E0000}"/>
    <cellStyle name="SAPBEXstdData 5 5 4" xfId="16231" xr:uid="{00000000-0005-0000-0000-0000046E0000}"/>
    <cellStyle name="SAPBEXstdData 5 5 5" xfId="23346" xr:uid="{00000000-0005-0000-0000-0000056E0000}"/>
    <cellStyle name="SAPBEXstdData 5 6" xfId="9418" xr:uid="{00000000-0005-0000-0000-0000066E0000}"/>
    <cellStyle name="SAPBEXstdData 5 6 2" xfId="20918" xr:uid="{00000000-0005-0000-0000-0000076E0000}"/>
    <cellStyle name="SAPBEXstdData 5 6 2 2" xfId="27822" xr:uid="{00000000-0005-0000-0000-0000086E0000}"/>
    <cellStyle name="SAPBEXstdData 5 6 3" xfId="20538" xr:uid="{00000000-0005-0000-0000-0000096E0000}"/>
    <cellStyle name="SAPBEXstdData 5 6 3 2" xfId="27442" xr:uid="{00000000-0005-0000-0000-00000A6E0000}"/>
    <cellStyle name="SAPBEXstdData 5 6 4" xfId="16269" xr:uid="{00000000-0005-0000-0000-00000B6E0000}"/>
    <cellStyle name="SAPBEXstdData 5 6 5" xfId="23379" xr:uid="{00000000-0005-0000-0000-00000C6E0000}"/>
    <cellStyle name="SAPBEXstdData 5 7" xfId="9920" xr:uid="{00000000-0005-0000-0000-00000D6E0000}"/>
    <cellStyle name="SAPBEXstdData 5 7 2" xfId="21389" xr:uid="{00000000-0005-0000-0000-00000E6E0000}"/>
    <cellStyle name="SAPBEXstdData 5 7 2 2" xfId="28288" xr:uid="{00000000-0005-0000-0000-00000F6E0000}"/>
    <cellStyle name="SAPBEXstdData 5 7 3" xfId="17915" xr:uid="{00000000-0005-0000-0000-0000106E0000}"/>
    <cellStyle name="SAPBEXstdData 5 7 3 2" xfId="24829" xr:uid="{00000000-0005-0000-0000-0000116E0000}"/>
    <cellStyle name="SAPBEXstdData 5 7 4" xfId="16767" xr:uid="{00000000-0005-0000-0000-0000126E0000}"/>
    <cellStyle name="SAPBEXstdData 5 7 5" xfId="23845" xr:uid="{00000000-0005-0000-0000-0000136E0000}"/>
    <cellStyle name="SAPBEXstdData 5 8" xfId="21758" xr:uid="{00000000-0005-0000-0000-0000146E0000}"/>
    <cellStyle name="SAPBEXstdData 5 8 2" xfId="28656" xr:uid="{00000000-0005-0000-0000-0000156E0000}"/>
    <cellStyle name="SAPBEXstdData 5 9" xfId="22664" xr:uid="{00000000-0005-0000-0000-0000166E0000}"/>
    <cellStyle name="SAPBEXstdData 5 9 2" xfId="29561" xr:uid="{00000000-0005-0000-0000-0000176E0000}"/>
    <cellStyle name="SAPBEXstdData 6" xfId="10960" xr:uid="{00000000-0005-0000-0000-0000186E0000}"/>
    <cellStyle name="SAPBEXstdData 6 2" xfId="9777" xr:uid="{00000000-0005-0000-0000-0000196E0000}"/>
    <cellStyle name="SAPBEXstdData 6 2 2" xfId="21246" xr:uid="{00000000-0005-0000-0000-00001A6E0000}"/>
    <cellStyle name="SAPBEXstdData 6 2 2 2" xfId="28150" xr:uid="{00000000-0005-0000-0000-00001B6E0000}"/>
    <cellStyle name="SAPBEXstdData 6 2 3" xfId="18513" xr:uid="{00000000-0005-0000-0000-00001C6E0000}"/>
    <cellStyle name="SAPBEXstdData 6 2 3 2" xfId="25424" xr:uid="{00000000-0005-0000-0000-00001D6E0000}"/>
    <cellStyle name="SAPBEXstdData 6 2 4" xfId="16624" xr:uid="{00000000-0005-0000-0000-00001E6E0000}"/>
    <cellStyle name="SAPBEXstdData 6 2 5" xfId="23707" xr:uid="{00000000-0005-0000-0000-00001F6E0000}"/>
    <cellStyle name="SAPBEXstdData 6 3" xfId="22268" xr:uid="{00000000-0005-0000-0000-0000206E0000}"/>
    <cellStyle name="SAPBEXstdData 6 3 2" xfId="29165" xr:uid="{00000000-0005-0000-0000-0000216E0000}"/>
    <cellStyle name="SAPBEXstdData 6 4" xfId="23170" xr:uid="{00000000-0005-0000-0000-0000226E0000}"/>
    <cellStyle name="SAPBEXstdData 6 4 2" xfId="30066" xr:uid="{00000000-0005-0000-0000-0000236E0000}"/>
    <cellStyle name="SAPBEXstdData 6 5" xfId="17671" xr:uid="{00000000-0005-0000-0000-0000246E0000}"/>
    <cellStyle name="SAPBEXstdData 6 6" xfId="24653" xr:uid="{00000000-0005-0000-0000-0000256E0000}"/>
    <cellStyle name="SAPBEXstdData 7" xfId="9815" xr:uid="{00000000-0005-0000-0000-0000266E0000}"/>
    <cellStyle name="SAPBEXstdData 7 2" xfId="21284" xr:uid="{00000000-0005-0000-0000-0000276E0000}"/>
    <cellStyle name="SAPBEXstdData 7 2 2" xfId="28187" xr:uid="{00000000-0005-0000-0000-0000286E0000}"/>
    <cellStyle name="SAPBEXstdData 7 3" xfId="18309" xr:uid="{00000000-0005-0000-0000-0000296E0000}"/>
    <cellStyle name="SAPBEXstdData 7 3 2" xfId="25222" xr:uid="{00000000-0005-0000-0000-00002A6E0000}"/>
    <cellStyle name="SAPBEXstdData 7 4" xfId="16662" xr:uid="{00000000-0005-0000-0000-00002B6E0000}"/>
    <cellStyle name="SAPBEXstdData 7 5" xfId="23744" xr:uid="{00000000-0005-0000-0000-00002C6E0000}"/>
    <cellStyle name="SAPBEXstdData 8" xfId="6994" xr:uid="{00000000-0005-0000-0000-00002D6E0000}"/>
    <cellStyle name="SAPBEXstdData 8 2" xfId="20653" xr:uid="{00000000-0005-0000-0000-00002E6E0000}"/>
    <cellStyle name="SAPBEXstdData 8 2 2" xfId="27557" xr:uid="{00000000-0005-0000-0000-00002F6E0000}"/>
    <cellStyle name="SAPBEXstdData 8 3" xfId="18401" xr:uid="{00000000-0005-0000-0000-0000306E0000}"/>
    <cellStyle name="SAPBEXstdData 8 3 2" xfId="25314" xr:uid="{00000000-0005-0000-0000-0000316E0000}"/>
    <cellStyle name="SAPBEXstdData 8 4" xfId="15812" xr:uid="{00000000-0005-0000-0000-0000326E0000}"/>
    <cellStyle name="SAPBEXstdData 8 5" xfId="14955" xr:uid="{00000000-0005-0000-0000-0000336E0000}"/>
    <cellStyle name="SAPBEXstdData 9" xfId="6245" xr:uid="{00000000-0005-0000-0000-0000346E0000}"/>
    <cellStyle name="SAPBEXstdData 9 2" xfId="20224" xr:uid="{00000000-0005-0000-0000-0000356E0000}"/>
    <cellStyle name="SAPBEXstdData 9 2 2" xfId="27128" xr:uid="{00000000-0005-0000-0000-0000366E0000}"/>
    <cellStyle name="SAPBEXstdData 9 3" xfId="18397" xr:uid="{00000000-0005-0000-0000-0000376E0000}"/>
    <cellStyle name="SAPBEXstdData 9 3 2" xfId="25310" xr:uid="{00000000-0005-0000-0000-0000386E0000}"/>
    <cellStyle name="SAPBEXstdData 9 4" xfId="15513" xr:uid="{00000000-0005-0000-0000-0000396E0000}"/>
    <cellStyle name="SAPBEXstdData 9 5" xfId="13891" xr:uid="{00000000-0005-0000-0000-00003A6E0000}"/>
    <cellStyle name="SAPBEXstdData_13737 3p Contracts v3" xfId="6243" xr:uid="{00000000-0005-0000-0000-00003B6E0000}"/>
    <cellStyle name="SAPBEXstdDataEmph" xfId="388" xr:uid="{00000000-0005-0000-0000-00003C6E0000}"/>
    <cellStyle name="SAPBEXstdDataEmph 2" xfId="684" xr:uid="{00000000-0005-0000-0000-00003D6E0000}"/>
    <cellStyle name="SAPBEXstdDataEmph 2 2" xfId="5577" xr:uid="{00000000-0005-0000-0000-00003E6E0000}"/>
    <cellStyle name="SAPBEXstdDataEmph 2 2 2" xfId="10435" xr:uid="{00000000-0005-0000-0000-00003F6E0000}"/>
    <cellStyle name="SAPBEXstdDataEmph 2 2 2 2" xfId="21767" xr:uid="{00000000-0005-0000-0000-0000406E0000}"/>
    <cellStyle name="SAPBEXstdDataEmph 2 2 2 2 2" xfId="28665" xr:uid="{00000000-0005-0000-0000-0000416E0000}"/>
    <cellStyle name="SAPBEXstdDataEmph 2 2 2 3" xfId="22673" xr:uid="{00000000-0005-0000-0000-0000426E0000}"/>
    <cellStyle name="SAPBEXstdDataEmph 2 2 2 3 2" xfId="29570" xr:uid="{00000000-0005-0000-0000-0000436E0000}"/>
    <cellStyle name="SAPBEXstdDataEmph 2 2 2 4" xfId="17170" xr:uid="{00000000-0005-0000-0000-0000446E0000}"/>
    <cellStyle name="SAPBEXstdDataEmph 2 2 2 5" xfId="24163" xr:uid="{00000000-0005-0000-0000-0000456E0000}"/>
    <cellStyle name="SAPBEXstdDataEmph 2 2 3" xfId="10969" xr:uid="{00000000-0005-0000-0000-0000466E0000}"/>
    <cellStyle name="SAPBEXstdDataEmph 2 2 3 2" xfId="22277" xr:uid="{00000000-0005-0000-0000-0000476E0000}"/>
    <cellStyle name="SAPBEXstdDataEmph 2 2 3 2 2" xfId="29174" xr:uid="{00000000-0005-0000-0000-0000486E0000}"/>
    <cellStyle name="SAPBEXstdDataEmph 2 2 3 3" xfId="23179" xr:uid="{00000000-0005-0000-0000-0000496E0000}"/>
    <cellStyle name="SAPBEXstdDataEmph 2 2 3 3 2" xfId="30075" xr:uid="{00000000-0005-0000-0000-00004A6E0000}"/>
    <cellStyle name="SAPBEXstdDataEmph 2 2 3 4" xfId="17680" xr:uid="{00000000-0005-0000-0000-00004B6E0000}"/>
    <cellStyle name="SAPBEXstdDataEmph 2 2 3 5" xfId="24662" xr:uid="{00000000-0005-0000-0000-00004C6E0000}"/>
    <cellStyle name="SAPBEXstdDataEmph 2 2 4" xfId="19690" xr:uid="{00000000-0005-0000-0000-00004D6E0000}"/>
    <cellStyle name="SAPBEXstdDataEmph 2 2 4 2" xfId="26599" xr:uid="{00000000-0005-0000-0000-00004E6E0000}"/>
    <cellStyle name="SAPBEXstdDataEmph 2 2 5" xfId="14986" xr:uid="{00000000-0005-0000-0000-00004F6E0000}"/>
    <cellStyle name="SAPBEXstdDataEmph 2 3" xfId="10434" xr:uid="{00000000-0005-0000-0000-0000506E0000}"/>
    <cellStyle name="SAPBEXstdDataEmph 2 3 2" xfId="9637" xr:uid="{00000000-0005-0000-0000-0000516E0000}"/>
    <cellStyle name="SAPBEXstdDataEmph 2 3 2 2" xfId="21107" xr:uid="{00000000-0005-0000-0000-0000526E0000}"/>
    <cellStyle name="SAPBEXstdDataEmph 2 3 2 2 2" xfId="28011" xr:uid="{00000000-0005-0000-0000-0000536E0000}"/>
    <cellStyle name="SAPBEXstdDataEmph 2 3 2 3" xfId="19110" xr:uid="{00000000-0005-0000-0000-0000546E0000}"/>
    <cellStyle name="SAPBEXstdDataEmph 2 3 2 3 2" xfId="26019" xr:uid="{00000000-0005-0000-0000-0000556E0000}"/>
    <cellStyle name="SAPBEXstdDataEmph 2 3 2 4" xfId="16484" xr:uid="{00000000-0005-0000-0000-0000566E0000}"/>
    <cellStyle name="SAPBEXstdDataEmph 2 3 2 5" xfId="23568" xr:uid="{00000000-0005-0000-0000-0000576E0000}"/>
    <cellStyle name="SAPBEXstdDataEmph 2 3 3" xfId="21766" xr:uid="{00000000-0005-0000-0000-0000586E0000}"/>
    <cellStyle name="SAPBEXstdDataEmph 2 3 3 2" xfId="28664" xr:uid="{00000000-0005-0000-0000-0000596E0000}"/>
    <cellStyle name="SAPBEXstdDataEmph 2 3 4" xfId="22672" xr:uid="{00000000-0005-0000-0000-00005A6E0000}"/>
    <cellStyle name="SAPBEXstdDataEmph 2 3 4 2" xfId="29569" xr:uid="{00000000-0005-0000-0000-00005B6E0000}"/>
    <cellStyle name="SAPBEXstdDataEmph 2 3 5" xfId="17169" xr:uid="{00000000-0005-0000-0000-00005C6E0000}"/>
    <cellStyle name="SAPBEXstdDataEmph 2 3 6" xfId="24162" xr:uid="{00000000-0005-0000-0000-00005D6E0000}"/>
    <cellStyle name="SAPBEXstdDataEmph 2 4" xfId="10968" xr:uid="{00000000-0005-0000-0000-00005E6E0000}"/>
    <cellStyle name="SAPBEXstdDataEmph 2 4 2" xfId="9491" xr:uid="{00000000-0005-0000-0000-00005F6E0000}"/>
    <cellStyle name="SAPBEXstdDataEmph 2 4 2 2" xfId="20985" xr:uid="{00000000-0005-0000-0000-0000606E0000}"/>
    <cellStyle name="SAPBEXstdDataEmph 2 4 2 2 2" xfId="27889" xr:uid="{00000000-0005-0000-0000-0000616E0000}"/>
    <cellStyle name="SAPBEXstdDataEmph 2 4 2 3" xfId="18231" xr:uid="{00000000-0005-0000-0000-0000626E0000}"/>
    <cellStyle name="SAPBEXstdDataEmph 2 4 2 3 2" xfId="25145" xr:uid="{00000000-0005-0000-0000-0000636E0000}"/>
    <cellStyle name="SAPBEXstdDataEmph 2 4 2 4" xfId="16339" xr:uid="{00000000-0005-0000-0000-0000646E0000}"/>
    <cellStyle name="SAPBEXstdDataEmph 2 4 2 5" xfId="23446" xr:uid="{00000000-0005-0000-0000-0000656E0000}"/>
    <cellStyle name="SAPBEXstdDataEmph 2 4 3" xfId="22276" xr:uid="{00000000-0005-0000-0000-0000666E0000}"/>
    <cellStyle name="SAPBEXstdDataEmph 2 4 3 2" xfId="29173" xr:uid="{00000000-0005-0000-0000-0000676E0000}"/>
    <cellStyle name="SAPBEXstdDataEmph 2 4 4" xfId="23178" xr:uid="{00000000-0005-0000-0000-0000686E0000}"/>
    <cellStyle name="SAPBEXstdDataEmph 2 4 4 2" xfId="30074" xr:uid="{00000000-0005-0000-0000-0000696E0000}"/>
    <cellStyle name="SAPBEXstdDataEmph 2 4 5" xfId="17679" xr:uid="{00000000-0005-0000-0000-00006A6E0000}"/>
    <cellStyle name="SAPBEXstdDataEmph 2 4 6" xfId="24661" xr:uid="{00000000-0005-0000-0000-00006B6E0000}"/>
    <cellStyle name="SAPBEXstdDataEmph 2 5" xfId="9379" xr:uid="{00000000-0005-0000-0000-00006C6E0000}"/>
    <cellStyle name="SAPBEXstdDataEmph 2 5 2" xfId="20884" xr:uid="{00000000-0005-0000-0000-00006D6E0000}"/>
    <cellStyle name="SAPBEXstdDataEmph 2 5 2 2" xfId="27788" xr:uid="{00000000-0005-0000-0000-00006E6E0000}"/>
    <cellStyle name="SAPBEXstdDataEmph 2 5 3" xfId="18327" xr:uid="{00000000-0005-0000-0000-00006F6E0000}"/>
    <cellStyle name="SAPBEXstdDataEmph 2 5 3 2" xfId="25240" xr:uid="{00000000-0005-0000-0000-0000706E0000}"/>
    <cellStyle name="SAPBEXstdDataEmph 2 5 4" xfId="16230" xr:uid="{00000000-0005-0000-0000-0000716E0000}"/>
    <cellStyle name="SAPBEXstdDataEmph 2 5 5" xfId="23345" xr:uid="{00000000-0005-0000-0000-0000726E0000}"/>
    <cellStyle name="SAPBEXstdDataEmph 2 6" xfId="9841" xr:uid="{00000000-0005-0000-0000-0000736E0000}"/>
    <cellStyle name="SAPBEXstdDataEmph 2 6 2" xfId="21310" xr:uid="{00000000-0005-0000-0000-0000746E0000}"/>
    <cellStyle name="SAPBEXstdDataEmph 2 6 2 2" xfId="28213" xr:uid="{00000000-0005-0000-0000-0000756E0000}"/>
    <cellStyle name="SAPBEXstdDataEmph 2 6 3" xfId="18502" xr:uid="{00000000-0005-0000-0000-0000766E0000}"/>
    <cellStyle name="SAPBEXstdDataEmph 2 6 3 2" xfId="25414" xr:uid="{00000000-0005-0000-0000-0000776E0000}"/>
    <cellStyle name="SAPBEXstdDataEmph 2 6 4" xfId="16688" xr:uid="{00000000-0005-0000-0000-0000786E0000}"/>
    <cellStyle name="SAPBEXstdDataEmph 2 6 5" xfId="23770" xr:uid="{00000000-0005-0000-0000-0000796E0000}"/>
    <cellStyle name="SAPBEXstdDataEmph 2 7" xfId="6242" xr:uid="{00000000-0005-0000-0000-00007A6E0000}"/>
    <cellStyle name="SAPBEXstdDataEmph 2 7 2" xfId="20222" xr:uid="{00000000-0005-0000-0000-00007B6E0000}"/>
    <cellStyle name="SAPBEXstdDataEmph 2 7 2 2" xfId="27126" xr:uid="{00000000-0005-0000-0000-00007C6E0000}"/>
    <cellStyle name="SAPBEXstdDataEmph 2 7 3" xfId="20491" xr:uid="{00000000-0005-0000-0000-00007D6E0000}"/>
    <cellStyle name="SAPBEXstdDataEmph 2 7 3 2" xfId="27395" xr:uid="{00000000-0005-0000-0000-00007E6E0000}"/>
    <cellStyle name="SAPBEXstdDataEmph 2 7 4" xfId="15511" xr:uid="{00000000-0005-0000-0000-00007F6E0000}"/>
    <cellStyle name="SAPBEXstdDataEmph 2 7 5" xfId="13892" xr:uid="{00000000-0005-0000-0000-0000806E0000}"/>
    <cellStyle name="SAPBEXstdDataEmph 2 8" xfId="18272" xr:uid="{00000000-0005-0000-0000-0000816E0000}"/>
    <cellStyle name="SAPBEXstdDataEmph 2 8 2" xfId="25186" xr:uid="{00000000-0005-0000-0000-0000826E0000}"/>
    <cellStyle name="SAPBEXstdDataEmph 2 9" xfId="13504" xr:uid="{00000000-0005-0000-0000-0000836E0000}"/>
    <cellStyle name="SAPBEXstdDataEmph 3" xfId="497" xr:uid="{00000000-0005-0000-0000-0000846E0000}"/>
    <cellStyle name="SAPBEXstdDataEmph 3 2" xfId="10436" xr:uid="{00000000-0005-0000-0000-0000856E0000}"/>
    <cellStyle name="SAPBEXstdDataEmph 3 2 2" xfId="21768" xr:uid="{00000000-0005-0000-0000-0000866E0000}"/>
    <cellStyle name="SAPBEXstdDataEmph 3 2 2 2" xfId="28666" xr:uid="{00000000-0005-0000-0000-0000876E0000}"/>
    <cellStyle name="SAPBEXstdDataEmph 3 2 3" xfId="22674" xr:uid="{00000000-0005-0000-0000-0000886E0000}"/>
    <cellStyle name="SAPBEXstdDataEmph 3 2 3 2" xfId="29571" xr:uid="{00000000-0005-0000-0000-0000896E0000}"/>
    <cellStyle name="SAPBEXstdDataEmph 3 2 4" xfId="17171" xr:uid="{00000000-0005-0000-0000-00008A6E0000}"/>
    <cellStyle name="SAPBEXstdDataEmph 3 2 5" xfId="24164" xr:uid="{00000000-0005-0000-0000-00008B6E0000}"/>
    <cellStyle name="SAPBEXstdDataEmph 3 3" xfId="10970" xr:uid="{00000000-0005-0000-0000-00008C6E0000}"/>
    <cellStyle name="SAPBEXstdDataEmph 3 3 2" xfId="22278" xr:uid="{00000000-0005-0000-0000-00008D6E0000}"/>
    <cellStyle name="SAPBEXstdDataEmph 3 3 2 2" xfId="29175" xr:uid="{00000000-0005-0000-0000-00008E6E0000}"/>
    <cellStyle name="SAPBEXstdDataEmph 3 3 3" xfId="23180" xr:uid="{00000000-0005-0000-0000-00008F6E0000}"/>
    <cellStyle name="SAPBEXstdDataEmph 3 3 3 2" xfId="30076" xr:uid="{00000000-0005-0000-0000-0000906E0000}"/>
    <cellStyle name="SAPBEXstdDataEmph 3 3 4" xfId="17681" xr:uid="{00000000-0005-0000-0000-0000916E0000}"/>
    <cellStyle name="SAPBEXstdDataEmph 3 3 5" xfId="24663" xr:uid="{00000000-0005-0000-0000-0000926E0000}"/>
    <cellStyle name="SAPBEXstdDataEmph 3 4" xfId="13196" xr:uid="{00000000-0005-0000-0000-0000936E0000}"/>
    <cellStyle name="SAPBEXstdDataEmph 3 4 2" xfId="22495" xr:uid="{00000000-0005-0000-0000-0000946E0000}"/>
    <cellStyle name="SAPBEXstdDataEmph 3 4 2 2" xfId="29392" xr:uid="{00000000-0005-0000-0000-0000956E0000}"/>
    <cellStyle name="SAPBEXstdDataEmph 3 4 3" xfId="23335" xr:uid="{00000000-0005-0000-0000-0000966E0000}"/>
    <cellStyle name="SAPBEXstdDataEmph 3 4 3 2" xfId="30231" xr:uid="{00000000-0005-0000-0000-0000976E0000}"/>
    <cellStyle name="SAPBEXstdDataEmph 3 4 4" xfId="17899" xr:uid="{00000000-0005-0000-0000-0000986E0000}"/>
    <cellStyle name="SAPBEXstdDataEmph 3 4 5" xfId="24818" xr:uid="{00000000-0005-0000-0000-0000996E0000}"/>
    <cellStyle name="SAPBEXstdDataEmph 3 5" xfId="18181" xr:uid="{00000000-0005-0000-0000-00009A6E0000}"/>
    <cellStyle name="SAPBEXstdDataEmph 3 5 2" xfId="25095" xr:uid="{00000000-0005-0000-0000-00009B6E0000}"/>
    <cellStyle name="SAPBEXstdDataEmph 3 6" xfId="13442" xr:uid="{00000000-0005-0000-0000-00009C6E0000}"/>
    <cellStyle name="SAPBEXstdDataEmph 4" xfId="10433" xr:uid="{00000000-0005-0000-0000-00009D6E0000}"/>
    <cellStyle name="SAPBEXstdDataEmph 4 2" xfId="9672" xr:uid="{00000000-0005-0000-0000-00009E6E0000}"/>
    <cellStyle name="SAPBEXstdDataEmph 4 2 2" xfId="21141" xr:uid="{00000000-0005-0000-0000-00009F6E0000}"/>
    <cellStyle name="SAPBEXstdDataEmph 4 2 2 2" xfId="28045" xr:uid="{00000000-0005-0000-0000-0000A06E0000}"/>
    <cellStyle name="SAPBEXstdDataEmph 4 2 3" xfId="20555" xr:uid="{00000000-0005-0000-0000-0000A16E0000}"/>
    <cellStyle name="SAPBEXstdDataEmph 4 2 3 2" xfId="27459" xr:uid="{00000000-0005-0000-0000-0000A26E0000}"/>
    <cellStyle name="SAPBEXstdDataEmph 4 2 4" xfId="16519" xr:uid="{00000000-0005-0000-0000-0000A36E0000}"/>
    <cellStyle name="SAPBEXstdDataEmph 4 2 5" xfId="23602" xr:uid="{00000000-0005-0000-0000-0000A46E0000}"/>
    <cellStyle name="SAPBEXstdDataEmph 4 3" xfId="21765" xr:uid="{00000000-0005-0000-0000-0000A56E0000}"/>
    <cellStyle name="SAPBEXstdDataEmph 4 3 2" xfId="28663" xr:uid="{00000000-0005-0000-0000-0000A66E0000}"/>
    <cellStyle name="SAPBEXstdDataEmph 4 4" xfId="22671" xr:uid="{00000000-0005-0000-0000-0000A76E0000}"/>
    <cellStyle name="SAPBEXstdDataEmph 4 4 2" xfId="29568" xr:uid="{00000000-0005-0000-0000-0000A86E0000}"/>
    <cellStyle name="SAPBEXstdDataEmph 4 5" xfId="17168" xr:uid="{00000000-0005-0000-0000-0000A96E0000}"/>
    <cellStyle name="SAPBEXstdDataEmph 4 6" xfId="24161" xr:uid="{00000000-0005-0000-0000-0000AA6E0000}"/>
    <cellStyle name="SAPBEXstdDataEmph 5" xfId="10967" xr:uid="{00000000-0005-0000-0000-0000AB6E0000}"/>
    <cellStyle name="SAPBEXstdDataEmph 5 2" xfId="22275" xr:uid="{00000000-0005-0000-0000-0000AC6E0000}"/>
    <cellStyle name="SAPBEXstdDataEmph 5 2 2" xfId="29172" xr:uid="{00000000-0005-0000-0000-0000AD6E0000}"/>
    <cellStyle name="SAPBEXstdDataEmph 5 3" xfId="23177" xr:uid="{00000000-0005-0000-0000-0000AE6E0000}"/>
    <cellStyle name="SAPBEXstdDataEmph 5 3 2" xfId="30073" xr:uid="{00000000-0005-0000-0000-0000AF6E0000}"/>
    <cellStyle name="SAPBEXstdDataEmph 5 4" xfId="17678" xr:uid="{00000000-0005-0000-0000-0000B06E0000}"/>
    <cellStyle name="SAPBEXstdDataEmph 5 5" xfId="24660" xr:uid="{00000000-0005-0000-0000-0000B16E0000}"/>
    <cellStyle name="SAPBEXstdDataEmph 6" xfId="18125" xr:uid="{00000000-0005-0000-0000-0000B26E0000}"/>
    <cellStyle name="SAPBEXstdDataEmph 6 2" xfId="25039" xr:uid="{00000000-0005-0000-0000-0000B36E0000}"/>
    <cellStyle name="SAPBEXstdDataEmph 7" xfId="13388" xr:uid="{00000000-0005-0000-0000-0000B46E0000}"/>
    <cellStyle name="SAPBEXstdExc1" xfId="6241" xr:uid="{00000000-0005-0000-0000-0000B56E0000}"/>
    <cellStyle name="SAPBEXstdExc1Emph" xfId="6240" xr:uid="{00000000-0005-0000-0000-0000B66E0000}"/>
    <cellStyle name="SAPBEXstdExc2" xfId="6239" xr:uid="{00000000-0005-0000-0000-0000B76E0000}"/>
    <cellStyle name="SAPBEXstdExc2Emph" xfId="6238" xr:uid="{00000000-0005-0000-0000-0000B86E0000}"/>
    <cellStyle name="SAPBEXstdItem" xfId="389" xr:uid="{00000000-0005-0000-0000-0000B96E0000}"/>
    <cellStyle name="SAPBEXstdItem 10" xfId="18126" xr:uid="{00000000-0005-0000-0000-0000BA6E0000}"/>
    <cellStyle name="SAPBEXstdItem 10 2" xfId="25040" xr:uid="{00000000-0005-0000-0000-0000BB6E0000}"/>
    <cellStyle name="SAPBEXstdItem 11" xfId="13389" xr:uid="{00000000-0005-0000-0000-0000BC6E0000}"/>
    <cellStyle name="SAPBEXstdItem 2" xfId="390" xr:uid="{00000000-0005-0000-0000-0000BD6E0000}"/>
    <cellStyle name="SAPBEXstdItem 2 2" xfId="707" xr:uid="{00000000-0005-0000-0000-0000BE6E0000}"/>
    <cellStyle name="SAPBEXstdItem 2 2 2" xfId="10439" xr:uid="{00000000-0005-0000-0000-0000BF6E0000}"/>
    <cellStyle name="SAPBEXstdItem 2 2 2 2" xfId="21771" xr:uid="{00000000-0005-0000-0000-0000C06E0000}"/>
    <cellStyle name="SAPBEXstdItem 2 2 2 2 2" xfId="28669" xr:uid="{00000000-0005-0000-0000-0000C16E0000}"/>
    <cellStyle name="SAPBEXstdItem 2 2 2 3" xfId="22677" xr:uid="{00000000-0005-0000-0000-0000C26E0000}"/>
    <cellStyle name="SAPBEXstdItem 2 2 2 3 2" xfId="29574" xr:uid="{00000000-0005-0000-0000-0000C36E0000}"/>
    <cellStyle name="SAPBEXstdItem 2 2 2 4" xfId="17174" xr:uid="{00000000-0005-0000-0000-0000C46E0000}"/>
    <cellStyle name="SAPBEXstdItem 2 2 2 5" xfId="24167" xr:uid="{00000000-0005-0000-0000-0000C56E0000}"/>
    <cellStyle name="SAPBEXstdItem 2 2 3" xfId="10973" xr:uid="{00000000-0005-0000-0000-0000C66E0000}"/>
    <cellStyle name="SAPBEXstdItem 2 2 3 2" xfId="22281" xr:uid="{00000000-0005-0000-0000-0000C76E0000}"/>
    <cellStyle name="SAPBEXstdItem 2 2 3 2 2" xfId="29178" xr:uid="{00000000-0005-0000-0000-0000C86E0000}"/>
    <cellStyle name="SAPBEXstdItem 2 2 3 3" xfId="23183" xr:uid="{00000000-0005-0000-0000-0000C96E0000}"/>
    <cellStyle name="SAPBEXstdItem 2 2 3 3 2" xfId="30079" xr:uid="{00000000-0005-0000-0000-0000CA6E0000}"/>
    <cellStyle name="SAPBEXstdItem 2 2 3 4" xfId="17684" xr:uid="{00000000-0005-0000-0000-0000CB6E0000}"/>
    <cellStyle name="SAPBEXstdItem 2 2 3 5" xfId="24666" xr:uid="{00000000-0005-0000-0000-0000CC6E0000}"/>
    <cellStyle name="SAPBEXstdItem 2 2 4" xfId="18279" xr:uid="{00000000-0005-0000-0000-0000CD6E0000}"/>
    <cellStyle name="SAPBEXstdItem 2 2 4 2" xfId="25193" xr:uid="{00000000-0005-0000-0000-0000CE6E0000}"/>
    <cellStyle name="SAPBEXstdItem 2 2 5" xfId="13514" xr:uid="{00000000-0005-0000-0000-0000CF6E0000}"/>
    <cellStyle name="SAPBEXstdItem 2 3" xfId="5424" xr:uid="{00000000-0005-0000-0000-0000D06E0000}"/>
    <cellStyle name="SAPBEXstdItem 2 3 2" xfId="10440" xr:uid="{00000000-0005-0000-0000-0000D16E0000}"/>
    <cellStyle name="SAPBEXstdItem 2 3 2 2" xfId="21772" xr:uid="{00000000-0005-0000-0000-0000D26E0000}"/>
    <cellStyle name="SAPBEXstdItem 2 3 2 2 2" xfId="28670" xr:uid="{00000000-0005-0000-0000-0000D36E0000}"/>
    <cellStyle name="SAPBEXstdItem 2 3 2 3" xfId="22678" xr:uid="{00000000-0005-0000-0000-0000D46E0000}"/>
    <cellStyle name="SAPBEXstdItem 2 3 2 3 2" xfId="29575" xr:uid="{00000000-0005-0000-0000-0000D56E0000}"/>
    <cellStyle name="SAPBEXstdItem 2 3 2 4" xfId="17175" xr:uid="{00000000-0005-0000-0000-0000D66E0000}"/>
    <cellStyle name="SAPBEXstdItem 2 3 2 5" xfId="24168" xr:uid="{00000000-0005-0000-0000-0000D76E0000}"/>
    <cellStyle name="SAPBEXstdItem 2 3 3" xfId="10974" xr:uid="{00000000-0005-0000-0000-0000D86E0000}"/>
    <cellStyle name="SAPBEXstdItem 2 3 3 2" xfId="22282" xr:uid="{00000000-0005-0000-0000-0000D96E0000}"/>
    <cellStyle name="SAPBEXstdItem 2 3 3 2 2" xfId="29179" xr:uid="{00000000-0005-0000-0000-0000DA6E0000}"/>
    <cellStyle name="SAPBEXstdItem 2 3 3 3" xfId="23184" xr:uid="{00000000-0005-0000-0000-0000DB6E0000}"/>
    <cellStyle name="SAPBEXstdItem 2 3 3 3 2" xfId="30080" xr:uid="{00000000-0005-0000-0000-0000DC6E0000}"/>
    <cellStyle name="SAPBEXstdItem 2 3 3 4" xfId="17685" xr:uid="{00000000-0005-0000-0000-0000DD6E0000}"/>
    <cellStyle name="SAPBEXstdItem 2 3 3 5" xfId="24667" xr:uid="{00000000-0005-0000-0000-0000DE6E0000}"/>
    <cellStyle name="SAPBEXstdItem 2 3 4" xfId="9839" xr:uid="{00000000-0005-0000-0000-0000DF6E0000}"/>
    <cellStyle name="SAPBEXstdItem 2 3 4 2" xfId="21308" xr:uid="{00000000-0005-0000-0000-0000E06E0000}"/>
    <cellStyle name="SAPBEXstdItem 2 3 4 2 2" xfId="28211" xr:uid="{00000000-0005-0000-0000-0000E16E0000}"/>
    <cellStyle name="SAPBEXstdItem 2 3 4 3" xfId="18778" xr:uid="{00000000-0005-0000-0000-0000E26E0000}"/>
    <cellStyle name="SAPBEXstdItem 2 3 4 3 2" xfId="25688" xr:uid="{00000000-0005-0000-0000-0000E36E0000}"/>
    <cellStyle name="SAPBEXstdItem 2 3 4 4" xfId="16686" xr:uid="{00000000-0005-0000-0000-0000E46E0000}"/>
    <cellStyle name="SAPBEXstdItem 2 3 4 5" xfId="23768" xr:uid="{00000000-0005-0000-0000-0000E56E0000}"/>
    <cellStyle name="SAPBEXstdItem 2 3 5" xfId="19672" xr:uid="{00000000-0005-0000-0000-0000E66E0000}"/>
    <cellStyle name="SAPBEXstdItem 2 3 5 2" xfId="26581" xr:uid="{00000000-0005-0000-0000-0000E76E0000}"/>
    <cellStyle name="SAPBEXstdItem 2 3 6" xfId="14939" xr:uid="{00000000-0005-0000-0000-0000E86E0000}"/>
    <cellStyle name="SAPBEXstdItem 2 4" xfId="10438" xr:uid="{00000000-0005-0000-0000-0000E96E0000}"/>
    <cellStyle name="SAPBEXstdItem 2 4 2" xfId="9531" xr:uid="{00000000-0005-0000-0000-0000EA6E0000}"/>
    <cellStyle name="SAPBEXstdItem 2 4 2 2" xfId="21024" xr:uid="{00000000-0005-0000-0000-0000EB6E0000}"/>
    <cellStyle name="SAPBEXstdItem 2 4 2 2 2" xfId="27928" xr:uid="{00000000-0005-0000-0000-0000EC6E0000}"/>
    <cellStyle name="SAPBEXstdItem 2 4 2 3" xfId="18858" xr:uid="{00000000-0005-0000-0000-0000ED6E0000}"/>
    <cellStyle name="SAPBEXstdItem 2 4 2 3 2" xfId="25767" xr:uid="{00000000-0005-0000-0000-0000EE6E0000}"/>
    <cellStyle name="SAPBEXstdItem 2 4 2 4" xfId="16379" xr:uid="{00000000-0005-0000-0000-0000EF6E0000}"/>
    <cellStyle name="SAPBEXstdItem 2 4 2 5" xfId="23485" xr:uid="{00000000-0005-0000-0000-0000F06E0000}"/>
    <cellStyle name="SAPBEXstdItem 2 4 3" xfId="21770" xr:uid="{00000000-0005-0000-0000-0000F16E0000}"/>
    <cellStyle name="SAPBEXstdItem 2 4 3 2" xfId="28668" xr:uid="{00000000-0005-0000-0000-0000F26E0000}"/>
    <cellStyle name="SAPBEXstdItem 2 4 4" xfId="22676" xr:uid="{00000000-0005-0000-0000-0000F36E0000}"/>
    <cellStyle name="SAPBEXstdItem 2 4 4 2" xfId="29573" xr:uid="{00000000-0005-0000-0000-0000F46E0000}"/>
    <cellStyle name="SAPBEXstdItem 2 4 5" xfId="17173" xr:uid="{00000000-0005-0000-0000-0000F56E0000}"/>
    <cellStyle name="SAPBEXstdItem 2 4 6" xfId="24166" xr:uid="{00000000-0005-0000-0000-0000F66E0000}"/>
    <cellStyle name="SAPBEXstdItem 2 5" xfId="10972" xr:uid="{00000000-0005-0000-0000-0000F76E0000}"/>
    <cellStyle name="SAPBEXstdItem 2 5 2" xfId="9422" xr:uid="{00000000-0005-0000-0000-0000F86E0000}"/>
    <cellStyle name="SAPBEXstdItem 2 5 2 2" xfId="20922" xr:uid="{00000000-0005-0000-0000-0000F96E0000}"/>
    <cellStyle name="SAPBEXstdItem 2 5 2 2 2" xfId="27826" xr:uid="{00000000-0005-0000-0000-0000FA6E0000}"/>
    <cellStyle name="SAPBEXstdItem 2 5 2 3" xfId="18567" xr:uid="{00000000-0005-0000-0000-0000FB6E0000}"/>
    <cellStyle name="SAPBEXstdItem 2 5 2 3 2" xfId="25478" xr:uid="{00000000-0005-0000-0000-0000FC6E0000}"/>
    <cellStyle name="SAPBEXstdItem 2 5 2 4" xfId="16273" xr:uid="{00000000-0005-0000-0000-0000FD6E0000}"/>
    <cellStyle name="SAPBEXstdItem 2 5 2 5" xfId="23383" xr:uid="{00000000-0005-0000-0000-0000FE6E0000}"/>
    <cellStyle name="SAPBEXstdItem 2 5 3" xfId="22280" xr:uid="{00000000-0005-0000-0000-0000FF6E0000}"/>
    <cellStyle name="SAPBEXstdItem 2 5 3 2" xfId="29177" xr:uid="{00000000-0005-0000-0000-0000006F0000}"/>
    <cellStyle name="SAPBEXstdItem 2 5 4" xfId="23182" xr:uid="{00000000-0005-0000-0000-0000016F0000}"/>
    <cellStyle name="SAPBEXstdItem 2 5 4 2" xfId="30078" xr:uid="{00000000-0005-0000-0000-0000026F0000}"/>
    <cellStyle name="SAPBEXstdItem 2 5 5" xfId="17683" xr:uid="{00000000-0005-0000-0000-0000036F0000}"/>
    <cellStyle name="SAPBEXstdItem 2 5 6" xfId="24665" xr:uid="{00000000-0005-0000-0000-0000046F0000}"/>
    <cellStyle name="SAPBEXstdItem 2 6" xfId="6236" xr:uid="{00000000-0005-0000-0000-0000056F0000}"/>
    <cellStyle name="SAPBEXstdItem 2 6 2" xfId="20220" xr:uid="{00000000-0005-0000-0000-0000066F0000}"/>
    <cellStyle name="SAPBEXstdItem 2 6 2 2" xfId="27124" xr:uid="{00000000-0005-0000-0000-0000076F0000}"/>
    <cellStyle name="SAPBEXstdItem 2 6 3" xfId="20490" xr:uid="{00000000-0005-0000-0000-0000086F0000}"/>
    <cellStyle name="SAPBEXstdItem 2 6 3 2" xfId="27394" xr:uid="{00000000-0005-0000-0000-0000096F0000}"/>
    <cellStyle name="SAPBEXstdItem 2 6 4" xfId="15509" xr:uid="{00000000-0005-0000-0000-00000A6F0000}"/>
    <cellStyle name="SAPBEXstdItem 2 6 5" xfId="14573" xr:uid="{00000000-0005-0000-0000-00000B6F0000}"/>
    <cellStyle name="SAPBEXstdItem 2 7" xfId="18127" xr:uid="{00000000-0005-0000-0000-00000C6F0000}"/>
    <cellStyle name="SAPBEXstdItem 2 7 2" xfId="25041" xr:uid="{00000000-0005-0000-0000-00000D6F0000}"/>
    <cellStyle name="SAPBEXstdItem 2 8" xfId="13390" xr:uid="{00000000-0005-0000-0000-00000E6F0000}"/>
    <cellStyle name="SAPBEXstdItem 3" xfId="685" xr:uid="{00000000-0005-0000-0000-00000F6F0000}"/>
    <cellStyle name="SAPBEXstdItem 3 2" xfId="3184" xr:uid="{00000000-0005-0000-0000-0000106F0000}"/>
    <cellStyle name="SAPBEXstdItem 3 2 2" xfId="10442" xr:uid="{00000000-0005-0000-0000-0000116F0000}"/>
    <cellStyle name="SAPBEXstdItem 3 2 2 2" xfId="21774" xr:uid="{00000000-0005-0000-0000-0000126F0000}"/>
    <cellStyle name="SAPBEXstdItem 3 2 2 2 2" xfId="28672" xr:uid="{00000000-0005-0000-0000-0000136F0000}"/>
    <cellStyle name="SAPBEXstdItem 3 2 2 3" xfId="22680" xr:uid="{00000000-0005-0000-0000-0000146F0000}"/>
    <cellStyle name="SAPBEXstdItem 3 2 2 3 2" xfId="29577" xr:uid="{00000000-0005-0000-0000-0000156F0000}"/>
    <cellStyle name="SAPBEXstdItem 3 2 2 4" xfId="17177" xr:uid="{00000000-0005-0000-0000-0000166F0000}"/>
    <cellStyle name="SAPBEXstdItem 3 2 2 5" xfId="24170" xr:uid="{00000000-0005-0000-0000-0000176F0000}"/>
    <cellStyle name="SAPBEXstdItem 3 2 3" xfId="10976" xr:uid="{00000000-0005-0000-0000-0000186F0000}"/>
    <cellStyle name="SAPBEXstdItem 3 2 3 2" xfId="22284" xr:uid="{00000000-0005-0000-0000-0000196F0000}"/>
    <cellStyle name="SAPBEXstdItem 3 2 3 2 2" xfId="29181" xr:uid="{00000000-0005-0000-0000-00001A6F0000}"/>
    <cellStyle name="SAPBEXstdItem 3 2 3 3" xfId="23186" xr:uid="{00000000-0005-0000-0000-00001B6F0000}"/>
    <cellStyle name="SAPBEXstdItem 3 2 3 3 2" xfId="30082" xr:uid="{00000000-0005-0000-0000-00001C6F0000}"/>
    <cellStyle name="SAPBEXstdItem 3 2 3 4" xfId="17687" xr:uid="{00000000-0005-0000-0000-00001D6F0000}"/>
    <cellStyle name="SAPBEXstdItem 3 2 3 5" xfId="24669" xr:uid="{00000000-0005-0000-0000-00001E6F0000}"/>
    <cellStyle name="SAPBEXstdItem 3 2 4" xfId="18902" xr:uid="{00000000-0005-0000-0000-00001F6F0000}"/>
    <cellStyle name="SAPBEXstdItem 3 2 4 2" xfId="25811" xr:uid="{00000000-0005-0000-0000-0000206F0000}"/>
    <cellStyle name="SAPBEXstdItem 3 2 5" xfId="14199" xr:uid="{00000000-0005-0000-0000-0000216F0000}"/>
    <cellStyle name="SAPBEXstdItem 3 3" xfId="10441" xr:uid="{00000000-0005-0000-0000-0000226F0000}"/>
    <cellStyle name="SAPBEXstdItem 3 3 2" xfId="9711" xr:uid="{00000000-0005-0000-0000-0000236F0000}"/>
    <cellStyle name="SAPBEXstdItem 3 3 2 2" xfId="21180" xr:uid="{00000000-0005-0000-0000-0000246F0000}"/>
    <cellStyle name="SAPBEXstdItem 3 3 2 2 2" xfId="28084" xr:uid="{00000000-0005-0000-0000-0000256F0000}"/>
    <cellStyle name="SAPBEXstdItem 3 3 2 3" xfId="20029" xr:uid="{00000000-0005-0000-0000-0000266F0000}"/>
    <cellStyle name="SAPBEXstdItem 3 3 2 3 2" xfId="26937" xr:uid="{00000000-0005-0000-0000-0000276F0000}"/>
    <cellStyle name="SAPBEXstdItem 3 3 2 4" xfId="16558" xr:uid="{00000000-0005-0000-0000-0000286F0000}"/>
    <cellStyle name="SAPBEXstdItem 3 3 2 5" xfId="23641" xr:uid="{00000000-0005-0000-0000-0000296F0000}"/>
    <cellStyle name="SAPBEXstdItem 3 3 3" xfId="21773" xr:uid="{00000000-0005-0000-0000-00002A6F0000}"/>
    <cellStyle name="SAPBEXstdItem 3 3 3 2" xfId="28671" xr:uid="{00000000-0005-0000-0000-00002B6F0000}"/>
    <cellStyle name="SAPBEXstdItem 3 3 4" xfId="22679" xr:uid="{00000000-0005-0000-0000-00002C6F0000}"/>
    <cellStyle name="SAPBEXstdItem 3 3 4 2" xfId="29576" xr:uid="{00000000-0005-0000-0000-00002D6F0000}"/>
    <cellStyle name="SAPBEXstdItem 3 3 5" xfId="17176" xr:uid="{00000000-0005-0000-0000-00002E6F0000}"/>
    <cellStyle name="SAPBEXstdItem 3 3 6" xfId="24169" xr:uid="{00000000-0005-0000-0000-00002F6F0000}"/>
    <cellStyle name="SAPBEXstdItem 3 4" xfId="10975" xr:uid="{00000000-0005-0000-0000-0000306F0000}"/>
    <cellStyle name="SAPBEXstdItem 3 4 2" xfId="9550" xr:uid="{00000000-0005-0000-0000-0000316F0000}"/>
    <cellStyle name="SAPBEXstdItem 3 4 2 2" xfId="21043" xr:uid="{00000000-0005-0000-0000-0000326F0000}"/>
    <cellStyle name="SAPBEXstdItem 3 4 2 2 2" xfId="27947" xr:uid="{00000000-0005-0000-0000-0000336F0000}"/>
    <cellStyle name="SAPBEXstdItem 3 4 2 3" xfId="18546" xr:uid="{00000000-0005-0000-0000-0000346F0000}"/>
    <cellStyle name="SAPBEXstdItem 3 4 2 3 2" xfId="25457" xr:uid="{00000000-0005-0000-0000-0000356F0000}"/>
    <cellStyle name="SAPBEXstdItem 3 4 2 4" xfId="16398" xr:uid="{00000000-0005-0000-0000-0000366F0000}"/>
    <cellStyle name="SAPBEXstdItem 3 4 2 5" xfId="23504" xr:uid="{00000000-0005-0000-0000-0000376F0000}"/>
    <cellStyle name="SAPBEXstdItem 3 4 3" xfId="22283" xr:uid="{00000000-0005-0000-0000-0000386F0000}"/>
    <cellStyle name="SAPBEXstdItem 3 4 3 2" xfId="29180" xr:uid="{00000000-0005-0000-0000-0000396F0000}"/>
    <cellStyle name="SAPBEXstdItem 3 4 4" xfId="23185" xr:uid="{00000000-0005-0000-0000-00003A6F0000}"/>
    <cellStyle name="SAPBEXstdItem 3 4 4 2" xfId="30081" xr:uid="{00000000-0005-0000-0000-00003B6F0000}"/>
    <cellStyle name="SAPBEXstdItem 3 4 5" xfId="17686" xr:uid="{00000000-0005-0000-0000-00003C6F0000}"/>
    <cellStyle name="SAPBEXstdItem 3 4 6" xfId="24668" xr:uid="{00000000-0005-0000-0000-00003D6F0000}"/>
    <cellStyle name="SAPBEXstdItem 3 5" xfId="9453" xr:uid="{00000000-0005-0000-0000-00003E6F0000}"/>
    <cellStyle name="SAPBEXstdItem 3 5 2" xfId="20948" xr:uid="{00000000-0005-0000-0000-00003F6F0000}"/>
    <cellStyle name="SAPBEXstdItem 3 5 2 2" xfId="27852" xr:uid="{00000000-0005-0000-0000-0000406F0000}"/>
    <cellStyle name="SAPBEXstdItem 3 5 3" xfId="19280" xr:uid="{00000000-0005-0000-0000-0000416F0000}"/>
    <cellStyle name="SAPBEXstdItem 3 5 3 2" xfId="26189" xr:uid="{00000000-0005-0000-0000-0000426F0000}"/>
    <cellStyle name="SAPBEXstdItem 3 5 4" xfId="16301" xr:uid="{00000000-0005-0000-0000-0000436F0000}"/>
    <cellStyle name="SAPBEXstdItem 3 5 5" xfId="23409" xr:uid="{00000000-0005-0000-0000-0000446F0000}"/>
    <cellStyle name="SAPBEXstdItem 3 6" xfId="18273" xr:uid="{00000000-0005-0000-0000-0000456F0000}"/>
    <cellStyle name="SAPBEXstdItem 3 6 2" xfId="25187" xr:uid="{00000000-0005-0000-0000-0000466F0000}"/>
    <cellStyle name="SAPBEXstdItem 3 7" xfId="13505" xr:uid="{00000000-0005-0000-0000-0000476F0000}"/>
    <cellStyle name="SAPBEXstdItem 4" xfId="498" xr:uid="{00000000-0005-0000-0000-0000486F0000}"/>
    <cellStyle name="SAPBEXstdItem 4 2" xfId="10443" xr:uid="{00000000-0005-0000-0000-0000496F0000}"/>
    <cellStyle name="SAPBEXstdItem 4 2 2" xfId="9775" xr:uid="{00000000-0005-0000-0000-00004A6F0000}"/>
    <cellStyle name="SAPBEXstdItem 4 2 2 2" xfId="21244" xr:uid="{00000000-0005-0000-0000-00004B6F0000}"/>
    <cellStyle name="SAPBEXstdItem 4 2 2 2 2" xfId="28148" xr:uid="{00000000-0005-0000-0000-00004C6F0000}"/>
    <cellStyle name="SAPBEXstdItem 4 2 2 3" xfId="18779" xr:uid="{00000000-0005-0000-0000-00004D6F0000}"/>
    <cellStyle name="SAPBEXstdItem 4 2 2 3 2" xfId="25689" xr:uid="{00000000-0005-0000-0000-00004E6F0000}"/>
    <cellStyle name="SAPBEXstdItem 4 2 2 4" xfId="16622" xr:uid="{00000000-0005-0000-0000-00004F6F0000}"/>
    <cellStyle name="SAPBEXstdItem 4 2 2 5" xfId="23705" xr:uid="{00000000-0005-0000-0000-0000506F0000}"/>
    <cellStyle name="SAPBEXstdItem 4 2 3" xfId="21775" xr:uid="{00000000-0005-0000-0000-0000516F0000}"/>
    <cellStyle name="SAPBEXstdItem 4 2 3 2" xfId="28673" xr:uid="{00000000-0005-0000-0000-0000526F0000}"/>
    <cellStyle name="SAPBEXstdItem 4 2 4" xfId="22681" xr:uid="{00000000-0005-0000-0000-0000536F0000}"/>
    <cellStyle name="SAPBEXstdItem 4 2 4 2" xfId="29578" xr:uid="{00000000-0005-0000-0000-0000546F0000}"/>
    <cellStyle name="SAPBEXstdItem 4 2 5" xfId="17178" xr:uid="{00000000-0005-0000-0000-0000556F0000}"/>
    <cellStyle name="SAPBEXstdItem 4 2 6" xfId="24171" xr:uid="{00000000-0005-0000-0000-0000566F0000}"/>
    <cellStyle name="SAPBEXstdItem 4 3" xfId="10977" xr:uid="{00000000-0005-0000-0000-0000576F0000}"/>
    <cellStyle name="SAPBEXstdItem 4 3 2" xfId="22285" xr:uid="{00000000-0005-0000-0000-0000586F0000}"/>
    <cellStyle name="SAPBEXstdItem 4 3 2 2" xfId="29182" xr:uid="{00000000-0005-0000-0000-0000596F0000}"/>
    <cellStyle name="SAPBEXstdItem 4 3 3" xfId="23187" xr:uid="{00000000-0005-0000-0000-00005A6F0000}"/>
    <cellStyle name="SAPBEXstdItem 4 3 3 2" xfId="30083" xr:uid="{00000000-0005-0000-0000-00005B6F0000}"/>
    <cellStyle name="SAPBEXstdItem 4 3 4" xfId="17688" xr:uid="{00000000-0005-0000-0000-00005C6F0000}"/>
    <cellStyle name="SAPBEXstdItem 4 3 5" xfId="24670" xr:uid="{00000000-0005-0000-0000-00005D6F0000}"/>
    <cellStyle name="SAPBEXstdItem 4 4" xfId="9600" xr:uid="{00000000-0005-0000-0000-00005E6F0000}"/>
    <cellStyle name="SAPBEXstdItem 4 4 2" xfId="21075" xr:uid="{00000000-0005-0000-0000-00005F6F0000}"/>
    <cellStyle name="SAPBEXstdItem 4 4 2 2" xfId="27979" xr:uid="{00000000-0005-0000-0000-0000606F0000}"/>
    <cellStyle name="SAPBEXstdItem 4 4 3" xfId="21611" xr:uid="{00000000-0005-0000-0000-0000616F0000}"/>
    <cellStyle name="SAPBEXstdItem 4 4 3 2" xfId="28509" xr:uid="{00000000-0005-0000-0000-0000626F0000}"/>
    <cellStyle name="SAPBEXstdItem 4 4 4" xfId="16448" xr:uid="{00000000-0005-0000-0000-0000636F0000}"/>
    <cellStyle name="SAPBEXstdItem 4 4 5" xfId="23536" xr:uid="{00000000-0005-0000-0000-0000646F0000}"/>
    <cellStyle name="SAPBEXstdItem 4 5" xfId="9486" xr:uid="{00000000-0005-0000-0000-0000656F0000}"/>
    <cellStyle name="SAPBEXstdItem 4 5 2" xfId="20980" xr:uid="{00000000-0005-0000-0000-0000666F0000}"/>
    <cellStyle name="SAPBEXstdItem 4 5 2 2" xfId="27884" xr:uid="{00000000-0005-0000-0000-0000676F0000}"/>
    <cellStyle name="SAPBEXstdItem 4 5 3" xfId="18557" xr:uid="{00000000-0005-0000-0000-0000686F0000}"/>
    <cellStyle name="SAPBEXstdItem 4 5 3 2" xfId="25468" xr:uid="{00000000-0005-0000-0000-0000696F0000}"/>
    <cellStyle name="SAPBEXstdItem 4 5 4" xfId="16334" xr:uid="{00000000-0005-0000-0000-00006A6F0000}"/>
    <cellStyle name="SAPBEXstdItem 4 5 5" xfId="23441" xr:uid="{00000000-0005-0000-0000-00006B6F0000}"/>
    <cellStyle name="SAPBEXstdItem 4 6" xfId="13197" xr:uid="{00000000-0005-0000-0000-00006C6F0000}"/>
    <cellStyle name="SAPBEXstdItem 4 6 2" xfId="22496" xr:uid="{00000000-0005-0000-0000-00006D6F0000}"/>
    <cellStyle name="SAPBEXstdItem 4 6 2 2" xfId="29393" xr:uid="{00000000-0005-0000-0000-00006E6F0000}"/>
    <cellStyle name="SAPBEXstdItem 4 6 3" xfId="23336" xr:uid="{00000000-0005-0000-0000-00006F6F0000}"/>
    <cellStyle name="SAPBEXstdItem 4 6 3 2" xfId="30232" xr:uid="{00000000-0005-0000-0000-0000706F0000}"/>
    <cellStyle name="SAPBEXstdItem 4 6 4" xfId="17900" xr:uid="{00000000-0005-0000-0000-0000716F0000}"/>
    <cellStyle name="SAPBEXstdItem 4 6 5" xfId="24819" xr:uid="{00000000-0005-0000-0000-0000726F0000}"/>
    <cellStyle name="SAPBEXstdItem 4 7" xfId="18182" xr:uid="{00000000-0005-0000-0000-0000736F0000}"/>
    <cellStyle name="SAPBEXstdItem 4 7 2" xfId="25096" xr:uid="{00000000-0005-0000-0000-0000746F0000}"/>
    <cellStyle name="SAPBEXstdItem 4 8" xfId="13443" xr:uid="{00000000-0005-0000-0000-0000756F0000}"/>
    <cellStyle name="SAPBEXstdItem 5" xfId="10437" xr:uid="{00000000-0005-0000-0000-0000766F0000}"/>
    <cellStyle name="SAPBEXstdItem 5 10" xfId="17172" xr:uid="{00000000-0005-0000-0000-0000776F0000}"/>
    <cellStyle name="SAPBEXstdItem 5 11" xfId="24165" xr:uid="{00000000-0005-0000-0000-0000786F0000}"/>
    <cellStyle name="SAPBEXstdItem 5 2" xfId="11082" xr:uid="{00000000-0005-0000-0000-0000796F0000}"/>
    <cellStyle name="SAPBEXstdItem 5 2 2" xfId="22378" xr:uid="{00000000-0005-0000-0000-00007A6F0000}"/>
    <cellStyle name="SAPBEXstdItem 5 2 2 2" xfId="29275" xr:uid="{00000000-0005-0000-0000-00007B6F0000}"/>
    <cellStyle name="SAPBEXstdItem 5 2 3" xfId="23279" xr:uid="{00000000-0005-0000-0000-00007C6F0000}"/>
    <cellStyle name="SAPBEXstdItem 5 2 3 2" xfId="30175" xr:uid="{00000000-0005-0000-0000-00007D6F0000}"/>
    <cellStyle name="SAPBEXstdItem 5 2 4" xfId="17783" xr:uid="{00000000-0005-0000-0000-00007E6F0000}"/>
    <cellStyle name="SAPBEXstdItem 5 2 5" xfId="24762" xr:uid="{00000000-0005-0000-0000-00007F6F0000}"/>
    <cellStyle name="SAPBEXstdItem 5 3" xfId="9636" xr:uid="{00000000-0005-0000-0000-0000806F0000}"/>
    <cellStyle name="SAPBEXstdItem 5 3 2" xfId="21106" xr:uid="{00000000-0005-0000-0000-0000816F0000}"/>
    <cellStyle name="SAPBEXstdItem 5 3 2 2" xfId="28010" xr:uid="{00000000-0005-0000-0000-0000826F0000}"/>
    <cellStyle name="SAPBEXstdItem 5 3 3" xfId="17940" xr:uid="{00000000-0005-0000-0000-0000836F0000}"/>
    <cellStyle name="SAPBEXstdItem 5 3 3 2" xfId="24854" xr:uid="{00000000-0005-0000-0000-0000846F0000}"/>
    <cellStyle name="SAPBEXstdItem 5 3 4" xfId="16483" xr:uid="{00000000-0005-0000-0000-0000856F0000}"/>
    <cellStyle name="SAPBEXstdItem 5 3 5" xfId="23567" xr:uid="{00000000-0005-0000-0000-0000866F0000}"/>
    <cellStyle name="SAPBEXstdItem 5 4" xfId="10507" xr:uid="{00000000-0005-0000-0000-0000876F0000}"/>
    <cellStyle name="SAPBEXstdItem 5 4 2" xfId="21833" xr:uid="{00000000-0005-0000-0000-0000886F0000}"/>
    <cellStyle name="SAPBEXstdItem 5 4 2 2" xfId="28730" xr:uid="{00000000-0005-0000-0000-0000896F0000}"/>
    <cellStyle name="SAPBEXstdItem 5 4 3" xfId="22739" xr:uid="{00000000-0005-0000-0000-00008A6F0000}"/>
    <cellStyle name="SAPBEXstdItem 5 4 3 2" xfId="29635" xr:uid="{00000000-0005-0000-0000-00008B6F0000}"/>
    <cellStyle name="SAPBEXstdItem 5 4 4" xfId="17237" xr:uid="{00000000-0005-0000-0000-00008C6F0000}"/>
    <cellStyle name="SAPBEXstdItem 5 4 5" xfId="24222" xr:uid="{00000000-0005-0000-0000-00008D6F0000}"/>
    <cellStyle name="SAPBEXstdItem 5 5" xfId="9378" xr:uid="{00000000-0005-0000-0000-00008E6F0000}"/>
    <cellStyle name="SAPBEXstdItem 5 5 2" xfId="20883" xr:uid="{00000000-0005-0000-0000-00008F6F0000}"/>
    <cellStyle name="SAPBEXstdItem 5 5 2 2" xfId="27787" xr:uid="{00000000-0005-0000-0000-0000906F0000}"/>
    <cellStyle name="SAPBEXstdItem 5 5 3" xfId="19295" xr:uid="{00000000-0005-0000-0000-0000916F0000}"/>
    <cellStyle name="SAPBEXstdItem 5 5 3 2" xfId="26204" xr:uid="{00000000-0005-0000-0000-0000926F0000}"/>
    <cellStyle name="SAPBEXstdItem 5 5 4" xfId="16229" xr:uid="{00000000-0005-0000-0000-0000936F0000}"/>
    <cellStyle name="SAPBEXstdItem 5 5 5" xfId="23344" xr:uid="{00000000-0005-0000-0000-0000946F0000}"/>
    <cellStyle name="SAPBEXstdItem 5 6" xfId="9343" xr:uid="{00000000-0005-0000-0000-0000956F0000}"/>
    <cellStyle name="SAPBEXstdItem 5 6 2" xfId="20857" xr:uid="{00000000-0005-0000-0000-0000966F0000}"/>
    <cellStyle name="SAPBEXstdItem 5 6 2 2" xfId="27761" xr:uid="{00000000-0005-0000-0000-0000976F0000}"/>
    <cellStyle name="SAPBEXstdItem 5 6 3" xfId="17964" xr:uid="{00000000-0005-0000-0000-0000986F0000}"/>
    <cellStyle name="SAPBEXstdItem 5 6 3 2" xfId="24878" xr:uid="{00000000-0005-0000-0000-0000996F0000}"/>
    <cellStyle name="SAPBEXstdItem 5 6 4" xfId="16194" xr:uid="{00000000-0005-0000-0000-00009A6F0000}"/>
    <cellStyle name="SAPBEXstdItem 5 6 5" xfId="14485" xr:uid="{00000000-0005-0000-0000-00009B6F0000}"/>
    <cellStyle name="SAPBEXstdItem 5 7" xfId="9919" xr:uid="{00000000-0005-0000-0000-00009C6F0000}"/>
    <cellStyle name="SAPBEXstdItem 5 7 2" xfId="21388" xr:uid="{00000000-0005-0000-0000-00009D6F0000}"/>
    <cellStyle name="SAPBEXstdItem 5 7 2 2" xfId="28287" xr:uid="{00000000-0005-0000-0000-00009E6F0000}"/>
    <cellStyle name="SAPBEXstdItem 5 7 3" xfId="19175" xr:uid="{00000000-0005-0000-0000-00009F6F0000}"/>
    <cellStyle name="SAPBEXstdItem 5 7 3 2" xfId="26084" xr:uid="{00000000-0005-0000-0000-0000A06F0000}"/>
    <cellStyle name="SAPBEXstdItem 5 7 4" xfId="16766" xr:uid="{00000000-0005-0000-0000-0000A16F0000}"/>
    <cellStyle name="SAPBEXstdItem 5 7 5" xfId="23844" xr:uid="{00000000-0005-0000-0000-0000A26F0000}"/>
    <cellStyle name="SAPBEXstdItem 5 8" xfId="21769" xr:uid="{00000000-0005-0000-0000-0000A36F0000}"/>
    <cellStyle name="SAPBEXstdItem 5 8 2" xfId="28667" xr:uid="{00000000-0005-0000-0000-0000A46F0000}"/>
    <cellStyle name="SAPBEXstdItem 5 9" xfId="22675" xr:uid="{00000000-0005-0000-0000-0000A56F0000}"/>
    <cellStyle name="SAPBEXstdItem 5 9 2" xfId="29572" xr:uid="{00000000-0005-0000-0000-0000A66F0000}"/>
    <cellStyle name="SAPBEXstdItem 6" xfId="10971" xr:uid="{00000000-0005-0000-0000-0000A76F0000}"/>
    <cellStyle name="SAPBEXstdItem 6 2" xfId="9685" xr:uid="{00000000-0005-0000-0000-0000A86F0000}"/>
    <cellStyle name="SAPBEXstdItem 6 2 2" xfId="21154" xr:uid="{00000000-0005-0000-0000-0000A96F0000}"/>
    <cellStyle name="SAPBEXstdItem 6 2 2 2" xfId="28058" xr:uid="{00000000-0005-0000-0000-0000AA6F0000}"/>
    <cellStyle name="SAPBEXstdItem 6 2 3" xfId="19233" xr:uid="{00000000-0005-0000-0000-0000AB6F0000}"/>
    <cellStyle name="SAPBEXstdItem 6 2 3 2" xfId="26142" xr:uid="{00000000-0005-0000-0000-0000AC6F0000}"/>
    <cellStyle name="SAPBEXstdItem 6 2 4" xfId="16532" xr:uid="{00000000-0005-0000-0000-0000AD6F0000}"/>
    <cellStyle name="SAPBEXstdItem 6 2 5" xfId="23615" xr:uid="{00000000-0005-0000-0000-0000AE6F0000}"/>
    <cellStyle name="SAPBEXstdItem 6 3" xfId="22279" xr:uid="{00000000-0005-0000-0000-0000AF6F0000}"/>
    <cellStyle name="SAPBEXstdItem 6 3 2" xfId="29176" xr:uid="{00000000-0005-0000-0000-0000B06F0000}"/>
    <cellStyle name="SAPBEXstdItem 6 4" xfId="23181" xr:uid="{00000000-0005-0000-0000-0000B16F0000}"/>
    <cellStyle name="SAPBEXstdItem 6 4 2" xfId="30077" xr:uid="{00000000-0005-0000-0000-0000B26F0000}"/>
    <cellStyle name="SAPBEXstdItem 6 5" xfId="17682" xr:uid="{00000000-0005-0000-0000-0000B36F0000}"/>
    <cellStyle name="SAPBEXstdItem 6 6" xfId="24664" xr:uid="{00000000-0005-0000-0000-0000B46F0000}"/>
    <cellStyle name="SAPBEXstdItem 7" xfId="9772" xr:uid="{00000000-0005-0000-0000-0000B56F0000}"/>
    <cellStyle name="SAPBEXstdItem 7 2" xfId="21241" xr:uid="{00000000-0005-0000-0000-0000B66F0000}"/>
    <cellStyle name="SAPBEXstdItem 7 2 2" xfId="28145" xr:uid="{00000000-0005-0000-0000-0000B76F0000}"/>
    <cellStyle name="SAPBEXstdItem 7 3" xfId="18850" xr:uid="{00000000-0005-0000-0000-0000B86F0000}"/>
    <cellStyle name="SAPBEXstdItem 7 3 2" xfId="25759" xr:uid="{00000000-0005-0000-0000-0000B96F0000}"/>
    <cellStyle name="SAPBEXstdItem 7 4" xfId="16619" xr:uid="{00000000-0005-0000-0000-0000BA6F0000}"/>
    <cellStyle name="SAPBEXstdItem 7 5" xfId="23702" xr:uid="{00000000-0005-0000-0000-0000BB6F0000}"/>
    <cellStyle name="SAPBEXstdItem 8" xfId="6993" xr:uid="{00000000-0005-0000-0000-0000BC6F0000}"/>
    <cellStyle name="SAPBEXstdItem 8 2" xfId="20652" xr:uid="{00000000-0005-0000-0000-0000BD6F0000}"/>
    <cellStyle name="SAPBEXstdItem 8 2 2" xfId="27556" xr:uid="{00000000-0005-0000-0000-0000BE6F0000}"/>
    <cellStyle name="SAPBEXstdItem 8 3" xfId="18608" xr:uid="{00000000-0005-0000-0000-0000BF6F0000}"/>
    <cellStyle name="SAPBEXstdItem 8 3 2" xfId="25519" xr:uid="{00000000-0005-0000-0000-0000C06F0000}"/>
    <cellStyle name="SAPBEXstdItem 8 4" xfId="15811" xr:uid="{00000000-0005-0000-0000-0000C16F0000}"/>
    <cellStyle name="SAPBEXstdItem 8 5" xfId="14946" xr:uid="{00000000-0005-0000-0000-0000C26F0000}"/>
    <cellStyle name="SAPBEXstdItem 9" xfId="6237" xr:uid="{00000000-0005-0000-0000-0000C36F0000}"/>
    <cellStyle name="SAPBEXstdItem 9 2" xfId="20221" xr:uid="{00000000-0005-0000-0000-0000C46F0000}"/>
    <cellStyle name="SAPBEXstdItem 9 2 2" xfId="27125" xr:uid="{00000000-0005-0000-0000-0000C56F0000}"/>
    <cellStyle name="SAPBEXstdItem 9 3" xfId="19611" xr:uid="{00000000-0005-0000-0000-0000C66F0000}"/>
    <cellStyle name="SAPBEXstdItem 9 3 2" xfId="26520" xr:uid="{00000000-0005-0000-0000-0000C76F0000}"/>
    <cellStyle name="SAPBEXstdItem 9 4" xfId="15510" xr:uid="{00000000-0005-0000-0000-0000C86F0000}"/>
    <cellStyle name="SAPBEXstdItem 9 5" xfId="13272" xr:uid="{00000000-0005-0000-0000-0000C96F0000}"/>
    <cellStyle name="SAPBEXstdItem_13737 3p Contracts v3" xfId="6235" xr:uid="{00000000-0005-0000-0000-0000CA6F0000}"/>
    <cellStyle name="SAPBEXstdItemX" xfId="391" xr:uid="{00000000-0005-0000-0000-0000CB6F0000}"/>
    <cellStyle name="SAPBEXstdItemX 10" xfId="10978" xr:uid="{00000000-0005-0000-0000-0000CC6F0000}"/>
    <cellStyle name="SAPBEXstdItemX 10 2" xfId="22286" xr:uid="{00000000-0005-0000-0000-0000CD6F0000}"/>
    <cellStyle name="SAPBEXstdItemX 10 2 2" xfId="29183" xr:uid="{00000000-0005-0000-0000-0000CE6F0000}"/>
    <cellStyle name="SAPBEXstdItemX 10 3" xfId="23188" xr:uid="{00000000-0005-0000-0000-0000CF6F0000}"/>
    <cellStyle name="SAPBEXstdItemX 10 3 2" xfId="30084" xr:uid="{00000000-0005-0000-0000-0000D06F0000}"/>
    <cellStyle name="SAPBEXstdItemX 10 4" xfId="17689" xr:uid="{00000000-0005-0000-0000-0000D16F0000}"/>
    <cellStyle name="SAPBEXstdItemX 10 5" xfId="24671" xr:uid="{00000000-0005-0000-0000-0000D26F0000}"/>
    <cellStyle name="SAPBEXstdItemX 11" xfId="18128" xr:uid="{00000000-0005-0000-0000-0000D36F0000}"/>
    <cellStyle name="SAPBEXstdItemX 11 2" xfId="25042" xr:uid="{00000000-0005-0000-0000-0000D46F0000}"/>
    <cellStyle name="SAPBEXstdItemX 12" xfId="13391" xr:uid="{00000000-0005-0000-0000-0000D56F0000}"/>
    <cellStyle name="SAPBEXstdItemX 2" xfId="392" xr:uid="{00000000-0005-0000-0000-0000D66F0000}"/>
    <cellStyle name="SAPBEXstdItemX 2 10" xfId="13392" xr:uid="{00000000-0005-0000-0000-0000D76F0000}"/>
    <cellStyle name="SAPBEXstdItemX 2 2" xfId="3040" xr:uid="{00000000-0005-0000-0000-0000D86F0000}"/>
    <cellStyle name="SAPBEXstdItemX 2 2 2" xfId="5258" xr:uid="{00000000-0005-0000-0000-0000D96F0000}"/>
    <cellStyle name="SAPBEXstdItemX 2 2 2 2" xfId="10447" xr:uid="{00000000-0005-0000-0000-0000DA6F0000}"/>
    <cellStyle name="SAPBEXstdItemX 2 2 2 2 2" xfId="21779" xr:uid="{00000000-0005-0000-0000-0000DB6F0000}"/>
    <cellStyle name="SAPBEXstdItemX 2 2 2 2 2 2" xfId="28677" xr:uid="{00000000-0005-0000-0000-0000DC6F0000}"/>
    <cellStyle name="SAPBEXstdItemX 2 2 2 2 3" xfId="22685" xr:uid="{00000000-0005-0000-0000-0000DD6F0000}"/>
    <cellStyle name="SAPBEXstdItemX 2 2 2 2 3 2" xfId="29582" xr:uid="{00000000-0005-0000-0000-0000DE6F0000}"/>
    <cellStyle name="SAPBEXstdItemX 2 2 2 2 4" xfId="17182" xr:uid="{00000000-0005-0000-0000-0000DF6F0000}"/>
    <cellStyle name="SAPBEXstdItemX 2 2 2 2 5" xfId="24175" xr:uid="{00000000-0005-0000-0000-0000E06F0000}"/>
    <cellStyle name="SAPBEXstdItemX 2 2 2 3" xfId="10981" xr:uid="{00000000-0005-0000-0000-0000E16F0000}"/>
    <cellStyle name="SAPBEXstdItemX 2 2 2 3 2" xfId="22289" xr:uid="{00000000-0005-0000-0000-0000E26F0000}"/>
    <cellStyle name="SAPBEXstdItemX 2 2 2 3 2 2" xfId="29186" xr:uid="{00000000-0005-0000-0000-0000E36F0000}"/>
    <cellStyle name="SAPBEXstdItemX 2 2 2 3 3" xfId="23191" xr:uid="{00000000-0005-0000-0000-0000E46F0000}"/>
    <cellStyle name="SAPBEXstdItemX 2 2 2 3 3 2" xfId="30087" xr:uid="{00000000-0005-0000-0000-0000E56F0000}"/>
    <cellStyle name="SAPBEXstdItemX 2 2 2 3 4" xfId="17692" xr:uid="{00000000-0005-0000-0000-0000E66F0000}"/>
    <cellStyle name="SAPBEXstdItemX 2 2 2 3 5" xfId="24674" xr:uid="{00000000-0005-0000-0000-0000E76F0000}"/>
    <cellStyle name="SAPBEXstdItemX 2 2 2 4" xfId="19600" xr:uid="{00000000-0005-0000-0000-0000E86F0000}"/>
    <cellStyle name="SAPBEXstdItemX 2 2 2 4 2" xfId="26509" xr:uid="{00000000-0005-0000-0000-0000E96F0000}"/>
    <cellStyle name="SAPBEXstdItemX 2 2 2 5" xfId="14890" xr:uid="{00000000-0005-0000-0000-0000EA6F0000}"/>
    <cellStyle name="SAPBEXstdItemX 2 2 3" xfId="10446" xr:uid="{00000000-0005-0000-0000-0000EB6F0000}"/>
    <cellStyle name="SAPBEXstdItemX 2 2 3 2" xfId="21778" xr:uid="{00000000-0005-0000-0000-0000EC6F0000}"/>
    <cellStyle name="SAPBEXstdItemX 2 2 3 2 2" xfId="28676" xr:uid="{00000000-0005-0000-0000-0000ED6F0000}"/>
    <cellStyle name="SAPBEXstdItemX 2 2 3 3" xfId="22684" xr:uid="{00000000-0005-0000-0000-0000EE6F0000}"/>
    <cellStyle name="SAPBEXstdItemX 2 2 3 3 2" xfId="29581" xr:uid="{00000000-0005-0000-0000-0000EF6F0000}"/>
    <cellStyle name="SAPBEXstdItemX 2 2 3 4" xfId="17181" xr:uid="{00000000-0005-0000-0000-0000F06F0000}"/>
    <cellStyle name="SAPBEXstdItemX 2 2 3 5" xfId="24174" xr:uid="{00000000-0005-0000-0000-0000F16F0000}"/>
    <cellStyle name="SAPBEXstdItemX 2 2 4" xfId="10980" xr:uid="{00000000-0005-0000-0000-0000F26F0000}"/>
    <cellStyle name="SAPBEXstdItemX 2 2 4 2" xfId="22288" xr:uid="{00000000-0005-0000-0000-0000F36F0000}"/>
    <cellStyle name="SAPBEXstdItemX 2 2 4 2 2" xfId="29185" xr:uid="{00000000-0005-0000-0000-0000F46F0000}"/>
    <cellStyle name="SAPBEXstdItemX 2 2 4 3" xfId="23190" xr:uid="{00000000-0005-0000-0000-0000F56F0000}"/>
    <cellStyle name="SAPBEXstdItemX 2 2 4 3 2" xfId="30086" xr:uid="{00000000-0005-0000-0000-0000F66F0000}"/>
    <cellStyle name="SAPBEXstdItemX 2 2 4 4" xfId="17691" xr:uid="{00000000-0005-0000-0000-0000F76F0000}"/>
    <cellStyle name="SAPBEXstdItemX 2 2 4 5" xfId="24673" xr:uid="{00000000-0005-0000-0000-0000F86F0000}"/>
    <cellStyle name="SAPBEXstdItemX 2 2 5" xfId="9730" xr:uid="{00000000-0005-0000-0000-0000F96F0000}"/>
    <cellStyle name="SAPBEXstdItemX 2 2 5 2" xfId="21199" xr:uid="{00000000-0005-0000-0000-0000FA6F0000}"/>
    <cellStyle name="SAPBEXstdItemX 2 2 5 2 2" xfId="28103" xr:uid="{00000000-0005-0000-0000-0000FB6F0000}"/>
    <cellStyle name="SAPBEXstdItemX 2 2 5 3" xfId="20565" xr:uid="{00000000-0005-0000-0000-0000FC6F0000}"/>
    <cellStyle name="SAPBEXstdItemX 2 2 5 3 2" xfId="27469" xr:uid="{00000000-0005-0000-0000-0000FD6F0000}"/>
    <cellStyle name="SAPBEXstdItemX 2 2 5 4" xfId="16577" xr:uid="{00000000-0005-0000-0000-0000FE6F0000}"/>
    <cellStyle name="SAPBEXstdItemX 2 2 5 5" xfId="23660" xr:uid="{00000000-0005-0000-0000-0000FF6F0000}"/>
    <cellStyle name="SAPBEXstdItemX 2 2 6" xfId="18839" xr:uid="{00000000-0005-0000-0000-000000700000}"/>
    <cellStyle name="SAPBEXstdItemX 2 2 6 2" xfId="25749" xr:uid="{00000000-0005-0000-0000-000001700000}"/>
    <cellStyle name="SAPBEXstdItemX 2 2 7" xfId="14168" xr:uid="{00000000-0005-0000-0000-000002700000}"/>
    <cellStyle name="SAPBEXstdItemX 2 3" xfId="5257" xr:uid="{00000000-0005-0000-0000-000003700000}"/>
    <cellStyle name="SAPBEXstdItemX 2 3 2" xfId="10448" xr:uid="{00000000-0005-0000-0000-000004700000}"/>
    <cellStyle name="SAPBEXstdItemX 2 3 2 2" xfId="21780" xr:uid="{00000000-0005-0000-0000-000005700000}"/>
    <cellStyle name="SAPBEXstdItemX 2 3 2 2 2" xfId="28678" xr:uid="{00000000-0005-0000-0000-000006700000}"/>
    <cellStyle name="SAPBEXstdItemX 2 3 2 3" xfId="22686" xr:uid="{00000000-0005-0000-0000-000007700000}"/>
    <cellStyle name="SAPBEXstdItemX 2 3 2 3 2" xfId="29583" xr:uid="{00000000-0005-0000-0000-000008700000}"/>
    <cellStyle name="SAPBEXstdItemX 2 3 2 4" xfId="17183" xr:uid="{00000000-0005-0000-0000-000009700000}"/>
    <cellStyle name="SAPBEXstdItemX 2 3 2 5" xfId="24176" xr:uid="{00000000-0005-0000-0000-00000A700000}"/>
    <cellStyle name="SAPBEXstdItemX 2 3 3" xfId="10982" xr:uid="{00000000-0005-0000-0000-00000B700000}"/>
    <cellStyle name="SAPBEXstdItemX 2 3 3 2" xfId="22290" xr:uid="{00000000-0005-0000-0000-00000C700000}"/>
    <cellStyle name="SAPBEXstdItemX 2 3 3 2 2" xfId="29187" xr:uid="{00000000-0005-0000-0000-00000D700000}"/>
    <cellStyle name="SAPBEXstdItemX 2 3 3 3" xfId="23192" xr:uid="{00000000-0005-0000-0000-00000E700000}"/>
    <cellStyle name="SAPBEXstdItemX 2 3 3 3 2" xfId="30088" xr:uid="{00000000-0005-0000-0000-00000F700000}"/>
    <cellStyle name="SAPBEXstdItemX 2 3 3 4" xfId="17693" xr:uid="{00000000-0005-0000-0000-000010700000}"/>
    <cellStyle name="SAPBEXstdItemX 2 3 3 5" xfId="24675" xr:uid="{00000000-0005-0000-0000-000011700000}"/>
    <cellStyle name="SAPBEXstdItemX 2 3 4" xfId="9635" xr:uid="{00000000-0005-0000-0000-000012700000}"/>
    <cellStyle name="SAPBEXstdItemX 2 3 4 2" xfId="21105" xr:uid="{00000000-0005-0000-0000-000013700000}"/>
    <cellStyle name="SAPBEXstdItemX 2 3 4 2 2" xfId="28009" xr:uid="{00000000-0005-0000-0000-000014700000}"/>
    <cellStyle name="SAPBEXstdItemX 2 3 4 3" xfId="18317" xr:uid="{00000000-0005-0000-0000-000015700000}"/>
    <cellStyle name="SAPBEXstdItemX 2 3 4 3 2" xfId="25230" xr:uid="{00000000-0005-0000-0000-000016700000}"/>
    <cellStyle name="SAPBEXstdItemX 2 3 4 4" xfId="16482" xr:uid="{00000000-0005-0000-0000-000017700000}"/>
    <cellStyle name="SAPBEXstdItemX 2 3 4 5" xfId="23566" xr:uid="{00000000-0005-0000-0000-000018700000}"/>
    <cellStyle name="SAPBEXstdItemX 2 3 5" xfId="19599" xr:uid="{00000000-0005-0000-0000-000019700000}"/>
    <cellStyle name="SAPBEXstdItemX 2 3 5 2" xfId="26508" xr:uid="{00000000-0005-0000-0000-00001A700000}"/>
    <cellStyle name="SAPBEXstdItemX 2 3 6" xfId="14889" xr:uid="{00000000-0005-0000-0000-00001B700000}"/>
    <cellStyle name="SAPBEXstdItemX 2 4" xfId="2812" xr:uid="{00000000-0005-0000-0000-00001C700000}"/>
    <cellStyle name="SAPBEXstdItemX 2 4 2" xfId="10449" xr:uid="{00000000-0005-0000-0000-00001D700000}"/>
    <cellStyle name="SAPBEXstdItemX 2 4 2 2" xfId="21781" xr:uid="{00000000-0005-0000-0000-00001E700000}"/>
    <cellStyle name="SAPBEXstdItemX 2 4 2 2 2" xfId="28679" xr:uid="{00000000-0005-0000-0000-00001F700000}"/>
    <cellStyle name="SAPBEXstdItemX 2 4 2 3" xfId="22687" xr:uid="{00000000-0005-0000-0000-000020700000}"/>
    <cellStyle name="SAPBEXstdItemX 2 4 2 3 2" xfId="29584" xr:uid="{00000000-0005-0000-0000-000021700000}"/>
    <cellStyle name="SAPBEXstdItemX 2 4 2 4" xfId="17184" xr:uid="{00000000-0005-0000-0000-000022700000}"/>
    <cellStyle name="SAPBEXstdItemX 2 4 2 5" xfId="24177" xr:uid="{00000000-0005-0000-0000-000023700000}"/>
    <cellStyle name="SAPBEXstdItemX 2 4 3" xfId="10983" xr:uid="{00000000-0005-0000-0000-000024700000}"/>
    <cellStyle name="SAPBEXstdItemX 2 4 3 2" xfId="22291" xr:uid="{00000000-0005-0000-0000-000025700000}"/>
    <cellStyle name="SAPBEXstdItemX 2 4 3 2 2" xfId="29188" xr:uid="{00000000-0005-0000-0000-000026700000}"/>
    <cellStyle name="SAPBEXstdItemX 2 4 3 3" xfId="23193" xr:uid="{00000000-0005-0000-0000-000027700000}"/>
    <cellStyle name="SAPBEXstdItemX 2 4 3 3 2" xfId="30089" xr:uid="{00000000-0005-0000-0000-000028700000}"/>
    <cellStyle name="SAPBEXstdItemX 2 4 3 4" xfId="17694" xr:uid="{00000000-0005-0000-0000-000029700000}"/>
    <cellStyle name="SAPBEXstdItemX 2 4 3 5" xfId="24676" xr:uid="{00000000-0005-0000-0000-00002A700000}"/>
    <cellStyle name="SAPBEXstdItemX 2 4 4" xfId="11054" xr:uid="{00000000-0005-0000-0000-00002B700000}"/>
    <cellStyle name="SAPBEXstdItemX 2 4 4 2" xfId="22352" xr:uid="{00000000-0005-0000-0000-00002C700000}"/>
    <cellStyle name="SAPBEXstdItemX 2 4 4 2 2" xfId="29249" xr:uid="{00000000-0005-0000-0000-00002D700000}"/>
    <cellStyle name="SAPBEXstdItemX 2 4 4 3" xfId="23253" xr:uid="{00000000-0005-0000-0000-00002E700000}"/>
    <cellStyle name="SAPBEXstdItemX 2 4 4 3 2" xfId="30149" xr:uid="{00000000-0005-0000-0000-00002F700000}"/>
    <cellStyle name="SAPBEXstdItemX 2 4 4 4" xfId="17757" xr:uid="{00000000-0005-0000-0000-000030700000}"/>
    <cellStyle name="SAPBEXstdItemX 2 4 4 5" xfId="24736" xr:uid="{00000000-0005-0000-0000-000031700000}"/>
    <cellStyle name="SAPBEXstdItemX 2 4 5" xfId="18759" xr:uid="{00000000-0005-0000-0000-000032700000}"/>
    <cellStyle name="SAPBEXstdItemX 2 4 5 2" xfId="25670" xr:uid="{00000000-0005-0000-0000-000033700000}"/>
    <cellStyle name="SAPBEXstdItemX 2 4 6" xfId="14099" xr:uid="{00000000-0005-0000-0000-000034700000}"/>
    <cellStyle name="SAPBEXstdItemX 2 5" xfId="10445" xr:uid="{00000000-0005-0000-0000-000035700000}"/>
    <cellStyle name="SAPBEXstdItemX 2 5 2" xfId="9377" xr:uid="{00000000-0005-0000-0000-000036700000}"/>
    <cellStyle name="SAPBEXstdItemX 2 5 2 2" xfId="20882" xr:uid="{00000000-0005-0000-0000-000037700000}"/>
    <cellStyle name="SAPBEXstdItemX 2 5 2 2 2" xfId="27786" xr:uid="{00000000-0005-0000-0000-000038700000}"/>
    <cellStyle name="SAPBEXstdItemX 2 5 2 3" xfId="18574" xr:uid="{00000000-0005-0000-0000-000039700000}"/>
    <cellStyle name="SAPBEXstdItemX 2 5 2 3 2" xfId="25485" xr:uid="{00000000-0005-0000-0000-00003A700000}"/>
    <cellStyle name="SAPBEXstdItemX 2 5 2 4" xfId="16228" xr:uid="{00000000-0005-0000-0000-00003B700000}"/>
    <cellStyle name="SAPBEXstdItemX 2 5 2 5" xfId="23343" xr:uid="{00000000-0005-0000-0000-00003C700000}"/>
    <cellStyle name="SAPBEXstdItemX 2 5 3" xfId="21777" xr:uid="{00000000-0005-0000-0000-00003D700000}"/>
    <cellStyle name="SAPBEXstdItemX 2 5 3 2" xfId="28675" xr:uid="{00000000-0005-0000-0000-00003E700000}"/>
    <cellStyle name="SAPBEXstdItemX 2 5 4" xfId="22683" xr:uid="{00000000-0005-0000-0000-00003F700000}"/>
    <cellStyle name="SAPBEXstdItemX 2 5 4 2" xfId="29580" xr:uid="{00000000-0005-0000-0000-000040700000}"/>
    <cellStyle name="SAPBEXstdItemX 2 5 5" xfId="17180" xr:uid="{00000000-0005-0000-0000-000041700000}"/>
    <cellStyle name="SAPBEXstdItemX 2 5 6" xfId="24173" xr:uid="{00000000-0005-0000-0000-000042700000}"/>
    <cellStyle name="SAPBEXstdItemX 2 6" xfId="10979" xr:uid="{00000000-0005-0000-0000-000043700000}"/>
    <cellStyle name="SAPBEXstdItemX 2 6 2" xfId="9348" xr:uid="{00000000-0005-0000-0000-000044700000}"/>
    <cellStyle name="SAPBEXstdItemX 2 6 2 2" xfId="20859" xr:uid="{00000000-0005-0000-0000-000045700000}"/>
    <cellStyle name="SAPBEXstdItemX 2 6 2 2 2" xfId="27763" xr:uid="{00000000-0005-0000-0000-000046700000}"/>
    <cellStyle name="SAPBEXstdItemX 2 6 2 3" xfId="20183" xr:uid="{00000000-0005-0000-0000-000047700000}"/>
    <cellStyle name="SAPBEXstdItemX 2 6 2 3 2" xfId="27091" xr:uid="{00000000-0005-0000-0000-000048700000}"/>
    <cellStyle name="SAPBEXstdItemX 2 6 2 4" xfId="16199" xr:uid="{00000000-0005-0000-0000-000049700000}"/>
    <cellStyle name="SAPBEXstdItemX 2 6 2 5" xfId="14484" xr:uid="{00000000-0005-0000-0000-00004A700000}"/>
    <cellStyle name="SAPBEXstdItemX 2 6 3" xfId="22287" xr:uid="{00000000-0005-0000-0000-00004B700000}"/>
    <cellStyle name="SAPBEXstdItemX 2 6 3 2" xfId="29184" xr:uid="{00000000-0005-0000-0000-00004C700000}"/>
    <cellStyle name="SAPBEXstdItemX 2 6 4" xfId="23189" xr:uid="{00000000-0005-0000-0000-00004D700000}"/>
    <cellStyle name="SAPBEXstdItemX 2 6 4 2" xfId="30085" xr:uid="{00000000-0005-0000-0000-00004E700000}"/>
    <cellStyle name="SAPBEXstdItemX 2 6 5" xfId="17690" xr:uid="{00000000-0005-0000-0000-00004F700000}"/>
    <cellStyle name="SAPBEXstdItemX 2 6 6" xfId="24672" xr:uid="{00000000-0005-0000-0000-000050700000}"/>
    <cellStyle name="SAPBEXstdItemX 2 7" xfId="6233" xr:uid="{00000000-0005-0000-0000-000051700000}"/>
    <cellStyle name="SAPBEXstdItemX 2 7 2" xfId="20218" xr:uid="{00000000-0005-0000-0000-000052700000}"/>
    <cellStyle name="SAPBEXstdItemX 2 7 2 2" xfId="27122" xr:uid="{00000000-0005-0000-0000-000053700000}"/>
    <cellStyle name="SAPBEXstdItemX 2 7 3" xfId="20489" xr:uid="{00000000-0005-0000-0000-000054700000}"/>
    <cellStyle name="SAPBEXstdItemX 2 7 3 2" xfId="27393" xr:uid="{00000000-0005-0000-0000-000055700000}"/>
    <cellStyle name="SAPBEXstdItemX 2 7 4" xfId="15507" xr:uid="{00000000-0005-0000-0000-000056700000}"/>
    <cellStyle name="SAPBEXstdItemX 2 7 5" xfId="13700" xr:uid="{00000000-0005-0000-0000-000057700000}"/>
    <cellStyle name="SAPBEXstdItemX 2 8" xfId="9918" xr:uid="{00000000-0005-0000-0000-000058700000}"/>
    <cellStyle name="SAPBEXstdItemX 2 8 2" xfId="21387" xr:uid="{00000000-0005-0000-0000-000059700000}"/>
    <cellStyle name="SAPBEXstdItemX 2 8 2 2" xfId="28286" xr:uid="{00000000-0005-0000-0000-00005A700000}"/>
    <cellStyle name="SAPBEXstdItemX 2 8 3" xfId="18488" xr:uid="{00000000-0005-0000-0000-00005B700000}"/>
    <cellStyle name="SAPBEXstdItemX 2 8 3 2" xfId="25401" xr:uid="{00000000-0005-0000-0000-00005C700000}"/>
    <cellStyle name="SAPBEXstdItemX 2 8 4" xfId="16765" xr:uid="{00000000-0005-0000-0000-00005D700000}"/>
    <cellStyle name="SAPBEXstdItemX 2 8 5" xfId="23843" xr:uid="{00000000-0005-0000-0000-00005E700000}"/>
    <cellStyle name="SAPBEXstdItemX 2 9" xfId="18129" xr:uid="{00000000-0005-0000-0000-00005F700000}"/>
    <cellStyle name="SAPBEXstdItemX 2 9 2" xfId="25043" xr:uid="{00000000-0005-0000-0000-000060700000}"/>
    <cellStyle name="SAPBEXstdItemX 3" xfId="499" xr:uid="{00000000-0005-0000-0000-000061700000}"/>
    <cellStyle name="SAPBEXstdItemX 3 2" xfId="5259" xr:uid="{00000000-0005-0000-0000-000062700000}"/>
    <cellStyle name="SAPBEXstdItemX 3 2 2" xfId="10451" xr:uid="{00000000-0005-0000-0000-000063700000}"/>
    <cellStyle name="SAPBEXstdItemX 3 2 2 2" xfId="21783" xr:uid="{00000000-0005-0000-0000-000064700000}"/>
    <cellStyle name="SAPBEXstdItemX 3 2 2 2 2" xfId="28681" xr:uid="{00000000-0005-0000-0000-000065700000}"/>
    <cellStyle name="SAPBEXstdItemX 3 2 2 3" xfId="22689" xr:uid="{00000000-0005-0000-0000-000066700000}"/>
    <cellStyle name="SAPBEXstdItemX 3 2 2 3 2" xfId="29586" xr:uid="{00000000-0005-0000-0000-000067700000}"/>
    <cellStyle name="SAPBEXstdItemX 3 2 2 4" xfId="17186" xr:uid="{00000000-0005-0000-0000-000068700000}"/>
    <cellStyle name="SAPBEXstdItemX 3 2 2 5" xfId="24179" xr:uid="{00000000-0005-0000-0000-000069700000}"/>
    <cellStyle name="SAPBEXstdItemX 3 2 3" xfId="10985" xr:uid="{00000000-0005-0000-0000-00006A700000}"/>
    <cellStyle name="SAPBEXstdItemX 3 2 3 2" xfId="22293" xr:uid="{00000000-0005-0000-0000-00006B700000}"/>
    <cellStyle name="SAPBEXstdItemX 3 2 3 2 2" xfId="29190" xr:uid="{00000000-0005-0000-0000-00006C700000}"/>
    <cellStyle name="SAPBEXstdItemX 3 2 3 3" xfId="23195" xr:uid="{00000000-0005-0000-0000-00006D700000}"/>
    <cellStyle name="SAPBEXstdItemX 3 2 3 3 2" xfId="30091" xr:uid="{00000000-0005-0000-0000-00006E700000}"/>
    <cellStyle name="SAPBEXstdItemX 3 2 3 4" xfId="17696" xr:uid="{00000000-0005-0000-0000-00006F700000}"/>
    <cellStyle name="SAPBEXstdItemX 3 2 3 5" xfId="24678" xr:uid="{00000000-0005-0000-0000-000070700000}"/>
    <cellStyle name="SAPBEXstdItemX 3 2 4" xfId="19601" xr:uid="{00000000-0005-0000-0000-000071700000}"/>
    <cellStyle name="SAPBEXstdItemX 3 2 4 2" xfId="26510" xr:uid="{00000000-0005-0000-0000-000072700000}"/>
    <cellStyle name="SAPBEXstdItemX 3 2 5" xfId="14891" xr:uid="{00000000-0005-0000-0000-000073700000}"/>
    <cellStyle name="SAPBEXstdItemX 3 3" xfId="3041" xr:uid="{00000000-0005-0000-0000-000074700000}"/>
    <cellStyle name="SAPBEXstdItemX 3 3 2" xfId="10452" xr:uid="{00000000-0005-0000-0000-000075700000}"/>
    <cellStyle name="SAPBEXstdItemX 3 3 2 2" xfId="21784" xr:uid="{00000000-0005-0000-0000-000076700000}"/>
    <cellStyle name="SAPBEXstdItemX 3 3 2 2 2" xfId="28682" xr:uid="{00000000-0005-0000-0000-000077700000}"/>
    <cellStyle name="SAPBEXstdItemX 3 3 2 3" xfId="22690" xr:uid="{00000000-0005-0000-0000-000078700000}"/>
    <cellStyle name="SAPBEXstdItemX 3 3 2 3 2" xfId="29587" xr:uid="{00000000-0005-0000-0000-000079700000}"/>
    <cellStyle name="SAPBEXstdItemX 3 3 2 4" xfId="17187" xr:uid="{00000000-0005-0000-0000-00007A700000}"/>
    <cellStyle name="SAPBEXstdItemX 3 3 2 5" xfId="24180" xr:uid="{00000000-0005-0000-0000-00007B700000}"/>
    <cellStyle name="SAPBEXstdItemX 3 3 3" xfId="10986" xr:uid="{00000000-0005-0000-0000-00007C700000}"/>
    <cellStyle name="SAPBEXstdItemX 3 3 3 2" xfId="22294" xr:uid="{00000000-0005-0000-0000-00007D700000}"/>
    <cellStyle name="SAPBEXstdItemX 3 3 3 2 2" xfId="29191" xr:uid="{00000000-0005-0000-0000-00007E700000}"/>
    <cellStyle name="SAPBEXstdItemX 3 3 3 3" xfId="23196" xr:uid="{00000000-0005-0000-0000-00007F700000}"/>
    <cellStyle name="SAPBEXstdItemX 3 3 3 3 2" xfId="30092" xr:uid="{00000000-0005-0000-0000-000080700000}"/>
    <cellStyle name="SAPBEXstdItemX 3 3 3 4" xfId="17697" xr:uid="{00000000-0005-0000-0000-000081700000}"/>
    <cellStyle name="SAPBEXstdItemX 3 3 3 5" xfId="24679" xr:uid="{00000000-0005-0000-0000-000082700000}"/>
    <cellStyle name="SAPBEXstdItemX 3 3 4" xfId="18840" xr:uid="{00000000-0005-0000-0000-000083700000}"/>
    <cellStyle name="SAPBEXstdItemX 3 3 4 2" xfId="25750" xr:uid="{00000000-0005-0000-0000-000084700000}"/>
    <cellStyle name="SAPBEXstdItemX 3 3 5" xfId="14169" xr:uid="{00000000-0005-0000-0000-000085700000}"/>
    <cellStyle name="SAPBEXstdItemX 3 4" xfId="10450" xr:uid="{00000000-0005-0000-0000-000086700000}"/>
    <cellStyle name="SAPBEXstdItemX 3 4 2" xfId="21782" xr:uid="{00000000-0005-0000-0000-000087700000}"/>
    <cellStyle name="SAPBEXstdItemX 3 4 2 2" xfId="28680" xr:uid="{00000000-0005-0000-0000-000088700000}"/>
    <cellStyle name="SAPBEXstdItemX 3 4 3" xfId="22688" xr:uid="{00000000-0005-0000-0000-000089700000}"/>
    <cellStyle name="SAPBEXstdItemX 3 4 3 2" xfId="29585" xr:uid="{00000000-0005-0000-0000-00008A700000}"/>
    <cellStyle name="SAPBEXstdItemX 3 4 4" xfId="17185" xr:uid="{00000000-0005-0000-0000-00008B700000}"/>
    <cellStyle name="SAPBEXstdItemX 3 4 5" xfId="24178" xr:uid="{00000000-0005-0000-0000-00008C700000}"/>
    <cellStyle name="SAPBEXstdItemX 3 5" xfId="10984" xr:uid="{00000000-0005-0000-0000-00008D700000}"/>
    <cellStyle name="SAPBEXstdItemX 3 5 2" xfId="22292" xr:uid="{00000000-0005-0000-0000-00008E700000}"/>
    <cellStyle name="SAPBEXstdItemX 3 5 2 2" xfId="29189" xr:uid="{00000000-0005-0000-0000-00008F700000}"/>
    <cellStyle name="SAPBEXstdItemX 3 5 3" xfId="23194" xr:uid="{00000000-0005-0000-0000-000090700000}"/>
    <cellStyle name="SAPBEXstdItemX 3 5 3 2" xfId="30090" xr:uid="{00000000-0005-0000-0000-000091700000}"/>
    <cellStyle name="SAPBEXstdItemX 3 5 4" xfId="17695" xr:uid="{00000000-0005-0000-0000-000092700000}"/>
    <cellStyle name="SAPBEXstdItemX 3 5 5" xfId="24677" xr:uid="{00000000-0005-0000-0000-000093700000}"/>
    <cellStyle name="SAPBEXstdItemX 3 6" xfId="13198" xr:uid="{00000000-0005-0000-0000-000094700000}"/>
    <cellStyle name="SAPBEXstdItemX 3 6 2" xfId="22497" xr:uid="{00000000-0005-0000-0000-000095700000}"/>
    <cellStyle name="SAPBEXstdItemX 3 6 2 2" xfId="29394" xr:uid="{00000000-0005-0000-0000-000096700000}"/>
    <cellStyle name="SAPBEXstdItemX 3 6 3" xfId="23337" xr:uid="{00000000-0005-0000-0000-000097700000}"/>
    <cellStyle name="SAPBEXstdItemX 3 6 3 2" xfId="30233" xr:uid="{00000000-0005-0000-0000-000098700000}"/>
    <cellStyle name="SAPBEXstdItemX 3 6 4" xfId="17901" xr:uid="{00000000-0005-0000-0000-000099700000}"/>
    <cellStyle name="SAPBEXstdItemX 3 6 5" xfId="24820" xr:uid="{00000000-0005-0000-0000-00009A700000}"/>
    <cellStyle name="SAPBEXstdItemX 3 7" xfId="18183" xr:uid="{00000000-0005-0000-0000-00009B700000}"/>
    <cellStyle name="SAPBEXstdItemX 3 7 2" xfId="25097" xr:uid="{00000000-0005-0000-0000-00009C700000}"/>
    <cellStyle name="SAPBEXstdItemX 3 8" xfId="13444" xr:uid="{00000000-0005-0000-0000-00009D700000}"/>
    <cellStyle name="SAPBEXstdItemX 4" xfId="3185" xr:uid="{00000000-0005-0000-0000-00009E700000}"/>
    <cellStyle name="SAPBEXstdItemX 4 2" xfId="5260" xr:uid="{00000000-0005-0000-0000-00009F700000}"/>
    <cellStyle name="SAPBEXstdItemX 4 2 2" xfId="10454" xr:uid="{00000000-0005-0000-0000-0000A0700000}"/>
    <cellStyle name="SAPBEXstdItemX 4 2 2 2" xfId="21786" xr:uid="{00000000-0005-0000-0000-0000A1700000}"/>
    <cellStyle name="SAPBEXstdItemX 4 2 2 2 2" xfId="28684" xr:uid="{00000000-0005-0000-0000-0000A2700000}"/>
    <cellStyle name="SAPBEXstdItemX 4 2 2 3" xfId="22692" xr:uid="{00000000-0005-0000-0000-0000A3700000}"/>
    <cellStyle name="SAPBEXstdItemX 4 2 2 3 2" xfId="29589" xr:uid="{00000000-0005-0000-0000-0000A4700000}"/>
    <cellStyle name="SAPBEXstdItemX 4 2 2 4" xfId="17189" xr:uid="{00000000-0005-0000-0000-0000A5700000}"/>
    <cellStyle name="SAPBEXstdItemX 4 2 2 5" xfId="24182" xr:uid="{00000000-0005-0000-0000-0000A6700000}"/>
    <cellStyle name="SAPBEXstdItemX 4 2 3" xfId="10988" xr:uid="{00000000-0005-0000-0000-0000A7700000}"/>
    <cellStyle name="SAPBEXstdItemX 4 2 3 2" xfId="22296" xr:uid="{00000000-0005-0000-0000-0000A8700000}"/>
    <cellStyle name="SAPBEXstdItemX 4 2 3 2 2" xfId="29193" xr:uid="{00000000-0005-0000-0000-0000A9700000}"/>
    <cellStyle name="SAPBEXstdItemX 4 2 3 3" xfId="23198" xr:uid="{00000000-0005-0000-0000-0000AA700000}"/>
    <cellStyle name="SAPBEXstdItemX 4 2 3 3 2" xfId="30094" xr:uid="{00000000-0005-0000-0000-0000AB700000}"/>
    <cellStyle name="SAPBEXstdItemX 4 2 3 4" xfId="17699" xr:uid="{00000000-0005-0000-0000-0000AC700000}"/>
    <cellStyle name="SAPBEXstdItemX 4 2 3 5" xfId="24681" xr:uid="{00000000-0005-0000-0000-0000AD700000}"/>
    <cellStyle name="SAPBEXstdItemX 4 2 4" xfId="19602" xr:uid="{00000000-0005-0000-0000-0000AE700000}"/>
    <cellStyle name="SAPBEXstdItemX 4 2 4 2" xfId="26511" xr:uid="{00000000-0005-0000-0000-0000AF700000}"/>
    <cellStyle name="SAPBEXstdItemX 4 2 5" xfId="14892" xr:uid="{00000000-0005-0000-0000-0000B0700000}"/>
    <cellStyle name="SAPBEXstdItemX 4 3" xfId="10453" xr:uid="{00000000-0005-0000-0000-0000B1700000}"/>
    <cellStyle name="SAPBEXstdItemX 4 3 2" xfId="21785" xr:uid="{00000000-0005-0000-0000-0000B2700000}"/>
    <cellStyle name="SAPBEXstdItemX 4 3 2 2" xfId="28683" xr:uid="{00000000-0005-0000-0000-0000B3700000}"/>
    <cellStyle name="SAPBEXstdItemX 4 3 3" xfId="22691" xr:uid="{00000000-0005-0000-0000-0000B4700000}"/>
    <cellStyle name="SAPBEXstdItemX 4 3 3 2" xfId="29588" xr:uid="{00000000-0005-0000-0000-0000B5700000}"/>
    <cellStyle name="SAPBEXstdItemX 4 3 4" xfId="17188" xr:uid="{00000000-0005-0000-0000-0000B6700000}"/>
    <cellStyle name="SAPBEXstdItemX 4 3 5" xfId="24181" xr:uid="{00000000-0005-0000-0000-0000B7700000}"/>
    <cellStyle name="SAPBEXstdItemX 4 4" xfId="10987" xr:uid="{00000000-0005-0000-0000-0000B8700000}"/>
    <cellStyle name="SAPBEXstdItemX 4 4 2" xfId="22295" xr:uid="{00000000-0005-0000-0000-0000B9700000}"/>
    <cellStyle name="SAPBEXstdItemX 4 4 2 2" xfId="29192" xr:uid="{00000000-0005-0000-0000-0000BA700000}"/>
    <cellStyle name="SAPBEXstdItemX 4 4 3" xfId="23197" xr:uid="{00000000-0005-0000-0000-0000BB700000}"/>
    <cellStyle name="SAPBEXstdItemX 4 4 3 2" xfId="30093" xr:uid="{00000000-0005-0000-0000-0000BC700000}"/>
    <cellStyle name="SAPBEXstdItemX 4 4 4" xfId="17698" xr:uid="{00000000-0005-0000-0000-0000BD700000}"/>
    <cellStyle name="SAPBEXstdItemX 4 4 5" xfId="24680" xr:uid="{00000000-0005-0000-0000-0000BE700000}"/>
    <cellStyle name="SAPBEXstdItemX 4 5" xfId="9831" xr:uid="{00000000-0005-0000-0000-0000BF700000}"/>
    <cellStyle name="SAPBEXstdItemX 4 5 2" xfId="21300" xr:uid="{00000000-0005-0000-0000-0000C0700000}"/>
    <cellStyle name="SAPBEXstdItemX 4 5 2 2" xfId="28203" xr:uid="{00000000-0005-0000-0000-0000C1700000}"/>
    <cellStyle name="SAPBEXstdItemX 4 5 3" xfId="19084" xr:uid="{00000000-0005-0000-0000-0000C2700000}"/>
    <cellStyle name="SAPBEXstdItemX 4 5 3 2" xfId="25993" xr:uid="{00000000-0005-0000-0000-0000C3700000}"/>
    <cellStyle name="SAPBEXstdItemX 4 5 4" xfId="16678" xr:uid="{00000000-0005-0000-0000-0000C4700000}"/>
    <cellStyle name="SAPBEXstdItemX 4 5 5" xfId="23760" xr:uid="{00000000-0005-0000-0000-0000C5700000}"/>
    <cellStyle name="SAPBEXstdItemX 4 6" xfId="18903" xr:uid="{00000000-0005-0000-0000-0000C6700000}"/>
    <cellStyle name="SAPBEXstdItemX 4 6 2" xfId="25812" xr:uid="{00000000-0005-0000-0000-0000C7700000}"/>
    <cellStyle name="SAPBEXstdItemX 4 7" xfId="14200" xr:uid="{00000000-0005-0000-0000-0000C8700000}"/>
    <cellStyle name="SAPBEXstdItemX 5" xfId="3377" xr:uid="{00000000-0005-0000-0000-0000C9700000}"/>
    <cellStyle name="SAPBEXstdItemX 5 2" xfId="10455" xr:uid="{00000000-0005-0000-0000-0000CA700000}"/>
    <cellStyle name="SAPBEXstdItemX 5 2 2" xfId="21787" xr:uid="{00000000-0005-0000-0000-0000CB700000}"/>
    <cellStyle name="SAPBEXstdItemX 5 2 2 2" xfId="28685" xr:uid="{00000000-0005-0000-0000-0000CC700000}"/>
    <cellStyle name="SAPBEXstdItemX 5 2 3" xfId="22693" xr:uid="{00000000-0005-0000-0000-0000CD700000}"/>
    <cellStyle name="SAPBEXstdItemX 5 2 3 2" xfId="29590" xr:uid="{00000000-0005-0000-0000-0000CE700000}"/>
    <cellStyle name="SAPBEXstdItemX 5 2 4" xfId="17190" xr:uid="{00000000-0005-0000-0000-0000CF700000}"/>
    <cellStyle name="SAPBEXstdItemX 5 2 5" xfId="24183" xr:uid="{00000000-0005-0000-0000-0000D0700000}"/>
    <cellStyle name="SAPBEXstdItemX 5 3" xfId="10989" xr:uid="{00000000-0005-0000-0000-0000D1700000}"/>
    <cellStyle name="SAPBEXstdItemX 5 3 2" xfId="22297" xr:uid="{00000000-0005-0000-0000-0000D2700000}"/>
    <cellStyle name="SAPBEXstdItemX 5 3 2 2" xfId="29194" xr:uid="{00000000-0005-0000-0000-0000D3700000}"/>
    <cellStyle name="SAPBEXstdItemX 5 3 3" xfId="23199" xr:uid="{00000000-0005-0000-0000-0000D4700000}"/>
    <cellStyle name="SAPBEXstdItemX 5 3 3 2" xfId="30095" xr:uid="{00000000-0005-0000-0000-0000D5700000}"/>
    <cellStyle name="SAPBEXstdItemX 5 3 4" xfId="17700" xr:uid="{00000000-0005-0000-0000-0000D6700000}"/>
    <cellStyle name="SAPBEXstdItemX 5 3 5" xfId="24682" xr:uid="{00000000-0005-0000-0000-0000D7700000}"/>
    <cellStyle name="SAPBEXstdItemX 5 4" xfId="9859" xr:uid="{00000000-0005-0000-0000-0000D8700000}"/>
    <cellStyle name="SAPBEXstdItemX 5 4 2" xfId="21328" xr:uid="{00000000-0005-0000-0000-0000D9700000}"/>
    <cellStyle name="SAPBEXstdItemX 5 4 2 2" xfId="28231" xr:uid="{00000000-0005-0000-0000-0000DA700000}"/>
    <cellStyle name="SAPBEXstdItemX 5 4 3" xfId="19940" xr:uid="{00000000-0005-0000-0000-0000DB700000}"/>
    <cellStyle name="SAPBEXstdItemX 5 4 3 2" xfId="26848" xr:uid="{00000000-0005-0000-0000-0000DC700000}"/>
    <cellStyle name="SAPBEXstdItemX 5 4 4" xfId="16706" xr:uid="{00000000-0005-0000-0000-0000DD700000}"/>
    <cellStyle name="SAPBEXstdItemX 5 4 5" xfId="23788" xr:uid="{00000000-0005-0000-0000-0000DE700000}"/>
    <cellStyle name="SAPBEXstdItemX 5 5" xfId="18949" xr:uid="{00000000-0005-0000-0000-0000DF700000}"/>
    <cellStyle name="SAPBEXstdItemX 5 5 2" xfId="25858" xr:uid="{00000000-0005-0000-0000-0000E0700000}"/>
    <cellStyle name="SAPBEXstdItemX 5 6" xfId="14322" xr:uid="{00000000-0005-0000-0000-0000E1700000}"/>
    <cellStyle name="SAPBEXstdItemX 6" xfId="3852" xr:uid="{00000000-0005-0000-0000-0000E2700000}"/>
    <cellStyle name="SAPBEXstdItemX 6 2" xfId="10456" xr:uid="{00000000-0005-0000-0000-0000E3700000}"/>
    <cellStyle name="SAPBEXstdItemX 6 2 2" xfId="21788" xr:uid="{00000000-0005-0000-0000-0000E4700000}"/>
    <cellStyle name="SAPBEXstdItemX 6 2 2 2" xfId="28686" xr:uid="{00000000-0005-0000-0000-0000E5700000}"/>
    <cellStyle name="SAPBEXstdItemX 6 2 3" xfId="22694" xr:uid="{00000000-0005-0000-0000-0000E6700000}"/>
    <cellStyle name="SAPBEXstdItemX 6 2 3 2" xfId="29591" xr:uid="{00000000-0005-0000-0000-0000E7700000}"/>
    <cellStyle name="SAPBEXstdItemX 6 2 4" xfId="17191" xr:uid="{00000000-0005-0000-0000-0000E8700000}"/>
    <cellStyle name="SAPBEXstdItemX 6 2 5" xfId="24184" xr:uid="{00000000-0005-0000-0000-0000E9700000}"/>
    <cellStyle name="SAPBEXstdItemX 6 3" xfId="10990" xr:uid="{00000000-0005-0000-0000-0000EA700000}"/>
    <cellStyle name="SAPBEXstdItemX 6 3 2" xfId="22298" xr:uid="{00000000-0005-0000-0000-0000EB700000}"/>
    <cellStyle name="SAPBEXstdItemX 6 3 2 2" xfId="29195" xr:uid="{00000000-0005-0000-0000-0000EC700000}"/>
    <cellStyle name="SAPBEXstdItemX 6 3 3" xfId="23200" xr:uid="{00000000-0005-0000-0000-0000ED700000}"/>
    <cellStyle name="SAPBEXstdItemX 6 3 3 2" xfId="30096" xr:uid="{00000000-0005-0000-0000-0000EE700000}"/>
    <cellStyle name="SAPBEXstdItemX 6 3 4" xfId="17701" xr:uid="{00000000-0005-0000-0000-0000EF700000}"/>
    <cellStyle name="SAPBEXstdItemX 6 3 5" xfId="24683" xr:uid="{00000000-0005-0000-0000-0000F0700000}"/>
    <cellStyle name="SAPBEXstdItemX 6 4" xfId="9517" xr:uid="{00000000-0005-0000-0000-0000F1700000}"/>
    <cellStyle name="SAPBEXstdItemX 6 4 2" xfId="21010" xr:uid="{00000000-0005-0000-0000-0000F2700000}"/>
    <cellStyle name="SAPBEXstdItemX 6 4 2 2" xfId="27914" xr:uid="{00000000-0005-0000-0000-0000F3700000}"/>
    <cellStyle name="SAPBEXstdItemX 6 4 3" xfId="19265" xr:uid="{00000000-0005-0000-0000-0000F4700000}"/>
    <cellStyle name="SAPBEXstdItemX 6 4 3 2" xfId="26174" xr:uid="{00000000-0005-0000-0000-0000F5700000}"/>
    <cellStyle name="SAPBEXstdItemX 6 4 4" xfId="16365" xr:uid="{00000000-0005-0000-0000-0000F6700000}"/>
    <cellStyle name="SAPBEXstdItemX 6 4 5" xfId="23471" xr:uid="{00000000-0005-0000-0000-0000F7700000}"/>
    <cellStyle name="SAPBEXstdItemX 6 5" xfId="19138" xr:uid="{00000000-0005-0000-0000-0000F8700000}"/>
    <cellStyle name="SAPBEXstdItemX 6 5 2" xfId="26047" xr:uid="{00000000-0005-0000-0000-0000F9700000}"/>
    <cellStyle name="SAPBEXstdItemX 6 6" xfId="14481" xr:uid="{00000000-0005-0000-0000-0000FA700000}"/>
    <cellStyle name="SAPBEXstdItemX 7" xfId="5256" xr:uid="{00000000-0005-0000-0000-0000FB700000}"/>
    <cellStyle name="SAPBEXstdItemX 7 2" xfId="10457" xr:uid="{00000000-0005-0000-0000-0000FC700000}"/>
    <cellStyle name="SAPBEXstdItemX 7 2 2" xfId="21789" xr:uid="{00000000-0005-0000-0000-0000FD700000}"/>
    <cellStyle name="SAPBEXstdItemX 7 2 2 2" xfId="28687" xr:uid="{00000000-0005-0000-0000-0000FE700000}"/>
    <cellStyle name="SAPBEXstdItemX 7 2 3" xfId="22695" xr:uid="{00000000-0005-0000-0000-0000FF700000}"/>
    <cellStyle name="SAPBEXstdItemX 7 2 3 2" xfId="29592" xr:uid="{00000000-0005-0000-0000-000000710000}"/>
    <cellStyle name="SAPBEXstdItemX 7 2 4" xfId="17192" xr:uid="{00000000-0005-0000-0000-000001710000}"/>
    <cellStyle name="SAPBEXstdItemX 7 2 5" xfId="24185" xr:uid="{00000000-0005-0000-0000-000002710000}"/>
    <cellStyle name="SAPBEXstdItemX 7 3" xfId="10991" xr:uid="{00000000-0005-0000-0000-000003710000}"/>
    <cellStyle name="SAPBEXstdItemX 7 3 2" xfId="22299" xr:uid="{00000000-0005-0000-0000-000004710000}"/>
    <cellStyle name="SAPBEXstdItemX 7 3 2 2" xfId="29196" xr:uid="{00000000-0005-0000-0000-000005710000}"/>
    <cellStyle name="SAPBEXstdItemX 7 3 3" xfId="23201" xr:uid="{00000000-0005-0000-0000-000006710000}"/>
    <cellStyle name="SAPBEXstdItemX 7 3 3 2" xfId="30097" xr:uid="{00000000-0005-0000-0000-000007710000}"/>
    <cellStyle name="SAPBEXstdItemX 7 3 4" xfId="17702" xr:uid="{00000000-0005-0000-0000-000008710000}"/>
    <cellStyle name="SAPBEXstdItemX 7 3 5" xfId="24684" xr:uid="{00000000-0005-0000-0000-000009710000}"/>
    <cellStyle name="SAPBEXstdItemX 7 4" xfId="9359" xr:uid="{00000000-0005-0000-0000-00000A710000}"/>
    <cellStyle name="SAPBEXstdItemX 7 4 2" xfId="20867" xr:uid="{00000000-0005-0000-0000-00000B710000}"/>
    <cellStyle name="SAPBEXstdItemX 7 4 2 2" xfId="27771" xr:uid="{00000000-0005-0000-0000-00000C710000}"/>
    <cellStyle name="SAPBEXstdItemX 7 4 3" xfId="19644" xr:uid="{00000000-0005-0000-0000-00000D710000}"/>
    <cellStyle name="SAPBEXstdItemX 7 4 3 2" xfId="26553" xr:uid="{00000000-0005-0000-0000-00000E710000}"/>
    <cellStyle name="SAPBEXstdItemX 7 4 4" xfId="16210" xr:uid="{00000000-0005-0000-0000-00000F710000}"/>
    <cellStyle name="SAPBEXstdItemX 7 4 5" xfId="15789" xr:uid="{00000000-0005-0000-0000-000010710000}"/>
    <cellStyle name="SAPBEXstdItemX 7 5" xfId="19598" xr:uid="{00000000-0005-0000-0000-000011710000}"/>
    <cellStyle name="SAPBEXstdItemX 7 5 2" xfId="26507" xr:uid="{00000000-0005-0000-0000-000012710000}"/>
    <cellStyle name="SAPBEXstdItemX 7 6" xfId="14888" xr:uid="{00000000-0005-0000-0000-000013710000}"/>
    <cellStyle name="SAPBEXstdItemX 8" xfId="1795" xr:uid="{00000000-0005-0000-0000-000014710000}"/>
    <cellStyle name="SAPBEXstdItemX 8 2" xfId="10458" xr:uid="{00000000-0005-0000-0000-000015710000}"/>
    <cellStyle name="SAPBEXstdItemX 8 2 2" xfId="21790" xr:uid="{00000000-0005-0000-0000-000016710000}"/>
    <cellStyle name="SAPBEXstdItemX 8 2 2 2" xfId="28688" xr:uid="{00000000-0005-0000-0000-000017710000}"/>
    <cellStyle name="SAPBEXstdItemX 8 2 3" xfId="22696" xr:uid="{00000000-0005-0000-0000-000018710000}"/>
    <cellStyle name="SAPBEXstdItemX 8 2 3 2" xfId="29593" xr:uid="{00000000-0005-0000-0000-000019710000}"/>
    <cellStyle name="SAPBEXstdItemX 8 2 4" xfId="17193" xr:uid="{00000000-0005-0000-0000-00001A710000}"/>
    <cellStyle name="SAPBEXstdItemX 8 2 5" xfId="24186" xr:uid="{00000000-0005-0000-0000-00001B710000}"/>
    <cellStyle name="SAPBEXstdItemX 8 3" xfId="10992" xr:uid="{00000000-0005-0000-0000-00001C710000}"/>
    <cellStyle name="SAPBEXstdItemX 8 3 2" xfId="22300" xr:uid="{00000000-0005-0000-0000-00001D710000}"/>
    <cellStyle name="SAPBEXstdItemX 8 3 2 2" xfId="29197" xr:uid="{00000000-0005-0000-0000-00001E710000}"/>
    <cellStyle name="SAPBEXstdItemX 8 3 3" xfId="23202" xr:uid="{00000000-0005-0000-0000-00001F710000}"/>
    <cellStyle name="SAPBEXstdItemX 8 3 3 2" xfId="30098" xr:uid="{00000000-0005-0000-0000-000020710000}"/>
    <cellStyle name="SAPBEXstdItemX 8 3 4" xfId="17703" xr:uid="{00000000-0005-0000-0000-000021710000}"/>
    <cellStyle name="SAPBEXstdItemX 8 3 5" xfId="24685" xr:uid="{00000000-0005-0000-0000-000022710000}"/>
    <cellStyle name="SAPBEXstdItemX 8 4" xfId="6992" xr:uid="{00000000-0005-0000-0000-000023710000}"/>
    <cellStyle name="SAPBEXstdItemX 8 4 2" xfId="20651" xr:uid="{00000000-0005-0000-0000-000024710000}"/>
    <cellStyle name="SAPBEXstdItemX 8 4 2 2" xfId="27555" xr:uid="{00000000-0005-0000-0000-000025710000}"/>
    <cellStyle name="SAPBEXstdItemX 8 4 3" xfId="18395" xr:uid="{00000000-0005-0000-0000-000026710000}"/>
    <cellStyle name="SAPBEXstdItemX 8 4 3 2" xfId="25308" xr:uid="{00000000-0005-0000-0000-000027710000}"/>
    <cellStyle name="SAPBEXstdItemX 8 4 4" xfId="15810" xr:uid="{00000000-0005-0000-0000-000028710000}"/>
    <cellStyle name="SAPBEXstdItemX 8 4 5" xfId="14943" xr:uid="{00000000-0005-0000-0000-000029710000}"/>
    <cellStyle name="SAPBEXstdItemX 8 5" xfId="18457" xr:uid="{00000000-0005-0000-0000-00002A710000}"/>
    <cellStyle name="SAPBEXstdItemX 8 5 2" xfId="25370" xr:uid="{00000000-0005-0000-0000-00002B710000}"/>
    <cellStyle name="SAPBEXstdItemX 8 6" xfId="13802" xr:uid="{00000000-0005-0000-0000-00002C710000}"/>
    <cellStyle name="SAPBEXstdItemX 9" xfId="10444" xr:uid="{00000000-0005-0000-0000-00002D710000}"/>
    <cellStyle name="SAPBEXstdItemX 9 2" xfId="6234" xr:uid="{00000000-0005-0000-0000-00002E710000}"/>
    <cellStyle name="SAPBEXstdItemX 9 2 2" xfId="20219" xr:uid="{00000000-0005-0000-0000-00002F710000}"/>
    <cellStyle name="SAPBEXstdItemX 9 2 2 2" xfId="27123" xr:uid="{00000000-0005-0000-0000-000030710000}"/>
    <cellStyle name="SAPBEXstdItemX 9 2 3" xfId="20682" xr:uid="{00000000-0005-0000-0000-000031710000}"/>
    <cellStyle name="SAPBEXstdItemX 9 2 3 2" xfId="27586" xr:uid="{00000000-0005-0000-0000-000032710000}"/>
    <cellStyle name="SAPBEXstdItemX 9 2 4" xfId="15508" xr:uid="{00000000-0005-0000-0000-000033710000}"/>
    <cellStyle name="SAPBEXstdItemX 9 2 5" xfId="16901" xr:uid="{00000000-0005-0000-0000-000034710000}"/>
    <cellStyle name="SAPBEXstdItemX 9 3" xfId="21776" xr:uid="{00000000-0005-0000-0000-000035710000}"/>
    <cellStyle name="SAPBEXstdItemX 9 3 2" xfId="28674" xr:uid="{00000000-0005-0000-0000-000036710000}"/>
    <cellStyle name="SAPBEXstdItemX 9 4" xfId="22682" xr:uid="{00000000-0005-0000-0000-000037710000}"/>
    <cellStyle name="SAPBEXstdItemX 9 4 2" xfId="29579" xr:uid="{00000000-0005-0000-0000-000038710000}"/>
    <cellStyle name="SAPBEXstdItemX 9 5" xfId="17179" xr:uid="{00000000-0005-0000-0000-000039710000}"/>
    <cellStyle name="SAPBEXstdItemX 9 6" xfId="24172" xr:uid="{00000000-0005-0000-0000-00003A710000}"/>
    <cellStyle name="SAPBEXstdItemX_Budget Consolidation by Balancing Acct v1" xfId="6232" xr:uid="{00000000-0005-0000-0000-00003B710000}"/>
    <cellStyle name="SAPBEXsubData" xfId="6231" xr:uid="{00000000-0005-0000-0000-00003C710000}"/>
    <cellStyle name="SAPBEXsubDataEmph" xfId="6230" xr:uid="{00000000-0005-0000-0000-00003D710000}"/>
    <cellStyle name="SAPBEXsubExc1" xfId="6229" xr:uid="{00000000-0005-0000-0000-00003E710000}"/>
    <cellStyle name="SAPBEXsubExc1Emph" xfId="6228" xr:uid="{00000000-0005-0000-0000-00003F710000}"/>
    <cellStyle name="SAPBEXsubExc2" xfId="6227" xr:uid="{00000000-0005-0000-0000-000040710000}"/>
    <cellStyle name="SAPBEXsubExc2Emph" xfId="6226" xr:uid="{00000000-0005-0000-0000-000041710000}"/>
    <cellStyle name="SAPBEXsubItem" xfId="6225" xr:uid="{00000000-0005-0000-0000-000042710000}"/>
    <cellStyle name="SAPBEXtitle" xfId="393" xr:uid="{00000000-0005-0000-0000-000043710000}"/>
    <cellStyle name="SAPBEXtitle 2" xfId="394" xr:uid="{00000000-0005-0000-0000-000044710000}"/>
    <cellStyle name="SAPBEXtitle 2 2" xfId="395" xr:uid="{00000000-0005-0000-0000-000045710000}"/>
    <cellStyle name="SAPBEXtitle 2 2 2" xfId="11048" xr:uid="{00000000-0005-0000-0000-000046710000}"/>
    <cellStyle name="SAPBEXtitle 2 2 2 2" xfId="22347" xr:uid="{00000000-0005-0000-0000-000047710000}"/>
    <cellStyle name="SAPBEXtitle 2 2 2 2 2" xfId="29244" xr:uid="{00000000-0005-0000-0000-000048710000}"/>
    <cellStyle name="SAPBEXtitle 2 2 2 3" xfId="23248" xr:uid="{00000000-0005-0000-0000-000049710000}"/>
    <cellStyle name="SAPBEXtitle 2 2 2 3 2" xfId="30144" xr:uid="{00000000-0005-0000-0000-00004A710000}"/>
    <cellStyle name="SAPBEXtitle 2 2 2 4" xfId="17752" xr:uid="{00000000-0005-0000-0000-00004B710000}"/>
    <cellStyle name="SAPBEXtitle 2 2 2 5" xfId="24731" xr:uid="{00000000-0005-0000-0000-00004C710000}"/>
    <cellStyle name="SAPBEXtitle 2 3" xfId="5578" xr:uid="{00000000-0005-0000-0000-00004D710000}"/>
    <cellStyle name="SAPBEXtitle 2 3 2" xfId="10459" xr:uid="{00000000-0005-0000-0000-00004E710000}"/>
    <cellStyle name="SAPBEXtitle 2 3 2 2" xfId="21791" xr:uid="{00000000-0005-0000-0000-00004F710000}"/>
    <cellStyle name="SAPBEXtitle 2 3 2 2 2" xfId="28689" xr:uid="{00000000-0005-0000-0000-000050710000}"/>
    <cellStyle name="SAPBEXtitle 2 3 2 3" xfId="22697" xr:uid="{00000000-0005-0000-0000-000051710000}"/>
    <cellStyle name="SAPBEXtitle 2 3 2 3 2" xfId="29594" xr:uid="{00000000-0005-0000-0000-000052710000}"/>
    <cellStyle name="SAPBEXtitle 2 3 2 4" xfId="17194" xr:uid="{00000000-0005-0000-0000-000053710000}"/>
    <cellStyle name="SAPBEXtitle 2 3 2 5" xfId="24187" xr:uid="{00000000-0005-0000-0000-000054710000}"/>
    <cellStyle name="SAPBEXtitle 2 3 3" xfId="10993" xr:uid="{00000000-0005-0000-0000-000055710000}"/>
    <cellStyle name="SAPBEXtitle 2 3 3 2" xfId="22301" xr:uid="{00000000-0005-0000-0000-000056710000}"/>
    <cellStyle name="SAPBEXtitle 2 3 3 2 2" xfId="29198" xr:uid="{00000000-0005-0000-0000-000057710000}"/>
    <cellStyle name="SAPBEXtitle 2 3 3 3" xfId="23203" xr:uid="{00000000-0005-0000-0000-000058710000}"/>
    <cellStyle name="SAPBEXtitle 2 3 3 3 2" xfId="30099" xr:uid="{00000000-0005-0000-0000-000059710000}"/>
    <cellStyle name="SAPBEXtitle 2 3 3 4" xfId="17704" xr:uid="{00000000-0005-0000-0000-00005A710000}"/>
    <cellStyle name="SAPBEXtitle 2 3 3 5" xfId="24686" xr:uid="{00000000-0005-0000-0000-00005B710000}"/>
    <cellStyle name="SAPBEXtitle 2 3 4" xfId="19691" xr:uid="{00000000-0005-0000-0000-00005C710000}"/>
    <cellStyle name="SAPBEXtitle 2 3 4 2" xfId="26600" xr:uid="{00000000-0005-0000-0000-00005D710000}"/>
    <cellStyle name="SAPBEXtitle 2 3 5" xfId="14987" xr:uid="{00000000-0005-0000-0000-00005E710000}"/>
    <cellStyle name="SAPBEXtitle 2 4" xfId="11061" xr:uid="{00000000-0005-0000-0000-00005F710000}"/>
    <cellStyle name="SAPBEXtitle 2 4 2" xfId="22359" xr:uid="{00000000-0005-0000-0000-000060710000}"/>
    <cellStyle name="SAPBEXtitle 2 4 2 2" xfId="29256" xr:uid="{00000000-0005-0000-0000-000061710000}"/>
    <cellStyle name="SAPBEXtitle 2 4 3" xfId="23260" xr:uid="{00000000-0005-0000-0000-000062710000}"/>
    <cellStyle name="SAPBEXtitle 2 4 3 2" xfId="30156" xr:uid="{00000000-0005-0000-0000-000063710000}"/>
    <cellStyle name="SAPBEXtitle 2 4 4" xfId="17764" xr:uid="{00000000-0005-0000-0000-000064710000}"/>
    <cellStyle name="SAPBEXtitle 2 4 5" xfId="24743" xr:uid="{00000000-0005-0000-0000-000065710000}"/>
    <cellStyle name="SAPBEXtitle 2 5" xfId="9376" xr:uid="{00000000-0005-0000-0000-000066710000}"/>
    <cellStyle name="SAPBEXtitle 2 5 2" xfId="20881" xr:uid="{00000000-0005-0000-0000-000067710000}"/>
    <cellStyle name="SAPBEXtitle 2 5 2 2" xfId="27785" xr:uid="{00000000-0005-0000-0000-000068710000}"/>
    <cellStyle name="SAPBEXtitle 2 5 3" xfId="20536" xr:uid="{00000000-0005-0000-0000-000069710000}"/>
    <cellStyle name="SAPBEXtitle 2 5 3 2" xfId="27440" xr:uid="{00000000-0005-0000-0000-00006A710000}"/>
    <cellStyle name="SAPBEXtitle 2 5 4" xfId="16227" xr:uid="{00000000-0005-0000-0000-00006B710000}"/>
    <cellStyle name="SAPBEXtitle 2 5 5" xfId="23342" xr:uid="{00000000-0005-0000-0000-00006C710000}"/>
    <cellStyle name="SAPBEXtitle 2 6" xfId="9455" xr:uid="{00000000-0005-0000-0000-00006D710000}"/>
    <cellStyle name="SAPBEXtitle 2 6 2" xfId="20950" xr:uid="{00000000-0005-0000-0000-00006E710000}"/>
    <cellStyle name="SAPBEXtitle 2 6 2 2" xfId="27854" xr:uid="{00000000-0005-0000-0000-00006F710000}"/>
    <cellStyle name="SAPBEXtitle 2 6 3" xfId="20123" xr:uid="{00000000-0005-0000-0000-000070710000}"/>
    <cellStyle name="SAPBEXtitle 2 6 3 2" xfId="27031" xr:uid="{00000000-0005-0000-0000-000071710000}"/>
    <cellStyle name="SAPBEXtitle 2 6 4" xfId="16303" xr:uid="{00000000-0005-0000-0000-000072710000}"/>
    <cellStyle name="SAPBEXtitle 2 6 5" xfId="23411" xr:uid="{00000000-0005-0000-0000-000073710000}"/>
    <cellStyle name="SAPBEXtitle 3" xfId="686" xr:uid="{00000000-0005-0000-0000-000074710000}"/>
    <cellStyle name="SAPBEXtitle 3 2" xfId="9840" xr:uid="{00000000-0005-0000-0000-000075710000}"/>
    <cellStyle name="SAPBEXtitle 3 2 2" xfId="21309" xr:uid="{00000000-0005-0000-0000-000076710000}"/>
    <cellStyle name="SAPBEXtitle 3 2 2 2" xfId="28212" xr:uid="{00000000-0005-0000-0000-000077710000}"/>
    <cellStyle name="SAPBEXtitle 3 2 3" xfId="19952" xr:uid="{00000000-0005-0000-0000-000078710000}"/>
    <cellStyle name="SAPBEXtitle 3 2 3 2" xfId="26860" xr:uid="{00000000-0005-0000-0000-000079710000}"/>
    <cellStyle name="SAPBEXtitle 3 2 4" xfId="16687" xr:uid="{00000000-0005-0000-0000-00007A710000}"/>
    <cellStyle name="SAPBEXtitle 3 2 5" xfId="23769" xr:uid="{00000000-0005-0000-0000-00007B710000}"/>
    <cellStyle name="SAPBEXtitle 4" xfId="500" xr:uid="{00000000-0005-0000-0000-00007C710000}"/>
    <cellStyle name="SAPBEXtitle 4 2" xfId="2814" xr:uid="{00000000-0005-0000-0000-00007D710000}"/>
    <cellStyle name="SAPBEXtitle 4 3" xfId="2815" xr:uid="{00000000-0005-0000-0000-00007E710000}"/>
    <cellStyle name="SAPBEXtitle 4 4" xfId="2813" xr:uid="{00000000-0005-0000-0000-00007F710000}"/>
    <cellStyle name="SAPBEXtitle 4 5" xfId="10460" xr:uid="{00000000-0005-0000-0000-000080710000}"/>
    <cellStyle name="SAPBEXtitle 4 5 2" xfId="21792" xr:uid="{00000000-0005-0000-0000-000081710000}"/>
    <cellStyle name="SAPBEXtitle 4 5 2 2" xfId="28690" xr:uid="{00000000-0005-0000-0000-000082710000}"/>
    <cellStyle name="SAPBEXtitle 4 5 3" xfId="22698" xr:uid="{00000000-0005-0000-0000-000083710000}"/>
    <cellStyle name="SAPBEXtitle 4 5 3 2" xfId="29595" xr:uid="{00000000-0005-0000-0000-000084710000}"/>
    <cellStyle name="SAPBEXtitle 4 5 4" xfId="17195" xr:uid="{00000000-0005-0000-0000-000085710000}"/>
    <cellStyle name="SAPBEXtitle 4 5 5" xfId="24188" xr:uid="{00000000-0005-0000-0000-000086710000}"/>
    <cellStyle name="SAPBEXtitle 4 6" xfId="10994" xr:uid="{00000000-0005-0000-0000-000087710000}"/>
    <cellStyle name="SAPBEXtitle 4 6 2" xfId="22302" xr:uid="{00000000-0005-0000-0000-000088710000}"/>
    <cellStyle name="SAPBEXtitle 4 6 2 2" xfId="29199" xr:uid="{00000000-0005-0000-0000-000089710000}"/>
    <cellStyle name="SAPBEXtitle 4 6 3" xfId="23204" xr:uid="{00000000-0005-0000-0000-00008A710000}"/>
    <cellStyle name="SAPBEXtitle 4 6 3 2" xfId="30100" xr:uid="{00000000-0005-0000-0000-00008B710000}"/>
    <cellStyle name="SAPBEXtitle 4 6 4" xfId="17705" xr:uid="{00000000-0005-0000-0000-00008C710000}"/>
    <cellStyle name="SAPBEXtitle 4 6 5" xfId="24687" xr:uid="{00000000-0005-0000-0000-00008D710000}"/>
    <cellStyle name="SAPBEXtitle 4 7" xfId="18184" xr:uid="{00000000-0005-0000-0000-00008E710000}"/>
    <cellStyle name="SAPBEXtitle 4 7 2" xfId="25098" xr:uid="{00000000-0005-0000-0000-00008F710000}"/>
    <cellStyle name="SAPBEXtitle 4 8" xfId="13445" xr:uid="{00000000-0005-0000-0000-000090710000}"/>
    <cellStyle name="SAPBEXtitle 5" xfId="6991" xr:uid="{00000000-0005-0000-0000-000091710000}"/>
    <cellStyle name="SAPBEXtitle 6" xfId="6224" xr:uid="{00000000-0005-0000-0000-000092710000}"/>
    <cellStyle name="SAPBEXunassignedItem" xfId="396" xr:uid="{00000000-0005-0000-0000-000093710000}"/>
    <cellStyle name="SAPBEXunassignedItem 2" xfId="727" xr:uid="{00000000-0005-0000-0000-000094710000}"/>
    <cellStyle name="SAPBEXunassignedItem 2 2" xfId="5262" xr:uid="{00000000-0005-0000-0000-000095710000}"/>
    <cellStyle name="SAPBEXunassignedItem 2 2 2" xfId="10463" xr:uid="{00000000-0005-0000-0000-000096710000}"/>
    <cellStyle name="SAPBEXunassignedItem 2 2 2 2" xfId="21795" xr:uid="{00000000-0005-0000-0000-000097710000}"/>
    <cellStyle name="SAPBEXunassignedItem 2 2 2 2 2" xfId="28693" xr:uid="{00000000-0005-0000-0000-000098710000}"/>
    <cellStyle name="SAPBEXunassignedItem 2 2 2 3" xfId="22701" xr:uid="{00000000-0005-0000-0000-000099710000}"/>
    <cellStyle name="SAPBEXunassignedItem 2 2 2 3 2" xfId="29598" xr:uid="{00000000-0005-0000-0000-00009A710000}"/>
    <cellStyle name="SAPBEXunassignedItem 2 2 2 4" xfId="17198" xr:uid="{00000000-0005-0000-0000-00009B710000}"/>
    <cellStyle name="SAPBEXunassignedItem 2 2 3" xfId="10997" xr:uid="{00000000-0005-0000-0000-00009C710000}"/>
    <cellStyle name="SAPBEXunassignedItem 2 2 3 2" xfId="22305" xr:uid="{00000000-0005-0000-0000-00009D710000}"/>
    <cellStyle name="SAPBEXunassignedItem 2 2 3 2 2" xfId="29202" xr:uid="{00000000-0005-0000-0000-00009E710000}"/>
    <cellStyle name="SAPBEXunassignedItem 2 2 3 3" xfId="23207" xr:uid="{00000000-0005-0000-0000-00009F710000}"/>
    <cellStyle name="SAPBEXunassignedItem 2 2 3 3 2" xfId="30103" xr:uid="{00000000-0005-0000-0000-0000A0710000}"/>
    <cellStyle name="SAPBEXunassignedItem 2 2 3 4" xfId="17708" xr:uid="{00000000-0005-0000-0000-0000A1710000}"/>
    <cellStyle name="SAPBEXunassignedItem 2 2 3 5" xfId="24690" xr:uid="{00000000-0005-0000-0000-0000A2710000}"/>
    <cellStyle name="SAPBEXunassignedItem 2 2 4" xfId="9780" xr:uid="{00000000-0005-0000-0000-0000A3710000}"/>
    <cellStyle name="SAPBEXunassignedItem 2 2 4 2" xfId="21249" xr:uid="{00000000-0005-0000-0000-0000A4710000}"/>
    <cellStyle name="SAPBEXunassignedItem 2 2 4 2 2" xfId="28153" xr:uid="{00000000-0005-0000-0000-0000A5710000}"/>
    <cellStyle name="SAPBEXunassignedItem 2 2 4 3" xfId="22398" xr:uid="{00000000-0005-0000-0000-0000A6710000}"/>
    <cellStyle name="SAPBEXunassignedItem 2 2 4 3 2" xfId="29295" xr:uid="{00000000-0005-0000-0000-0000A7710000}"/>
    <cellStyle name="SAPBEXunassignedItem 2 2 4 4" xfId="16627" xr:uid="{00000000-0005-0000-0000-0000A8710000}"/>
    <cellStyle name="SAPBEXunassignedItem 2 2 4 5" xfId="23710" xr:uid="{00000000-0005-0000-0000-0000A9710000}"/>
    <cellStyle name="SAPBEXunassignedItem 2 3" xfId="3043" xr:uid="{00000000-0005-0000-0000-0000AA710000}"/>
    <cellStyle name="SAPBEXunassignedItem 2 3 2" xfId="10464" xr:uid="{00000000-0005-0000-0000-0000AB710000}"/>
    <cellStyle name="SAPBEXunassignedItem 2 3 2 2" xfId="21796" xr:uid="{00000000-0005-0000-0000-0000AC710000}"/>
    <cellStyle name="SAPBEXunassignedItem 2 3 2 2 2" xfId="28694" xr:uid="{00000000-0005-0000-0000-0000AD710000}"/>
    <cellStyle name="SAPBEXunassignedItem 2 3 2 3" xfId="22702" xr:uid="{00000000-0005-0000-0000-0000AE710000}"/>
    <cellStyle name="SAPBEXunassignedItem 2 3 2 3 2" xfId="29599" xr:uid="{00000000-0005-0000-0000-0000AF710000}"/>
    <cellStyle name="SAPBEXunassignedItem 2 3 2 4" xfId="17199" xr:uid="{00000000-0005-0000-0000-0000B0710000}"/>
    <cellStyle name="SAPBEXunassignedItem 2 3 3" xfId="10998" xr:uid="{00000000-0005-0000-0000-0000B1710000}"/>
    <cellStyle name="SAPBEXunassignedItem 2 3 3 2" xfId="22306" xr:uid="{00000000-0005-0000-0000-0000B2710000}"/>
    <cellStyle name="SAPBEXunassignedItem 2 3 3 2 2" xfId="29203" xr:uid="{00000000-0005-0000-0000-0000B3710000}"/>
    <cellStyle name="SAPBEXunassignedItem 2 3 3 3" xfId="23208" xr:uid="{00000000-0005-0000-0000-0000B4710000}"/>
    <cellStyle name="SAPBEXunassignedItem 2 3 3 3 2" xfId="30104" xr:uid="{00000000-0005-0000-0000-0000B5710000}"/>
    <cellStyle name="SAPBEXunassignedItem 2 3 3 4" xfId="17709" xr:uid="{00000000-0005-0000-0000-0000B6710000}"/>
    <cellStyle name="SAPBEXunassignedItem 2 3 3 5" xfId="24691" xr:uid="{00000000-0005-0000-0000-0000B7710000}"/>
    <cellStyle name="SAPBEXunassignedItem 2 3 4" xfId="9530" xr:uid="{00000000-0005-0000-0000-0000B8710000}"/>
    <cellStyle name="SAPBEXunassignedItem 2 3 4 2" xfId="21023" xr:uid="{00000000-0005-0000-0000-0000B9710000}"/>
    <cellStyle name="SAPBEXunassignedItem 2 3 4 2 2" xfId="27927" xr:uid="{00000000-0005-0000-0000-0000BA710000}"/>
    <cellStyle name="SAPBEXunassignedItem 2 3 4 3" xfId="19262" xr:uid="{00000000-0005-0000-0000-0000BB710000}"/>
    <cellStyle name="SAPBEXunassignedItem 2 3 4 3 2" xfId="26171" xr:uid="{00000000-0005-0000-0000-0000BC710000}"/>
    <cellStyle name="SAPBEXunassignedItem 2 3 4 4" xfId="16378" xr:uid="{00000000-0005-0000-0000-0000BD710000}"/>
    <cellStyle name="SAPBEXunassignedItem 2 3 4 5" xfId="23484" xr:uid="{00000000-0005-0000-0000-0000BE710000}"/>
    <cellStyle name="SAPBEXunassignedItem 2 4" xfId="10462" xr:uid="{00000000-0005-0000-0000-0000BF710000}"/>
    <cellStyle name="SAPBEXunassignedItem 2 4 2" xfId="21794" xr:uid="{00000000-0005-0000-0000-0000C0710000}"/>
    <cellStyle name="SAPBEXunassignedItem 2 4 2 2" xfId="28692" xr:uid="{00000000-0005-0000-0000-0000C1710000}"/>
    <cellStyle name="SAPBEXunassignedItem 2 4 3" xfId="22700" xr:uid="{00000000-0005-0000-0000-0000C2710000}"/>
    <cellStyle name="SAPBEXunassignedItem 2 4 3 2" xfId="29597" xr:uid="{00000000-0005-0000-0000-0000C3710000}"/>
    <cellStyle name="SAPBEXunassignedItem 2 4 4" xfId="17197" xr:uid="{00000000-0005-0000-0000-0000C4710000}"/>
    <cellStyle name="SAPBEXunassignedItem 2 5" xfId="10996" xr:uid="{00000000-0005-0000-0000-0000C5710000}"/>
    <cellStyle name="SAPBEXunassignedItem 2 5 2" xfId="22304" xr:uid="{00000000-0005-0000-0000-0000C6710000}"/>
    <cellStyle name="SAPBEXunassignedItem 2 5 2 2" xfId="29201" xr:uid="{00000000-0005-0000-0000-0000C7710000}"/>
    <cellStyle name="SAPBEXunassignedItem 2 5 3" xfId="23206" xr:uid="{00000000-0005-0000-0000-0000C8710000}"/>
    <cellStyle name="SAPBEXunassignedItem 2 5 3 2" xfId="30102" xr:uid="{00000000-0005-0000-0000-0000C9710000}"/>
    <cellStyle name="SAPBEXunassignedItem 2 5 4" xfId="17707" xr:uid="{00000000-0005-0000-0000-0000CA710000}"/>
    <cellStyle name="SAPBEXunassignedItem 2 5 5" xfId="24689" xr:uid="{00000000-0005-0000-0000-0000CB710000}"/>
    <cellStyle name="SAPBEXunassignedItem 2 6" xfId="10497" xr:uid="{00000000-0005-0000-0000-0000CC710000}"/>
    <cellStyle name="SAPBEXunassignedItem 2 6 2" xfId="21827" xr:uid="{00000000-0005-0000-0000-0000CD710000}"/>
    <cellStyle name="SAPBEXunassignedItem 2 6 2 2" xfId="28725" xr:uid="{00000000-0005-0000-0000-0000CE710000}"/>
    <cellStyle name="SAPBEXunassignedItem 2 6 3" xfId="22733" xr:uid="{00000000-0005-0000-0000-0000CF710000}"/>
    <cellStyle name="SAPBEXunassignedItem 2 6 3 2" xfId="29630" xr:uid="{00000000-0005-0000-0000-0000D0710000}"/>
    <cellStyle name="SAPBEXunassignedItem 2 6 4" xfId="17231" xr:uid="{00000000-0005-0000-0000-0000D1710000}"/>
    <cellStyle name="SAPBEXunassignedItem 2 6 5" xfId="24217" xr:uid="{00000000-0005-0000-0000-0000D2710000}"/>
    <cellStyle name="SAPBEXunassignedItem 3" xfId="5261" xr:uid="{00000000-0005-0000-0000-0000D3710000}"/>
    <cellStyle name="SAPBEXunassignedItem 3 2" xfId="10465" xr:uid="{00000000-0005-0000-0000-0000D4710000}"/>
    <cellStyle name="SAPBEXunassignedItem 3 2 2" xfId="9797" xr:uid="{00000000-0005-0000-0000-0000D5710000}"/>
    <cellStyle name="SAPBEXunassignedItem 3 2 2 2" xfId="21266" xr:uid="{00000000-0005-0000-0000-0000D6710000}"/>
    <cellStyle name="SAPBEXunassignedItem 3 2 2 2 2" xfId="28170" xr:uid="{00000000-0005-0000-0000-0000D7710000}"/>
    <cellStyle name="SAPBEXunassignedItem 3 2 2 3" xfId="19990" xr:uid="{00000000-0005-0000-0000-0000D8710000}"/>
    <cellStyle name="SAPBEXunassignedItem 3 2 2 3 2" xfId="26898" xr:uid="{00000000-0005-0000-0000-0000D9710000}"/>
    <cellStyle name="SAPBEXunassignedItem 3 2 2 4" xfId="16644" xr:uid="{00000000-0005-0000-0000-0000DA710000}"/>
    <cellStyle name="SAPBEXunassignedItem 3 2 2 5" xfId="23727" xr:uid="{00000000-0005-0000-0000-0000DB710000}"/>
    <cellStyle name="SAPBEXunassignedItem 3 2 3" xfId="21797" xr:uid="{00000000-0005-0000-0000-0000DC710000}"/>
    <cellStyle name="SAPBEXunassignedItem 3 2 3 2" xfId="28695" xr:uid="{00000000-0005-0000-0000-0000DD710000}"/>
    <cellStyle name="SAPBEXunassignedItem 3 2 4" xfId="22703" xr:uid="{00000000-0005-0000-0000-0000DE710000}"/>
    <cellStyle name="SAPBEXunassignedItem 3 2 4 2" xfId="29600" xr:uid="{00000000-0005-0000-0000-0000DF710000}"/>
    <cellStyle name="SAPBEXunassignedItem 3 2 5" xfId="17200" xr:uid="{00000000-0005-0000-0000-0000E0710000}"/>
    <cellStyle name="SAPBEXunassignedItem 3 3" xfId="10999" xr:uid="{00000000-0005-0000-0000-0000E1710000}"/>
    <cellStyle name="SAPBEXunassignedItem 3 3 2" xfId="9549" xr:uid="{00000000-0005-0000-0000-0000E2710000}"/>
    <cellStyle name="SAPBEXunassignedItem 3 3 2 2" xfId="21042" xr:uid="{00000000-0005-0000-0000-0000E3710000}"/>
    <cellStyle name="SAPBEXunassignedItem 3 3 2 2 2" xfId="27946" xr:uid="{00000000-0005-0000-0000-0000E4710000}"/>
    <cellStyle name="SAPBEXunassignedItem 3 3 2 3" xfId="20549" xr:uid="{00000000-0005-0000-0000-0000E5710000}"/>
    <cellStyle name="SAPBEXunassignedItem 3 3 2 3 2" xfId="27453" xr:uid="{00000000-0005-0000-0000-0000E6710000}"/>
    <cellStyle name="SAPBEXunassignedItem 3 3 2 4" xfId="16397" xr:uid="{00000000-0005-0000-0000-0000E7710000}"/>
    <cellStyle name="SAPBEXunassignedItem 3 3 2 5" xfId="23503" xr:uid="{00000000-0005-0000-0000-0000E8710000}"/>
    <cellStyle name="SAPBEXunassignedItem 3 3 3" xfId="22307" xr:uid="{00000000-0005-0000-0000-0000E9710000}"/>
    <cellStyle name="SAPBEXunassignedItem 3 3 3 2" xfId="29204" xr:uid="{00000000-0005-0000-0000-0000EA710000}"/>
    <cellStyle name="SAPBEXunassignedItem 3 3 4" xfId="23209" xr:uid="{00000000-0005-0000-0000-0000EB710000}"/>
    <cellStyle name="SAPBEXunassignedItem 3 3 4 2" xfId="30105" xr:uid="{00000000-0005-0000-0000-0000EC710000}"/>
    <cellStyle name="SAPBEXunassignedItem 3 3 5" xfId="17710" xr:uid="{00000000-0005-0000-0000-0000ED710000}"/>
    <cellStyle name="SAPBEXunassignedItem 3 3 6" xfId="24692" xr:uid="{00000000-0005-0000-0000-0000EE710000}"/>
    <cellStyle name="SAPBEXunassignedItem 3 4" xfId="10024" xr:uid="{00000000-0005-0000-0000-0000EF710000}"/>
    <cellStyle name="SAPBEXunassignedItem 3 4 2" xfId="21477" xr:uid="{00000000-0005-0000-0000-0000F0710000}"/>
    <cellStyle name="SAPBEXunassignedItem 3 4 2 2" xfId="28376" xr:uid="{00000000-0005-0000-0000-0000F1710000}"/>
    <cellStyle name="SAPBEXunassignedItem 3 4 3" xfId="19808" xr:uid="{00000000-0005-0000-0000-0000F2710000}"/>
    <cellStyle name="SAPBEXunassignedItem 3 4 3 2" xfId="26716" xr:uid="{00000000-0005-0000-0000-0000F3710000}"/>
    <cellStyle name="SAPBEXunassignedItem 3 4 4" xfId="16855" xr:uid="{00000000-0005-0000-0000-0000F4710000}"/>
    <cellStyle name="SAPBEXunassignedItem 3 4 5" xfId="23930" xr:uid="{00000000-0005-0000-0000-0000F5710000}"/>
    <cellStyle name="SAPBEXunassignedItem 4" xfId="3042" xr:uid="{00000000-0005-0000-0000-0000F6710000}"/>
    <cellStyle name="SAPBEXunassignedItem 4 2" xfId="10466" xr:uid="{00000000-0005-0000-0000-0000F7710000}"/>
    <cellStyle name="SAPBEXunassignedItem 4 2 2" xfId="9821" xr:uid="{00000000-0005-0000-0000-0000F8710000}"/>
    <cellStyle name="SAPBEXunassignedItem 4 2 2 2" xfId="21290" xr:uid="{00000000-0005-0000-0000-0000F9710000}"/>
    <cellStyle name="SAPBEXunassignedItem 4 2 2 2 2" xfId="28193" xr:uid="{00000000-0005-0000-0000-0000FA710000}"/>
    <cellStyle name="SAPBEXunassignedItem 4 2 2 3" xfId="18506" xr:uid="{00000000-0005-0000-0000-0000FB710000}"/>
    <cellStyle name="SAPBEXunassignedItem 4 2 2 3 2" xfId="25418" xr:uid="{00000000-0005-0000-0000-0000FC710000}"/>
    <cellStyle name="SAPBEXunassignedItem 4 2 2 4" xfId="16668" xr:uid="{00000000-0005-0000-0000-0000FD710000}"/>
    <cellStyle name="SAPBEXunassignedItem 4 2 2 5" xfId="23750" xr:uid="{00000000-0005-0000-0000-0000FE710000}"/>
    <cellStyle name="SAPBEXunassignedItem 4 2 3" xfId="21798" xr:uid="{00000000-0005-0000-0000-0000FF710000}"/>
    <cellStyle name="SAPBEXunassignedItem 4 2 3 2" xfId="28696" xr:uid="{00000000-0005-0000-0000-000000720000}"/>
    <cellStyle name="SAPBEXunassignedItem 4 2 4" xfId="22704" xr:uid="{00000000-0005-0000-0000-000001720000}"/>
    <cellStyle name="SAPBEXunassignedItem 4 2 4 2" xfId="29601" xr:uid="{00000000-0005-0000-0000-000002720000}"/>
    <cellStyle name="SAPBEXunassignedItem 4 2 5" xfId="17201" xr:uid="{00000000-0005-0000-0000-000003720000}"/>
    <cellStyle name="SAPBEXunassignedItem 4 3" xfId="11000" xr:uid="{00000000-0005-0000-0000-000004720000}"/>
    <cellStyle name="SAPBEXunassignedItem 4 3 2" xfId="9599" xr:uid="{00000000-0005-0000-0000-000005720000}"/>
    <cellStyle name="SAPBEXunassignedItem 4 3 2 2" xfId="21074" xr:uid="{00000000-0005-0000-0000-000006720000}"/>
    <cellStyle name="SAPBEXunassignedItem 4 3 2 2 2" xfId="27978" xr:uid="{00000000-0005-0000-0000-000007720000}"/>
    <cellStyle name="SAPBEXunassignedItem 4 3 2 3" xfId="17945" xr:uid="{00000000-0005-0000-0000-000008720000}"/>
    <cellStyle name="SAPBEXunassignedItem 4 3 2 3 2" xfId="24859" xr:uid="{00000000-0005-0000-0000-000009720000}"/>
    <cellStyle name="SAPBEXunassignedItem 4 3 2 4" xfId="16447" xr:uid="{00000000-0005-0000-0000-00000A720000}"/>
    <cellStyle name="SAPBEXunassignedItem 4 3 2 5" xfId="23535" xr:uid="{00000000-0005-0000-0000-00000B720000}"/>
    <cellStyle name="SAPBEXunassignedItem 4 3 3" xfId="22308" xr:uid="{00000000-0005-0000-0000-00000C720000}"/>
    <cellStyle name="SAPBEXunassignedItem 4 3 3 2" xfId="29205" xr:uid="{00000000-0005-0000-0000-00000D720000}"/>
    <cellStyle name="SAPBEXunassignedItem 4 3 4" xfId="23210" xr:uid="{00000000-0005-0000-0000-00000E720000}"/>
    <cellStyle name="SAPBEXunassignedItem 4 3 4 2" xfId="30106" xr:uid="{00000000-0005-0000-0000-00000F720000}"/>
    <cellStyle name="SAPBEXunassignedItem 4 3 5" xfId="17711" xr:uid="{00000000-0005-0000-0000-000010720000}"/>
    <cellStyle name="SAPBEXunassignedItem 4 3 6" xfId="24693" xr:uid="{00000000-0005-0000-0000-000011720000}"/>
    <cellStyle name="SAPBEXunassignedItem 4 4" xfId="10077" xr:uid="{00000000-0005-0000-0000-000012720000}"/>
    <cellStyle name="SAPBEXunassignedItem 4 4 2" xfId="21523" xr:uid="{00000000-0005-0000-0000-000013720000}"/>
    <cellStyle name="SAPBEXunassignedItem 4 4 2 2" xfId="28422" xr:uid="{00000000-0005-0000-0000-000014720000}"/>
    <cellStyle name="SAPBEXunassignedItem 4 4 3" xfId="18464" xr:uid="{00000000-0005-0000-0000-000015720000}"/>
    <cellStyle name="SAPBEXunassignedItem 4 4 3 2" xfId="25377" xr:uid="{00000000-0005-0000-0000-000016720000}"/>
    <cellStyle name="SAPBEXunassignedItem 4 4 4" xfId="16902" xr:uid="{00000000-0005-0000-0000-000017720000}"/>
    <cellStyle name="SAPBEXunassignedItem 4 4 5" xfId="23976" xr:uid="{00000000-0005-0000-0000-000018720000}"/>
    <cellStyle name="SAPBEXunassignedItem 5" xfId="10461" xr:uid="{00000000-0005-0000-0000-000019720000}"/>
    <cellStyle name="SAPBEXunassignedItem 5 2" xfId="10518" xr:uid="{00000000-0005-0000-0000-00001A720000}"/>
    <cellStyle name="SAPBEXunassignedItem 5 2 2" xfId="21842" xr:uid="{00000000-0005-0000-0000-00001B720000}"/>
    <cellStyle name="SAPBEXunassignedItem 5 2 2 2" xfId="28739" xr:uid="{00000000-0005-0000-0000-00001C720000}"/>
    <cellStyle name="SAPBEXunassignedItem 5 2 3" xfId="22748" xr:uid="{00000000-0005-0000-0000-00001D720000}"/>
    <cellStyle name="SAPBEXunassignedItem 5 2 3 2" xfId="29644" xr:uid="{00000000-0005-0000-0000-00001E720000}"/>
    <cellStyle name="SAPBEXunassignedItem 5 2 4" xfId="17247" xr:uid="{00000000-0005-0000-0000-00001F720000}"/>
    <cellStyle name="SAPBEXunassignedItem 5 2 5" xfId="24231" xr:uid="{00000000-0005-0000-0000-000020720000}"/>
    <cellStyle name="SAPBEXunassignedItem 5 3" xfId="21793" xr:uid="{00000000-0005-0000-0000-000021720000}"/>
    <cellStyle name="SAPBEXunassignedItem 5 3 2" xfId="28691" xr:uid="{00000000-0005-0000-0000-000022720000}"/>
    <cellStyle name="SAPBEXunassignedItem 5 4" xfId="22699" xr:uid="{00000000-0005-0000-0000-000023720000}"/>
    <cellStyle name="SAPBEXunassignedItem 5 4 2" xfId="29596" xr:uid="{00000000-0005-0000-0000-000024720000}"/>
    <cellStyle name="SAPBEXunassignedItem 5 5" xfId="17196" xr:uid="{00000000-0005-0000-0000-000025720000}"/>
    <cellStyle name="SAPBEXunassignedItem 6" xfId="10995" xr:uid="{00000000-0005-0000-0000-000026720000}"/>
    <cellStyle name="SAPBEXunassignedItem 6 2" xfId="9766" xr:uid="{00000000-0005-0000-0000-000027720000}"/>
    <cellStyle name="SAPBEXunassignedItem 6 2 2" xfId="21235" xr:uid="{00000000-0005-0000-0000-000028720000}"/>
    <cellStyle name="SAPBEXunassignedItem 6 2 2 2" xfId="28139" xr:uid="{00000000-0005-0000-0000-000029720000}"/>
    <cellStyle name="SAPBEXunassignedItem 6 2 3" xfId="19108" xr:uid="{00000000-0005-0000-0000-00002A720000}"/>
    <cellStyle name="SAPBEXunassignedItem 6 2 3 2" xfId="26017" xr:uid="{00000000-0005-0000-0000-00002B720000}"/>
    <cellStyle name="SAPBEXunassignedItem 6 2 4" xfId="16613" xr:uid="{00000000-0005-0000-0000-00002C720000}"/>
    <cellStyle name="SAPBEXunassignedItem 6 2 5" xfId="23696" xr:uid="{00000000-0005-0000-0000-00002D720000}"/>
    <cellStyle name="SAPBEXunassignedItem 6 3" xfId="22303" xr:uid="{00000000-0005-0000-0000-00002E720000}"/>
    <cellStyle name="SAPBEXunassignedItem 6 3 2" xfId="29200" xr:uid="{00000000-0005-0000-0000-00002F720000}"/>
    <cellStyle name="SAPBEXunassignedItem 6 4" xfId="23205" xr:uid="{00000000-0005-0000-0000-000030720000}"/>
    <cellStyle name="SAPBEXunassignedItem 6 4 2" xfId="30101" xr:uid="{00000000-0005-0000-0000-000031720000}"/>
    <cellStyle name="SAPBEXunassignedItem 6 5" xfId="17706" xr:uid="{00000000-0005-0000-0000-000032720000}"/>
    <cellStyle name="SAPBEXunassignedItem 6 6" xfId="24688" xr:uid="{00000000-0005-0000-0000-000033720000}"/>
    <cellStyle name="SAPBEXunassignedItem 7" xfId="10096" xr:uid="{00000000-0005-0000-0000-000034720000}"/>
    <cellStyle name="SAPBEXunassignedItem 7 2" xfId="21536" xr:uid="{00000000-0005-0000-0000-000035720000}"/>
    <cellStyle name="SAPBEXunassignedItem 7 2 2" xfId="28434" xr:uid="{00000000-0005-0000-0000-000036720000}"/>
    <cellStyle name="SAPBEXunassignedItem 7 3" xfId="19750" xr:uid="{00000000-0005-0000-0000-000037720000}"/>
    <cellStyle name="SAPBEXunassignedItem 7 3 2" xfId="26658" xr:uid="{00000000-0005-0000-0000-000038720000}"/>
    <cellStyle name="SAPBEXunassignedItem 7 4" xfId="16915" xr:uid="{00000000-0005-0000-0000-000039720000}"/>
    <cellStyle name="SAPBEXunassignedItem 7 5" xfId="23987" xr:uid="{00000000-0005-0000-0000-00003A720000}"/>
    <cellStyle name="SAPBEXundefined" xfId="397" xr:uid="{00000000-0005-0000-0000-00003B720000}"/>
    <cellStyle name="SAPBEXundefined 2" xfId="687" xr:uid="{00000000-0005-0000-0000-00003C720000}"/>
    <cellStyle name="SAPBEXundefined 2 2" xfId="5579" xr:uid="{00000000-0005-0000-0000-00003D720000}"/>
    <cellStyle name="SAPBEXundefined 2 2 2" xfId="10469" xr:uid="{00000000-0005-0000-0000-00003E720000}"/>
    <cellStyle name="SAPBEXundefined 2 2 2 2" xfId="21801" xr:uid="{00000000-0005-0000-0000-00003F720000}"/>
    <cellStyle name="SAPBEXundefined 2 2 2 2 2" xfId="28699" xr:uid="{00000000-0005-0000-0000-000040720000}"/>
    <cellStyle name="SAPBEXundefined 2 2 2 3" xfId="22707" xr:uid="{00000000-0005-0000-0000-000041720000}"/>
    <cellStyle name="SAPBEXundefined 2 2 2 3 2" xfId="29604" xr:uid="{00000000-0005-0000-0000-000042720000}"/>
    <cellStyle name="SAPBEXundefined 2 2 2 4" xfId="17204" xr:uid="{00000000-0005-0000-0000-000043720000}"/>
    <cellStyle name="SAPBEXundefined 2 2 2 5" xfId="24191" xr:uid="{00000000-0005-0000-0000-000044720000}"/>
    <cellStyle name="SAPBEXundefined 2 2 3" xfId="11003" xr:uid="{00000000-0005-0000-0000-000045720000}"/>
    <cellStyle name="SAPBEXundefined 2 2 3 2" xfId="22311" xr:uid="{00000000-0005-0000-0000-000046720000}"/>
    <cellStyle name="SAPBEXundefined 2 2 3 2 2" xfId="29208" xr:uid="{00000000-0005-0000-0000-000047720000}"/>
    <cellStyle name="SAPBEXundefined 2 2 3 3" xfId="23213" xr:uid="{00000000-0005-0000-0000-000048720000}"/>
    <cellStyle name="SAPBEXundefined 2 2 3 3 2" xfId="30109" xr:uid="{00000000-0005-0000-0000-000049720000}"/>
    <cellStyle name="SAPBEXundefined 2 2 3 4" xfId="17714" xr:uid="{00000000-0005-0000-0000-00004A720000}"/>
    <cellStyle name="SAPBEXundefined 2 2 3 5" xfId="24696" xr:uid="{00000000-0005-0000-0000-00004B720000}"/>
    <cellStyle name="SAPBEXundefined 2 2 4" xfId="19692" xr:uid="{00000000-0005-0000-0000-00004C720000}"/>
    <cellStyle name="SAPBEXundefined 2 2 4 2" xfId="26601" xr:uid="{00000000-0005-0000-0000-00004D720000}"/>
    <cellStyle name="SAPBEXundefined 2 2 5" xfId="14988" xr:uid="{00000000-0005-0000-0000-00004E720000}"/>
    <cellStyle name="SAPBEXundefined 2 3" xfId="10468" xr:uid="{00000000-0005-0000-0000-00004F720000}"/>
    <cellStyle name="SAPBEXundefined 2 3 2" xfId="9634" xr:uid="{00000000-0005-0000-0000-000050720000}"/>
    <cellStyle name="SAPBEXundefined 2 3 2 2" xfId="21104" xr:uid="{00000000-0005-0000-0000-000051720000}"/>
    <cellStyle name="SAPBEXundefined 2 3 2 2 2" xfId="28008" xr:uid="{00000000-0005-0000-0000-000052720000}"/>
    <cellStyle name="SAPBEXundefined 2 3 2 3" xfId="19244" xr:uid="{00000000-0005-0000-0000-000053720000}"/>
    <cellStyle name="SAPBEXundefined 2 3 2 3 2" xfId="26153" xr:uid="{00000000-0005-0000-0000-000054720000}"/>
    <cellStyle name="SAPBEXundefined 2 3 2 4" xfId="16481" xr:uid="{00000000-0005-0000-0000-000055720000}"/>
    <cellStyle name="SAPBEXundefined 2 3 2 5" xfId="23565" xr:uid="{00000000-0005-0000-0000-000056720000}"/>
    <cellStyle name="SAPBEXundefined 2 3 3" xfId="21800" xr:uid="{00000000-0005-0000-0000-000057720000}"/>
    <cellStyle name="SAPBEXundefined 2 3 3 2" xfId="28698" xr:uid="{00000000-0005-0000-0000-000058720000}"/>
    <cellStyle name="SAPBEXundefined 2 3 4" xfId="22706" xr:uid="{00000000-0005-0000-0000-000059720000}"/>
    <cellStyle name="SAPBEXundefined 2 3 4 2" xfId="29603" xr:uid="{00000000-0005-0000-0000-00005A720000}"/>
    <cellStyle name="SAPBEXundefined 2 3 5" xfId="17203" xr:uid="{00000000-0005-0000-0000-00005B720000}"/>
    <cellStyle name="SAPBEXundefined 2 3 6" xfId="24190" xr:uid="{00000000-0005-0000-0000-00005C720000}"/>
    <cellStyle name="SAPBEXundefined 2 4" xfId="11002" xr:uid="{00000000-0005-0000-0000-00005D720000}"/>
    <cellStyle name="SAPBEXundefined 2 4 2" xfId="11058" xr:uid="{00000000-0005-0000-0000-00005E720000}"/>
    <cellStyle name="SAPBEXundefined 2 4 2 2" xfId="22356" xr:uid="{00000000-0005-0000-0000-00005F720000}"/>
    <cellStyle name="SAPBEXundefined 2 4 2 2 2" xfId="29253" xr:uid="{00000000-0005-0000-0000-000060720000}"/>
    <cellStyle name="SAPBEXundefined 2 4 2 3" xfId="23257" xr:uid="{00000000-0005-0000-0000-000061720000}"/>
    <cellStyle name="SAPBEXundefined 2 4 2 3 2" xfId="30153" xr:uid="{00000000-0005-0000-0000-000062720000}"/>
    <cellStyle name="SAPBEXundefined 2 4 2 4" xfId="17761" xr:uid="{00000000-0005-0000-0000-000063720000}"/>
    <cellStyle name="SAPBEXundefined 2 4 2 5" xfId="24740" xr:uid="{00000000-0005-0000-0000-000064720000}"/>
    <cellStyle name="SAPBEXundefined 2 4 3" xfId="22310" xr:uid="{00000000-0005-0000-0000-000065720000}"/>
    <cellStyle name="SAPBEXundefined 2 4 3 2" xfId="29207" xr:uid="{00000000-0005-0000-0000-000066720000}"/>
    <cellStyle name="SAPBEXundefined 2 4 4" xfId="23212" xr:uid="{00000000-0005-0000-0000-000067720000}"/>
    <cellStyle name="SAPBEXundefined 2 4 4 2" xfId="30108" xr:uid="{00000000-0005-0000-0000-000068720000}"/>
    <cellStyle name="SAPBEXundefined 2 4 5" xfId="17713" xr:uid="{00000000-0005-0000-0000-000069720000}"/>
    <cellStyle name="SAPBEXundefined 2 4 6" xfId="24695" xr:uid="{00000000-0005-0000-0000-00006A720000}"/>
    <cellStyle name="SAPBEXundefined 2 5" xfId="9375" xr:uid="{00000000-0005-0000-0000-00006B720000}"/>
    <cellStyle name="SAPBEXundefined 2 5 2" xfId="20880" xr:uid="{00000000-0005-0000-0000-00006C720000}"/>
    <cellStyle name="SAPBEXundefined 2 5 2 2" xfId="27784" xr:uid="{00000000-0005-0000-0000-00006D720000}"/>
    <cellStyle name="SAPBEXundefined 2 5 3" xfId="18242" xr:uid="{00000000-0005-0000-0000-00006E720000}"/>
    <cellStyle name="SAPBEXundefined 2 5 3 2" xfId="25156" xr:uid="{00000000-0005-0000-0000-00006F720000}"/>
    <cellStyle name="SAPBEXundefined 2 5 4" xfId="16226" xr:uid="{00000000-0005-0000-0000-000070720000}"/>
    <cellStyle name="SAPBEXundefined 2 5 5" xfId="23341" xr:uid="{00000000-0005-0000-0000-000071720000}"/>
    <cellStyle name="SAPBEXundefined 2 6" xfId="9488" xr:uid="{00000000-0005-0000-0000-000072720000}"/>
    <cellStyle name="SAPBEXundefined 2 6 2" xfId="20982" xr:uid="{00000000-0005-0000-0000-000073720000}"/>
    <cellStyle name="SAPBEXundefined 2 6 2 2" xfId="27886" xr:uid="{00000000-0005-0000-0000-000074720000}"/>
    <cellStyle name="SAPBEXundefined 2 6 3" xfId="19272" xr:uid="{00000000-0005-0000-0000-000075720000}"/>
    <cellStyle name="SAPBEXundefined 2 6 3 2" xfId="26181" xr:uid="{00000000-0005-0000-0000-000076720000}"/>
    <cellStyle name="SAPBEXundefined 2 6 4" xfId="16336" xr:uid="{00000000-0005-0000-0000-000077720000}"/>
    <cellStyle name="SAPBEXundefined 2 6 5" xfId="23443" xr:uid="{00000000-0005-0000-0000-000078720000}"/>
    <cellStyle name="SAPBEXundefined 2 7" xfId="6222" xr:uid="{00000000-0005-0000-0000-000079720000}"/>
    <cellStyle name="SAPBEXundefined 2 7 2" xfId="20216" xr:uid="{00000000-0005-0000-0000-00007A720000}"/>
    <cellStyle name="SAPBEXundefined 2 7 2 2" xfId="27120" xr:uid="{00000000-0005-0000-0000-00007B720000}"/>
    <cellStyle name="SAPBEXundefined 2 7 3" xfId="20766" xr:uid="{00000000-0005-0000-0000-00007C720000}"/>
    <cellStyle name="SAPBEXundefined 2 7 3 2" xfId="27670" xr:uid="{00000000-0005-0000-0000-00007D720000}"/>
    <cellStyle name="SAPBEXundefined 2 7 4" xfId="15505" xr:uid="{00000000-0005-0000-0000-00007E720000}"/>
    <cellStyle name="SAPBEXundefined 2 7 5" xfId="13743" xr:uid="{00000000-0005-0000-0000-00007F720000}"/>
    <cellStyle name="SAPBEXundefined 2 8" xfId="18274" xr:uid="{00000000-0005-0000-0000-000080720000}"/>
    <cellStyle name="SAPBEXundefined 2 8 2" xfId="25188" xr:uid="{00000000-0005-0000-0000-000081720000}"/>
    <cellStyle name="SAPBEXundefined 2 9" xfId="13506" xr:uid="{00000000-0005-0000-0000-000082720000}"/>
    <cellStyle name="SAPBEXundefined 3" xfId="501" xr:uid="{00000000-0005-0000-0000-000083720000}"/>
    <cellStyle name="SAPBEXundefined 3 2" xfId="10470" xr:uid="{00000000-0005-0000-0000-000084720000}"/>
    <cellStyle name="SAPBEXundefined 3 2 2" xfId="21802" xr:uid="{00000000-0005-0000-0000-000085720000}"/>
    <cellStyle name="SAPBEXundefined 3 2 2 2" xfId="28700" xr:uid="{00000000-0005-0000-0000-000086720000}"/>
    <cellStyle name="SAPBEXundefined 3 2 3" xfId="22708" xr:uid="{00000000-0005-0000-0000-000087720000}"/>
    <cellStyle name="SAPBEXundefined 3 2 3 2" xfId="29605" xr:uid="{00000000-0005-0000-0000-000088720000}"/>
    <cellStyle name="SAPBEXundefined 3 2 4" xfId="17205" xr:uid="{00000000-0005-0000-0000-000089720000}"/>
    <cellStyle name="SAPBEXundefined 3 2 5" xfId="24192" xr:uid="{00000000-0005-0000-0000-00008A720000}"/>
    <cellStyle name="SAPBEXundefined 3 3" xfId="11004" xr:uid="{00000000-0005-0000-0000-00008B720000}"/>
    <cellStyle name="SAPBEXundefined 3 3 2" xfId="22312" xr:uid="{00000000-0005-0000-0000-00008C720000}"/>
    <cellStyle name="SAPBEXundefined 3 3 2 2" xfId="29209" xr:uid="{00000000-0005-0000-0000-00008D720000}"/>
    <cellStyle name="SAPBEXundefined 3 3 3" xfId="23214" xr:uid="{00000000-0005-0000-0000-00008E720000}"/>
    <cellStyle name="SAPBEXundefined 3 3 3 2" xfId="30110" xr:uid="{00000000-0005-0000-0000-00008F720000}"/>
    <cellStyle name="SAPBEXundefined 3 3 4" xfId="17715" xr:uid="{00000000-0005-0000-0000-000090720000}"/>
    <cellStyle name="SAPBEXundefined 3 3 5" xfId="24697" xr:uid="{00000000-0005-0000-0000-000091720000}"/>
    <cellStyle name="SAPBEXundefined 3 4" xfId="13199" xr:uid="{00000000-0005-0000-0000-000092720000}"/>
    <cellStyle name="SAPBEXundefined 3 4 2" xfId="22498" xr:uid="{00000000-0005-0000-0000-000093720000}"/>
    <cellStyle name="SAPBEXundefined 3 4 2 2" xfId="29395" xr:uid="{00000000-0005-0000-0000-000094720000}"/>
    <cellStyle name="SAPBEXundefined 3 4 3" xfId="23338" xr:uid="{00000000-0005-0000-0000-000095720000}"/>
    <cellStyle name="SAPBEXundefined 3 4 3 2" xfId="30234" xr:uid="{00000000-0005-0000-0000-000096720000}"/>
    <cellStyle name="SAPBEXundefined 3 4 4" xfId="17902" xr:uid="{00000000-0005-0000-0000-000097720000}"/>
    <cellStyle name="SAPBEXundefined 3 4 5" xfId="24821" xr:uid="{00000000-0005-0000-0000-000098720000}"/>
    <cellStyle name="SAPBEXundefined 3 5" xfId="18185" xr:uid="{00000000-0005-0000-0000-000099720000}"/>
    <cellStyle name="SAPBEXundefined 3 5 2" xfId="25099" xr:uid="{00000000-0005-0000-0000-00009A720000}"/>
    <cellStyle name="SAPBEXundefined 3 6" xfId="13446" xr:uid="{00000000-0005-0000-0000-00009B720000}"/>
    <cellStyle name="SAPBEXundefined 4" xfId="10467" xr:uid="{00000000-0005-0000-0000-00009C720000}"/>
    <cellStyle name="SAPBEXundefined 4 2" xfId="9678" xr:uid="{00000000-0005-0000-0000-00009D720000}"/>
    <cellStyle name="SAPBEXundefined 4 2 2" xfId="21147" xr:uid="{00000000-0005-0000-0000-00009E720000}"/>
    <cellStyle name="SAPBEXundefined 4 2 2 2" xfId="28051" xr:uid="{00000000-0005-0000-0000-00009F720000}"/>
    <cellStyle name="SAPBEXundefined 4 2 3" xfId="18529" xr:uid="{00000000-0005-0000-0000-0000A0720000}"/>
    <cellStyle name="SAPBEXundefined 4 2 3 2" xfId="25440" xr:uid="{00000000-0005-0000-0000-0000A1720000}"/>
    <cellStyle name="SAPBEXundefined 4 2 4" xfId="16525" xr:uid="{00000000-0005-0000-0000-0000A2720000}"/>
    <cellStyle name="SAPBEXundefined 4 2 5" xfId="23608" xr:uid="{00000000-0005-0000-0000-0000A3720000}"/>
    <cellStyle name="SAPBEXundefined 4 3" xfId="21799" xr:uid="{00000000-0005-0000-0000-0000A4720000}"/>
    <cellStyle name="SAPBEXundefined 4 3 2" xfId="28697" xr:uid="{00000000-0005-0000-0000-0000A5720000}"/>
    <cellStyle name="SAPBEXundefined 4 4" xfId="22705" xr:uid="{00000000-0005-0000-0000-0000A6720000}"/>
    <cellStyle name="SAPBEXundefined 4 4 2" xfId="29602" xr:uid="{00000000-0005-0000-0000-0000A7720000}"/>
    <cellStyle name="SAPBEXundefined 4 5" xfId="17202" xr:uid="{00000000-0005-0000-0000-0000A8720000}"/>
    <cellStyle name="SAPBEXundefined 4 6" xfId="24189" xr:uid="{00000000-0005-0000-0000-0000A9720000}"/>
    <cellStyle name="SAPBEXundefined 5" xfId="11001" xr:uid="{00000000-0005-0000-0000-0000AA720000}"/>
    <cellStyle name="SAPBEXundefined 5 2" xfId="22309" xr:uid="{00000000-0005-0000-0000-0000AB720000}"/>
    <cellStyle name="SAPBEXundefined 5 2 2" xfId="29206" xr:uid="{00000000-0005-0000-0000-0000AC720000}"/>
    <cellStyle name="SAPBEXundefined 5 3" xfId="23211" xr:uid="{00000000-0005-0000-0000-0000AD720000}"/>
    <cellStyle name="SAPBEXundefined 5 3 2" xfId="30107" xr:uid="{00000000-0005-0000-0000-0000AE720000}"/>
    <cellStyle name="SAPBEXundefined 5 4" xfId="17712" xr:uid="{00000000-0005-0000-0000-0000AF720000}"/>
    <cellStyle name="SAPBEXundefined 5 5" xfId="24694" xr:uid="{00000000-0005-0000-0000-0000B0720000}"/>
    <cellStyle name="SAPBEXundefined 6" xfId="6223" xr:uid="{00000000-0005-0000-0000-0000B1720000}"/>
    <cellStyle name="SAPBEXundefined 6 2" xfId="20217" xr:uid="{00000000-0005-0000-0000-0000B2720000}"/>
    <cellStyle name="SAPBEXundefined 6 2 2" xfId="27121" xr:uid="{00000000-0005-0000-0000-0000B3720000}"/>
    <cellStyle name="SAPBEXundefined 6 3" xfId="20488" xr:uid="{00000000-0005-0000-0000-0000B4720000}"/>
    <cellStyle name="SAPBEXundefined 6 3 2" xfId="27392" xr:uid="{00000000-0005-0000-0000-0000B5720000}"/>
    <cellStyle name="SAPBEXundefined 6 4" xfId="15506" xr:uid="{00000000-0005-0000-0000-0000B6720000}"/>
    <cellStyle name="SAPBEXundefined 6 5" xfId="13744" xr:uid="{00000000-0005-0000-0000-0000B7720000}"/>
    <cellStyle name="SAPBEXundefined 7" xfId="18130" xr:uid="{00000000-0005-0000-0000-0000B8720000}"/>
    <cellStyle name="SAPBEXundefined 7 2" xfId="25044" xr:uid="{00000000-0005-0000-0000-0000B9720000}"/>
    <cellStyle name="SAPBEXundefined 8" xfId="13393" xr:uid="{00000000-0005-0000-0000-0000BA720000}"/>
    <cellStyle name="Sched" xfId="6221" xr:uid="{00000000-0005-0000-0000-0000BB720000}"/>
    <cellStyle name="SEM-BPS-data" xfId="6220" xr:uid="{00000000-0005-0000-0000-0000BC720000}"/>
    <cellStyle name="SEM-BPS-head" xfId="6219" xr:uid="{00000000-0005-0000-0000-0000BD720000}"/>
    <cellStyle name="SEM-BPS-headdata" xfId="6218" xr:uid="{00000000-0005-0000-0000-0000BE720000}"/>
    <cellStyle name="SEM-BPS-headkey" xfId="6217" xr:uid="{00000000-0005-0000-0000-0000BF720000}"/>
    <cellStyle name="SEM-BPS-input-on" xfId="6216" xr:uid="{00000000-0005-0000-0000-0000C0720000}"/>
    <cellStyle name="SEM-BPS-key" xfId="6215" xr:uid="{00000000-0005-0000-0000-0000C1720000}"/>
    <cellStyle name="SEM-BPS-sub1" xfId="6214" xr:uid="{00000000-0005-0000-0000-0000C2720000}"/>
    <cellStyle name="SEM-BPS-sub2" xfId="6213" xr:uid="{00000000-0005-0000-0000-0000C3720000}"/>
    <cellStyle name="SEM-BPS-total" xfId="6212" xr:uid="{00000000-0005-0000-0000-0000C4720000}"/>
    <cellStyle name="Sheet Title" xfId="398" xr:uid="{00000000-0005-0000-0000-0000C5720000}"/>
    <cellStyle name="Sheet Title 2" xfId="2816" xr:uid="{00000000-0005-0000-0000-0000C6720000}"/>
    <cellStyle name="Sheet Title 2 2" xfId="5264" xr:uid="{00000000-0005-0000-0000-0000C7720000}"/>
    <cellStyle name="Sheet Title 3" xfId="3187" xr:uid="{00000000-0005-0000-0000-0000C8720000}"/>
    <cellStyle name="Sheet Title 3 2" xfId="5265" xr:uid="{00000000-0005-0000-0000-0000C9720000}"/>
    <cellStyle name="Sheet Title 4" xfId="3379" xr:uid="{00000000-0005-0000-0000-0000CA720000}"/>
    <cellStyle name="Sheet Title 5" xfId="3854" xr:uid="{00000000-0005-0000-0000-0000CB720000}"/>
    <cellStyle name="Sheet Title 6" xfId="5263" xr:uid="{00000000-0005-0000-0000-0000CC720000}"/>
    <cellStyle name="Sheet Title 7" xfId="1797" xr:uid="{00000000-0005-0000-0000-0000CD720000}"/>
    <cellStyle name="small" xfId="6211" xr:uid="{00000000-0005-0000-0000-0000CE720000}"/>
    <cellStyle name="small 2" xfId="6210" xr:uid="{00000000-0005-0000-0000-0000CF720000}"/>
    <cellStyle name="small 2 2" xfId="20214" xr:uid="{00000000-0005-0000-0000-0000D0720000}"/>
    <cellStyle name="small 2 2 2" xfId="27118" xr:uid="{00000000-0005-0000-0000-0000D1720000}"/>
    <cellStyle name="small 2 3" xfId="17998" xr:uid="{00000000-0005-0000-0000-0000D2720000}"/>
    <cellStyle name="small 2 3 2" xfId="24912" xr:uid="{00000000-0005-0000-0000-0000D3720000}"/>
    <cellStyle name="small 2 4" xfId="15503" xr:uid="{00000000-0005-0000-0000-0000D4720000}"/>
    <cellStyle name="small 2 5" xfId="13748" xr:uid="{00000000-0005-0000-0000-0000D5720000}"/>
    <cellStyle name="small 3" xfId="20215" xr:uid="{00000000-0005-0000-0000-0000D6720000}"/>
    <cellStyle name="small 3 2" xfId="27119" xr:uid="{00000000-0005-0000-0000-0000D7720000}"/>
    <cellStyle name="small 4" xfId="20487" xr:uid="{00000000-0005-0000-0000-0000D8720000}"/>
    <cellStyle name="small 4 2" xfId="27391" xr:uid="{00000000-0005-0000-0000-0000D9720000}"/>
    <cellStyle name="small 5" xfId="15504" xr:uid="{00000000-0005-0000-0000-0000DA720000}"/>
    <cellStyle name="small 6" xfId="13740" xr:uid="{00000000-0005-0000-0000-0000DB720000}"/>
    <cellStyle name="Sort_Name" xfId="6209" xr:uid="{00000000-0005-0000-0000-0000DC720000}"/>
    <cellStyle name="State" xfId="6208" xr:uid="{00000000-0005-0000-0000-0000DD720000}"/>
    <cellStyle name="Step" xfId="6207" xr:uid="{00000000-0005-0000-0000-0000DE720000}"/>
    <cellStyle name="Style 1" xfId="6206" xr:uid="{00000000-0005-0000-0000-0000DF720000}"/>
    <cellStyle name="Style 2" xfId="6205" xr:uid="{00000000-0005-0000-0000-0000E0720000}"/>
    <cellStyle name="Style 21" xfId="6990" xr:uid="{00000000-0005-0000-0000-0000E1720000}"/>
    <cellStyle name="Style 22" xfId="6989" xr:uid="{00000000-0005-0000-0000-0000E2720000}"/>
    <cellStyle name="Style 22 2" xfId="6988" xr:uid="{00000000-0005-0000-0000-0000E3720000}"/>
    <cellStyle name="Style 23" xfId="6987" xr:uid="{00000000-0005-0000-0000-0000E4720000}"/>
    <cellStyle name="Style 23 2" xfId="6986" xr:uid="{00000000-0005-0000-0000-0000E5720000}"/>
    <cellStyle name="Style 24" xfId="6985" xr:uid="{00000000-0005-0000-0000-0000E6720000}"/>
    <cellStyle name="Style 24 2" xfId="6984" xr:uid="{00000000-0005-0000-0000-0000E7720000}"/>
    <cellStyle name="Style 25" xfId="6983" xr:uid="{00000000-0005-0000-0000-0000E8720000}"/>
    <cellStyle name="Style 25 2" xfId="6982" xr:uid="{00000000-0005-0000-0000-0000E9720000}"/>
    <cellStyle name="Style 26" xfId="2884" xr:uid="{00000000-0005-0000-0000-0000EA720000}"/>
    <cellStyle name="Style 26 2" xfId="2990" xr:uid="{00000000-0005-0000-0000-0000EB720000}"/>
    <cellStyle name="Style 26 2 2" xfId="5267" xr:uid="{00000000-0005-0000-0000-0000EC720000}"/>
    <cellStyle name="Style 26 3" xfId="3044" xr:uid="{00000000-0005-0000-0000-0000ED720000}"/>
    <cellStyle name="Style 26 3 2" xfId="5268" xr:uid="{00000000-0005-0000-0000-0000EE720000}"/>
    <cellStyle name="Style 26 4" xfId="5269" xr:uid="{00000000-0005-0000-0000-0000EF720000}"/>
    <cellStyle name="Style 26 5" xfId="5266" xr:uid="{00000000-0005-0000-0000-0000F0720000}"/>
    <cellStyle name="Style 27" xfId="6981" xr:uid="{00000000-0005-0000-0000-0000F1720000}"/>
    <cellStyle name="Style 27 2" xfId="6980" xr:uid="{00000000-0005-0000-0000-0000F2720000}"/>
    <cellStyle name="Style 28" xfId="6979" xr:uid="{00000000-0005-0000-0000-0000F3720000}"/>
    <cellStyle name="Style 28 2" xfId="6978" xr:uid="{00000000-0005-0000-0000-0000F4720000}"/>
    <cellStyle name="Style 28 3" xfId="6204" xr:uid="{00000000-0005-0000-0000-0000F5720000}"/>
    <cellStyle name="Style 29" xfId="6977" xr:uid="{00000000-0005-0000-0000-0000F6720000}"/>
    <cellStyle name="Style 29 2" xfId="6976" xr:uid="{00000000-0005-0000-0000-0000F7720000}"/>
    <cellStyle name="Style 3" xfId="6203" xr:uid="{00000000-0005-0000-0000-0000F8720000}"/>
    <cellStyle name="Style 30" xfId="6975" xr:uid="{00000000-0005-0000-0000-0000F9720000}"/>
    <cellStyle name="Style 30 2" xfId="6974" xr:uid="{00000000-0005-0000-0000-0000FA720000}"/>
    <cellStyle name="Style 31" xfId="6973" xr:uid="{00000000-0005-0000-0000-0000FB720000}"/>
    <cellStyle name="Style 31 2" xfId="6972" xr:uid="{00000000-0005-0000-0000-0000FC720000}"/>
    <cellStyle name="Style 32" xfId="6971" xr:uid="{00000000-0005-0000-0000-0000FD720000}"/>
    <cellStyle name="Style 32 2" xfId="6970" xr:uid="{00000000-0005-0000-0000-0000FE720000}"/>
    <cellStyle name="Style 32 2 2" xfId="20649" xr:uid="{00000000-0005-0000-0000-0000FF720000}"/>
    <cellStyle name="Style 32 2 2 2" xfId="27553" xr:uid="{00000000-0005-0000-0000-000000730000}"/>
    <cellStyle name="Style 32 2 3" xfId="18400" xr:uid="{00000000-0005-0000-0000-000001730000}"/>
    <cellStyle name="Style 32 2 3 2" xfId="25313" xr:uid="{00000000-0005-0000-0000-000002730000}"/>
    <cellStyle name="Style 32 2 4" xfId="15808" xr:uid="{00000000-0005-0000-0000-000003730000}"/>
    <cellStyle name="Style 32 2 5" xfId="13620" xr:uid="{00000000-0005-0000-0000-000004730000}"/>
    <cellStyle name="Style 32 3" xfId="20650" xr:uid="{00000000-0005-0000-0000-000005730000}"/>
    <cellStyle name="Style 32 3 2" xfId="27554" xr:uid="{00000000-0005-0000-0000-000006730000}"/>
    <cellStyle name="Style 32 4" xfId="19338" xr:uid="{00000000-0005-0000-0000-000007730000}"/>
    <cellStyle name="Style 32 4 2" xfId="26247" xr:uid="{00000000-0005-0000-0000-000008730000}"/>
    <cellStyle name="Style 32 5" xfId="15809" xr:uid="{00000000-0005-0000-0000-000009730000}"/>
    <cellStyle name="Style 32 6" xfId="13834" xr:uid="{00000000-0005-0000-0000-00000A730000}"/>
    <cellStyle name="Style 33" xfId="6969" xr:uid="{00000000-0005-0000-0000-00000B730000}"/>
    <cellStyle name="Style 33 2" xfId="6968" xr:uid="{00000000-0005-0000-0000-00000C730000}"/>
    <cellStyle name="Style 34" xfId="6967" xr:uid="{00000000-0005-0000-0000-00000D730000}"/>
    <cellStyle name="Style 34 2" xfId="6966" xr:uid="{00000000-0005-0000-0000-00000E730000}"/>
    <cellStyle name="Style 34 2 2" xfId="20647" xr:uid="{00000000-0005-0000-0000-00000F730000}"/>
    <cellStyle name="Style 34 2 2 2" xfId="27551" xr:uid="{00000000-0005-0000-0000-000010730000}"/>
    <cellStyle name="Style 34 2 3" xfId="19339" xr:uid="{00000000-0005-0000-0000-000011730000}"/>
    <cellStyle name="Style 34 2 3 2" xfId="26248" xr:uid="{00000000-0005-0000-0000-000012730000}"/>
    <cellStyle name="Style 34 2 4" xfId="15806" xr:uid="{00000000-0005-0000-0000-000013730000}"/>
    <cellStyle name="Style 34 2 5" xfId="14522" xr:uid="{00000000-0005-0000-0000-000014730000}"/>
    <cellStyle name="Style 34 3" xfId="20648" xr:uid="{00000000-0005-0000-0000-000015730000}"/>
    <cellStyle name="Style 34 3 2" xfId="27552" xr:uid="{00000000-0005-0000-0000-000016730000}"/>
    <cellStyle name="Style 34 4" xfId="18410" xr:uid="{00000000-0005-0000-0000-000017730000}"/>
    <cellStyle name="Style 34 4 2" xfId="25323" xr:uid="{00000000-0005-0000-0000-000018730000}"/>
    <cellStyle name="Style 34 5" xfId="15807" xr:uid="{00000000-0005-0000-0000-000019730000}"/>
    <cellStyle name="Style 34 6" xfId="13265" xr:uid="{00000000-0005-0000-0000-00001A730000}"/>
    <cellStyle name="Style 35" xfId="6965" xr:uid="{00000000-0005-0000-0000-00001B730000}"/>
    <cellStyle name="Style 35 2" xfId="6964" xr:uid="{00000000-0005-0000-0000-00001C730000}"/>
    <cellStyle name="Style 35 3" xfId="6202" xr:uid="{00000000-0005-0000-0000-00001D730000}"/>
    <cellStyle name="Style 36" xfId="6963" xr:uid="{00000000-0005-0000-0000-00001E730000}"/>
    <cellStyle name="Style 36 2" xfId="6962" xr:uid="{00000000-0005-0000-0000-00001F730000}"/>
    <cellStyle name="Style 36 3" xfId="6201" xr:uid="{00000000-0005-0000-0000-000020730000}"/>
    <cellStyle name="Style 37" xfId="6961" xr:uid="{00000000-0005-0000-0000-000021730000}"/>
    <cellStyle name="Style 37 2" xfId="6960" xr:uid="{00000000-0005-0000-0000-000022730000}"/>
    <cellStyle name="Style 38" xfId="6959" xr:uid="{00000000-0005-0000-0000-000023730000}"/>
    <cellStyle name="Style 38 2" xfId="6958" xr:uid="{00000000-0005-0000-0000-000024730000}"/>
    <cellStyle name="Style 39" xfId="6957" xr:uid="{00000000-0005-0000-0000-000025730000}"/>
    <cellStyle name="Style 39 2" xfId="6956" xr:uid="{00000000-0005-0000-0000-000026730000}"/>
    <cellStyle name="Style 40" xfId="6955" xr:uid="{00000000-0005-0000-0000-000027730000}"/>
    <cellStyle name="Style 40 2" xfId="6954" xr:uid="{00000000-0005-0000-0000-000028730000}"/>
    <cellStyle name="Style 40 2 2" xfId="20645" xr:uid="{00000000-0005-0000-0000-000029730000}"/>
    <cellStyle name="Style 40 2 2 2" xfId="27549" xr:uid="{00000000-0005-0000-0000-00002A730000}"/>
    <cellStyle name="Style 40 2 3" xfId="19340" xr:uid="{00000000-0005-0000-0000-00002B730000}"/>
    <cellStyle name="Style 40 2 3 2" xfId="26249" xr:uid="{00000000-0005-0000-0000-00002C730000}"/>
    <cellStyle name="Style 40 2 4" xfId="15804" xr:uid="{00000000-0005-0000-0000-00002D730000}"/>
    <cellStyle name="Style 40 2 5" xfId="17811" xr:uid="{00000000-0005-0000-0000-00002E730000}"/>
    <cellStyle name="Style 40 3" xfId="20646" xr:uid="{00000000-0005-0000-0000-00002F730000}"/>
    <cellStyle name="Style 40 3 2" xfId="27550" xr:uid="{00000000-0005-0000-0000-000030730000}"/>
    <cellStyle name="Style 40 4" xfId="18403" xr:uid="{00000000-0005-0000-0000-000031730000}"/>
    <cellStyle name="Style 40 4 2" xfId="25316" xr:uid="{00000000-0005-0000-0000-000032730000}"/>
    <cellStyle name="Style 40 5" xfId="15805" xr:uid="{00000000-0005-0000-0000-000033730000}"/>
    <cellStyle name="Style 40 6" xfId="13835" xr:uid="{00000000-0005-0000-0000-000034730000}"/>
    <cellStyle name="Style 41" xfId="6953" xr:uid="{00000000-0005-0000-0000-000035730000}"/>
    <cellStyle name="Style 41 2" xfId="6952" xr:uid="{00000000-0005-0000-0000-000036730000}"/>
    <cellStyle name="Style 41 2 2" xfId="20643" xr:uid="{00000000-0005-0000-0000-000037730000}"/>
    <cellStyle name="Style 41 2 2 2" xfId="27547" xr:uid="{00000000-0005-0000-0000-000038730000}"/>
    <cellStyle name="Style 41 2 3" xfId="18399" xr:uid="{00000000-0005-0000-0000-000039730000}"/>
    <cellStyle name="Style 41 2 3 2" xfId="25312" xr:uid="{00000000-0005-0000-0000-00003A730000}"/>
    <cellStyle name="Style 41 2 4" xfId="15802" xr:uid="{00000000-0005-0000-0000-00003B730000}"/>
    <cellStyle name="Style 41 2 5" xfId="14523" xr:uid="{00000000-0005-0000-0000-00003C730000}"/>
    <cellStyle name="Style 41 3" xfId="20644" xr:uid="{00000000-0005-0000-0000-00003D730000}"/>
    <cellStyle name="Style 41 3 2" xfId="27548" xr:uid="{00000000-0005-0000-0000-00003E730000}"/>
    <cellStyle name="Style 41 4" xfId="18609" xr:uid="{00000000-0005-0000-0000-00003F730000}"/>
    <cellStyle name="Style 41 4 2" xfId="25520" xr:uid="{00000000-0005-0000-0000-000040730000}"/>
    <cellStyle name="Style 41 5" xfId="15803" xr:uid="{00000000-0005-0000-0000-000041730000}"/>
    <cellStyle name="Style 41 6" xfId="13402" xr:uid="{00000000-0005-0000-0000-000042730000}"/>
    <cellStyle name="Subtotal" xfId="6200" xr:uid="{00000000-0005-0000-0000-000043730000}"/>
    <cellStyle name="test a style" xfId="6199" xr:uid="{00000000-0005-0000-0000-000044730000}"/>
    <cellStyle name="Text" xfId="6198" xr:uid="{00000000-0005-0000-0000-000045730000}"/>
    <cellStyle name="Thousand" xfId="6197" xr:uid="{00000000-0005-0000-0000-000046730000}"/>
    <cellStyle name="Thousands" xfId="6196" xr:uid="{00000000-0005-0000-0000-000047730000}"/>
    <cellStyle name="Title" xfId="427" builtinId="15" customBuiltin="1"/>
    <cellStyle name="Title 2" xfId="399" xr:uid="{00000000-0005-0000-0000-000049730000}"/>
    <cellStyle name="Title 2 10" xfId="5270" xr:uid="{00000000-0005-0000-0000-00004A730000}"/>
    <cellStyle name="Title 2 11" xfId="2817" xr:uid="{00000000-0005-0000-0000-00004B730000}"/>
    <cellStyle name="Title 2 2" xfId="820" xr:uid="{00000000-0005-0000-0000-00004C730000}"/>
    <cellStyle name="Title 2 2 2" xfId="5271" xr:uid="{00000000-0005-0000-0000-00004D730000}"/>
    <cellStyle name="Title 2 2 3" xfId="2818" xr:uid="{00000000-0005-0000-0000-00004E730000}"/>
    <cellStyle name="Title 2 2 4" xfId="13200" xr:uid="{00000000-0005-0000-0000-00004F730000}"/>
    <cellStyle name="Title 2 3" xfId="688" xr:uid="{00000000-0005-0000-0000-000050730000}"/>
    <cellStyle name="Title 2 3 2" xfId="5272" xr:uid="{00000000-0005-0000-0000-000051730000}"/>
    <cellStyle name="Title 2 3 3" xfId="2819" xr:uid="{00000000-0005-0000-0000-000052730000}"/>
    <cellStyle name="Title 2 4" xfId="2820" xr:uid="{00000000-0005-0000-0000-000053730000}"/>
    <cellStyle name="Title 2 4 2" xfId="5273" xr:uid="{00000000-0005-0000-0000-000054730000}"/>
    <cellStyle name="Title 2 4 3" xfId="5425" xr:uid="{00000000-0005-0000-0000-000055730000}"/>
    <cellStyle name="Title 2 5" xfId="2930" xr:uid="{00000000-0005-0000-0000-000056730000}"/>
    <cellStyle name="Title 2 5 2" xfId="5274" xr:uid="{00000000-0005-0000-0000-000057730000}"/>
    <cellStyle name="Title 2 6" xfId="3188" xr:uid="{00000000-0005-0000-0000-000058730000}"/>
    <cellStyle name="Title 2 6 2" xfId="5275" xr:uid="{00000000-0005-0000-0000-000059730000}"/>
    <cellStyle name="Title 2 7" xfId="3384" xr:uid="{00000000-0005-0000-0000-00005A730000}"/>
    <cellStyle name="Title 2 7 2" xfId="5276" xr:uid="{00000000-0005-0000-0000-00005B730000}"/>
    <cellStyle name="Title 2 8" xfId="3756" xr:uid="{00000000-0005-0000-0000-00005C730000}"/>
    <cellStyle name="Title 2 9" xfId="3855" xr:uid="{00000000-0005-0000-0000-00005D730000}"/>
    <cellStyle name="Title 3" xfId="400" xr:uid="{00000000-0005-0000-0000-00005E730000}"/>
    <cellStyle name="Title 3 2" xfId="5277" xr:uid="{00000000-0005-0000-0000-00005F730000}"/>
    <cellStyle name="Title 3 3" xfId="2821" xr:uid="{00000000-0005-0000-0000-000060730000}"/>
    <cellStyle name="Title 4" xfId="401" xr:uid="{00000000-0005-0000-0000-000061730000}"/>
    <cellStyle name="Title 4 2" xfId="5278" xr:uid="{00000000-0005-0000-0000-000062730000}"/>
    <cellStyle name="Title 4 3" xfId="2822" xr:uid="{00000000-0005-0000-0000-000063730000}"/>
    <cellStyle name="Title 5" xfId="402" xr:uid="{00000000-0005-0000-0000-000064730000}"/>
    <cellStyle name="Title 5 2" xfId="5279" xr:uid="{00000000-0005-0000-0000-000065730000}"/>
    <cellStyle name="Title 5 3" xfId="3283" xr:uid="{00000000-0005-0000-0000-000066730000}"/>
    <cellStyle name="Title 6" xfId="403" xr:uid="{00000000-0005-0000-0000-000067730000}"/>
    <cellStyle name="Title 6 2" xfId="3380" xr:uid="{00000000-0005-0000-0000-000068730000}"/>
    <cellStyle name="Title 7" xfId="404" xr:uid="{00000000-0005-0000-0000-000069730000}"/>
    <cellStyle name="Title 7 2" xfId="3058" xr:uid="{00000000-0005-0000-0000-00006A730000}"/>
    <cellStyle name="Title 8" xfId="13401" xr:uid="{00000000-0005-0000-0000-00006B730000}"/>
    <cellStyle name="Total" xfId="5647" builtinId="25" customBuiltin="1"/>
    <cellStyle name="Total 2" xfId="405" xr:uid="{00000000-0005-0000-0000-00006D730000}"/>
    <cellStyle name="Total 2 10" xfId="5280" xr:uid="{00000000-0005-0000-0000-00006E730000}"/>
    <cellStyle name="Total 2 10 2" xfId="10472" xr:uid="{00000000-0005-0000-0000-00006F730000}"/>
    <cellStyle name="Total 2 10 2 2" xfId="21804" xr:uid="{00000000-0005-0000-0000-000070730000}"/>
    <cellStyle name="Total 2 10 2 2 2" xfId="28702" xr:uid="{00000000-0005-0000-0000-000071730000}"/>
    <cellStyle name="Total 2 10 2 3" xfId="22710" xr:uid="{00000000-0005-0000-0000-000072730000}"/>
    <cellStyle name="Total 2 10 2 3 2" xfId="29607" xr:uid="{00000000-0005-0000-0000-000073730000}"/>
    <cellStyle name="Total 2 10 2 4" xfId="17207" xr:uid="{00000000-0005-0000-0000-000074730000}"/>
    <cellStyle name="Total 2 10 2 5" xfId="24194" xr:uid="{00000000-0005-0000-0000-000075730000}"/>
    <cellStyle name="Total 2 10 3" xfId="11006" xr:uid="{00000000-0005-0000-0000-000076730000}"/>
    <cellStyle name="Total 2 10 3 2" xfId="22314" xr:uid="{00000000-0005-0000-0000-000077730000}"/>
    <cellStyle name="Total 2 10 3 2 2" xfId="29211" xr:uid="{00000000-0005-0000-0000-000078730000}"/>
    <cellStyle name="Total 2 10 3 3" xfId="23216" xr:uid="{00000000-0005-0000-0000-000079730000}"/>
    <cellStyle name="Total 2 10 3 3 2" xfId="30112" xr:uid="{00000000-0005-0000-0000-00007A730000}"/>
    <cellStyle name="Total 2 10 3 4" xfId="17717" xr:uid="{00000000-0005-0000-0000-00007B730000}"/>
    <cellStyle name="Total 2 10 3 5" xfId="24699" xr:uid="{00000000-0005-0000-0000-00007C730000}"/>
    <cellStyle name="Total 2 10 4" xfId="19603" xr:uid="{00000000-0005-0000-0000-00007D730000}"/>
    <cellStyle name="Total 2 10 4 2" xfId="26512" xr:uid="{00000000-0005-0000-0000-00007E730000}"/>
    <cellStyle name="Total 2 10 5" xfId="14893" xr:uid="{00000000-0005-0000-0000-00007F730000}"/>
    <cellStyle name="Total 2 11" xfId="2823" xr:uid="{00000000-0005-0000-0000-000080730000}"/>
    <cellStyle name="Total 2 11 2" xfId="10473" xr:uid="{00000000-0005-0000-0000-000081730000}"/>
    <cellStyle name="Total 2 11 2 2" xfId="21805" xr:uid="{00000000-0005-0000-0000-000082730000}"/>
    <cellStyle name="Total 2 11 2 2 2" xfId="28703" xr:uid="{00000000-0005-0000-0000-000083730000}"/>
    <cellStyle name="Total 2 11 2 3" xfId="22711" xr:uid="{00000000-0005-0000-0000-000084730000}"/>
    <cellStyle name="Total 2 11 2 3 2" xfId="29608" xr:uid="{00000000-0005-0000-0000-000085730000}"/>
    <cellStyle name="Total 2 11 2 4" xfId="17208" xr:uid="{00000000-0005-0000-0000-000086730000}"/>
    <cellStyle name="Total 2 11 2 5" xfId="24195" xr:uid="{00000000-0005-0000-0000-000087730000}"/>
    <cellStyle name="Total 2 11 3" xfId="11007" xr:uid="{00000000-0005-0000-0000-000088730000}"/>
    <cellStyle name="Total 2 11 3 2" xfId="22315" xr:uid="{00000000-0005-0000-0000-000089730000}"/>
    <cellStyle name="Total 2 11 3 2 2" xfId="29212" xr:uid="{00000000-0005-0000-0000-00008A730000}"/>
    <cellStyle name="Total 2 11 3 3" xfId="23217" xr:uid="{00000000-0005-0000-0000-00008B730000}"/>
    <cellStyle name="Total 2 11 3 3 2" xfId="30113" xr:uid="{00000000-0005-0000-0000-00008C730000}"/>
    <cellStyle name="Total 2 11 3 4" xfId="17718" xr:uid="{00000000-0005-0000-0000-00008D730000}"/>
    <cellStyle name="Total 2 11 3 5" xfId="24700" xr:uid="{00000000-0005-0000-0000-00008E730000}"/>
    <cellStyle name="Total 2 11 4" xfId="18760" xr:uid="{00000000-0005-0000-0000-00008F730000}"/>
    <cellStyle name="Total 2 11 4 2" xfId="25671" xr:uid="{00000000-0005-0000-0000-000090730000}"/>
    <cellStyle name="Total 2 11 5" xfId="14100" xr:uid="{00000000-0005-0000-0000-000091730000}"/>
    <cellStyle name="Total 2 12" xfId="10471" xr:uid="{00000000-0005-0000-0000-000092730000}"/>
    <cellStyle name="Total 2 12 2" xfId="21803" xr:uid="{00000000-0005-0000-0000-000093730000}"/>
    <cellStyle name="Total 2 12 2 2" xfId="28701" xr:uid="{00000000-0005-0000-0000-000094730000}"/>
    <cellStyle name="Total 2 12 3" xfId="22709" xr:uid="{00000000-0005-0000-0000-000095730000}"/>
    <cellStyle name="Total 2 12 3 2" xfId="29606" xr:uid="{00000000-0005-0000-0000-000096730000}"/>
    <cellStyle name="Total 2 12 4" xfId="17206" xr:uid="{00000000-0005-0000-0000-000097730000}"/>
    <cellStyle name="Total 2 12 5" xfId="24193" xr:uid="{00000000-0005-0000-0000-000098730000}"/>
    <cellStyle name="Total 2 13" xfId="11005" xr:uid="{00000000-0005-0000-0000-000099730000}"/>
    <cellStyle name="Total 2 13 2" xfId="22313" xr:uid="{00000000-0005-0000-0000-00009A730000}"/>
    <cellStyle name="Total 2 13 2 2" xfId="29210" xr:uid="{00000000-0005-0000-0000-00009B730000}"/>
    <cellStyle name="Total 2 13 3" xfId="23215" xr:uid="{00000000-0005-0000-0000-00009C730000}"/>
    <cellStyle name="Total 2 13 3 2" xfId="30111" xr:uid="{00000000-0005-0000-0000-00009D730000}"/>
    <cellStyle name="Total 2 13 4" xfId="17716" xr:uid="{00000000-0005-0000-0000-00009E730000}"/>
    <cellStyle name="Total 2 13 5" xfId="24698" xr:uid="{00000000-0005-0000-0000-00009F730000}"/>
    <cellStyle name="Total 2 14" xfId="18131" xr:uid="{00000000-0005-0000-0000-0000A0730000}"/>
    <cellStyle name="Total 2 14 2" xfId="25045" xr:uid="{00000000-0005-0000-0000-0000A1730000}"/>
    <cellStyle name="Total 2 15" xfId="13394" xr:uid="{00000000-0005-0000-0000-0000A2730000}"/>
    <cellStyle name="Total 2 2" xfId="689" xr:uid="{00000000-0005-0000-0000-0000A3730000}"/>
    <cellStyle name="Total 2 2 2" xfId="3190" xr:uid="{00000000-0005-0000-0000-0000A4730000}"/>
    <cellStyle name="Total 2 2 2 2" xfId="5282" xr:uid="{00000000-0005-0000-0000-0000A5730000}"/>
    <cellStyle name="Total 2 2 2 2 2" xfId="10475" xr:uid="{00000000-0005-0000-0000-0000A6730000}"/>
    <cellStyle name="Total 2 2 2 2 2 2" xfId="21807" xr:uid="{00000000-0005-0000-0000-0000A7730000}"/>
    <cellStyle name="Total 2 2 2 2 2 2 2" xfId="28705" xr:uid="{00000000-0005-0000-0000-0000A8730000}"/>
    <cellStyle name="Total 2 2 2 2 2 3" xfId="22713" xr:uid="{00000000-0005-0000-0000-0000A9730000}"/>
    <cellStyle name="Total 2 2 2 2 2 3 2" xfId="29610" xr:uid="{00000000-0005-0000-0000-0000AA730000}"/>
    <cellStyle name="Total 2 2 2 2 2 4" xfId="17210" xr:uid="{00000000-0005-0000-0000-0000AB730000}"/>
    <cellStyle name="Total 2 2 2 2 2 5" xfId="24197" xr:uid="{00000000-0005-0000-0000-0000AC730000}"/>
    <cellStyle name="Total 2 2 2 2 3" xfId="11009" xr:uid="{00000000-0005-0000-0000-0000AD730000}"/>
    <cellStyle name="Total 2 2 2 2 3 2" xfId="22317" xr:uid="{00000000-0005-0000-0000-0000AE730000}"/>
    <cellStyle name="Total 2 2 2 2 3 2 2" xfId="29214" xr:uid="{00000000-0005-0000-0000-0000AF730000}"/>
    <cellStyle name="Total 2 2 2 2 3 3" xfId="23219" xr:uid="{00000000-0005-0000-0000-0000B0730000}"/>
    <cellStyle name="Total 2 2 2 2 3 3 2" xfId="30115" xr:uid="{00000000-0005-0000-0000-0000B1730000}"/>
    <cellStyle name="Total 2 2 2 2 3 4" xfId="17720" xr:uid="{00000000-0005-0000-0000-0000B2730000}"/>
    <cellStyle name="Total 2 2 2 2 3 5" xfId="24702" xr:uid="{00000000-0005-0000-0000-0000B3730000}"/>
    <cellStyle name="Total 2 2 2 2 4" xfId="19604" xr:uid="{00000000-0005-0000-0000-0000B4730000}"/>
    <cellStyle name="Total 2 2 2 2 4 2" xfId="26513" xr:uid="{00000000-0005-0000-0000-0000B5730000}"/>
    <cellStyle name="Total 2 2 2 2 5" xfId="14894" xr:uid="{00000000-0005-0000-0000-0000B6730000}"/>
    <cellStyle name="Total 2 2 2 3" xfId="10474" xr:uid="{00000000-0005-0000-0000-0000B7730000}"/>
    <cellStyle name="Total 2 2 2 3 2" xfId="21806" xr:uid="{00000000-0005-0000-0000-0000B8730000}"/>
    <cellStyle name="Total 2 2 2 3 2 2" xfId="28704" xr:uid="{00000000-0005-0000-0000-0000B9730000}"/>
    <cellStyle name="Total 2 2 2 3 3" xfId="22712" xr:uid="{00000000-0005-0000-0000-0000BA730000}"/>
    <cellStyle name="Total 2 2 2 3 3 2" xfId="29609" xr:uid="{00000000-0005-0000-0000-0000BB730000}"/>
    <cellStyle name="Total 2 2 2 3 4" xfId="17209" xr:uid="{00000000-0005-0000-0000-0000BC730000}"/>
    <cellStyle name="Total 2 2 2 3 5" xfId="24196" xr:uid="{00000000-0005-0000-0000-0000BD730000}"/>
    <cellStyle name="Total 2 2 2 4" xfId="11008" xr:uid="{00000000-0005-0000-0000-0000BE730000}"/>
    <cellStyle name="Total 2 2 2 4 2" xfId="22316" xr:uid="{00000000-0005-0000-0000-0000BF730000}"/>
    <cellStyle name="Total 2 2 2 4 2 2" xfId="29213" xr:uid="{00000000-0005-0000-0000-0000C0730000}"/>
    <cellStyle name="Total 2 2 2 4 3" xfId="23218" xr:uid="{00000000-0005-0000-0000-0000C1730000}"/>
    <cellStyle name="Total 2 2 2 4 3 2" xfId="30114" xr:uid="{00000000-0005-0000-0000-0000C2730000}"/>
    <cellStyle name="Total 2 2 2 4 4" xfId="17719" xr:uid="{00000000-0005-0000-0000-0000C3730000}"/>
    <cellStyle name="Total 2 2 2 4 5" xfId="24701" xr:uid="{00000000-0005-0000-0000-0000C4730000}"/>
    <cellStyle name="Total 2 2 2 5" xfId="6194" xr:uid="{00000000-0005-0000-0000-0000C5730000}"/>
    <cellStyle name="Total 2 2 2 5 2" xfId="20213" xr:uid="{00000000-0005-0000-0000-0000C6730000}"/>
    <cellStyle name="Total 2 2 2 5 2 2" xfId="27117" xr:uid="{00000000-0005-0000-0000-0000C7730000}"/>
    <cellStyle name="Total 2 2 2 5 3" xfId="21616" xr:uid="{00000000-0005-0000-0000-0000C8730000}"/>
    <cellStyle name="Total 2 2 2 5 3 2" xfId="28514" xr:uid="{00000000-0005-0000-0000-0000C9730000}"/>
    <cellStyle name="Total 2 2 2 5 4" xfId="15502" xr:uid="{00000000-0005-0000-0000-0000CA730000}"/>
    <cellStyle name="Total 2 2 2 5 5" xfId="13893" xr:uid="{00000000-0005-0000-0000-0000CB730000}"/>
    <cellStyle name="Total 2 2 2 6" xfId="18904" xr:uid="{00000000-0005-0000-0000-0000CC730000}"/>
    <cellStyle name="Total 2 2 2 6 2" xfId="25813" xr:uid="{00000000-0005-0000-0000-0000CD730000}"/>
    <cellStyle name="Total 2 2 2 7" xfId="14202" xr:uid="{00000000-0005-0000-0000-0000CE730000}"/>
    <cellStyle name="Total 2 2 3" xfId="5281" xr:uid="{00000000-0005-0000-0000-0000CF730000}"/>
    <cellStyle name="Total 2 2 4" xfId="2824" xr:uid="{00000000-0005-0000-0000-0000D0730000}"/>
    <cellStyle name="Total 2 2 5" xfId="9864" xr:uid="{00000000-0005-0000-0000-0000D1730000}"/>
    <cellStyle name="Total 2 2 5 2" xfId="21333" xr:uid="{00000000-0005-0000-0000-0000D2730000}"/>
    <cellStyle name="Total 2 2 5 2 2" xfId="28235" xr:uid="{00000000-0005-0000-0000-0000D3730000}"/>
    <cellStyle name="Total 2 2 5 3" xfId="17920" xr:uid="{00000000-0005-0000-0000-0000D4730000}"/>
    <cellStyle name="Total 2 2 5 3 2" xfId="24834" xr:uid="{00000000-0005-0000-0000-0000D5730000}"/>
    <cellStyle name="Total 2 2 5 4" xfId="16711" xr:uid="{00000000-0005-0000-0000-0000D6730000}"/>
    <cellStyle name="Total 2 2 5 5" xfId="23792" xr:uid="{00000000-0005-0000-0000-0000D7730000}"/>
    <cellStyle name="Total 2 3" xfId="899" xr:uid="{00000000-0005-0000-0000-0000D8730000}"/>
    <cellStyle name="Total 2 3 2" xfId="5283" xr:uid="{00000000-0005-0000-0000-0000D9730000}"/>
    <cellStyle name="Total 2 3 2 2" xfId="10476" xr:uid="{00000000-0005-0000-0000-0000DA730000}"/>
    <cellStyle name="Total 2 3 2 2 2" xfId="21808" xr:uid="{00000000-0005-0000-0000-0000DB730000}"/>
    <cellStyle name="Total 2 3 2 2 2 2" xfId="28706" xr:uid="{00000000-0005-0000-0000-0000DC730000}"/>
    <cellStyle name="Total 2 3 2 2 3" xfId="22714" xr:uid="{00000000-0005-0000-0000-0000DD730000}"/>
    <cellStyle name="Total 2 3 2 2 3 2" xfId="29611" xr:uid="{00000000-0005-0000-0000-0000DE730000}"/>
    <cellStyle name="Total 2 3 2 2 4" xfId="17211" xr:uid="{00000000-0005-0000-0000-0000DF730000}"/>
    <cellStyle name="Total 2 3 2 2 5" xfId="24198" xr:uid="{00000000-0005-0000-0000-0000E0730000}"/>
    <cellStyle name="Total 2 3 2 3" xfId="11010" xr:uid="{00000000-0005-0000-0000-0000E1730000}"/>
    <cellStyle name="Total 2 3 2 3 2" xfId="22318" xr:uid="{00000000-0005-0000-0000-0000E2730000}"/>
    <cellStyle name="Total 2 3 2 3 2 2" xfId="29215" xr:uid="{00000000-0005-0000-0000-0000E3730000}"/>
    <cellStyle name="Total 2 3 2 3 3" xfId="23220" xr:uid="{00000000-0005-0000-0000-0000E4730000}"/>
    <cellStyle name="Total 2 3 2 3 3 2" xfId="30116" xr:uid="{00000000-0005-0000-0000-0000E5730000}"/>
    <cellStyle name="Total 2 3 2 3 4" xfId="17721" xr:uid="{00000000-0005-0000-0000-0000E6730000}"/>
    <cellStyle name="Total 2 3 2 3 5" xfId="24703" xr:uid="{00000000-0005-0000-0000-0000E7730000}"/>
    <cellStyle name="Total 2 3 2 4" xfId="19605" xr:uid="{00000000-0005-0000-0000-0000E8730000}"/>
    <cellStyle name="Total 2 3 2 4 2" xfId="26514" xr:uid="{00000000-0005-0000-0000-0000E9730000}"/>
    <cellStyle name="Total 2 3 2 5" xfId="14895" xr:uid="{00000000-0005-0000-0000-0000EA730000}"/>
    <cellStyle name="Total 2 3 3" xfId="2825" xr:uid="{00000000-0005-0000-0000-0000EB730000}"/>
    <cellStyle name="Total 2 3 3 2" xfId="10477" xr:uid="{00000000-0005-0000-0000-0000EC730000}"/>
    <cellStyle name="Total 2 3 3 2 2" xfId="21809" xr:uid="{00000000-0005-0000-0000-0000ED730000}"/>
    <cellStyle name="Total 2 3 3 2 2 2" xfId="28707" xr:uid="{00000000-0005-0000-0000-0000EE730000}"/>
    <cellStyle name="Total 2 3 3 2 3" xfId="22715" xr:uid="{00000000-0005-0000-0000-0000EF730000}"/>
    <cellStyle name="Total 2 3 3 2 3 2" xfId="29612" xr:uid="{00000000-0005-0000-0000-0000F0730000}"/>
    <cellStyle name="Total 2 3 3 2 4" xfId="17212" xr:uid="{00000000-0005-0000-0000-0000F1730000}"/>
    <cellStyle name="Total 2 3 3 2 5" xfId="24199" xr:uid="{00000000-0005-0000-0000-0000F2730000}"/>
    <cellStyle name="Total 2 3 3 3" xfId="11011" xr:uid="{00000000-0005-0000-0000-0000F3730000}"/>
    <cellStyle name="Total 2 3 3 3 2" xfId="22319" xr:uid="{00000000-0005-0000-0000-0000F4730000}"/>
    <cellStyle name="Total 2 3 3 3 2 2" xfId="29216" xr:uid="{00000000-0005-0000-0000-0000F5730000}"/>
    <cellStyle name="Total 2 3 3 3 3" xfId="23221" xr:uid="{00000000-0005-0000-0000-0000F6730000}"/>
    <cellStyle name="Total 2 3 3 3 3 2" xfId="30117" xr:uid="{00000000-0005-0000-0000-0000F7730000}"/>
    <cellStyle name="Total 2 3 3 3 4" xfId="17722" xr:uid="{00000000-0005-0000-0000-0000F8730000}"/>
    <cellStyle name="Total 2 3 3 3 5" xfId="24704" xr:uid="{00000000-0005-0000-0000-0000F9730000}"/>
    <cellStyle name="Total 2 3 3 4" xfId="18761" xr:uid="{00000000-0005-0000-0000-0000FA730000}"/>
    <cellStyle name="Total 2 3 3 4 2" xfId="25672" xr:uid="{00000000-0005-0000-0000-0000FB730000}"/>
    <cellStyle name="Total 2 3 3 5" xfId="14101" xr:uid="{00000000-0005-0000-0000-0000FC730000}"/>
    <cellStyle name="Total 2 3 4" xfId="9718" xr:uid="{00000000-0005-0000-0000-0000FD730000}"/>
    <cellStyle name="Total 2 3 4 2" xfId="21187" xr:uid="{00000000-0005-0000-0000-0000FE730000}"/>
    <cellStyle name="Total 2 3 4 2 2" xfId="28091" xr:uid="{00000000-0005-0000-0000-0000FF730000}"/>
    <cellStyle name="Total 2 3 4 3" xfId="18196" xr:uid="{00000000-0005-0000-0000-000000740000}"/>
    <cellStyle name="Total 2 3 4 3 2" xfId="25110" xr:uid="{00000000-0005-0000-0000-000001740000}"/>
    <cellStyle name="Total 2 3 4 4" xfId="16565" xr:uid="{00000000-0005-0000-0000-000002740000}"/>
    <cellStyle name="Total 2 3 4 5" xfId="23648" xr:uid="{00000000-0005-0000-0000-000003740000}"/>
    <cellStyle name="Total 2 4" xfId="2826" xr:uid="{00000000-0005-0000-0000-000004740000}"/>
    <cellStyle name="Total 2 4 2" xfId="5284" xr:uid="{00000000-0005-0000-0000-000005740000}"/>
    <cellStyle name="Total 2 4 3" xfId="5426" xr:uid="{00000000-0005-0000-0000-000006740000}"/>
    <cellStyle name="Total 2 4 3 2" xfId="10478" xr:uid="{00000000-0005-0000-0000-000007740000}"/>
    <cellStyle name="Total 2 4 3 2 2" xfId="21810" xr:uid="{00000000-0005-0000-0000-000008740000}"/>
    <cellStyle name="Total 2 4 3 2 2 2" xfId="28708" xr:uid="{00000000-0005-0000-0000-000009740000}"/>
    <cellStyle name="Total 2 4 3 2 3" xfId="22716" xr:uid="{00000000-0005-0000-0000-00000A740000}"/>
    <cellStyle name="Total 2 4 3 2 3 2" xfId="29613" xr:uid="{00000000-0005-0000-0000-00000B740000}"/>
    <cellStyle name="Total 2 4 3 2 4" xfId="17213" xr:uid="{00000000-0005-0000-0000-00000C740000}"/>
    <cellStyle name="Total 2 4 3 2 5" xfId="24200" xr:uid="{00000000-0005-0000-0000-00000D740000}"/>
    <cellStyle name="Total 2 4 3 3" xfId="11013" xr:uid="{00000000-0005-0000-0000-00000E740000}"/>
    <cellStyle name="Total 2 4 3 3 2" xfId="22320" xr:uid="{00000000-0005-0000-0000-00000F740000}"/>
    <cellStyle name="Total 2 4 3 3 2 2" xfId="29217" xr:uid="{00000000-0005-0000-0000-000010740000}"/>
    <cellStyle name="Total 2 4 3 3 3" xfId="23222" xr:uid="{00000000-0005-0000-0000-000011740000}"/>
    <cellStyle name="Total 2 4 3 3 3 2" xfId="30118" xr:uid="{00000000-0005-0000-0000-000012740000}"/>
    <cellStyle name="Total 2 4 3 3 4" xfId="17724" xr:uid="{00000000-0005-0000-0000-000013740000}"/>
    <cellStyle name="Total 2 4 3 3 5" xfId="24705" xr:uid="{00000000-0005-0000-0000-000014740000}"/>
    <cellStyle name="Total 2 4 3 4" xfId="19673" xr:uid="{00000000-0005-0000-0000-000015740000}"/>
    <cellStyle name="Total 2 4 3 4 2" xfId="26582" xr:uid="{00000000-0005-0000-0000-000016740000}"/>
    <cellStyle name="Total 2 4 3 5" xfId="14940" xr:uid="{00000000-0005-0000-0000-000017740000}"/>
    <cellStyle name="Total 2 5" xfId="2931" xr:uid="{00000000-0005-0000-0000-000018740000}"/>
    <cellStyle name="Total 2 5 2" xfId="5285" xr:uid="{00000000-0005-0000-0000-000019740000}"/>
    <cellStyle name="Total 2 5 2 2" xfId="10480" xr:uid="{00000000-0005-0000-0000-00001A740000}"/>
    <cellStyle name="Total 2 5 2 2 2" xfId="21812" xr:uid="{00000000-0005-0000-0000-00001B740000}"/>
    <cellStyle name="Total 2 5 2 2 2 2" xfId="28710" xr:uid="{00000000-0005-0000-0000-00001C740000}"/>
    <cellStyle name="Total 2 5 2 2 3" xfId="22718" xr:uid="{00000000-0005-0000-0000-00001D740000}"/>
    <cellStyle name="Total 2 5 2 2 3 2" xfId="29615" xr:uid="{00000000-0005-0000-0000-00001E740000}"/>
    <cellStyle name="Total 2 5 2 2 4" xfId="17215" xr:uid="{00000000-0005-0000-0000-00001F740000}"/>
    <cellStyle name="Total 2 5 2 2 5" xfId="24202" xr:uid="{00000000-0005-0000-0000-000020740000}"/>
    <cellStyle name="Total 2 5 2 3" xfId="11015" xr:uid="{00000000-0005-0000-0000-000021740000}"/>
    <cellStyle name="Total 2 5 2 3 2" xfId="22322" xr:uid="{00000000-0005-0000-0000-000022740000}"/>
    <cellStyle name="Total 2 5 2 3 2 2" xfId="29219" xr:uid="{00000000-0005-0000-0000-000023740000}"/>
    <cellStyle name="Total 2 5 2 3 3" xfId="23224" xr:uid="{00000000-0005-0000-0000-000024740000}"/>
    <cellStyle name="Total 2 5 2 3 3 2" xfId="30120" xr:uid="{00000000-0005-0000-0000-000025740000}"/>
    <cellStyle name="Total 2 5 2 3 4" xfId="17726" xr:uid="{00000000-0005-0000-0000-000026740000}"/>
    <cellStyle name="Total 2 5 2 3 5" xfId="24707" xr:uid="{00000000-0005-0000-0000-000027740000}"/>
    <cellStyle name="Total 2 5 2 4" xfId="19606" xr:uid="{00000000-0005-0000-0000-000028740000}"/>
    <cellStyle name="Total 2 5 2 4 2" xfId="26515" xr:uid="{00000000-0005-0000-0000-000029740000}"/>
    <cellStyle name="Total 2 5 2 5" xfId="14896" xr:uid="{00000000-0005-0000-0000-00002A740000}"/>
    <cellStyle name="Total 2 5 3" xfId="10479" xr:uid="{00000000-0005-0000-0000-00002B740000}"/>
    <cellStyle name="Total 2 5 3 2" xfId="21811" xr:uid="{00000000-0005-0000-0000-00002C740000}"/>
    <cellStyle name="Total 2 5 3 2 2" xfId="28709" xr:uid="{00000000-0005-0000-0000-00002D740000}"/>
    <cellStyle name="Total 2 5 3 3" xfId="22717" xr:uid="{00000000-0005-0000-0000-00002E740000}"/>
    <cellStyle name="Total 2 5 3 3 2" xfId="29614" xr:uid="{00000000-0005-0000-0000-00002F740000}"/>
    <cellStyle name="Total 2 5 3 4" xfId="17214" xr:uid="{00000000-0005-0000-0000-000030740000}"/>
    <cellStyle name="Total 2 5 3 5" xfId="24201" xr:uid="{00000000-0005-0000-0000-000031740000}"/>
    <cellStyle name="Total 2 5 4" xfId="11014" xr:uid="{00000000-0005-0000-0000-000032740000}"/>
    <cellStyle name="Total 2 5 4 2" xfId="22321" xr:uid="{00000000-0005-0000-0000-000033740000}"/>
    <cellStyle name="Total 2 5 4 2 2" xfId="29218" xr:uid="{00000000-0005-0000-0000-000034740000}"/>
    <cellStyle name="Total 2 5 4 3" xfId="23223" xr:uid="{00000000-0005-0000-0000-000035740000}"/>
    <cellStyle name="Total 2 5 4 3 2" xfId="30119" xr:uid="{00000000-0005-0000-0000-000036740000}"/>
    <cellStyle name="Total 2 5 4 4" xfId="17725" xr:uid="{00000000-0005-0000-0000-000037740000}"/>
    <cellStyle name="Total 2 5 4 5" xfId="24706" xr:uid="{00000000-0005-0000-0000-000038740000}"/>
    <cellStyle name="Total 2 5 5" xfId="9526" xr:uid="{00000000-0005-0000-0000-000039740000}"/>
    <cellStyle name="Total 2 5 5 2" xfId="21019" xr:uid="{00000000-0005-0000-0000-00003A740000}"/>
    <cellStyle name="Total 2 5 5 2 2" xfId="27923" xr:uid="{00000000-0005-0000-0000-00003B740000}"/>
    <cellStyle name="Total 2 5 5 3" xfId="18187" xr:uid="{00000000-0005-0000-0000-00003C740000}"/>
    <cellStyle name="Total 2 5 5 3 2" xfId="25101" xr:uid="{00000000-0005-0000-0000-00003D740000}"/>
    <cellStyle name="Total 2 5 5 4" xfId="16374" xr:uid="{00000000-0005-0000-0000-00003E740000}"/>
    <cellStyle name="Total 2 5 5 5" xfId="23480" xr:uid="{00000000-0005-0000-0000-00003F740000}"/>
    <cellStyle name="Total 2 5 6" xfId="18796" xr:uid="{00000000-0005-0000-0000-000040740000}"/>
    <cellStyle name="Total 2 5 6 2" xfId="25706" xr:uid="{00000000-0005-0000-0000-000041740000}"/>
    <cellStyle name="Total 2 5 7" xfId="14119" xr:uid="{00000000-0005-0000-0000-000042740000}"/>
    <cellStyle name="Total 2 6" xfId="3189" xr:uid="{00000000-0005-0000-0000-000043740000}"/>
    <cellStyle name="Total 2 6 2" xfId="5286" xr:uid="{00000000-0005-0000-0000-000044740000}"/>
    <cellStyle name="Total 2 6 3" xfId="9360" xr:uid="{00000000-0005-0000-0000-000045740000}"/>
    <cellStyle name="Total 2 6 3 2" xfId="20868" xr:uid="{00000000-0005-0000-0000-000046740000}"/>
    <cellStyle name="Total 2 6 3 2 2" xfId="27772" xr:uid="{00000000-0005-0000-0000-000047740000}"/>
    <cellStyle name="Total 2 6 3 3" xfId="19298" xr:uid="{00000000-0005-0000-0000-000048740000}"/>
    <cellStyle name="Total 2 6 3 3 2" xfId="26207" xr:uid="{00000000-0005-0000-0000-000049740000}"/>
    <cellStyle name="Total 2 6 3 4" xfId="16211" xr:uid="{00000000-0005-0000-0000-00004A740000}"/>
    <cellStyle name="Total 2 6 3 5" xfId="15790" xr:uid="{00000000-0005-0000-0000-00004B740000}"/>
    <cellStyle name="Total 2 7" xfId="3400" xr:uid="{00000000-0005-0000-0000-00004C740000}"/>
    <cellStyle name="Total 2 7 2" xfId="5287" xr:uid="{00000000-0005-0000-0000-00004D740000}"/>
    <cellStyle name="Total 2 7 2 2" xfId="10481" xr:uid="{00000000-0005-0000-0000-00004E740000}"/>
    <cellStyle name="Total 2 7 2 2 2" xfId="21813" xr:uid="{00000000-0005-0000-0000-00004F740000}"/>
    <cellStyle name="Total 2 7 2 2 2 2" xfId="28711" xr:uid="{00000000-0005-0000-0000-000050740000}"/>
    <cellStyle name="Total 2 7 2 2 3" xfId="22719" xr:uid="{00000000-0005-0000-0000-000051740000}"/>
    <cellStyle name="Total 2 7 2 2 3 2" xfId="29616" xr:uid="{00000000-0005-0000-0000-000052740000}"/>
    <cellStyle name="Total 2 7 2 2 4" xfId="17216" xr:uid="{00000000-0005-0000-0000-000053740000}"/>
    <cellStyle name="Total 2 7 2 2 5" xfId="24203" xr:uid="{00000000-0005-0000-0000-000054740000}"/>
    <cellStyle name="Total 2 7 2 3" xfId="11018" xr:uid="{00000000-0005-0000-0000-000055740000}"/>
    <cellStyle name="Total 2 7 2 3 2" xfId="22324" xr:uid="{00000000-0005-0000-0000-000056740000}"/>
    <cellStyle name="Total 2 7 2 3 2 2" xfId="29221" xr:uid="{00000000-0005-0000-0000-000057740000}"/>
    <cellStyle name="Total 2 7 2 3 3" xfId="23225" xr:uid="{00000000-0005-0000-0000-000058740000}"/>
    <cellStyle name="Total 2 7 2 3 3 2" xfId="30121" xr:uid="{00000000-0005-0000-0000-000059740000}"/>
    <cellStyle name="Total 2 7 2 3 4" xfId="17727" xr:uid="{00000000-0005-0000-0000-00005A740000}"/>
    <cellStyle name="Total 2 7 2 3 5" xfId="24708" xr:uid="{00000000-0005-0000-0000-00005B740000}"/>
    <cellStyle name="Total 2 7 2 4" xfId="19607" xr:uid="{00000000-0005-0000-0000-00005C740000}"/>
    <cellStyle name="Total 2 7 2 4 2" xfId="26516" xr:uid="{00000000-0005-0000-0000-00005D740000}"/>
    <cellStyle name="Total 2 7 2 5" xfId="14897" xr:uid="{00000000-0005-0000-0000-00005E740000}"/>
    <cellStyle name="Total 2 7 3" xfId="6950" xr:uid="{00000000-0005-0000-0000-00005F740000}"/>
    <cellStyle name="Total 2 7 3 2" xfId="20642" xr:uid="{00000000-0005-0000-0000-000060740000}"/>
    <cellStyle name="Total 2 7 3 2 2" xfId="27546" xr:uid="{00000000-0005-0000-0000-000061740000}"/>
    <cellStyle name="Total 2 7 3 3" xfId="18610" xr:uid="{00000000-0005-0000-0000-000062740000}"/>
    <cellStyle name="Total 2 7 3 3 2" xfId="25521" xr:uid="{00000000-0005-0000-0000-000063740000}"/>
    <cellStyle name="Total 2 7 3 4" xfId="15801" xr:uid="{00000000-0005-0000-0000-000064740000}"/>
    <cellStyle name="Total 2 7 3 5" xfId="13591" xr:uid="{00000000-0005-0000-0000-000065740000}"/>
    <cellStyle name="Total 2 8" xfId="3757" xr:uid="{00000000-0005-0000-0000-000066740000}"/>
    <cellStyle name="Total 2 8 2" xfId="10482" xr:uid="{00000000-0005-0000-0000-000067740000}"/>
    <cellStyle name="Total 2 8 2 2" xfId="21814" xr:uid="{00000000-0005-0000-0000-000068740000}"/>
    <cellStyle name="Total 2 8 2 2 2" xfId="28712" xr:uid="{00000000-0005-0000-0000-000069740000}"/>
    <cellStyle name="Total 2 8 2 3" xfId="22720" xr:uid="{00000000-0005-0000-0000-00006A740000}"/>
    <cellStyle name="Total 2 8 2 3 2" xfId="29617" xr:uid="{00000000-0005-0000-0000-00006B740000}"/>
    <cellStyle name="Total 2 8 2 4" xfId="17217" xr:uid="{00000000-0005-0000-0000-00006C740000}"/>
    <cellStyle name="Total 2 8 2 5" xfId="24204" xr:uid="{00000000-0005-0000-0000-00006D740000}"/>
    <cellStyle name="Total 2 8 3" xfId="11019" xr:uid="{00000000-0005-0000-0000-00006E740000}"/>
    <cellStyle name="Total 2 8 3 2" xfId="22325" xr:uid="{00000000-0005-0000-0000-00006F740000}"/>
    <cellStyle name="Total 2 8 3 2 2" xfId="29222" xr:uid="{00000000-0005-0000-0000-000070740000}"/>
    <cellStyle name="Total 2 8 3 3" xfId="23226" xr:uid="{00000000-0005-0000-0000-000071740000}"/>
    <cellStyle name="Total 2 8 3 3 2" xfId="30122" xr:uid="{00000000-0005-0000-0000-000072740000}"/>
    <cellStyle name="Total 2 8 3 4" xfId="17728" xr:uid="{00000000-0005-0000-0000-000073740000}"/>
    <cellStyle name="Total 2 8 3 5" xfId="24709" xr:uid="{00000000-0005-0000-0000-000074740000}"/>
    <cellStyle name="Total 2 8 4" xfId="6195" xr:uid="{00000000-0005-0000-0000-000075740000}"/>
    <cellStyle name="Total 2 8 5" xfId="19103" xr:uid="{00000000-0005-0000-0000-000076740000}"/>
    <cellStyle name="Total 2 8 5 2" xfId="26012" xr:uid="{00000000-0005-0000-0000-000077740000}"/>
    <cellStyle name="Total 2 8 6" xfId="14449" xr:uid="{00000000-0005-0000-0000-000078740000}"/>
    <cellStyle name="Total 2 9" xfId="3856" xr:uid="{00000000-0005-0000-0000-000079740000}"/>
    <cellStyle name="Total 2 9 2" xfId="10483" xr:uid="{00000000-0005-0000-0000-00007A740000}"/>
    <cellStyle name="Total 2 9 2 2" xfId="21815" xr:uid="{00000000-0005-0000-0000-00007B740000}"/>
    <cellStyle name="Total 2 9 2 2 2" xfId="28713" xr:uid="{00000000-0005-0000-0000-00007C740000}"/>
    <cellStyle name="Total 2 9 2 3" xfId="22721" xr:uid="{00000000-0005-0000-0000-00007D740000}"/>
    <cellStyle name="Total 2 9 2 3 2" xfId="29618" xr:uid="{00000000-0005-0000-0000-00007E740000}"/>
    <cellStyle name="Total 2 9 2 4" xfId="17218" xr:uid="{00000000-0005-0000-0000-00007F740000}"/>
    <cellStyle name="Total 2 9 2 5" xfId="24205" xr:uid="{00000000-0005-0000-0000-000080740000}"/>
    <cellStyle name="Total 2 9 3" xfId="11020" xr:uid="{00000000-0005-0000-0000-000081740000}"/>
    <cellStyle name="Total 2 9 3 2" xfId="22326" xr:uid="{00000000-0005-0000-0000-000082740000}"/>
    <cellStyle name="Total 2 9 3 2 2" xfId="29223" xr:uid="{00000000-0005-0000-0000-000083740000}"/>
    <cellStyle name="Total 2 9 3 3" xfId="23227" xr:uid="{00000000-0005-0000-0000-000084740000}"/>
    <cellStyle name="Total 2 9 3 3 2" xfId="30123" xr:uid="{00000000-0005-0000-0000-000085740000}"/>
    <cellStyle name="Total 2 9 3 4" xfId="17729" xr:uid="{00000000-0005-0000-0000-000086740000}"/>
    <cellStyle name="Total 2 9 3 5" xfId="24710" xr:uid="{00000000-0005-0000-0000-000087740000}"/>
    <cellStyle name="Total 2 9 4" xfId="19139" xr:uid="{00000000-0005-0000-0000-000088740000}"/>
    <cellStyle name="Total 2 9 4 2" xfId="26048" xr:uid="{00000000-0005-0000-0000-000089740000}"/>
    <cellStyle name="Total 2 9 5" xfId="14482" xr:uid="{00000000-0005-0000-0000-00008A740000}"/>
    <cellStyle name="Total 2_App b.3 Unspent_" xfId="6193" xr:uid="{00000000-0005-0000-0000-00008B740000}"/>
    <cellStyle name="Total 3" xfId="406" xr:uid="{00000000-0005-0000-0000-00008C740000}"/>
    <cellStyle name="Total 3 2" xfId="2828" xr:uid="{00000000-0005-0000-0000-00008D740000}"/>
    <cellStyle name="Total 3 2 2" xfId="5289" xr:uid="{00000000-0005-0000-0000-00008E740000}"/>
    <cellStyle name="Total 3 2 3" xfId="9731" xr:uid="{00000000-0005-0000-0000-00008F740000}"/>
    <cellStyle name="Total 3 2 3 2" xfId="21200" xr:uid="{00000000-0005-0000-0000-000090740000}"/>
    <cellStyle name="Total 3 2 3 2 2" xfId="28104" xr:uid="{00000000-0005-0000-0000-000091740000}"/>
    <cellStyle name="Total 3 2 3 3" xfId="20018" xr:uid="{00000000-0005-0000-0000-000092740000}"/>
    <cellStyle name="Total 3 2 3 3 2" xfId="26926" xr:uid="{00000000-0005-0000-0000-000093740000}"/>
    <cellStyle name="Total 3 2 3 4" xfId="16578" xr:uid="{00000000-0005-0000-0000-000094740000}"/>
    <cellStyle name="Total 3 2 3 5" xfId="23661" xr:uid="{00000000-0005-0000-0000-000095740000}"/>
    <cellStyle name="Total 3 3" xfId="2829" xr:uid="{00000000-0005-0000-0000-000096740000}"/>
    <cellStyle name="Total 3 3 2" xfId="5290" xr:uid="{00000000-0005-0000-0000-000097740000}"/>
    <cellStyle name="Total 3 3 2 2" xfId="10486" xr:uid="{00000000-0005-0000-0000-000098740000}"/>
    <cellStyle name="Total 3 3 2 2 2" xfId="21818" xr:uid="{00000000-0005-0000-0000-000099740000}"/>
    <cellStyle name="Total 3 3 2 2 2 2" xfId="28716" xr:uid="{00000000-0005-0000-0000-00009A740000}"/>
    <cellStyle name="Total 3 3 2 2 3" xfId="22724" xr:uid="{00000000-0005-0000-0000-00009B740000}"/>
    <cellStyle name="Total 3 3 2 2 3 2" xfId="29621" xr:uid="{00000000-0005-0000-0000-00009C740000}"/>
    <cellStyle name="Total 3 3 2 2 4" xfId="17221" xr:uid="{00000000-0005-0000-0000-00009D740000}"/>
    <cellStyle name="Total 3 3 2 2 5" xfId="24208" xr:uid="{00000000-0005-0000-0000-00009E740000}"/>
    <cellStyle name="Total 3 3 2 3" xfId="11023" xr:uid="{00000000-0005-0000-0000-00009F740000}"/>
    <cellStyle name="Total 3 3 2 3 2" xfId="22329" xr:uid="{00000000-0005-0000-0000-0000A0740000}"/>
    <cellStyle name="Total 3 3 2 3 2 2" xfId="29226" xr:uid="{00000000-0005-0000-0000-0000A1740000}"/>
    <cellStyle name="Total 3 3 2 3 3" xfId="23230" xr:uid="{00000000-0005-0000-0000-0000A2740000}"/>
    <cellStyle name="Total 3 3 2 3 3 2" xfId="30126" xr:uid="{00000000-0005-0000-0000-0000A3740000}"/>
    <cellStyle name="Total 3 3 2 3 4" xfId="17732" xr:uid="{00000000-0005-0000-0000-0000A4740000}"/>
    <cellStyle name="Total 3 3 2 3 5" xfId="24713" xr:uid="{00000000-0005-0000-0000-0000A5740000}"/>
    <cellStyle name="Total 3 3 2 4" xfId="19608" xr:uid="{00000000-0005-0000-0000-0000A6740000}"/>
    <cellStyle name="Total 3 3 2 4 2" xfId="26517" xr:uid="{00000000-0005-0000-0000-0000A7740000}"/>
    <cellStyle name="Total 3 3 2 5" xfId="14898" xr:uid="{00000000-0005-0000-0000-0000A8740000}"/>
    <cellStyle name="Total 3 3 3" xfId="10485" xr:uid="{00000000-0005-0000-0000-0000A9740000}"/>
    <cellStyle name="Total 3 3 3 2" xfId="21817" xr:uid="{00000000-0005-0000-0000-0000AA740000}"/>
    <cellStyle name="Total 3 3 3 2 2" xfId="28715" xr:uid="{00000000-0005-0000-0000-0000AB740000}"/>
    <cellStyle name="Total 3 3 3 3" xfId="22723" xr:uid="{00000000-0005-0000-0000-0000AC740000}"/>
    <cellStyle name="Total 3 3 3 3 2" xfId="29620" xr:uid="{00000000-0005-0000-0000-0000AD740000}"/>
    <cellStyle name="Total 3 3 3 4" xfId="17220" xr:uid="{00000000-0005-0000-0000-0000AE740000}"/>
    <cellStyle name="Total 3 3 3 5" xfId="24207" xr:uid="{00000000-0005-0000-0000-0000AF740000}"/>
    <cellStyle name="Total 3 3 4" xfId="11022" xr:uid="{00000000-0005-0000-0000-0000B0740000}"/>
    <cellStyle name="Total 3 3 4 2" xfId="22328" xr:uid="{00000000-0005-0000-0000-0000B1740000}"/>
    <cellStyle name="Total 3 3 4 2 2" xfId="29225" xr:uid="{00000000-0005-0000-0000-0000B2740000}"/>
    <cellStyle name="Total 3 3 4 3" xfId="23229" xr:uid="{00000000-0005-0000-0000-0000B3740000}"/>
    <cellStyle name="Total 3 3 4 3 2" xfId="30125" xr:uid="{00000000-0005-0000-0000-0000B4740000}"/>
    <cellStyle name="Total 3 3 4 4" xfId="17731" xr:uid="{00000000-0005-0000-0000-0000B5740000}"/>
    <cellStyle name="Total 3 3 4 5" xfId="24712" xr:uid="{00000000-0005-0000-0000-0000B6740000}"/>
    <cellStyle name="Total 3 3 5" xfId="9633" xr:uid="{00000000-0005-0000-0000-0000B7740000}"/>
    <cellStyle name="Total 3 3 5 2" xfId="21103" xr:uid="{00000000-0005-0000-0000-0000B8740000}"/>
    <cellStyle name="Total 3 3 5 2 2" xfId="28007" xr:uid="{00000000-0005-0000-0000-0000B9740000}"/>
    <cellStyle name="Total 3 3 5 3" xfId="18537" xr:uid="{00000000-0005-0000-0000-0000BA740000}"/>
    <cellStyle name="Total 3 3 5 3 2" xfId="25448" xr:uid="{00000000-0005-0000-0000-0000BB740000}"/>
    <cellStyle name="Total 3 3 5 4" xfId="16480" xr:uid="{00000000-0005-0000-0000-0000BC740000}"/>
    <cellStyle name="Total 3 3 5 5" xfId="23564" xr:uid="{00000000-0005-0000-0000-0000BD740000}"/>
    <cellStyle name="Total 3 3 6" xfId="18762" xr:uid="{00000000-0005-0000-0000-0000BE740000}"/>
    <cellStyle name="Total 3 3 6 2" xfId="25673" xr:uid="{00000000-0005-0000-0000-0000BF740000}"/>
    <cellStyle name="Total 3 3 7" xfId="14102" xr:uid="{00000000-0005-0000-0000-0000C0740000}"/>
    <cellStyle name="Total 3 4" xfId="5288" xr:uid="{00000000-0005-0000-0000-0000C1740000}"/>
    <cellStyle name="Total 3 4 2" xfId="11071" xr:uid="{00000000-0005-0000-0000-0000C2740000}"/>
    <cellStyle name="Total 3 4 2 2" xfId="22368" xr:uid="{00000000-0005-0000-0000-0000C3740000}"/>
    <cellStyle name="Total 3 4 2 2 2" xfId="29265" xr:uid="{00000000-0005-0000-0000-0000C4740000}"/>
    <cellStyle name="Total 3 4 2 3" xfId="23269" xr:uid="{00000000-0005-0000-0000-0000C5740000}"/>
    <cellStyle name="Total 3 4 2 3 2" xfId="30165" xr:uid="{00000000-0005-0000-0000-0000C6740000}"/>
    <cellStyle name="Total 3 4 2 4" xfId="17773" xr:uid="{00000000-0005-0000-0000-0000C7740000}"/>
    <cellStyle name="Total 3 4 2 5" xfId="24752" xr:uid="{00000000-0005-0000-0000-0000C8740000}"/>
    <cellStyle name="Total 3 5" xfId="2827" xr:uid="{00000000-0005-0000-0000-0000C9740000}"/>
    <cellStyle name="Total 3 5 2" xfId="9374" xr:uid="{00000000-0005-0000-0000-0000CA740000}"/>
    <cellStyle name="Total 3 5 2 2" xfId="20879" xr:uid="{00000000-0005-0000-0000-0000CB740000}"/>
    <cellStyle name="Total 3 5 2 2 2" xfId="27783" xr:uid="{00000000-0005-0000-0000-0000CC740000}"/>
    <cellStyle name="Total 3 5 2 3" xfId="19296" xr:uid="{00000000-0005-0000-0000-0000CD740000}"/>
    <cellStyle name="Total 3 5 2 3 2" xfId="26205" xr:uid="{00000000-0005-0000-0000-0000CE740000}"/>
    <cellStyle name="Total 3 5 2 4" xfId="16225" xr:uid="{00000000-0005-0000-0000-0000CF740000}"/>
    <cellStyle name="Total 3 5 2 5" xfId="23340" xr:uid="{00000000-0005-0000-0000-0000D0740000}"/>
    <cellStyle name="Total 3 6" xfId="10484" xr:uid="{00000000-0005-0000-0000-0000D1740000}"/>
    <cellStyle name="Total 3 6 2" xfId="9835" xr:uid="{00000000-0005-0000-0000-0000D2740000}"/>
    <cellStyle name="Total 3 6 2 2" xfId="21304" xr:uid="{00000000-0005-0000-0000-0000D3740000}"/>
    <cellStyle name="Total 3 6 2 2 2" xfId="28207" xr:uid="{00000000-0005-0000-0000-0000D4740000}"/>
    <cellStyle name="Total 3 6 2 3" xfId="19196" xr:uid="{00000000-0005-0000-0000-0000D5740000}"/>
    <cellStyle name="Total 3 6 2 3 2" xfId="26105" xr:uid="{00000000-0005-0000-0000-0000D6740000}"/>
    <cellStyle name="Total 3 6 2 4" xfId="16682" xr:uid="{00000000-0005-0000-0000-0000D7740000}"/>
    <cellStyle name="Total 3 6 2 5" xfId="23764" xr:uid="{00000000-0005-0000-0000-0000D8740000}"/>
    <cellStyle name="Total 3 6 3" xfId="21816" xr:uid="{00000000-0005-0000-0000-0000D9740000}"/>
    <cellStyle name="Total 3 6 3 2" xfId="28714" xr:uid="{00000000-0005-0000-0000-0000DA740000}"/>
    <cellStyle name="Total 3 6 4" xfId="22722" xr:uid="{00000000-0005-0000-0000-0000DB740000}"/>
    <cellStyle name="Total 3 6 4 2" xfId="29619" xr:uid="{00000000-0005-0000-0000-0000DC740000}"/>
    <cellStyle name="Total 3 6 5" xfId="17219" xr:uid="{00000000-0005-0000-0000-0000DD740000}"/>
    <cellStyle name="Total 3 6 6" xfId="24206" xr:uid="{00000000-0005-0000-0000-0000DE740000}"/>
    <cellStyle name="Total 3 7" xfId="11021" xr:uid="{00000000-0005-0000-0000-0000DF740000}"/>
    <cellStyle name="Total 3 7 2" xfId="6192" xr:uid="{00000000-0005-0000-0000-0000E0740000}"/>
    <cellStyle name="Total 3 7 2 2" xfId="20212" xr:uid="{00000000-0005-0000-0000-0000E1740000}"/>
    <cellStyle name="Total 3 7 2 2 2" xfId="27116" xr:uid="{00000000-0005-0000-0000-0000E2740000}"/>
    <cellStyle name="Total 3 7 2 3" xfId="20634" xr:uid="{00000000-0005-0000-0000-0000E3740000}"/>
    <cellStyle name="Total 3 7 2 3 2" xfId="27538" xr:uid="{00000000-0005-0000-0000-0000E4740000}"/>
    <cellStyle name="Total 3 7 2 4" xfId="15501" xr:uid="{00000000-0005-0000-0000-0000E5740000}"/>
    <cellStyle name="Total 3 7 2 5" xfId="13403" xr:uid="{00000000-0005-0000-0000-0000E6740000}"/>
    <cellStyle name="Total 3 7 3" xfId="22327" xr:uid="{00000000-0005-0000-0000-0000E7740000}"/>
    <cellStyle name="Total 3 7 3 2" xfId="29224" xr:uid="{00000000-0005-0000-0000-0000E8740000}"/>
    <cellStyle name="Total 3 7 4" xfId="23228" xr:uid="{00000000-0005-0000-0000-0000E9740000}"/>
    <cellStyle name="Total 3 7 4 2" xfId="30124" xr:uid="{00000000-0005-0000-0000-0000EA740000}"/>
    <cellStyle name="Total 3 7 5" xfId="17730" xr:uid="{00000000-0005-0000-0000-0000EB740000}"/>
    <cellStyle name="Total 3 7 6" xfId="24711" xr:uid="{00000000-0005-0000-0000-0000EC740000}"/>
    <cellStyle name="Total 3 8" xfId="18132" xr:uid="{00000000-0005-0000-0000-0000ED740000}"/>
    <cellStyle name="Total 3 8 2" xfId="25046" xr:uid="{00000000-0005-0000-0000-0000EE740000}"/>
    <cellStyle name="Total 3 9" xfId="13395" xr:uid="{00000000-0005-0000-0000-0000EF740000}"/>
    <cellStyle name="Total 4" xfId="407" xr:uid="{00000000-0005-0000-0000-0000F0740000}"/>
    <cellStyle name="Total 4 2" xfId="5291" xr:uid="{00000000-0005-0000-0000-0000F1740000}"/>
    <cellStyle name="Total 4 2 2" xfId="10488" xr:uid="{00000000-0005-0000-0000-0000F2740000}"/>
    <cellStyle name="Total 4 2 2 2" xfId="21820" xr:uid="{00000000-0005-0000-0000-0000F3740000}"/>
    <cellStyle name="Total 4 2 2 2 2" xfId="28718" xr:uid="{00000000-0005-0000-0000-0000F4740000}"/>
    <cellStyle name="Total 4 2 2 3" xfId="22726" xr:uid="{00000000-0005-0000-0000-0000F5740000}"/>
    <cellStyle name="Total 4 2 2 3 2" xfId="29623" xr:uid="{00000000-0005-0000-0000-0000F6740000}"/>
    <cellStyle name="Total 4 2 2 4" xfId="17223" xr:uid="{00000000-0005-0000-0000-0000F7740000}"/>
    <cellStyle name="Total 4 2 2 5" xfId="24210" xr:uid="{00000000-0005-0000-0000-0000F8740000}"/>
    <cellStyle name="Total 4 2 3" xfId="11025" xr:uid="{00000000-0005-0000-0000-0000F9740000}"/>
    <cellStyle name="Total 4 2 3 2" xfId="22331" xr:uid="{00000000-0005-0000-0000-0000FA740000}"/>
    <cellStyle name="Total 4 2 3 2 2" xfId="29228" xr:uid="{00000000-0005-0000-0000-0000FB740000}"/>
    <cellStyle name="Total 4 2 3 3" xfId="23232" xr:uid="{00000000-0005-0000-0000-0000FC740000}"/>
    <cellStyle name="Total 4 2 3 3 2" xfId="30128" xr:uid="{00000000-0005-0000-0000-0000FD740000}"/>
    <cellStyle name="Total 4 2 3 4" xfId="17734" xr:uid="{00000000-0005-0000-0000-0000FE740000}"/>
    <cellStyle name="Total 4 2 3 5" xfId="24715" xr:uid="{00000000-0005-0000-0000-0000FF740000}"/>
    <cellStyle name="Total 4 2 4" xfId="6191" xr:uid="{00000000-0005-0000-0000-000000750000}"/>
    <cellStyle name="Total 4 2 4 2" xfId="20211" xr:uid="{00000000-0005-0000-0000-000001750000}"/>
    <cellStyle name="Total 4 2 4 2 2" xfId="27115" xr:uid="{00000000-0005-0000-0000-000002750000}"/>
    <cellStyle name="Total 4 2 4 3" xfId="20765" xr:uid="{00000000-0005-0000-0000-000003750000}"/>
    <cellStyle name="Total 4 2 4 3 2" xfId="27669" xr:uid="{00000000-0005-0000-0000-000004750000}"/>
    <cellStyle name="Total 4 2 4 4" xfId="15500" xr:uid="{00000000-0005-0000-0000-000005750000}"/>
    <cellStyle name="Total 4 2 4 5" xfId="14574" xr:uid="{00000000-0005-0000-0000-000006750000}"/>
    <cellStyle name="Total 4 2 5" xfId="19609" xr:uid="{00000000-0005-0000-0000-000007750000}"/>
    <cellStyle name="Total 4 2 5 2" xfId="26518" xr:uid="{00000000-0005-0000-0000-000008750000}"/>
    <cellStyle name="Total 4 2 6" xfId="14899" xr:uid="{00000000-0005-0000-0000-000009750000}"/>
    <cellStyle name="Total 4 3" xfId="2830" xr:uid="{00000000-0005-0000-0000-00000A750000}"/>
    <cellStyle name="Total 4 3 2" xfId="10489" xr:uid="{00000000-0005-0000-0000-00000B750000}"/>
    <cellStyle name="Total 4 3 2 2" xfId="21821" xr:uid="{00000000-0005-0000-0000-00000C750000}"/>
    <cellStyle name="Total 4 3 2 2 2" xfId="28719" xr:uid="{00000000-0005-0000-0000-00000D750000}"/>
    <cellStyle name="Total 4 3 2 3" xfId="22727" xr:uid="{00000000-0005-0000-0000-00000E750000}"/>
    <cellStyle name="Total 4 3 2 3 2" xfId="29624" xr:uid="{00000000-0005-0000-0000-00000F750000}"/>
    <cellStyle name="Total 4 3 2 4" xfId="17224" xr:uid="{00000000-0005-0000-0000-000010750000}"/>
    <cellStyle name="Total 4 3 2 5" xfId="24211" xr:uid="{00000000-0005-0000-0000-000011750000}"/>
    <cellStyle name="Total 4 3 3" xfId="11026" xr:uid="{00000000-0005-0000-0000-000012750000}"/>
    <cellStyle name="Total 4 3 3 2" xfId="22332" xr:uid="{00000000-0005-0000-0000-000013750000}"/>
    <cellStyle name="Total 4 3 3 2 2" xfId="29229" xr:uid="{00000000-0005-0000-0000-000014750000}"/>
    <cellStyle name="Total 4 3 3 3" xfId="23233" xr:uid="{00000000-0005-0000-0000-000015750000}"/>
    <cellStyle name="Total 4 3 3 3 2" xfId="30129" xr:uid="{00000000-0005-0000-0000-000016750000}"/>
    <cellStyle name="Total 4 3 3 4" xfId="17735" xr:uid="{00000000-0005-0000-0000-000017750000}"/>
    <cellStyle name="Total 4 3 3 5" xfId="24716" xr:uid="{00000000-0005-0000-0000-000018750000}"/>
    <cellStyle name="Total 4 3 4" xfId="18763" xr:uid="{00000000-0005-0000-0000-000019750000}"/>
    <cellStyle name="Total 4 3 4 2" xfId="25674" xr:uid="{00000000-0005-0000-0000-00001A750000}"/>
    <cellStyle name="Total 4 3 5" xfId="14103" xr:uid="{00000000-0005-0000-0000-00001B750000}"/>
    <cellStyle name="Total 4 4" xfId="10487" xr:uid="{00000000-0005-0000-0000-00001C750000}"/>
    <cellStyle name="Total 4 4 2" xfId="21819" xr:uid="{00000000-0005-0000-0000-00001D750000}"/>
    <cellStyle name="Total 4 4 2 2" xfId="28717" xr:uid="{00000000-0005-0000-0000-00001E750000}"/>
    <cellStyle name="Total 4 4 3" xfId="22725" xr:uid="{00000000-0005-0000-0000-00001F750000}"/>
    <cellStyle name="Total 4 4 3 2" xfId="29622" xr:uid="{00000000-0005-0000-0000-000020750000}"/>
    <cellStyle name="Total 4 4 4" xfId="17222" xr:uid="{00000000-0005-0000-0000-000021750000}"/>
    <cellStyle name="Total 4 4 5" xfId="24209" xr:uid="{00000000-0005-0000-0000-000022750000}"/>
    <cellStyle name="Total 4 5" xfId="11024" xr:uid="{00000000-0005-0000-0000-000023750000}"/>
    <cellStyle name="Total 4 5 2" xfId="22330" xr:uid="{00000000-0005-0000-0000-000024750000}"/>
    <cellStyle name="Total 4 5 2 2" xfId="29227" xr:uid="{00000000-0005-0000-0000-000025750000}"/>
    <cellStyle name="Total 4 5 3" xfId="23231" xr:uid="{00000000-0005-0000-0000-000026750000}"/>
    <cellStyle name="Total 4 5 3 2" xfId="30127" xr:uid="{00000000-0005-0000-0000-000027750000}"/>
    <cellStyle name="Total 4 5 4" xfId="17733" xr:uid="{00000000-0005-0000-0000-000028750000}"/>
    <cellStyle name="Total 4 5 5" xfId="24714" xr:uid="{00000000-0005-0000-0000-000029750000}"/>
    <cellStyle name="Total 4 6" xfId="6951" xr:uid="{00000000-0005-0000-0000-00002A750000}"/>
    <cellStyle name="Total 4 7" xfId="18133" xr:uid="{00000000-0005-0000-0000-00002B750000}"/>
    <cellStyle name="Total 4 7 2" xfId="25047" xr:uid="{00000000-0005-0000-0000-00002C750000}"/>
    <cellStyle name="Total 4 8" xfId="13396" xr:uid="{00000000-0005-0000-0000-00002D750000}"/>
    <cellStyle name="Total 5" xfId="408" xr:uid="{00000000-0005-0000-0000-00002E750000}"/>
    <cellStyle name="Total 5 2" xfId="3381" xr:uid="{00000000-0005-0000-0000-00002F750000}"/>
    <cellStyle name="Total 5 2 2" xfId="10491" xr:uid="{00000000-0005-0000-0000-000030750000}"/>
    <cellStyle name="Total 5 2 2 2" xfId="21823" xr:uid="{00000000-0005-0000-0000-000031750000}"/>
    <cellStyle name="Total 5 2 2 2 2" xfId="28721" xr:uid="{00000000-0005-0000-0000-000032750000}"/>
    <cellStyle name="Total 5 2 2 3" xfId="22729" xr:uid="{00000000-0005-0000-0000-000033750000}"/>
    <cellStyle name="Total 5 2 2 3 2" xfId="29626" xr:uid="{00000000-0005-0000-0000-000034750000}"/>
    <cellStyle name="Total 5 2 2 4" xfId="17226" xr:uid="{00000000-0005-0000-0000-000035750000}"/>
    <cellStyle name="Total 5 2 2 5" xfId="24213" xr:uid="{00000000-0005-0000-0000-000036750000}"/>
    <cellStyle name="Total 5 2 3" xfId="11028" xr:uid="{00000000-0005-0000-0000-000037750000}"/>
    <cellStyle name="Total 5 2 3 2" xfId="22334" xr:uid="{00000000-0005-0000-0000-000038750000}"/>
    <cellStyle name="Total 5 2 3 2 2" xfId="29231" xr:uid="{00000000-0005-0000-0000-000039750000}"/>
    <cellStyle name="Total 5 2 3 3" xfId="23235" xr:uid="{00000000-0005-0000-0000-00003A750000}"/>
    <cellStyle name="Total 5 2 3 3 2" xfId="30131" xr:uid="{00000000-0005-0000-0000-00003B750000}"/>
    <cellStyle name="Total 5 2 3 4" xfId="17737" xr:uid="{00000000-0005-0000-0000-00003C750000}"/>
    <cellStyle name="Total 5 2 3 5" xfId="24718" xr:uid="{00000000-0005-0000-0000-00003D750000}"/>
    <cellStyle name="Total 5 2 4" xfId="18950" xr:uid="{00000000-0005-0000-0000-00003E750000}"/>
    <cellStyle name="Total 5 2 4 2" xfId="25859" xr:uid="{00000000-0005-0000-0000-00003F750000}"/>
    <cellStyle name="Total 5 2 5" xfId="14323" xr:uid="{00000000-0005-0000-0000-000040750000}"/>
    <cellStyle name="Total 5 3" xfId="10490" xr:uid="{00000000-0005-0000-0000-000041750000}"/>
    <cellStyle name="Total 5 3 2" xfId="21822" xr:uid="{00000000-0005-0000-0000-000042750000}"/>
    <cellStyle name="Total 5 3 2 2" xfId="28720" xr:uid="{00000000-0005-0000-0000-000043750000}"/>
    <cellStyle name="Total 5 3 3" xfId="22728" xr:uid="{00000000-0005-0000-0000-000044750000}"/>
    <cellStyle name="Total 5 3 3 2" xfId="29625" xr:uid="{00000000-0005-0000-0000-000045750000}"/>
    <cellStyle name="Total 5 3 4" xfId="17225" xr:uid="{00000000-0005-0000-0000-000046750000}"/>
    <cellStyle name="Total 5 3 5" xfId="24212" xr:uid="{00000000-0005-0000-0000-000047750000}"/>
    <cellStyle name="Total 5 4" xfId="11027" xr:uid="{00000000-0005-0000-0000-000048750000}"/>
    <cellStyle name="Total 5 4 2" xfId="22333" xr:uid="{00000000-0005-0000-0000-000049750000}"/>
    <cellStyle name="Total 5 4 2 2" xfId="29230" xr:uid="{00000000-0005-0000-0000-00004A750000}"/>
    <cellStyle name="Total 5 4 3" xfId="23234" xr:uid="{00000000-0005-0000-0000-00004B750000}"/>
    <cellStyle name="Total 5 4 3 2" xfId="30130" xr:uid="{00000000-0005-0000-0000-00004C750000}"/>
    <cellStyle name="Total 5 4 4" xfId="17736" xr:uid="{00000000-0005-0000-0000-00004D750000}"/>
    <cellStyle name="Total 5 4 5" xfId="24717" xr:uid="{00000000-0005-0000-0000-00004E750000}"/>
    <cellStyle name="Total 5 5" xfId="6190" xr:uid="{00000000-0005-0000-0000-00004F750000}"/>
    <cellStyle name="Total 5 5 2" xfId="20210" xr:uid="{00000000-0005-0000-0000-000050750000}"/>
    <cellStyle name="Total 5 5 2 2" xfId="27114" xr:uid="{00000000-0005-0000-0000-000051750000}"/>
    <cellStyle name="Total 5 5 3" xfId="20764" xr:uid="{00000000-0005-0000-0000-000052750000}"/>
    <cellStyle name="Total 5 5 3 2" xfId="27668" xr:uid="{00000000-0005-0000-0000-000053750000}"/>
    <cellStyle name="Total 5 5 4" xfId="15499" xr:uid="{00000000-0005-0000-0000-000054750000}"/>
    <cellStyle name="Total 5 5 5" xfId="14177" xr:uid="{00000000-0005-0000-0000-000055750000}"/>
    <cellStyle name="Total 5 6" xfId="18134" xr:uid="{00000000-0005-0000-0000-000056750000}"/>
    <cellStyle name="Total 5 6 2" xfId="25048" xr:uid="{00000000-0005-0000-0000-000057750000}"/>
    <cellStyle name="Total 5 7" xfId="13397" xr:uid="{00000000-0005-0000-0000-000058750000}"/>
    <cellStyle name="Total 6" xfId="409" xr:uid="{00000000-0005-0000-0000-000059750000}"/>
    <cellStyle name="Total 6 2" xfId="10492" xr:uid="{00000000-0005-0000-0000-00005A750000}"/>
    <cellStyle name="Total 6 2 2" xfId="21824" xr:uid="{00000000-0005-0000-0000-00005B750000}"/>
    <cellStyle name="Total 6 2 2 2" xfId="28722" xr:uid="{00000000-0005-0000-0000-00005C750000}"/>
    <cellStyle name="Total 6 2 3" xfId="22730" xr:uid="{00000000-0005-0000-0000-00005D750000}"/>
    <cellStyle name="Total 6 2 3 2" xfId="29627" xr:uid="{00000000-0005-0000-0000-00005E750000}"/>
    <cellStyle name="Total 6 2 4" xfId="17227" xr:uid="{00000000-0005-0000-0000-00005F750000}"/>
    <cellStyle name="Total 6 2 5" xfId="24214" xr:uid="{00000000-0005-0000-0000-000060750000}"/>
    <cellStyle name="Total 6 3" xfId="11029" xr:uid="{00000000-0005-0000-0000-000061750000}"/>
    <cellStyle name="Total 6 3 2" xfId="22335" xr:uid="{00000000-0005-0000-0000-000062750000}"/>
    <cellStyle name="Total 6 3 2 2" xfId="29232" xr:uid="{00000000-0005-0000-0000-000063750000}"/>
    <cellStyle name="Total 6 3 3" xfId="23236" xr:uid="{00000000-0005-0000-0000-000064750000}"/>
    <cellStyle name="Total 6 3 3 2" xfId="30132" xr:uid="{00000000-0005-0000-0000-000065750000}"/>
    <cellStyle name="Total 6 3 4" xfId="17738" xr:uid="{00000000-0005-0000-0000-000066750000}"/>
    <cellStyle name="Total 6 3 5" xfId="24719" xr:uid="{00000000-0005-0000-0000-000067750000}"/>
    <cellStyle name="Total 6 4" xfId="10524" xr:uid="{00000000-0005-0000-0000-000068750000}"/>
    <cellStyle name="Total 6 4 2" xfId="21846" xr:uid="{00000000-0005-0000-0000-000069750000}"/>
    <cellStyle name="Total 6 4 2 2" xfId="28743" xr:uid="{00000000-0005-0000-0000-00006A750000}"/>
    <cellStyle name="Total 6 4 3" xfId="22752" xr:uid="{00000000-0005-0000-0000-00006B750000}"/>
    <cellStyle name="Total 6 4 3 2" xfId="29648" xr:uid="{00000000-0005-0000-0000-00006C750000}"/>
    <cellStyle name="Total 6 4 4" xfId="17251" xr:uid="{00000000-0005-0000-0000-00006D750000}"/>
    <cellStyle name="Total 6 4 5" xfId="24235" xr:uid="{00000000-0005-0000-0000-00006E750000}"/>
    <cellStyle name="Total 6 5" xfId="18135" xr:uid="{00000000-0005-0000-0000-00006F750000}"/>
    <cellStyle name="Total 6 5 2" xfId="25049" xr:uid="{00000000-0005-0000-0000-000070750000}"/>
    <cellStyle name="Total 6 6" xfId="13398" xr:uid="{00000000-0005-0000-0000-000071750000}"/>
    <cellStyle name="Total 7" xfId="410" xr:uid="{00000000-0005-0000-0000-000072750000}"/>
    <cellStyle name="Total 7 2" xfId="10493" xr:uid="{00000000-0005-0000-0000-000073750000}"/>
    <cellStyle name="Total 7 2 2" xfId="21825" xr:uid="{00000000-0005-0000-0000-000074750000}"/>
    <cellStyle name="Total 7 2 2 2" xfId="28723" xr:uid="{00000000-0005-0000-0000-000075750000}"/>
    <cellStyle name="Total 7 2 3" xfId="22731" xr:uid="{00000000-0005-0000-0000-000076750000}"/>
    <cellStyle name="Total 7 2 3 2" xfId="29628" xr:uid="{00000000-0005-0000-0000-000077750000}"/>
    <cellStyle name="Total 7 2 4" xfId="17228" xr:uid="{00000000-0005-0000-0000-000078750000}"/>
    <cellStyle name="Total 7 2 5" xfId="24215" xr:uid="{00000000-0005-0000-0000-000079750000}"/>
    <cellStyle name="Total 7 3" xfId="11030" xr:uid="{00000000-0005-0000-0000-00007A750000}"/>
    <cellStyle name="Total 7 3 2" xfId="22336" xr:uid="{00000000-0005-0000-0000-00007B750000}"/>
    <cellStyle name="Total 7 3 2 2" xfId="29233" xr:uid="{00000000-0005-0000-0000-00007C750000}"/>
    <cellStyle name="Total 7 3 3" xfId="23237" xr:uid="{00000000-0005-0000-0000-00007D750000}"/>
    <cellStyle name="Total 7 3 3 2" xfId="30133" xr:uid="{00000000-0005-0000-0000-00007E750000}"/>
    <cellStyle name="Total 7 3 4" xfId="17739" xr:uid="{00000000-0005-0000-0000-00007F750000}"/>
    <cellStyle name="Total 7 3 5" xfId="24720" xr:uid="{00000000-0005-0000-0000-000080750000}"/>
    <cellStyle name="Total 7 4" xfId="10525" xr:uid="{00000000-0005-0000-0000-000081750000}"/>
    <cellStyle name="Total 7 4 2" xfId="21847" xr:uid="{00000000-0005-0000-0000-000082750000}"/>
    <cellStyle name="Total 7 4 2 2" xfId="28744" xr:uid="{00000000-0005-0000-0000-000083750000}"/>
    <cellStyle name="Total 7 4 3" xfId="22753" xr:uid="{00000000-0005-0000-0000-000084750000}"/>
    <cellStyle name="Total 7 4 3 2" xfId="29649" xr:uid="{00000000-0005-0000-0000-000085750000}"/>
    <cellStyle name="Total 7 4 4" xfId="17252" xr:uid="{00000000-0005-0000-0000-000086750000}"/>
    <cellStyle name="Total 7 4 5" xfId="24236" xr:uid="{00000000-0005-0000-0000-000087750000}"/>
    <cellStyle name="Total 7 5" xfId="18136" xr:uid="{00000000-0005-0000-0000-000088750000}"/>
    <cellStyle name="Total 7 5 2" xfId="25050" xr:uid="{00000000-0005-0000-0000-000089750000}"/>
    <cellStyle name="Total 7 6" xfId="13399" xr:uid="{00000000-0005-0000-0000-00008A750000}"/>
    <cellStyle name="Total 8" xfId="566" xr:uid="{00000000-0005-0000-0000-00008B750000}"/>
    <cellStyle name="Total 9" xfId="5594" xr:uid="{00000000-0005-0000-0000-00008C750000}"/>
    <cellStyle name="Unprot" xfId="2885" xr:uid="{00000000-0005-0000-0000-00008D750000}"/>
    <cellStyle name="Unprot 2" xfId="2886" xr:uid="{00000000-0005-0000-0000-00008E750000}"/>
    <cellStyle name="Unprot$" xfId="2887" xr:uid="{00000000-0005-0000-0000-00008F750000}"/>
    <cellStyle name="Unprot$ 2" xfId="3045" xr:uid="{00000000-0005-0000-0000-000090750000}"/>
    <cellStyle name="Unprot_01 05 Reports" xfId="10526" xr:uid="{00000000-0005-0000-0000-000091750000}"/>
    <cellStyle name="Unprotect" xfId="2888" xr:uid="{00000000-0005-0000-0000-000092750000}"/>
    <cellStyle name="USD" xfId="10527" xr:uid="{00000000-0005-0000-0000-000093750000}"/>
    <cellStyle name="USD billion" xfId="6189" xr:uid="{00000000-0005-0000-0000-000094750000}"/>
    <cellStyle name="USD million" xfId="6188" xr:uid="{00000000-0005-0000-0000-000095750000}"/>
    <cellStyle name="USD thousand" xfId="6187" xr:uid="{00000000-0005-0000-0000-000096750000}"/>
    <cellStyle name="Value" xfId="6186" xr:uid="{00000000-0005-0000-0000-000097750000}"/>
    <cellStyle name="Warning Text" xfId="5645" builtinId="11" customBuiltin="1"/>
    <cellStyle name="Warning Text 2" xfId="411" xr:uid="{00000000-0005-0000-0000-000099750000}"/>
    <cellStyle name="Warning Text 2 10" xfId="5293" xr:uid="{00000000-0005-0000-0000-00009A750000}"/>
    <cellStyle name="Warning Text 2 11" xfId="2831" xr:uid="{00000000-0005-0000-0000-00009B750000}"/>
    <cellStyle name="Warning Text 2 2" xfId="690" xr:uid="{00000000-0005-0000-0000-00009C750000}"/>
    <cellStyle name="Warning Text 2 2 2" xfId="3192" xr:uid="{00000000-0005-0000-0000-00009D750000}"/>
    <cellStyle name="Warning Text 2 2 2 2" xfId="5295" xr:uid="{00000000-0005-0000-0000-00009E750000}"/>
    <cellStyle name="Warning Text 2 2 3" xfId="5294" xr:uid="{00000000-0005-0000-0000-00009F750000}"/>
    <cellStyle name="Warning Text 2 2 4" xfId="2832" xr:uid="{00000000-0005-0000-0000-0000A0750000}"/>
    <cellStyle name="Warning Text 2 2 5" xfId="6949" xr:uid="{00000000-0005-0000-0000-0000A1750000}"/>
    <cellStyle name="Warning Text 2 2 6" xfId="13201" xr:uid="{00000000-0005-0000-0000-0000A2750000}"/>
    <cellStyle name="Warning Text 2 3" xfId="821" xr:uid="{00000000-0005-0000-0000-0000A3750000}"/>
    <cellStyle name="Warning Text 2 3 2" xfId="5296" xr:uid="{00000000-0005-0000-0000-0000A4750000}"/>
    <cellStyle name="Warning Text 2 3 3" xfId="2833" xr:uid="{00000000-0005-0000-0000-0000A5750000}"/>
    <cellStyle name="Warning Text 2 4" xfId="502" xr:uid="{00000000-0005-0000-0000-0000A6750000}"/>
    <cellStyle name="Warning Text 2 4 2" xfId="5297" xr:uid="{00000000-0005-0000-0000-0000A7750000}"/>
    <cellStyle name="Warning Text 2 4 3" xfId="2834" xr:uid="{00000000-0005-0000-0000-0000A8750000}"/>
    <cellStyle name="Warning Text 2 5" xfId="900" xr:uid="{00000000-0005-0000-0000-0000A9750000}"/>
    <cellStyle name="Warning Text 2 5 2" xfId="5298" xr:uid="{00000000-0005-0000-0000-0000AA750000}"/>
    <cellStyle name="Warning Text 2 5 3" xfId="2932" xr:uid="{00000000-0005-0000-0000-0000AB750000}"/>
    <cellStyle name="Warning Text 2 6" xfId="3191" xr:uid="{00000000-0005-0000-0000-0000AC750000}"/>
    <cellStyle name="Warning Text 2 6 2" xfId="5299" xr:uid="{00000000-0005-0000-0000-0000AD750000}"/>
    <cellStyle name="Warning Text 2 6 3" xfId="5427" xr:uid="{00000000-0005-0000-0000-0000AE750000}"/>
    <cellStyle name="Warning Text 2 7" xfId="3397" xr:uid="{00000000-0005-0000-0000-0000AF750000}"/>
    <cellStyle name="Warning Text 2 7 2" xfId="5300" xr:uid="{00000000-0005-0000-0000-0000B0750000}"/>
    <cellStyle name="Warning Text 2 8" xfId="3758" xr:uid="{00000000-0005-0000-0000-0000B1750000}"/>
    <cellStyle name="Warning Text 2 9" xfId="3857" xr:uid="{00000000-0005-0000-0000-0000B2750000}"/>
    <cellStyle name="Warning Text 3" xfId="412" xr:uid="{00000000-0005-0000-0000-0000B3750000}"/>
    <cellStyle name="Warning Text 3 2" xfId="2836" xr:uid="{00000000-0005-0000-0000-0000B4750000}"/>
    <cellStyle name="Warning Text 3 2 2" xfId="5302" xr:uid="{00000000-0005-0000-0000-0000B5750000}"/>
    <cellStyle name="Warning Text 3 2 3" xfId="13203" xr:uid="{00000000-0005-0000-0000-0000B6750000}"/>
    <cellStyle name="Warning Text 3 3" xfId="2837" xr:uid="{00000000-0005-0000-0000-0000B7750000}"/>
    <cellStyle name="Warning Text 3 3 2" xfId="5303" xr:uid="{00000000-0005-0000-0000-0000B8750000}"/>
    <cellStyle name="Warning Text 3 3 3" xfId="13204" xr:uid="{00000000-0005-0000-0000-0000B9750000}"/>
    <cellStyle name="Warning Text 3 4" xfId="5301" xr:uid="{00000000-0005-0000-0000-0000BA750000}"/>
    <cellStyle name="Warning Text 3 5" xfId="2835" xr:uid="{00000000-0005-0000-0000-0000BB750000}"/>
    <cellStyle name="Warning Text 3 6" xfId="13202" xr:uid="{00000000-0005-0000-0000-0000BC750000}"/>
    <cellStyle name="Warning Text 4" xfId="413" xr:uid="{00000000-0005-0000-0000-0000BD750000}"/>
    <cellStyle name="Warning Text 4 2" xfId="5304" xr:uid="{00000000-0005-0000-0000-0000BE750000}"/>
    <cellStyle name="Warning Text 4 3" xfId="2838" xr:uid="{00000000-0005-0000-0000-0000BF750000}"/>
    <cellStyle name="Warning Text 5" xfId="414" xr:uid="{00000000-0005-0000-0000-0000C0750000}"/>
    <cellStyle name="Warning Text 5 2" xfId="3382" xr:uid="{00000000-0005-0000-0000-0000C1750000}"/>
    <cellStyle name="Warning Text 6" xfId="415" xr:uid="{00000000-0005-0000-0000-0000C2750000}"/>
    <cellStyle name="Warning Text 7" xfId="416" xr:uid="{00000000-0005-0000-0000-0000C3750000}"/>
    <cellStyle name="Warning Text 8" xfId="572" xr:uid="{00000000-0005-0000-0000-0000C4750000}"/>
    <cellStyle name="Warning Text 9" xfId="5592" xr:uid="{00000000-0005-0000-0000-0000C5750000}"/>
    <cellStyle name="XBodyBottom" xfId="6185" xr:uid="{00000000-0005-0000-0000-0000C6750000}"/>
    <cellStyle name="XBodyCenter" xfId="6184" xr:uid="{00000000-0005-0000-0000-0000C7750000}"/>
    <cellStyle name="XBodyTop" xfId="6183" xr:uid="{00000000-0005-0000-0000-0000C8750000}"/>
    <cellStyle name="XBodyTop 2" xfId="6182" xr:uid="{00000000-0005-0000-0000-0000C9750000}"/>
    <cellStyle name="XBodyTop 2 2" xfId="20208" xr:uid="{00000000-0005-0000-0000-0000CA750000}"/>
    <cellStyle name="XBodyTop 2 2 2" xfId="27112" xr:uid="{00000000-0005-0000-0000-0000CB750000}"/>
    <cellStyle name="XBodyTop 2 3" xfId="20762" xr:uid="{00000000-0005-0000-0000-0000CC750000}"/>
    <cellStyle name="XBodyTop 2 3 2" xfId="27666" xr:uid="{00000000-0005-0000-0000-0000CD750000}"/>
    <cellStyle name="XBodyTop 2 4" xfId="15497" xr:uid="{00000000-0005-0000-0000-0000CE750000}"/>
    <cellStyle name="XBodyTop 2 5" xfId="14575" xr:uid="{00000000-0005-0000-0000-0000CF750000}"/>
    <cellStyle name="XBodyTop 3" xfId="20209" xr:uid="{00000000-0005-0000-0000-0000D0750000}"/>
    <cellStyle name="XBodyTop 3 2" xfId="27113" xr:uid="{00000000-0005-0000-0000-0000D1750000}"/>
    <cellStyle name="XBodyTop 4" xfId="20763" xr:uid="{00000000-0005-0000-0000-0000D2750000}"/>
    <cellStyle name="XBodyTop 4 2" xfId="27667" xr:uid="{00000000-0005-0000-0000-0000D3750000}"/>
    <cellStyle name="XBodyTop 5" xfId="15498" xr:uid="{00000000-0005-0000-0000-0000D4750000}"/>
    <cellStyle name="XBodyTop 6" xfId="13482" xr:uid="{00000000-0005-0000-0000-0000D5750000}"/>
    <cellStyle name="XPivot1" xfId="6181" xr:uid="{00000000-0005-0000-0000-0000D6750000}"/>
    <cellStyle name="XPivot10" xfId="6180" xr:uid="{00000000-0005-0000-0000-0000D7750000}"/>
    <cellStyle name="XPivot11" xfId="6179" xr:uid="{00000000-0005-0000-0000-0000D8750000}"/>
    <cellStyle name="XPivot12" xfId="6178" xr:uid="{00000000-0005-0000-0000-0000D9750000}"/>
    <cellStyle name="XPivot13" xfId="6177" xr:uid="{00000000-0005-0000-0000-0000DA750000}"/>
    <cellStyle name="XPivot14" xfId="6176" xr:uid="{00000000-0005-0000-0000-0000DB750000}"/>
    <cellStyle name="XPivot15" xfId="6175" xr:uid="{00000000-0005-0000-0000-0000DC750000}"/>
    <cellStyle name="XPivot2" xfId="6174" xr:uid="{00000000-0005-0000-0000-0000DD750000}"/>
    <cellStyle name="XPivot3" xfId="6173" xr:uid="{00000000-0005-0000-0000-0000DE750000}"/>
    <cellStyle name="XPivot4" xfId="6172" xr:uid="{00000000-0005-0000-0000-0000DF750000}"/>
    <cellStyle name="XPivot5" xfId="6171" xr:uid="{00000000-0005-0000-0000-0000E0750000}"/>
    <cellStyle name="XPivot6" xfId="6170" xr:uid="{00000000-0005-0000-0000-0000E1750000}"/>
    <cellStyle name="XPivot7" xfId="6169" xr:uid="{00000000-0005-0000-0000-0000E2750000}"/>
    <cellStyle name="XPivot9" xfId="6168" xr:uid="{00000000-0005-0000-0000-0000E3750000}"/>
    <cellStyle name="XSubtotalLine0" xfId="6167" xr:uid="{00000000-0005-0000-0000-0000E4750000}"/>
    <cellStyle name="XSubTotalLine1" xfId="6166" xr:uid="{00000000-0005-0000-0000-0000E5750000}"/>
    <cellStyle name="XSubTotalLine2" xfId="6165" xr:uid="{00000000-0005-0000-0000-0000E6750000}"/>
    <cellStyle name="XSubTotalLine3" xfId="6164" xr:uid="{00000000-0005-0000-0000-0000E7750000}"/>
    <cellStyle name="XSubTotalLine4" xfId="6163" xr:uid="{00000000-0005-0000-0000-0000E8750000}"/>
    <cellStyle name="XSubTotalLine5" xfId="6162" xr:uid="{00000000-0005-0000-0000-0000E9750000}"/>
    <cellStyle name="XSubTotalLine6" xfId="6161" xr:uid="{00000000-0005-0000-0000-0000EA750000}"/>
    <cellStyle name="XTitlesHidden" xfId="6160" xr:uid="{00000000-0005-0000-0000-0000EB750000}"/>
    <cellStyle name="XTitlesHidden 2" xfId="6159" xr:uid="{00000000-0005-0000-0000-0000EC750000}"/>
    <cellStyle name="XTitlesHidden 2 2" xfId="20202" xr:uid="{00000000-0005-0000-0000-0000ED750000}"/>
    <cellStyle name="XTitlesHidden 2 2 2" xfId="27110" xr:uid="{00000000-0005-0000-0000-0000EE750000}"/>
    <cellStyle name="XTitlesHidden 2 3" xfId="20760" xr:uid="{00000000-0005-0000-0000-0000EF750000}"/>
    <cellStyle name="XTitlesHidden 2 3 2" xfId="27664" xr:uid="{00000000-0005-0000-0000-0000F0750000}"/>
    <cellStyle name="XTitlesHidden 2 4" xfId="15495" xr:uid="{00000000-0005-0000-0000-0000F1750000}"/>
    <cellStyle name="XTitlesHidden 2 5" xfId="13758" xr:uid="{00000000-0005-0000-0000-0000F2750000}"/>
    <cellStyle name="XTitlesHidden 3" xfId="20203" xr:uid="{00000000-0005-0000-0000-0000F3750000}"/>
    <cellStyle name="XTitlesHidden 3 2" xfId="27111" xr:uid="{00000000-0005-0000-0000-0000F4750000}"/>
    <cellStyle name="XTitlesHidden 4" xfId="20761" xr:uid="{00000000-0005-0000-0000-0000F5750000}"/>
    <cellStyle name="XTitlesHidden 4 2" xfId="27665" xr:uid="{00000000-0005-0000-0000-0000F6750000}"/>
    <cellStyle name="XTitlesHidden 5" xfId="15496" xr:uid="{00000000-0005-0000-0000-0000F7750000}"/>
    <cellStyle name="XTitlesHidden 6" xfId="13759" xr:uid="{00000000-0005-0000-0000-0000F8750000}"/>
    <cellStyle name="XTitlesHidden_App b.3 Unspent_" xfId="6158" xr:uid="{00000000-0005-0000-0000-0000F9750000}"/>
    <cellStyle name="XTitlesUnhidden" xfId="6157" xr:uid="{00000000-0005-0000-0000-0000FA750000}"/>
    <cellStyle name="XTitlesUnhidden 2" xfId="6156" xr:uid="{00000000-0005-0000-0000-0000FB750000}"/>
    <cellStyle name="XTitlesUnhidden 2 2" xfId="20200" xr:uid="{00000000-0005-0000-0000-0000FC750000}"/>
    <cellStyle name="XTitlesUnhidden 2 2 2" xfId="27108" xr:uid="{00000000-0005-0000-0000-0000FD750000}"/>
    <cellStyle name="XTitlesUnhidden 2 3" xfId="17999" xr:uid="{00000000-0005-0000-0000-0000FE750000}"/>
    <cellStyle name="XTitlesUnhidden 2 3 2" xfId="24913" xr:uid="{00000000-0005-0000-0000-0000FF750000}"/>
    <cellStyle name="XTitlesUnhidden 2 4" xfId="15493" xr:uid="{00000000-0005-0000-0000-000000760000}"/>
    <cellStyle name="XTitlesUnhidden 2 5" xfId="14576" xr:uid="{00000000-0005-0000-0000-000001760000}"/>
    <cellStyle name="XTitlesUnhidden 3" xfId="20201" xr:uid="{00000000-0005-0000-0000-000002760000}"/>
    <cellStyle name="XTitlesUnhidden 3 2" xfId="27109" xr:uid="{00000000-0005-0000-0000-000003760000}"/>
    <cellStyle name="XTitlesUnhidden 4" xfId="20759" xr:uid="{00000000-0005-0000-0000-000004760000}"/>
    <cellStyle name="XTitlesUnhidden 4 2" xfId="27663" xr:uid="{00000000-0005-0000-0000-000005760000}"/>
    <cellStyle name="XTitlesUnhidden 5" xfId="15494" xr:uid="{00000000-0005-0000-0000-000006760000}"/>
    <cellStyle name="XTitlesUnhidden 6" xfId="13543" xr:uid="{00000000-0005-0000-0000-000007760000}"/>
    <cellStyle name="XTitlesUnhidden_App b.3 Unspent_" xfId="6155" xr:uid="{00000000-0005-0000-0000-000008760000}"/>
    <cellStyle name="XTotals" xfId="6154" xr:uid="{00000000-0005-0000-0000-000009760000}"/>
    <cellStyle name="XTotals 2" xfId="6153" xr:uid="{00000000-0005-0000-0000-00000A760000}"/>
    <cellStyle name="XTotals 2 2" xfId="20198" xr:uid="{00000000-0005-0000-0000-00000B760000}"/>
    <cellStyle name="XTotals 2 2 2" xfId="27106" xr:uid="{00000000-0005-0000-0000-00000C760000}"/>
    <cellStyle name="XTotals 2 3" xfId="20758" xr:uid="{00000000-0005-0000-0000-00000D760000}"/>
    <cellStyle name="XTotals 2 3 2" xfId="27662" xr:uid="{00000000-0005-0000-0000-00000E760000}"/>
    <cellStyle name="XTotals 2 4" xfId="15491" xr:uid="{00000000-0005-0000-0000-00000F760000}"/>
    <cellStyle name="XTotals 2 5" xfId="13760" xr:uid="{00000000-0005-0000-0000-000010760000}"/>
    <cellStyle name="XTotals 3" xfId="20199" xr:uid="{00000000-0005-0000-0000-000011760000}"/>
    <cellStyle name="XTotals 3 2" xfId="27107" xr:uid="{00000000-0005-0000-0000-000012760000}"/>
    <cellStyle name="XTotals 4" xfId="18981" xr:uid="{00000000-0005-0000-0000-000013760000}"/>
    <cellStyle name="XTotals 4 2" xfId="25890" xr:uid="{00000000-0005-0000-0000-000014760000}"/>
    <cellStyle name="XTotals 5" xfId="15492" xr:uid="{00000000-0005-0000-0000-000015760000}"/>
    <cellStyle name="XTotals 6" xfId="16798" xr:uid="{00000000-0005-0000-0000-000016760000}"/>
    <cellStyle name="XTotals_App b.3 Unspent_" xfId="6152" xr:uid="{00000000-0005-0000-0000-000017760000}"/>
    <cellStyle name="Year" xfId="6151" xr:uid="{00000000-0005-0000-0000-000018760000}"/>
    <cellStyle name="YrHeader" xfId="6150" xr:uid="{00000000-0005-0000-0000-000019760000}"/>
    <cellStyle name="Zip_Code" xfId="6149" xr:uid="{00000000-0005-0000-0000-00001A760000}"/>
    <cellStyle name="敨瑥1渀欀" xfId="6148" xr:uid="{00000000-0005-0000-0000-00001B76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auto="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font>
        <color theme="6" tint="0.79998168889431442"/>
      </font>
    </dxf>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6" defaultTableStyle="TableStyleMedium2" defaultPivotStyle="PivotStyleLight16">
    <tableStyle name="FinancialPivot" table="0" count="13" xr9:uid="{00000000-0011-0000-FFFF-FFFF00000000}">
      <tableStyleElement type="wholeTable" dxfId="85"/>
      <tableStyleElement type="headerRow" dxfId="84"/>
      <tableStyleElement type="totalRow" dxfId="83"/>
      <tableStyleElement type="lastColumn" dxfId="82"/>
      <tableStyleElement type="firstRowStripe" dxfId="81"/>
      <tableStyleElement type="firstColumnStripe" dxfId="80"/>
      <tableStyleElement type="firstSubtotalColumn" dxfId="79"/>
      <tableStyleElement type="firstSubtotalRow" dxfId="78"/>
      <tableStyleElement type="secondSubtotalRow" dxfId="77"/>
      <tableStyleElement type="firstRowSubheading" dxfId="76"/>
      <tableStyleElement type="secondRowSubheading" dxfId="75"/>
      <tableStyleElement type="pageFieldLabels" dxfId="74"/>
      <tableStyleElement type="pageFieldValues" dxfId="73"/>
    </tableStyle>
    <tableStyle name="FinancialPivot 2" table="0" count="14" xr9:uid="{00000000-0011-0000-FFFF-FFFF01000000}">
      <tableStyleElement type="wholeTable" dxfId="72"/>
      <tableStyleElement type="headerRow" dxfId="71"/>
      <tableStyleElement type="totalRow" dxfId="70"/>
      <tableStyleElement type="lastColumn" dxfId="69"/>
      <tableStyleElement type="firstRowStripe" dxfId="68"/>
      <tableStyleElement type="secondRowStripe" dxfId="67"/>
      <tableStyleElement type="firstColumnStripe" dxfId="66"/>
      <tableStyleElement type="firstSubtotalColumn" dxfId="65"/>
      <tableStyleElement type="firstSubtotalRow" dxfId="64"/>
      <tableStyleElement type="secondSubtotalRow" dxfId="63"/>
      <tableStyleElement type="firstRowSubheading" dxfId="62"/>
      <tableStyleElement type="secondRowSubheading" dxfId="61"/>
      <tableStyleElement type="pageFieldLabels" dxfId="60"/>
      <tableStyleElement type="pageFieldValues" dxfId="59"/>
    </tableStyle>
    <tableStyle name="FinancialPivot 3" table="0" count="15" xr9:uid="{00000000-0011-0000-FFFF-FFFF02000000}">
      <tableStyleElement type="wholeTable" dxfId="58"/>
      <tableStyleElement type="headerRow" dxfId="57"/>
      <tableStyleElement type="totalRow" dxfId="56"/>
      <tableStyleElement type="lastColumn" dxfId="55"/>
      <tableStyleElement type="firstRowStripe" dxfId="54"/>
      <tableStyleElement type="secondRowStripe" dxfId="53"/>
      <tableStyleElement type="firstColumnStripe" dxfId="52"/>
      <tableStyleElement type="firstSubtotalColumn" dxfId="51"/>
      <tableStyleElement type="firstSubtotalRow" dxfId="50"/>
      <tableStyleElement type="secondSubtotalRow" dxfId="49"/>
      <tableStyleElement type="firstColumnSubheading" dxfId="48"/>
      <tableStyleElement type="firstRowSubheading" dxfId="47"/>
      <tableStyleElement type="secondRowSubheading" dxfId="46"/>
      <tableStyleElement type="pageFieldLabels" dxfId="45"/>
      <tableStyleElement type="pageFieldValues" dxfId="44"/>
    </tableStyle>
    <tableStyle name="JeremyStyle" table="0" count="14" xr9:uid="{00000000-0011-0000-FFFF-FFFF03000000}">
      <tableStyleElement type="wholeTable" dxfId="43"/>
      <tableStyleElement type="headerRow" dxfId="42"/>
      <tableStyleElement type="totalRow" dxfId="41"/>
      <tableStyleElement type="lastColumn" dxfId="40"/>
      <tableStyleElement type="firstRowStripe" size="2" dxfId="39"/>
      <tableStyleElement type="firstColumnStripe" dxfId="38"/>
      <tableStyleElement type="firstHeaderCell" dxfId="37"/>
      <tableStyleElement type="firstSubtotalRow" dxfId="36"/>
      <tableStyleElement type="secondSubtotalRow" dxfId="35"/>
      <tableStyleElement type="firstColumnSubheading" dxfId="34"/>
      <tableStyleElement type="firstRowSubheading" dxfId="33"/>
      <tableStyleElement type="secondRowSubheading" dxfId="32"/>
      <tableStyleElement type="pageFieldLabels" dxfId="31"/>
      <tableStyleElement type="pageFieldValues" dxfId="30"/>
    </tableStyle>
    <tableStyle name="LightGray" pivot="0" count="7" xr9:uid="{00000000-0011-0000-FFFF-FFFF04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PivotTable Style 1" table="0" count="1" xr9:uid="{00000000-0011-0000-FFFF-FFFF05000000}">
      <tableStyleElement type="secondSubtotalColumn" dxfId="22"/>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518160</xdr:colOff>
      <xdr:row>4</xdr:row>
      <xdr:rowOff>7620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144000" y="70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389861</xdr:colOff>
      <xdr:row>64</xdr:row>
      <xdr:rowOff>53163</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879419" y="11997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389861</xdr:colOff>
      <xdr:row>64</xdr:row>
      <xdr:rowOff>53163</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227281" y="1217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CSBU1/PT&amp;O%20LOAD-MGMT/TP&amp;S%20MW%20Forecasting/2017/2017%20DR%20KPI%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Users/brownla/Desktop/Work%20in%20Progress/Projects/CPUC%20Reports/Monthly%20ILP%20Report/September%202017/SCE%20ILP%20and%20DRP%20Report%20for%20September%202017_Excel_Draft%20V1_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Date"/>
      <sheetName val="LoadImpactsSum"/>
      <sheetName val="Summary"/>
      <sheetName val="SummaryOLD"/>
      <sheetName val="ForecastAnalysis"/>
      <sheetName val="Aliso Canyon"/>
      <sheetName val="API"/>
      <sheetName val="BIP"/>
      <sheetName val="AMP"/>
      <sheetName val="CBP"/>
      <sheetName val="CPP"/>
      <sheetName val="DBP"/>
      <sheetName val="DRAM"/>
      <sheetName val="SDP-C"/>
      <sheetName val="SDP-R"/>
      <sheetName val="SPD"/>
      <sheetName val="RTP_OBMC"/>
      <sheetName val="2015 PY LI"/>
      <sheetName val="CPUC_Rpt"/>
      <sheetName val="DSMExec_Rpt"/>
      <sheetName val="LCR"/>
    </sheetNames>
    <sheetDataSet>
      <sheetData sheetId="0" refreshError="1">
        <row r="1">
          <cell r="G1">
            <v>42735</v>
          </cell>
        </row>
        <row r="2">
          <cell r="B2">
            <v>42916</v>
          </cell>
          <cell r="G2">
            <v>42766</v>
          </cell>
        </row>
        <row r="3">
          <cell r="G3">
            <v>42794</v>
          </cell>
        </row>
        <row r="4">
          <cell r="G4">
            <v>42825</v>
          </cell>
        </row>
        <row r="5">
          <cell r="G5">
            <v>42855</v>
          </cell>
        </row>
        <row r="6">
          <cell r="G6">
            <v>42886</v>
          </cell>
        </row>
        <row r="7">
          <cell r="G7">
            <v>42916</v>
          </cell>
        </row>
        <row r="8">
          <cell r="G8">
            <v>42947</v>
          </cell>
        </row>
        <row r="9">
          <cell r="G9">
            <v>42978</v>
          </cell>
        </row>
        <row r="10">
          <cell r="G10">
            <v>43008</v>
          </cell>
        </row>
        <row r="11">
          <cell r="G11">
            <v>43039</v>
          </cell>
        </row>
        <row r="12">
          <cell r="G12">
            <v>43069</v>
          </cell>
        </row>
        <row r="13">
          <cell r="G13">
            <v>43100</v>
          </cell>
        </row>
      </sheetData>
      <sheetData sheetId="1" refreshError="1"/>
      <sheetData sheetId="2" refreshError="1"/>
      <sheetData sheetId="3" refreshError="1"/>
      <sheetData sheetId="4" refreshError="1"/>
      <sheetData sheetId="5" refreshError="1"/>
      <sheetData sheetId="6">
        <row r="5">
          <cell r="C5">
            <v>1177</v>
          </cell>
        </row>
        <row r="6">
          <cell r="C6">
            <v>1177</v>
          </cell>
        </row>
        <row r="7">
          <cell r="C7">
            <v>1180</v>
          </cell>
        </row>
        <row r="8">
          <cell r="C8">
            <v>1187</v>
          </cell>
        </row>
        <row r="9">
          <cell r="C9">
            <v>1195</v>
          </cell>
        </row>
        <row r="10">
          <cell r="C10">
            <v>1191</v>
          </cell>
        </row>
        <row r="11">
          <cell r="C11">
            <v>1189</v>
          </cell>
        </row>
        <row r="12">
          <cell r="C12">
            <v>1187</v>
          </cell>
        </row>
        <row r="13">
          <cell r="C13">
            <v>1182</v>
          </cell>
        </row>
        <row r="14">
          <cell r="C14">
            <v>1181</v>
          </cell>
        </row>
        <row r="15">
          <cell r="C15">
            <v>1174</v>
          </cell>
        </row>
        <row r="16">
          <cell r="C16">
            <v>1173</v>
          </cell>
        </row>
        <row r="17">
          <cell r="C17">
            <v>1158</v>
          </cell>
        </row>
      </sheetData>
      <sheetData sheetId="7">
        <row r="5">
          <cell r="C5">
            <v>52</v>
          </cell>
          <cell r="D5">
            <v>517</v>
          </cell>
        </row>
        <row r="6">
          <cell r="C6">
            <v>51</v>
          </cell>
          <cell r="D6">
            <v>513</v>
          </cell>
        </row>
        <row r="7">
          <cell r="C7">
            <v>51</v>
          </cell>
          <cell r="D7">
            <v>512</v>
          </cell>
        </row>
        <row r="8">
          <cell r="C8">
            <v>51</v>
          </cell>
          <cell r="D8">
            <v>524</v>
          </cell>
        </row>
        <row r="9">
          <cell r="C9">
            <v>52</v>
          </cell>
          <cell r="D9">
            <v>521</v>
          </cell>
        </row>
        <row r="10">
          <cell r="C10">
            <v>52</v>
          </cell>
          <cell r="D10">
            <v>519</v>
          </cell>
        </row>
        <row r="11">
          <cell r="C11">
            <v>52</v>
          </cell>
          <cell r="D11">
            <v>519</v>
          </cell>
        </row>
        <row r="12">
          <cell r="C12">
            <v>52</v>
          </cell>
          <cell r="D12">
            <v>546</v>
          </cell>
        </row>
        <row r="13">
          <cell r="C13">
            <v>52</v>
          </cell>
          <cell r="D13">
            <v>543</v>
          </cell>
        </row>
        <row r="14">
          <cell r="C14">
            <v>52</v>
          </cell>
          <cell r="D14">
            <v>544</v>
          </cell>
        </row>
        <row r="15">
          <cell r="C15">
            <v>51</v>
          </cell>
          <cell r="D15">
            <v>538</v>
          </cell>
        </row>
        <row r="16">
          <cell r="C16">
            <v>51</v>
          </cell>
          <cell r="D16">
            <v>538</v>
          </cell>
        </row>
        <row r="17">
          <cell r="C17">
            <v>50</v>
          </cell>
          <cell r="D17">
            <v>521</v>
          </cell>
        </row>
      </sheetData>
      <sheetData sheetId="8" refreshError="1">
        <row r="5">
          <cell r="C5">
            <v>517</v>
          </cell>
        </row>
        <row r="6">
          <cell r="C6">
            <v>0</v>
          </cell>
        </row>
        <row r="7">
          <cell r="C7">
            <v>0</v>
          </cell>
        </row>
        <row r="8">
          <cell r="C8">
            <v>0</v>
          </cell>
        </row>
        <row r="9">
          <cell r="C9">
            <v>0</v>
          </cell>
        </row>
        <row r="10">
          <cell r="C10">
            <v>732</v>
          </cell>
        </row>
        <row r="11">
          <cell r="C11">
            <v>732</v>
          </cell>
        </row>
      </sheetData>
      <sheetData sheetId="9">
        <row r="5">
          <cell r="C5">
            <v>0</v>
          </cell>
          <cell r="D5">
            <v>4</v>
          </cell>
        </row>
        <row r="6">
          <cell r="C6">
            <v>0</v>
          </cell>
          <cell r="D6">
            <v>4</v>
          </cell>
        </row>
        <row r="7">
          <cell r="C7">
            <v>0</v>
          </cell>
          <cell r="D7">
            <v>4</v>
          </cell>
        </row>
        <row r="8">
          <cell r="C8">
            <v>0</v>
          </cell>
          <cell r="D8">
            <v>15</v>
          </cell>
        </row>
        <row r="9">
          <cell r="C9">
            <v>0</v>
          </cell>
          <cell r="D9">
            <v>105</v>
          </cell>
        </row>
        <row r="10">
          <cell r="C10">
            <v>44</v>
          </cell>
          <cell r="D10">
            <v>246</v>
          </cell>
        </row>
        <row r="11">
          <cell r="C11">
            <v>43</v>
          </cell>
          <cell r="D11">
            <v>376</v>
          </cell>
        </row>
        <row r="12">
          <cell r="C12">
            <v>44</v>
          </cell>
          <cell r="D12">
            <v>368</v>
          </cell>
        </row>
        <row r="13">
          <cell r="C13">
            <v>42</v>
          </cell>
          <cell r="D13">
            <v>331</v>
          </cell>
        </row>
        <row r="14">
          <cell r="C14">
            <v>44</v>
          </cell>
          <cell r="D14">
            <v>350</v>
          </cell>
        </row>
        <row r="15">
          <cell r="C15">
            <v>44</v>
          </cell>
          <cell r="D15">
            <v>341</v>
          </cell>
        </row>
        <row r="16">
          <cell r="C16">
            <v>22</v>
          </cell>
          <cell r="D16">
            <v>103</v>
          </cell>
        </row>
        <row r="17">
          <cell r="C17">
            <v>22</v>
          </cell>
          <cell r="D17">
            <v>103</v>
          </cell>
        </row>
      </sheetData>
      <sheetData sheetId="10">
        <row r="5">
          <cell r="C5">
            <v>3729</v>
          </cell>
        </row>
        <row r="6">
          <cell r="C6">
            <v>3749</v>
          </cell>
        </row>
        <row r="7">
          <cell r="C7">
            <v>3754</v>
          </cell>
        </row>
        <row r="8">
          <cell r="C8">
            <v>3759</v>
          </cell>
        </row>
        <row r="9">
          <cell r="C9">
            <v>3735</v>
          </cell>
        </row>
        <row r="10">
          <cell r="C10">
            <v>3716</v>
          </cell>
        </row>
        <row r="11">
          <cell r="C11">
            <v>3263</v>
          </cell>
        </row>
        <row r="12">
          <cell r="C12">
            <v>3262</v>
          </cell>
        </row>
        <row r="13">
          <cell r="C13">
            <v>3260</v>
          </cell>
        </row>
        <row r="14">
          <cell r="C14">
            <v>3260</v>
          </cell>
        </row>
        <row r="15">
          <cell r="C15">
            <v>3276</v>
          </cell>
        </row>
        <row r="16">
          <cell r="C16">
            <v>3294</v>
          </cell>
        </row>
        <row r="17">
          <cell r="C17">
            <v>3360</v>
          </cell>
        </row>
      </sheetData>
      <sheetData sheetId="11">
        <row r="5">
          <cell r="C5">
            <v>772</v>
          </cell>
        </row>
        <row r="6">
          <cell r="C6">
            <v>770</v>
          </cell>
        </row>
        <row r="7">
          <cell r="C7">
            <v>770</v>
          </cell>
        </row>
        <row r="8">
          <cell r="C8">
            <v>771</v>
          </cell>
        </row>
        <row r="9">
          <cell r="C9">
            <v>751</v>
          </cell>
        </row>
        <row r="10">
          <cell r="C10">
            <v>749</v>
          </cell>
        </row>
        <row r="11">
          <cell r="C11">
            <v>748</v>
          </cell>
        </row>
        <row r="12">
          <cell r="C12">
            <v>743</v>
          </cell>
        </row>
        <row r="13">
          <cell r="C13">
            <v>740</v>
          </cell>
        </row>
        <row r="14">
          <cell r="C14">
            <v>737</v>
          </cell>
        </row>
        <row r="15">
          <cell r="C15">
            <v>737</v>
          </cell>
        </row>
        <row r="16">
          <cell r="C16">
            <v>736</v>
          </cell>
        </row>
        <row r="17">
          <cell r="C17">
            <v>735</v>
          </cell>
        </row>
      </sheetData>
      <sheetData sheetId="12" refreshError="1"/>
      <sheetData sheetId="13">
        <row r="5">
          <cell r="C5">
            <v>11197</v>
          </cell>
        </row>
        <row r="6">
          <cell r="C6">
            <v>11019</v>
          </cell>
        </row>
        <row r="7">
          <cell r="C7">
            <v>10912</v>
          </cell>
        </row>
        <row r="8">
          <cell r="C8">
            <v>10857</v>
          </cell>
        </row>
        <row r="9">
          <cell r="C9">
            <v>10893</v>
          </cell>
        </row>
        <row r="10">
          <cell r="C10">
            <v>10883</v>
          </cell>
        </row>
        <row r="11">
          <cell r="C11">
            <v>10924</v>
          </cell>
        </row>
        <row r="12">
          <cell r="C12">
            <v>10885</v>
          </cell>
        </row>
        <row r="13">
          <cell r="C13">
            <v>10799</v>
          </cell>
        </row>
        <row r="14">
          <cell r="C14">
            <v>10792</v>
          </cell>
        </row>
        <row r="15">
          <cell r="C15">
            <v>10663</v>
          </cell>
        </row>
        <row r="16">
          <cell r="C16">
            <v>10555</v>
          </cell>
        </row>
        <row r="17">
          <cell r="C17">
            <v>10503</v>
          </cell>
        </row>
      </sheetData>
      <sheetData sheetId="14">
        <row r="5">
          <cell r="C5">
            <v>265939</v>
          </cell>
        </row>
        <row r="6">
          <cell r="C6">
            <v>264821</v>
          </cell>
        </row>
        <row r="7">
          <cell r="C7">
            <v>262889</v>
          </cell>
        </row>
        <row r="8">
          <cell r="C8">
            <v>261285</v>
          </cell>
        </row>
        <row r="9">
          <cell r="C9">
            <v>259667</v>
          </cell>
        </row>
        <row r="10">
          <cell r="C10">
            <v>257848</v>
          </cell>
        </row>
        <row r="11">
          <cell r="C11">
            <v>254219</v>
          </cell>
        </row>
        <row r="12">
          <cell r="C12">
            <v>254077</v>
          </cell>
        </row>
        <row r="13">
          <cell r="C13">
            <v>251726</v>
          </cell>
        </row>
        <row r="14">
          <cell r="C14">
            <v>251546</v>
          </cell>
        </row>
        <row r="15">
          <cell r="C15">
            <v>249958</v>
          </cell>
        </row>
        <row r="16">
          <cell r="C16">
            <v>248299</v>
          </cell>
        </row>
        <row r="17">
          <cell r="C17">
            <v>247251</v>
          </cell>
        </row>
      </sheetData>
      <sheetData sheetId="15" refreshError="1">
        <row r="7">
          <cell r="I7">
            <v>19867</v>
          </cell>
        </row>
        <row r="8">
          <cell r="I8">
            <v>22161</v>
          </cell>
        </row>
        <row r="9">
          <cell r="I9">
            <v>23443</v>
          </cell>
        </row>
        <row r="10">
          <cell r="I10">
            <v>24813</v>
          </cell>
        </row>
        <row r="11">
          <cell r="I11">
            <v>26650</v>
          </cell>
        </row>
        <row r="12">
          <cell r="I12">
            <v>29521</v>
          </cell>
        </row>
        <row r="13">
          <cell r="I13">
            <v>32178</v>
          </cell>
        </row>
        <row r="14">
          <cell r="I14">
            <v>35770</v>
          </cell>
        </row>
        <row r="15">
          <cell r="I15">
            <v>39161</v>
          </cell>
        </row>
        <row r="16">
          <cell r="I16">
            <v>40991</v>
          </cell>
        </row>
        <row r="17">
          <cell r="I17">
            <v>42296</v>
          </cell>
        </row>
        <row r="18">
          <cell r="I18">
            <v>43767</v>
          </cell>
        </row>
        <row r="19">
          <cell r="I19">
            <v>46809</v>
          </cell>
        </row>
      </sheetData>
      <sheetData sheetId="16">
        <row r="5">
          <cell r="C5">
            <v>10</v>
          </cell>
        </row>
        <row r="6">
          <cell r="C6">
            <v>10</v>
          </cell>
        </row>
        <row r="7">
          <cell r="C7">
            <v>10</v>
          </cell>
        </row>
        <row r="8">
          <cell r="C8">
            <v>10</v>
          </cell>
        </row>
        <row r="9">
          <cell r="C9">
            <v>10</v>
          </cell>
        </row>
        <row r="10">
          <cell r="C10">
            <v>10</v>
          </cell>
        </row>
        <row r="11">
          <cell r="C11">
            <v>10</v>
          </cell>
        </row>
        <row r="12">
          <cell r="C12">
            <v>10</v>
          </cell>
        </row>
        <row r="13">
          <cell r="C13">
            <v>10</v>
          </cell>
        </row>
        <row r="14">
          <cell r="C14">
            <v>10</v>
          </cell>
        </row>
        <row r="15">
          <cell r="C15">
            <v>10</v>
          </cell>
        </row>
        <row r="16">
          <cell r="C16">
            <v>10</v>
          </cell>
        </row>
        <row r="17">
          <cell r="C17">
            <v>10</v>
          </cell>
        </row>
      </sheetData>
      <sheetData sheetId="17" refreshError="1"/>
      <sheetData sheetId="18" refreshError="1"/>
      <sheetData sheetId="19" refreshError="1"/>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Ex Ante &amp; Ex Post MWs"/>
      <sheetName val="Load Impacts (ExPost &amp; ExAnte)"/>
      <sheetName val="2009 TA-TI Distribution"/>
      <sheetName val="2012 TA-TI Distribution"/>
      <sheetName val="2015 TA-TI Distribution"/>
      <sheetName val="2017 TA-TI Distribution"/>
      <sheetName val="2017 DRP Expenditures"/>
      <sheetName val="DRP Carryover Expenditures "/>
      <sheetName val="Incentives"/>
      <sheetName val="Marketing-Monthly"/>
      <sheetName val="Marketing-Quarterly"/>
      <sheetName val="Fund Shift Log"/>
      <sheetName val="Event Summary"/>
      <sheetName val="Aliso Canyon Program MW"/>
      <sheetName val="Aliso Canyon Expenditures"/>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29</v>
          </cell>
          <cell r="D7">
            <v>29</v>
          </cell>
          <cell r="E7">
            <v>29</v>
          </cell>
          <cell r="F7">
            <v>29</v>
          </cell>
          <cell r="G7">
            <v>29</v>
          </cell>
          <cell r="H7">
            <v>29</v>
          </cell>
          <cell r="I7">
            <v>29</v>
          </cell>
          <cell r="J7">
            <v>29</v>
          </cell>
          <cell r="K7">
            <v>29</v>
          </cell>
          <cell r="L7">
            <v>29</v>
          </cell>
          <cell r="M7">
            <v>29</v>
          </cell>
          <cell r="N7">
            <v>29</v>
          </cell>
        </row>
        <row r="8">
          <cell r="B8" t="str">
            <v>AMP Contracts/DR Contracts (AMP) - Day Ahead</v>
          </cell>
          <cell r="C8" t="str">
            <v>N/A</v>
          </cell>
          <cell r="D8" t="str">
            <v>N/A</v>
          </cell>
          <cell r="E8" t="str">
            <v>N/A</v>
          </cell>
          <cell r="F8" t="str">
            <v>N/A</v>
          </cell>
          <cell r="G8" t="str">
            <v>N/A</v>
          </cell>
          <cell r="H8" t="str">
            <v>N/A</v>
          </cell>
          <cell r="I8" t="str">
            <v>N/A</v>
          </cell>
          <cell r="J8" t="str">
            <v>N/A</v>
          </cell>
          <cell r="K8" t="str">
            <v>N/A</v>
          </cell>
          <cell r="L8" t="str">
            <v>N/A</v>
          </cell>
          <cell r="M8" t="str">
            <v>N/A</v>
          </cell>
          <cell r="N8" t="str">
            <v>N/A</v>
          </cell>
        </row>
        <row r="9">
          <cell r="B9" t="str">
            <v>AMP Contracts/DR Contracts (AMP) - Day Of</v>
          </cell>
          <cell r="C9">
            <v>28.223458823529409</v>
          </cell>
          <cell r="D9">
            <v>63</v>
          </cell>
          <cell r="E9">
            <v>63</v>
          </cell>
          <cell r="F9">
            <v>63</v>
          </cell>
          <cell r="G9">
            <v>63</v>
          </cell>
          <cell r="H9">
            <v>63</v>
          </cell>
          <cell r="I9">
            <v>63</v>
          </cell>
          <cell r="J9">
            <v>63</v>
          </cell>
          <cell r="K9">
            <v>63</v>
          </cell>
          <cell r="L9">
            <v>63</v>
          </cell>
          <cell r="M9">
            <v>63</v>
          </cell>
          <cell r="N9">
            <v>63</v>
          </cell>
        </row>
        <row r="10">
          <cell r="B10" t="str">
            <v>Base Interruptible Program (BIP) 15 Minute Option</v>
          </cell>
          <cell r="C10">
            <v>2849</v>
          </cell>
          <cell r="D10">
            <v>2849</v>
          </cell>
          <cell r="E10">
            <v>2849</v>
          </cell>
          <cell r="F10">
            <v>2849</v>
          </cell>
          <cell r="G10">
            <v>2849</v>
          </cell>
          <cell r="H10">
            <v>2849</v>
          </cell>
          <cell r="I10">
            <v>2849</v>
          </cell>
          <cell r="J10">
            <v>2849</v>
          </cell>
          <cell r="K10">
            <v>2849</v>
          </cell>
          <cell r="L10">
            <v>2849</v>
          </cell>
          <cell r="M10">
            <v>2849</v>
          </cell>
          <cell r="N10">
            <v>2849</v>
          </cell>
        </row>
        <row r="11">
          <cell r="B11" t="str">
            <v>Base Interruptible Program (BIP) 30 Minute Option</v>
          </cell>
          <cell r="C11">
            <v>864</v>
          </cell>
          <cell r="D11">
            <v>864</v>
          </cell>
          <cell r="E11">
            <v>864</v>
          </cell>
          <cell r="F11">
            <v>864</v>
          </cell>
          <cell r="G11">
            <v>864</v>
          </cell>
          <cell r="H11">
            <v>864</v>
          </cell>
          <cell r="I11">
            <v>864</v>
          </cell>
          <cell r="J11">
            <v>864</v>
          </cell>
          <cell r="K11">
            <v>864</v>
          </cell>
          <cell r="L11">
            <v>864</v>
          </cell>
          <cell r="M11">
            <v>864</v>
          </cell>
          <cell r="N11">
            <v>864</v>
          </cell>
        </row>
        <row r="12">
          <cell r="B12" t="str">
            <v>Capacity Bidding Program (CBP) Day Ahead</v>
          </cell>
          <cell r="C12">
            <v>52.600999999999999</v>
          </cell>
          <cell r="D12">
            <v>52.600999999999999</v>
          </cell>
          <cell r="E12">
            <v>52.600999999999999</v>
          </cell>
          <cell r="F12">
            <v>52.600999999999999</v>
          </cell>
          <cell r="G12">
            <v>52.600999999999999</v>
          </cell>
          <cell r="H12">
            <v>52.600999999999999</v>
          </cell>
          <cell r="I12">
            <v>52.600999999999999</v>
          </cell>
          <cell r="J12">
            <v>52.600999999999999</v>
          </cell>
          <cell r="K12">
            <v>52.600999999999999</v>
          </cell>
          <cell r="L12">
            <v>52.600999999999999</v>
          </cell>
          <cell r="M12">
            <v>52.600999999999999</v>
          </cell>
          <cell r="N12">
            <v>52.600999999999999</v>
          </cell>
        </row>
        <row r="13">
          <cell r="B13" t="str">
            <v>Capacity Bidding Program (CBP) Day Of</v>
          </cell>
          <cell r="C13">
            <v>22.656954436450842</v>
          </cell>
          <cell r="D13">
            <v>22.656954436450842</v>
          </cell>
          <cell r="E13">
            <v>22.6569544364508</v>
          </cell>
          <cell r="F13">
            <v>22.6569544364508</v>
          </cell>
          <cell r="G13">
            <v>22.6569544364508</v>
          </cell>
          <cell r="H13">
            <v>22.6569544364508</v>
          </cell>
          <cell r="I13">
            <v>22.6569544364508</v>
          </cell>
          <cell r="J13">
            <v>22.6569544364508</v>
          </cell>
          <cell r="K13">
            <v>22.6569544364508</v>
          </cell>
          <cell r="L13">
            <v>22.6569544364508</v>
          </cell>
          <cell r="M13">
            <v>22.6569544364508</v>
          </cell>
          <cell r="N13">
            <v>22.6569544364508</v>
          </cell>
        </row>
        <row r="14">
          <cell r="B14" t="str">
            <v>Demand Bidding Program (DBP)</v>
          </cell>
          <cell r="C14">
            <v>131.99052922432065</v>
          </cell>
          <cell r="D14">
            <v>131.99052922432065</v>
          </cell>
          <cell r="E14">
            <v>131.99052922432099</v>
          </cell>
          <cell r="F14">
            <v>131.99052922432099</v>
          </cell>
          <cell r="G14">
            <v>131.99052922432099</v>
          </cell>
          <cell r="H14">
            <v>131.99052922432099</v>
          </cell>
          <cell r="I14">
            <v>131.99052922432099</v>
          </cell>
          <cell r="J14">
            <v>131.99052922432099</v>
          </cell>
          <cell r="K14">
            <v>131.99052922432099</v>
          </cell>
          <cell r="L14">
            <v>131.99052922432099</v>
          </cell>
          <cell r="M14">
            <v>131.99052922432099</v>
          </cell>
          <cell r="N14">
            <v>131.99052922432099</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11.133769999999959</v>
          </cell>
          <cell r="D16">
            <v>10.66961000000008</v>
          </cell>
          <cell r="E16">
            <v>10.668510000000015</v>
          </cell>
          <cell r="F16">
            <v>7.0087999999999742</v>
          </cell>
          <cell r="G16">
            <v>7.0702000000000229</v>
          </cell>
          <cell r="H16">
            <v>185.03023999999996</v>
          </cell>
          <cell r="I16">
            <v>113.70899999999997</v>
          </cell>
          <cell r="J16">
            <v>20.165099999999939</v>
          </cell>
          <cell r="K16">
            <v>140.12418</v>
          </cell>
          <cell r="L16">
            <v>-1.2983799999999974</v>
          </cell>
          <cell r="M16">
            <v>-0.15322000000001026</v>
          </cell>
          <cell r="N16">
            <v>2.5901700000000121</v>
          </cell>
        </row>
        <row r="17">
          <cell r="B17" t="str">
            <v>Save Power Day (SPD/PTR)</v>
          </cell>
          <cell r="C17">
            <v>0.08</v>
          </cell>
          <cell r="D17">
            <v>0.08</v>
          </cell>
          <cell r="E17">
            <v>0.08</v>
          </cell>
          <cell r="F17">
            <v>0.75</v>
          </cell>
          <cell r="G17">
            <v>0.75</v>
          </cell>
          <cell r="H17">
            <v>0.75</v>
          </cell>
          <cell r="I17">
            <v>0.75</v>
          </cell>
          <cell r="J17">
            <v>0.75</v>
          </cell>
          <cell r="K17">
            <v>0.75</v>
          </cell>
          <cell r="L17">
            <v>0.75</v>
          </cell>
          <cell r="M17">
            <v>0.75</v>
          </cell>
          <cell r="N17">
            <v>0.75</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Critical Peak Pricing (CPP/SAI)</v>
          </cell>
          <cell r="C19">
            <v>13.528938293457031</v>
          </cell>
          <cell r="D19">
            <v>13.528938293457031</v>
          </cell>
          <cell r="E19">
            <v>13.528938293456999</v>
          </cell>
          <cell r="F19">
            <v>13.528938293456999</v>
          </cell>
          <cell r="G19">
            <v>13.528938293456999</v>
          </cell>
          <cell r="H19">
            <v>13.528938293456999</v>
          </cell>
          <cell r="I19">
            <v>13.528938293456999</v>
          </cell>
          <cell r="J19">
            <v>13.528938293456999</v>
          </cell>
          <cell r="K19">
            <v>13.528938293456999</v>
          </cell>
          <cell r="L19">
            <v>13.528938293456999</v>
          </cell>
          <cell r="M19">
            <v>13.528938293456999</v>
          </cell>
          <cell r="N19">
            <v>13.528938293456999</v>
          </cell>
        </row>
        <row r="20">
          <cell r="B20" t="str">
            <v>Summer Discount Plan (SDP) - Commercial</v>
          </cell>
          <cell r="C20">
            <v>2</v>
          </cell>
          <cell r="D20">
            <v>2</v>
          </cell>
          <cell r="E20">
            <v>2</v>
          </cell>
          <cell r="F20">
            <v>2</v>
          </cell>
          <cell r="G20">
            <v>2</v>
          </cell>
          <cell r="H20">
            <v>2</v>
          </cell>
          <cell r="I20">
            <v>2</v>
          </cell>
          <cell r="J20">
            <v>2</v>
          </cell>
          <cell r="K20">
            <v>2</v>
          </cell>
          <cell r="L20">
            <v>2</v>
          </cell>
          <cell r="M20">
            <v>2</v>
          </cell>
          <cell r="N20">
            <v>2</v>
          </cell>
        </row>
        <row r="21">
          <cell r="B21" t="str">
            <v>Summer Discount Plan (SDP) - Residential</v>
          </cell>
          <cell r="C21">
            <v>1</v>
          </cell>
          <cell r="D21">
            <v>1</v>
          </cell>
          <cell r="E21">
            <v>1</v>
          </cell>
          <cell r="F21">
            <v>1</v>
          </cell>
          <cell r="G21">
            <v>1</v>
          </cell>
          <cell r="H21">
            <v>1</v>
          </cell>
          <cell r="I21">
            <v>1</v>
          </cell>
          <cell r="J21">
            <v>1</v>
          </cell>
          <cell r="K21">
            <v>1</v>
          </cell>
          <cell r="L21">
            <v>1</v>
          </cell>
          <cell r="M21">
            <v>1</v>
          </cell>
          <cell r="N21">
            <v>1</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29">
          <cell r="B29" t="str">
            <v>Agricultural Pumping Interruptible (API)</v>
          </cell>
          <cell r="C29">
            <v>18.5</v>
          </cell>
          <cell r="D29">
            <v>21.5</v>
          </cell>
          <cell r="E29">
            <v>26.5</v>
          </cell>
          <cell r="F29">
            <v>36.799999999999997</v>
          </cell>
          <cell r="G29">
            <v>42</v>
          </cell>
          <cell r="H29">
            <v>44.116674359849412</v>
          </cell>
          <cell r="I29">
            <v>50</v>
          </cell>
          <cell r="J29">
            <v>42.602053819865766</v>
          </cell>
          <cell r="K29">
            <v>34.255162802136468</v>
          </cell>
          <cell r="L29">
            <v>31.890973094966448</v>
          </cell>
          <cell r="M29">
            <v>23.587706480838932</v>
          </cell>
          <cell r="N29">
            <v>21.92495157821477</v>
          </cell>
        </row>
        <row r="30">
          <cell r="B30" t="str">
            <v>AMP Contracts/DR Contracts (AMP) - Day Ahead</v>
          </cell>
          <cell r="C30" t="str">
            <v>N/A</v>
          </cell>
          <cell r="D30" t="str">
            <v>N/A</v>
          </cell>
          <cell r="E30" t="str">
            <v>N/A</v>
          </cell>
          <cell r="F30" t="str">
            <v>N/A</v>
          </cell>
          <cell r="G30" t="str">
            <v>N/A</v>
          </cell>
          <cell r="H30" t="str">
            <v>N/A</v>
          </cell>
          <cell r="I30" t="str">
            <v>N/A</v>
          </cell>
          <cell r="J30" t="str">
            <v>N/A</v>
          </cell>
          <cell r="K30" t="str">
            <v>N/A</v>
          </cell>
          <cell r="L30" t="str">
            <v>N/A</v>
          </cell>
          <cell r="M30" t="str">
            <v>N/A</v>
          </cell>
          <cell r="N30" t="str">
            <v>N/A</v>
          </cell>
        </row>
        <row r="31">
          <cell r="B31" t="str">
            <v>AMP Contracts/DR Contracts (AMP) - Day Of</v>
          </cell>
          <cell r="C31">
            <v>64.424540000000007</v>
          </cell>
          <cell r="D31">
            <v>64.597279999999998</v>
          </cell>
          <cell r="E31">
            <v>64.173100000000005</v>
          </cell>
          <cell r="F31">
            <v>63.965380000000003</v>
          </cell>
          <cell r="G31">
            <v>62.574199999999998</v>
          </cell>
          <cell r="H31">
            <v>60.973659999999995</v>
          </cell>
          <cell r="I31">
            <v>60.687260000000002</v>
          </cell>
          <cell r="J31">
            <v>61.713520000000003</v>
          </cell>
          <cell r="K31">
            <v>60.420759999999994</v>
          </cell>
          <cell r="L31">
            <v>60.405820000000006</v>
          </cell>
          <cell r="M31">
            <v>65.391599999999997</v>
          </cell>
          <cell r="N31">
            <v>65.012219999999999</v>
          </cell>
        </row>
        <row r="32">
          <cell r="B32" t="str">
            <v>Base Interruptible Program (BIP) 15 Minute Option</v>
          </cell>
          <cell r="C32">
            <v>2130.2926800000005</v>
          </cell>
          <cell r="D32">
            <v>2323.6901200000002</v>
          </cell>
          <cell r="E32">
            <v>2430.5622400000002</v>
          </cell>
          <cell r="F32">
            <v>2174.0125200000002</v>
          </cell>
          <cell r="G32">
            <v>2419.7093000000004</v>
          </cell>
          <cell r="H32">
            <v>2587.5008400000002</v>
          </cell>
          <cell r="I32">
            <v>2604.3987000000002</v>
          </cell>
          <cell r="J32">
            <v>2567.1692600000001</v>
          </cell>
          <cell r="K32">
            <v>2573.5813800000001</v>
          </cell>
          <cell r="L32">
            <v>2580.9242199999999</v>
          </cell>
          <cell r="M32">
            <v>2443.6797999999999</v>
          </cell>
          <cell r="N32">
            <v>2113.1920799999998</v>
          </cell>
        </row>
        <row r="33">
          <cell r="B33" t="str">
            <v>Base Interruptible Program (BIP) 30 Minute Option</v>
          </cell>
          <cell r="C33">
            <v>834.27287999999976</v>
          </cell>
          <cell r="D33">
            <v>841.30407999999989</v>
          </cell>
          <cell r="E33">
            <v>833.34976000000006</v>
          </cell>
          <cell r="F33">
            <v>901.0122600000002</v>
          </cell>
          <cell r="G33">
            <v>965.12040000000013</v>
          </cell>
          <cell r="H33">
            <v>942.91847999999982</v>
          </cell>
          <cell r="I33">
            <v>938.1292400000001</v>
          </cell>
          <cell r="J33">
            <v>979.05939999999998</v>
          </cell>
          <cell r="K33">
            <v>931.89969999999994</v>
          </cell>
          <cell r="L33">
            <v>960.92663999999991</v>
          </cell>
          <cell r="M33">
            <v>872.01353999999992</v>
          </cell>
          <cell r="N33">
            <v>834.06171999999992</v>
          </cell>
        </row>
        <row r="34">
          <cell r="B34" t="str">
            <v>Capacity Bidding Program (CBP) Day Ahead</v>
          </cell>
          <cell r="C34">
            <v>37.109500000000004</v>
          </cell>
          <cell r="D34">
            <v>38.266720000000007</v>
          </cell>
          <cell r="E34">
            <v>37.109479999999998</v>
          </cell>
          <cell r="F34">
            <v>37.05952000000002</v>
          </cell>
          <cell r="G34">
            <v>34.760619999999996</v>
          </cell>
          <cell r="H34">
            <v>48.956039999999994</v>
          </cell>
          <cell r="I34">
            <v>51.197819999999993</v>
          </cell>
          <cell r="J34">
            <v>52.754660000000001</v>
          </cell>
          <cell r="K34">
            <v>64.124620000000007</v>
          </cell>
          <cell r="L34">
            <v>62.284999999999989</v>
          </cell>
          <cell r="M34">
            <v>37.10952000000001</v>
          </cell>
          <cell r="N34">
            <v>37.109540000000003</v>
          </cell>
        </row>
        <row r="35">
          <cell r="B35" t="str">
            <v>Capacity Bidding Program (CBP) Day Of</v>
          </cell>
          <cell r="C35">
            <v>29.50657</v>
          </cell>
          <cell r="D35">
            <v>30.582462</v>
          </cell>
          <cell r="E35">
            <v>29.697166000000003</v>
          </cell>
          <cell r="F35">
            <v>32.070360000000008</v>
          </cell>
          <cell r="G35">
            <v>27.839880000000004</v>
          </cell>
          <cell r="H35">
            <v>34.02704</v>
          </cell>
          <cell r="I35">
            <v>34.405199999999994</v>
          </cell>
          <cell r="J35">
            <v>36.056179999999998</v>
          </cell>
          <cell r="K35">
            <v>40.459119999999999</v>
          </cell>
          <cell r="L35">
            <v>38.924100000000003</v>
          </cell>
          <cell r="M35">
            <v>28.95234</v>
          </cell>
          <cell r="N35">
            <v>28.831691999999997</v>
          </cell>
        </row>
        <row r="36">
          <cell r="B36" t="str">
            <v>Demand Bidding Program (DBP)</v>
          </cell>
          <cell r="C36">
            <v>61.587115478515628</v>
          </cell>
          <cell r="D36">
            <v>60.933198547363283</v>
          </cell>
          <cell r="E36">
            <v>62.231280517578128</v>
          </cell>
          <cell r="F36">
            <v>72.254064941406256</v>
          </cell>
          <cell r="G36">
            <v>84.783610534667972</v>
          </cell>
          <cell r="H36">
            <v>138.95293579101562</v>
          </cell>
          <cell r="I36">
            <v>138.30568542480469</v>
          </cell>
          <cell r="J36">
            <v>140.63786315917969</v>
          </cell>
          <cell r="K36">
            <v>135.22264099121094</v>
          </cell>
          <cell r="L36">
            <v>85.829658508300781</v>
          </cell>
          <cell r="M36">
            <v>71.471450042724612</v>
          </cell>
          <cell r="N36">
            <v>57.113943481445311</v>
          </cell>
        </row>
        <row r="37">
          <cell r="B37" t="str">
            <v>Optional Binding Mandatory Curtailment (OBMC)</v>
          </cell>
          <cell r="C37">
            <v>1596.9</v>
          </cell>
          <cell r="D37">
            <v>1599.4</v>
          </cell>
          <cell r="E37">
            <v>1601.1</v>
          </cell>
          <cell r="F37">
            <v>1555.4</v>
          </cell>
          <cell r="G37">
            <v>1609.8</v>
          </cell>
          <cell r="H37">
            <v>1524.3</v>
          </cell>
          <cell r="I37">
            <v>1510.6</v>
          </cell>
          <cell r="J37">
            <v>1532.1</v>
          </cell>
          <cell r="K37">
            <v>1469.2</v>
          </cell>
          <cell r="L37">
            <v>1450.6</v>
          </cell>
          <cell r="M37">
            <v>1498.3</v>
          </cell>
          <cell r="N37">
            <v>1348.1</v>
          </cell>
        </row>
        <row r="38">
          <cell r="B38" t="str">
            <v>Real Time Pricing (RTP)</v>
          </cell>
          <cell r="C38">
            <v>3.639960784313871</v>
          </cell>
          <cell r="D38">
            <v>3.639960784313871</v>
          </cell>
          <cell r="E38">
            <v>3.5298235294117148</v>
          </cell>
          <cell r="F38">
            <v>1.5244117647057465</v>
          </cell>
          <cell r="G38">
            <v>1.52447058823509</v>
          </cell>
          <cell r="H38">
            <v>-43.506352941176374</v>
          </cell>
          <cell r="I38">
            <v>-43.564882352941368</v>
          </cell>
          <cell r="J38">
            <v>15.668431372549094</v>
          </cell>
          <cell r="K38">
            <v>-43.524176470588145</v>
          </cell>
          <cell r="L38">
            <v>1.5257843137255804</v>
          </cell>
          <cell r="M38">
            <v>3.6210000000000946</v>
          </cell>
          <cell r="N38">
            <v>3.6520980392156162</v>
          </cell>
        </row>
        <row r="39">
          <cell r="B39" t="str">
            <v>Save Power Day (SPD/PTR)</v>
          </cell>
          <cell r="C39">
            <v>2.6410860000000015E-2</v>
          </cell>
          <cell r="D39">
            <v>2.6410860000000015E-2</v>
          </cell>
          <cell r="E39">
            <v>0.03</v>
          </cell>
          <cell r="F39">
            <v>0.29673558</v>
          </cell>
          <cell r="G39">
            <v>0.33261631999999997</v>
          </cell>
          <cell r="H39">
            <v>0.37080456000000012</v>
          </cell>
          <cell r="I39">
            <v>0.42700341999999997</v>
          </cell>
          <cell r="J39">
            <v>0.49451341999999998</v>
          </cell>
          <cell r="K39">
            <v>0.43385180000000007</v>
          </cell>
          <cell r="L39">
            <v>0.41684123999999995</v>
          </cell>
          <cell r="M39">
            <v>5.1790000000000451E-4</v>
          </cell>
          <cell r="N39">
            <v>2.6410860000000015E-2</v>
          </cell>
        </row>
        <row r="40">
          <cell r="B40" t="str">
            <v>Scheduled Load Reduction Program (SLRP)</v>
          </cell>
          <cell r="C40" t="str">
            <v>N/A</v>
          </cell>
          <cell r="D40" t="str">
            <v>N/A</v>
          </cell>
          <cell r="E40" t="str">
            <v>N/A</v>
          </cell>
          <cell r="F40" t="str">
            <v>N/A</v>
          </cell>
          <cell r="G40" t="str">
            <v>N/A</v>
          </cell>
          <cell r="H40" t="str">
            <v>N/A</v>
          </cell>
          <cell r="I40" t="str">
            <v>N/A</v>
          </cell>
          <cell r="J40" t="str">
            <v>N/A</v>
          </cell>
          <cell r="K40" t="str">
            <v>N/A</v>
          </cell>
          <cell r="L40" t="str">
            <v>N/A</v>
          </cell>
          <cell r="M40" t="str">
            <v>N/A</v>
          </cell>
          <cell r="N40" t="str">
            <v>N/A</v>
          </cell>
        </row>
        <row r="41">
          <cell r="B41" t="str">
            <v>Critical Peak Pricing (CPP/SAI)</v>
          </cell>
          <cell r="C41">
            <v>3.9588684920039965</v>
          </cell>
          <cell r="D41">
            <v>3.9588684920039965</v>
          </cell>
          <cell r="E41">
            <v>3.9203337109351821</v>
          </cell>
          <cell r="F41">
            <v>8.5359215496207277</v>
          </cell>
          <cell r="G41">
            <v>8.6095200047447076</v>
          </cell>
          <cell r="H41">
            <v>8.4802333205719158</v>
          </cell>
          <cell r="I41">
            <v>8.1923510190243309</v>
          </cell>
          <cell r="J41">
            <v>8.4913727153365475</v>
          </cell>
          <cell r="K41">
            <v>8.8949786541217613</v>
          </cell>
          <cell r="L41">
            <v>9.1588675115879674</v>
          </cell>
          <cell r="M41">
            <v>4.2939021329505973</v>
          </cell>
          <cell r="N41">
            <v>3.9044244384337587</v>
          </cell>
        </row>
        <row r="42">
          <cell r="B42" t="str">
            <v>Summer Discount Plan (SDP) - Commercial</v>
          </cell>
          <cell r="C42">
            <v>0.856155</v>
          </cell>
          <cell r="D42">
            <v>0.95464700000000025</v>
          </cell>
          <cell r="E42">
            <v>0.97569239999999979</v>
          </cell>
          <cell r="F42">
            <v>1.9597491999999987</v>
          </cell>
          <cell r="G42">
            <v>2.2372223999999994</v>
          </cell>
          <cell r="H42">
            <v>2.4118027999999998</v>
          </cell>
          <cell r="I42">
            <v>2.7627631999999993</v>
          </cell>
          <cell r="J42">
            <v>3.4501033999999997</v>
          </cell>
          <cell r="K42">
            <v>3.0583541999999992</v>
          </cell>
          <cell r="L42">
            <v>2.8202828000000002</v>
          </cell>
          <cell r="M42">
            <v>1.4659659999999999</v>
          </cell>
          <cell r="N42">
            <v>0.72964600000000002</v>
          </cell>
        </row>
        <row r="43">
          <cell r="B43" t="str">
            <v>Summer Discount Plan (SDP) - Residential</v>
          </cell>
          <cell r="C43">
            <v>0</v>
          </cell>
          <cell r="D43">
            <v>0</v>
          </cell>
          <cell r="E43">
            <v>0</v>
          </cell>
          <cell r="F43">
            <v>0.20236402000000001</v>
          </cell>
          <cell r="G43">
            <v>0.33292507199999999</v>
          </cell>
          <cell r="H43">
            <v>0.47020932199999999</v>
          </cell>
          <cell r="I43">
            <v>0.656881296</v>
          </cell>
          <cell r="J43">
            <v>0.81859618000000012</v>
          </cell>
          <cell r="K43">
            <v>0.63011596799999992</v>
          </cell>
          <cell r="L43">
            <v>0.47313230599999995</v>
          </cell>
          <cell r="M43">
            <v>0.10777291600000001</v>
          </cell>
          <cell r="N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35" totalsRowShown="0" headerRowDxfId="21" dataDxfId="19" headerRowBorderDxfId="20" tableBorderDxfId="18" totalsRowBorderDxfId="17">
  <autoFilter ref="A1:E35" xr:uid="{00000000-0009-0000-0100-000002000000}"/>
  <tableColumns count="5">
    <tableColumn id="1" xr3:uid="{00000000-0010-0000-0000-000001000000}" name="Program Names" dataDxfId="16"/>
    <tableColumn id="2" xr3:uid="{00000000-0010-0000-0000-000002000000}" name="Program Ex Ante &amp; Ex Post MWs" dataDxfId="15"/>
    <tableColumn id="3" xr3:uid="{00000000-0010-0000-0000-000003000000}" name="Load Impacts (ExPost &amp; ExAnte)" dataDxfId="14"/>
    <tableColumn id="4" xr3:uid="{00000000-0010-0000-0000-000004000000}" name="2009-2018 TA-TI Distribution" dataDxfId="13"/>
    <tableColumn id="5" xr3:uid="{00000000-0010-0000-0000-000005000000}" name="2019 DRP Expenditures" dataDxfId="1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opLeftCell="A10" workbookViewId="0">
      <selection activeCell="A15" sqref="A15"/>
    </sheetView>
  </sheetViews>
  <sheetFormatPr defaultRowHeight="10.199999999999999"/>
  <cols>
    <col min="1" max="1" width="56.7109375" customWidth="1"/>
    <col min="2" max="2" width="34.5703125" bestFit="1" customWidth="1"/>
    <col min="3" max="3" width="34.7109375" bestFit="1" customWidth="1"/>
    <col min="4" max="4" width="34.140625" bestFit="1" customWidth="1"/>
    <col min="5" max="5" width="28.42578125" bestFit="1" customWidth="1"/>
  </cols>
  <sheetData>
    <row r="1" spans="1:5" ht="13.8">
      <c r="A1" s="545" t="s">
        <v>281</v>
      </c>
      <c r="B1" s="545" t="s">
        <v>282</v>
      </c>
      <c r="C1" s="545" t="s">
        <v>284</v>
      </c>
      <c r="D1" s="582" t="s">
        <v>298</v>
      </c>
      <c r="E1" s="582" t="s">
        <v>299</v>
      </c>
    </row>
    <row r="2" spans="1:5" ht="13.8">
      <c r="A2" s="546" t="s">
        <v>174</v>
      </c>
      <c r="B2" s="547" t="s">
        <v>283</v>
      </c>
      <c r="C2" s="547" t="s">
        <v>283</v>
      </c>
      <c r="D2" s="581" t="s">
        <v>283</v>
      </c>
      <c r="E2" s="551" t="s">
        <v>283</v>
      </c>
    </row>
    <row r="3" spans="1:5" ht="13.8">
      <c r="A3" s="548" t="s">
        <v>112</v>
      </c>
      <c r="B3" s="549" t="s">
        <v>283</v>
      </c>
      <c r="C3" s="549" t="s">
        <v>283</v>
      </c>
      <c r="D3" s="581"/>
      <c r="E3" s="581"/>
    </row>
    <row r="4" spans="1:5" ht="13.8">
      <c r="A4" s="548" t="s">
        <v>111</v>
      </c>
      <c r="B4" s="549" t="s">
        <v>283</v>
      </c>
      <c r="C4" s="549" t="s">
        <v>283</v>
      </c>
      <c r="D4" s="581"/>
      <c r="E4" s="581"/>
    </row>
    <row r="5" spans="1:5" ht="13.8">
      <c r="A5" s="578" t="s">
        <v>39</v>
      </c>
      <c r="B5" s="579"/>
      <c r="C5" s="580"/>
      <c r="D5" s="581" t="s">
        <v>283</v>
      </c>
      <c r="E5" s="551" t="s">
        <v>283</v>
      </c>
    </row>
    <row r="6" spans="1:5" ht="13.8">
      <c r="A6" s="550" t="s">
        <v>114</v>
      </c>
      <c r="B6" s="549" t="s">
        <v>283</v>
      </c>
      <c r="C6" s="549" t="s">
        <v>283</v>
      </c>
      <c r="D6" s="581"/>
      <c r="E6" s="581"/>
    </row>
    <row r="7" spans="1:5" ht="13.8">
      <c r="A7" s="548" t="s">
        <v>113</v>
      </c>
      <c r="B7" s="549" t="s">
        <v>283</v>
      </c>
      <c r="C7" s="549" t="s">
        <v>283</v>
      </c>
      <c r="D7" s="581"/>
      <c r="E7" s="581"/>
    </row>
    <row r="8" spans="1:5" ht="13.8">
      <c r="A8" s="578" t="s">
        <v>44</v>
      </c>
      <c r="B8" s="579"/>
      <c r="C8" s="581"/>
      <c r="D8" s="581" t="s">
        <v>283</v>
      </c>
      <c r="E8" s="551" t="s">
        <v>283</v>
      </c>
    </row>
    <row r="9" spans="1:5" ht="13.8">
      <c r="A9" s="591" t="s">
        <v>181</v>
      </c>
      <c r="B9" s="549"/>
      <c r="C9" s="551"/>
      <c r="D9" s="551"/>
      <c r="E9" s="551" t="s">
        <v>283</v>
      </c>
    </row>
    <row r="10" spans="1:5" ht="13.8">
      <c r="A10" s="591" t="s">
        <v>182</v>
      </c>
      <c r="B10" s="549"/>
      <c r="C10" s="551"/>
      <c r="D10" s="551"/>
      <c r="E10" s="551" t="s">
        <v>283</v>
      </c>
    </row>
    <row r="11" spans="1:5" ht="27.6">
      <c r="A11" s="597" t="s">
        <v>183</v>
      </c>
      <c r="B11" s="549"/>
      <c r="C11" s="551"/>
      <c r="D11" s="551"/>
      <c r="E11" s="551" t="s">
        <v>283</v>
      </c>
    </row>
    <row r="12" spans="1:5" ht="13.8">
      <c r="A12" s="550" t="s">
        <v>169</v>
      </c>
      <c r="B12" s="549" t="s">
        <v>283</v>
      </c>
      <c r="C12" s="551" t="s">
        <v>283</v>
      </c>
      <c r="D12" s="581"/>
      <c r="E12" s="581"/>
    </row>
    <row r="13" spans="1:5" ht="13.8">
      <c r="A13" s="550" t="s">
        <v>349</v>
      </c>
      <c r="B13" s="549"/>
      <c r="C13" s="551"/>
      <c r="D13" s="551"/>
      <c r="E13" s="551"/>
    </row>
    <row r="14" spans="1:5" ht="13.8">
      <c r="A14" s="550" t="s">
        <v>350</v>
      </c>
      <c r="B14" s="549"/>
      <c r="C14" s="551"/>
      <c r="D14" s="551"/>
      <c r="E14" s="551"/>
    </row>
    <row r="15" spans="1:5" ht="13.8">
      <c r="A15" s="550" t="s">
        <v>351</v>
      </c>
      <c r="B15" s="549"/>
      <c r="C15" s="551"/>
      <c r="D15" s="551"/>
      <c r="E15" s="551"/>
    </row>
    <row r="16" spans="1:5" ht="13.8">
      <c r="A16" s="548" t="s">
        <v>45</v>
      </c>
      <c r="B16" s="549" t="s">
        <v>8</v>
      </c>
      <c r="C16" s="551" t="s">
        <v>8</v>
      </c>
      <c r="D16" s="581"/>
      <c r="E16" s="581"/>
    </row>
    <row r="17" spans="1:5" ht="13.8">
      <c r="A17" s="552" t="s">
        <v>144</v>
      </c>
      <c r="B17" s="549" t="s">
        <v>8</v>
      </c>
      <c r="C17" s="551" t="s">
        <v>8</v>
      </c>
      <c r="D17" s="581"/>
      <c r="E17" s="551" t="s">
        <v>283</v>
      </c>
    </row>
    <row r="18" spans="1:5" ht="13.8">
      <c r="A18" s="591" t="s">
        <v>185</v>
      </c>
      <c r="B18" s="549"/>
      <c r="C18" s="551"/>
      <c r="D18" s="551"/>
      <c r="E18" s="551" t="s">
        <v>283</v>
      </c>
    </row>
    <row r="19" spans="1:5" ht="13.8">
      <c r="A19" s="591" t="s">
        <v>191</v>
      </c>
      <c r="B19" s="549"/>
      <c r="C19" s="551"/>
      <c r="D19" s="551"/>
      <c r="E19" s="551" t="s">
        <v>283</v>
      </c>
    </row>
    <row r="20" spans="1:5" ht="13.8">
      <c r="A20" s="591" t="s">
        <v>186</v>
      </c>
      <c r="B20" s="549"/>
      <c r="C20" s="551"/>
      <c r="D20" s="551"/>
      <c r="E20" s="551" t="s">
        <v>283</v>
      </c>
    </row>
    <row r="21" spans="1:5" ht="13.8">
      <c r="A21" s="591" t="s">
        <v>194</v>
      </c>
      <c r="B21" s="549"/>
      <c r="C21" s="551"/>
      <c r="D21" s="551"/>
      <c r="E21" s="551" t="s">
        <v>283</v>
      </c>
    </row>
    <row r="22" spans="1:5" ht="13.8">
      <c r="A22" s="591" t="s">
        <v>187</v>
      </c>
      <c r="B22" s="549"/>
      <c r="C22" s="551"/>
      <c r="D22" s="551"/>
      <c r="E22" s="551" t="s">
        <v>283</v>
      </c>
    </row>
    <row r="23" spans="1:5" ht="13.8">
      <c r="A23" s="591" t="s">
        <v>260</v>
      </c>
      <c r="B23" s="549"/>
      <c r="C23" s="551"/>
      <c r="D23" s="551"/>
      <c r="E23" s="551" t="s">
        <v>283</v>
      </c>
    </row>
    <row r="24" spans="1:5" ht="13.8">
      <c r="A24" s="591" t="s">
        <v>261</v>
      </c>
      <c r="B24" s="549"/>
      <c r="C24" s="551"/>
      <c r="D24" s="551"/>
      <c r="E24" s="551" t="s">
        <v>283</v>
      </c>
    </row>
    <row r="25" spans="1:5" ht="13.8">
      <c r="A25" s="591" t="s">
        <v>55</v>
      </c>
      <c r="B25" s="549"/>
      <c r="C25" s="551"/>
      <c r="D25" s="551"/>
      <c r="E25" s="551" t="s">
        <v>283</v>
      </c>
    </row>
    <row r="26" spans="1:5" ht="13.8">
      <c r="A26" s="259" t="s">
        <v>40</v>
      </c>
      <c r="B26" s="549" t="s">
        <v>283</v>
      </c>
      <c r="C26" s="551" t="s">
        <v>283</v>
      </c>
      <c r="D26" s="581" t="s">
        <v>283</v>
      </c>
      <c r="E26" s="551" t="s">
        <v>283</v>
      </c>
    </row>
    <row r="27" spans="1:5" ht="13.8">
      <c r="A27" s="259" t="s">
        <v>109</v>
      </c>
      <c r="B27" s="549" t="s">
        <v>283</v>
      </c>
      <c r="C27" s="551" t="s">
        <v>283</v>
      </c>
      <c r="D27" s="581" t="s">
        <v>283</v>
      </c>
      <c r="E27" s="581"/>
    </row>
    <row r="28" spans="1:5" ht="13.8">
      <c r="A28" s="591" t="s">
        <v>204</v>
      </c>
      <c r="B28" s="549"/>
      <c r="C28" s="551"/>
      <c r="D28" s="551"/>
      <c r="E28" s="551" t="s">
        <v>283</v>
      </c>
    </row>
    <row r="29" spans="1:5" ht="13.8">
      <c r="A29" s="259" t="s">
        <v>42</v>
      </c>
      <c r="B29" s="549" t="s">
        <v>283</v>
      </c>
      <c r="C29" s="551" t="s">
        <v>283</v>
      </c>
      <c r="D29" s="581" t="s">
        <v>283</v>
      </c>
      <c r="E29" s="551" t="s">
        <v>283</v>
      </c>
    </row>
    <row r="30" spans="1:5" ht="13.8">
      <c r="A30" s="592" t="s">
        <v>332</v>
      </c>
      <c r="B30" s="549" t="s">
        <v>283</v>
      </c>
      <c r="C30" s="551" t="s">
        <v>283</v>
      </c>
      <c r="D30" s="581"/>
      <c r="E30" s="551" t="s">
        <v>283</v>
      </c>
    </row>
    <row r="31" spans="1:5" ht="13.8">
      <c r="A31" s="591" t="s">
        <v>166</v>
      </c>
      <c r="B31" s="549"/>
      <c r="C31" s="551"/>
      <c r="D31" s="551"/>
      <c r="E31" s="551" t="s">
        <v>283</v>
      </c>
    </row>
    <row r="32" spans="1:5" ht="13.8">
      <c r="A32" s="1" t="s">
        <v>209</v>
      </c>
      <c r="B32" s="549" t="s">
        <v>283</v>
      </c>
      <c r="C32" s="551" t="s">
        <v>283</v>
      </c>
      <c r="D32" s="581"/>
      <c r="E32" s="581"/>
    </row>
    <row r="33" spans="1:5" ht="13.8">
      <c r="A33" s="1" t="s">
        <v>210</v>
      </c>
      <c r="B33" s="549" t="s">
        <v>283</v>
      </c>
      <c r="C33" s="551" t="s">
        <v>283</v>
      </c>
      <c r="D33" s="581"/>
      <c r="E33" s="581"/>
    </row>
    <row r="34" spans="1:5" ht="13.8">
      <c r="A34" s="29" t="s">
        <v>211</v>
      </c>
      <c r="B34" s="579"/>
      <c r="C34" s="581"/>
      <c r="D34" s="581" t="s">
        <v>283</v>
      </c>
      <c r="E34" s="551" t="s">
        <v>283</v>
      </c>
    </row>
    <row r="35" spans="1:5" ht="13.8">
      <c r="A35" s="591" t="s">
        <v>180</v>
      </c>
      <c r="B35" s="579"/>
      <c r="C35" s="581"/>
      <c r="D35" s="581"/>
      <c r="E35" s="551" t="s">
        <v>283</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U81"/>
  <sheetViews>
    <sheetView showGridLines="0" view="pageBreakPreview" zoomScale="60" zoomScaleNormal="60" workbookViewId="0">
      <selection activeCell="B1" sqref="B1:Y1"/>
    </sheetView>
  </sheetViews>
  <sheetFormatPr defaultColWidth="9.28515625" defaultRowHeight="13.8"/>
  <cols>
    <col min="1" max="1" width="1.7109375" style="1" customWidth="1"/>
    <col min="2" max="2" width="72" style="1" customWidth="1"/>
    <col min="3" max="3" width="19.85546875" style="1" customWidth="1"/>
    <col min="4" max="4" width="17.140625" style="1" customWidth="1"/>
    <col min="5" max="5" width="16" style="1" customWidth="1"/>
    <col min="6" max="6" width="18.7109375" style="1" customWidth="1"/>
    <col min="7" max="7" width="19.85546875" style="1" customWidth="1"/>
    <col min="8" max="8" width="16" style="1" customWidth="1"/>
    <col min="9" max="9" width="20" style="1" customWidth="1"/>
    <col min="10" max="10" width="16" style="726" customWidth="1"/>
    <col min="11" max="11" width="15.5703125" style="1" bestFit="1" customWidth="1"/>
    <col min="12" max="12" width="16.5703125" style="1" bestFit="1" customWidth="1"/>
    <col min="13" max="13" width="18" style="1" bestFit="1" customWidth="1"/>
    <col min="14" max="14" width="15.5703125" style="1" bestFit="1" customWidth="1"/>
    <col min="15" max="15" width="16" style="1" customWidth="1"/>
    <col min="16" max="16" width="19.5703125" style="1" customWidth="1"/>
    <col min="17" max="17" width="19.140625" style="1" customWidth="1"/>
    <col min="18" max="18" width="5.7109375" customWidth="1"/>
    <col min="19" max="19" width="11.42578125" style="1" customWidth="1"/>
    <col min="20" max="20" width="15.42578125" style="1" customWidth="1"/>
    <col min="21" max="21" width="11.42578125" style="1" customWidth="1"/>
    <col min="22" max="22" width="10.85546875" style="1" customWidth="1"/>
    <col min="23" max="16384" width="9.28515625" style="1"/>
  </cols>
  <sheetData>
    <row r="1" spans="1:18" ht="58.8" customHeight="1">
      <c r="B1" s="765" t="s">
        <v>344</v>
      </c>
      <c r="C1" s="765"/>
      <c r="D1" s="778"/>
      <c r="E1" s="778"/>
      <c r="F1" s="778"/>
      <c r="G1" s="778"/>
      <c r="H1" s="778"/>
      <c r="I1" s="778"/>
      <c r="J1" s="778"/>
      <c r="K1" s="778"/>
      <c r="L1" s="778"/>
      <c r="M1" s="778"/>
      <c r="N1" s="778"/>
      <c r="O1" s="778"/>
      <c r="P1" s="778"/>
      <c r="Q1" s="778"/>
    </row>
    <row r="2" spans="1:18" s="67" customFormat="1">
      <c r="B2" s="218" t="s">
        <v>0</v>
      </c>
      <c r="C2" s="218"/>
      <c r="D2" s="65"/>
      <c r="E2" s="66"/>
      <c r="F2" s="66"/>
      <c r="G2" s="66"/>
      <c r="H2" s="66"/>
      <c r="I2" s="66"/>
      <c r="K2" s="66"/>
      <c r="L2" s="66"/>
      <c r="M2" s="66"/>
      <c r="N2" s="66"/>
      <c r="O2" s="66"/>
      <c r="P2" s="66"/>
      <c r="R2"/>
    </row>
    <row r="3" spans="1:18" s="67" customFormat="1">
      <c r="B3" s="65" t="s">
        <v>36</v>
      </c>
      <c r="C3" s="65"/>
      <c r="D3" s="65"/>
      <c r="E3" s="66"/>
      <c r="F3" s="66"/>
      <c r="G3" s="66"/>
      <c r="H3" s="66"/>
      <c r="I3" s="66"/>
      <c r="K3" s="66"/>
      <c r="L3" s="66"/>
      <c r="M3" s="66"/>
      <c r="N3" s="66"/>
      <c r="O3" s="66"/>
      <c r="P3" s="66"/>
      <c r="R3"/>
    </row>
    <row r="4" spans="1:18" s="67" customFormat="1">
      <c r="B4" s="65"/>
      <c r="C4" s="65"/>
      <c r="D4" s="65"/>
      <c r="E4" s="66"/>
      <c r="F4" s="66"/>
      <c r="G4" s="66"/>
      <c r="H4" s="66"/>
      <c r="I4" s="66"/>
      <c r="K4" s="66"/>
      <c r="L4" s="66"/>
      <c r="M4" s="66"/>
      <c r="N4" s="66"/>
      <c r="O4" s="66"/>
      <c r="P4" s="66"/>
      <c r="R4"/>
    </row>
    <row r="5" spans="1:18" ht="18" customHeight="1">
      <c r="B5" s="779" t="s">
        <v>37</v>
      </c>
      <c r="C5" s="783" t="s">
        <v>267</v>
      </c>
      <c r="D5" s="781" t="s">
        <v>311</v>
      </c>
      <c r="E5" s="781"/>
      <c r="F5" s="781"/>
      <c r="G5" s="781"/>
      <c r="H5" s="781"/>
      <c r="I5" s="781"/>
      <c r="J5" s="781"/>
      <c r="K5" s="781"/>
      <c r="L5" s="781"/>
      <c r="M5" s="781"/>
      <c r="N5" s="781"/>
      <c r="O5" s="781"/>
      <c r="P5" s="782" t="s">
        <v>269</v>
      </c>
      <c r="Q5" s="773" t="s">
        <v>173</v>
      </c>
    </row>
    <row r="6" spans="1:18" ht="40.200000000000003" customHeight="1">
      <c r="B6" s="780"/>
      <c r="C6" s="784"/>
      <c r="D6" s="68" t="s">
        <v>217</v>
      </c>
      <c r="E6" s="650" t="s">
        <v>2</v>
      </c>
      <c r="F6" s="28" t="s">
        <v>3</v>
      </c>
      <c r="G6" s="28" t="s">
        <v>4</v>
      </c>
      <c r="H6" s="28" t="s">
        <v>5</v>
      </c>
      <c r="I6" s="28" t="s">
        <v>6</v>
      </c>
      <c r="J6" s="725" t="s">
        <v>10</v>
      </c>
      <c r="K6" s="28" t="s">
        <v>11</v>
      </c>
      <c r="L6" s="28" t="s">
        <v>12</v>
      </c>
      <c r="M6" s="28" t="s">
        <v>13</v>
      </c>
      <c r="N6" s="28" t="s">
        <v>14</v>
      </c>
      <c r="O6" s="225" t="s">
        <v>15</v>
      </c>
      <c r="P6" s="770"/>
      <c r="Q6" s="774"/>
    </row>
    <row r="7" spans="1:18">
      <c r="B7" s="432" t="s">
        <v>122</v>
      </c>
      <c r="C7" s="532"/>
      <c r="D7" s="433"/>
      <c r="E7" s="433"/>
      <c r="F7" s="433"/>
      <c r="G7" s="433"/>
      <c r="H7" s="433"/>
      <c r="I7" s="433"/>
      <c r="J7" s="433"/>
      <c r="K7" s="433"/>
      <c r="L7" s="433"/>
      <c r="M7" s="433"/>
      <c r="N7" s="433"/>
      <c r="O7" s="433"/>
      <c r="P7" s="174"/>
      <c r="Q7" s="385"/>
    </row>
    <row r="8" spans="1:18">
      <c r="A8" s="29"/>
      <c r="B8" s="402" t="s">
        <v>105</v>
      </c>
      <c r="C8" s="71">
        <v>11053.474148538615</v>
      </c>
      <c r="D8" s="539">
        <v>-41.42</v>
      </c>
      <c r="E8" s="540">
        <v>6.02</v>
      </c>
      <c r="F8" s="64">
        <v>195.22659999999999</v>
      </c>
      <c r="G8" s="566">
        <v>-20.34</v>
      </c>
      <c r="H8" s="64">
        <v>1.97</v>
      </c>
      <c r="I8" s="566">
        <v>-1.95</v>
      </c>
      <c r="J8" s="64">
        <v>2.61</v>
      </c>
      <c r="K8" s="64">
        <v>-42.95</v>
      </c>
      <c r="L8" s="64">
        <v>-4.93</v>
      </c>
      <c r="M8" s="64">
        <v>-1.89</v>
      </c>
      <c r="N8" s="566"/>
      <c r="O8" s="566"/>
      <c r="P8" s="71">
        <f>SUM(D8:O8)</f>
        <v>92.346600000000009</v>
      </c>
      <c r="Q8" s="630">
        <f>C8+P8</f>
        <v>11145.820748538616</v>
      </c>
    </row>
    <row r="9" spans="1:18">
      <c r="A9" s="29"/>
      <c r="B9" s="402" t="s">
        <v>39</v>
      </c>
      <c r="C9" s="71">
        <v>7196.8006186360417</v>
      </c>
      <c r="D9" s="539">
        <v>-65.09</v>
      </c>
      <c r="E9" s="540">
        <v>9.41</v>
      </c>
      <c r="F9" s="64">
        <v>184.09219999999999</v>
      </c>
      <c r="G9" s="566">
        <v>-31.94</v>
      </c>
      <c r="H9" s="64">
        <v>3.09</v>
      </c>
      <c r="I9" s="566">
        <v>-3.06</v>
      </c>
      <c r="J9" s="64">
        <v>4.1100000000000003</v>
      </c>
      <c r="K9" s="64">
        <v>-66.459999999999994</v>
      </c>
      <c r="L9" s="64">
        <v>2360.42</v>
      </c>
      <c r="M9" s="64">
        <v>-485.89</v>
      </c>
      <c r="N9" s="566"/>
      <c r="O9" s="566"/>
      <c r="P9" s="71">
        <f>SUM(D9:O9)</f>
        <v>1908.6822000000002</v>
      </c>
      <c r="Q9" s="630">
        <f>C9+P9</f>
        <v>9105.4828186360428</v>
      </c>
    </row>
    <row r="10" spans="1:18">
      <c r="A10" s="29"/>
      <c r="B10" s="402" t="s">
        <v>40</v>
      </c>
      <c r="C10" s="71">
        <v>-8.3863670073524581</v>
      </c>
      <c r="D10" s="540">
        <v>0.05</v>
      </c>
      <c r="E10" s="540">
        <v>0.02</v>
      </c>
      <c r="F10" s="64">
        <v>6.7157999999999998</v>
      </c>
      <c r="G10" s="64">
        <v>0</v>
      </c>
      <c r="H10" s="64">
        <v>0</v>
      </c>
      <c r="I10" s="64">
        <v>0</v>
      </c>
      <c r="J10" s="64">
        <v>0</v>
      </c>
      <c r="K10" s="64">
        <v>-0.48</v>
      </c>
      <c r="L10" s="64">
        <v>0</v>
      </c>
      <c r="M10" s="64">
        <v>0</v>
      </c>
      <c r="N10" s="566"/>
      <c r="O10" s="566"/>
      <c r="P10" s="71">
        <f>SUM(D10:O10)</f>
        <v>6.3057999999999996</v>
      </c>
      <c r="Q10" s="630">
        <f>C10+P10</f>
        <v>-2.0805670073524585</v>
      </c>
    </row>
    <row r="11" spans="1:18" ht="12.75" customHeight="1">
      <c r="A11" s="29"/>
      <c r="B11" s="402" t="s">
        <v>41</v>
      </c>
      <c r="C11" s="71">
        <v>5.6127449188572456</v>
      </c>
      <c r="D11" s="539">
        <v>-10.72</v>
      </c>
      <c r="E11" s="540">
        <v>1.5</v>
      </c>
      <c r="F11" s="64">
        <v>13.355399999999999</v>
      </c>
      <c r="G11" s="566">
        <v>-5.21</v>
      </c>
      <c r="H11" s="64">
        <v>0.5</v>
      </c>
      <c r="I11" s="566">
        <v>-0.5</v>
      </c>
      <c r="J11" s="64">
        <v>0.67</v>
      </c>
      <c r="K11" s="64">
        <v>112.73</v>
      </c>
      <c r="L11" s="64">
        <v>-1.26</v>
      </c>
      <c r="M11" s="64">
        <v>-0.49</v>
      </c>
      <c r="N11" s="566"/>
      <c r="O11" s="566"/>
      <c r="P11" s="71">
        <f>SUM(D11:O11)</f>
        <v>110.5754</v>
      </c>
      <c r="Q11" s="630">
        <f>C11+P11</f>
        <v>116.18814491885725</v>
      </c>
    </row>
    <row r="12" spans="1:18">
      <c r="A12" s="29"/>
      <c r="B12" s="402" t="s">
        <v>42</v>
      </c>
      <c r="C12" s="71">
        <v>-6.5051848168758326</v>
      </c>
      <c r="D12" s="540">
        <v>0</v>
      </c>
      <c r="E12" s="540">
        <v>0</v>
      </c>
      <c r="F12" s="64">
        <v>0.59140000000000004</v>
      </c>
      <c r="G12" s="64">
        <v>0</v>
      </c>
      <c r="H12" s="64">
        <v>0</v>
      </c>
      <c r="I12" s="64">
        <v>0</v>
      </c>
      <c r="J12" s="64">
        <v>0</v>
      </c>
      <c r="K12" s="64">
        <v>0</v>
      </c>
      <c r="L12" s="64">
        <v>0</v>
      </c>
      <c r="M12" s="64">
        <v>0</v>
      </c>
      <c r="N12" s="566"/>
      <c r="O12" s="566"/>
      <c r="P12" s="71">
        <f>SUM(D12:O12)</f>
        <v>0.59140000000000004</v>
      </c>
      <c r="Q12" s="630">
        <f>C12+P12</f>
        <v>-5.9137848168758325</v>
      </c>
    </row>
    <row r="13" spans="1:18">
      <c r="A13" s="29"/>
      <c r="B13" s="404" t="s">
        <v>43</v>
      </c>
      <c r="C13" s="434">
        <f>SUM(C8:C12)</f>
        <v>18240.995960269283</v>
      </c>
      <c r="D13" s="434">
        <f>SUM(D8:D12)</f>
        <v>-117.18</v>
      </c>
      <c r="E13" s="434">
        <f t="shared" ref="E13:O13" si="0">SUM(E8:E12)</f>
        <v>16.95</v>
      </c>
      <c r="F13" s="434">
        <f t="shared" si="0"/>
        <v>399.98140000000001</v>
      </c>
      <c r="G13" s="434">
        <f>SUM(G8:G12)</f>
        <v>-57.49</v>
      </c>
      <c r="H13" s="434">
        <f t="shared" si="0"/>
        <v>5.56</v>
      </c>
      <c r="I13" s="434">
        <f t="shared" si="0"/>
        <v>-5.51</v>
      </c>
      <c r="J13" s="434">
        <f t="shared" si="0"/>
        <v>7.3900000000000006</v>
      </c>
      <c r="K13" s="434">
        <f t="shared" si="0"/>
        <v>2.8400000000000034</v>
      </c>
      <c r="L13" s="434">
        <f t="shared" si="0"/>
        <v>2354.23</v>
      </c>
      <c r="M13" s="434">
        <f t="shared" si="0"/>
        <v>-488.27</v>
      </c>
      <c r="N13" s="434">
        <f t="shared" si="0"/>
        <v>0</v>
      </c>
      <c r="O13" s="434">
        <f t="shared" si="0"/>
        <v>0</v>
      </c>
      <c r="P13" s="434">
        <f>SUM(P8:P12)</f>
        <v>2118.5014000000001</v>
      </c>
      <c r="Q13" s="631">
        <f t="shared" ref="Q13" si="1">SUM(Q8:Q12)</f>
        <v>20359.497360269288</v>
      </c>
    </row>
    <row r="14" spans="1:18">
      <c r="A14" s="29"/>
      <c r="B14" s="259"/>
      <c r="P14" s="64"/>
      <c r="Q14" s="4"/>
    </row>
    <row r="15" spans="1:18">
      <c r="A15" s="29"/>
      <c r="B15" s="403" t="s">
        <v>121</v>
      </c>
      <c r="C15" s="529"/>
      <c r="D15" s="184"/>
      <c r="E15" s="184"/>
      <c r="F15" s="184"/>
      <c r="G15" s="184"/>
      <c r="H15" s="184"/>
      <c r="I15" s="184"/>
      <c r="J15" s="184"/>
      <c r="K15" s="184"/>
      <c r="L15" s="184"/>
      <c r="M15" s="184"/>
      <c r="N15" s="184"/>
      <c r="O15" s="184"/>
      <c r="P15" s="72"/>
      <c r="Q15" s="4"/>
    </row>
    <row r="16" spans="1:18">
      <c r="A16" s="29"/>
      <c r="B16" s="402" t="s">
        <v>46</v>
      </c>
      <c r="C16" s="71">
        <v>204019.30283646184</v>
      </c>
      <c r="D16" s="540">
        <v>2205.5399000000002</v>
      </c>
      <c r="E16" s="540">
        <v>3382.7698999999998</v>
      </c>
      <c r="F16" s="64">
        <v>765.98969999999997</v>
      </c>
      <c r="G16" s="64">
        <v>431.69</v>
      </c>
      <c r="H16" s="64">
        <v>453.16</v>
      </c>
      <c r="I16" s="64">
        <v>1352.35</v>
      </c>
      <c r="J16" s="64">
        <v>2432.15</v>
      </c>
      <c r="K16" s="566">
        <v>-1807.17</v>
      </c>
      <c r="L16" s="64">
        <v>86.34</v>
      </c>
      <c r="M16" s="64">
        <v>247.76</v>
      </c>
      <c r="N16" s="566"/>
      <c r="O16" s="566"/>
      <c r="P16" s="71">
        <f>SUM(D16:O16)</f>
        <v>9550.5794999999998</v>
      </c>
      <c r="Q16" s="632">
        <f>C16+P16</f>
        <v>213569.88233646183</v>
      </c>
    </row>
    <row r="17" spans="1:17">
      <c r="A17" s="29"/>
      <c r="B17" s="402" t="s">
        <v>44</v>
      </c>
      <c r="C17" s="71">
        <v>362.68974437868201</v>
      </c>
      <c r="D17" s="540">
        <v>11789.08</v>
      </c>
      <c r="E17" s="540">
        <v>2.58</v>
      </c>
      <c r="F17" s="64">
        <v>-11695.3043</v>
      </c>
      <c r="G17" s="566">
        <v>-8.76</v>
      </c>
      <c r="H17" s="64">
        <v>0.85</v>
      </c>
      <c r="I17" s="566">
        <v>-0.84</v>
      </c>
      <c r="J17" s="64">
        <v>1.1200000000000001</v>
      </c>
      <c r="K17" s="566">
        <v>-18.420000000000002</v>
      </c>
      <c r="L17" s="64">
        <v>-2.12</v>
      </c>
      <c r="M17" s="64">
        <v>-0.82</v>
      </c>
      <c r="N17" s="566"/>
      <c r="O17" s="566"/>
      <c r="P17" s="71">
        <f>SUM(D17:O17)</f>
        <v>67.365700000000061</v>
      </c>
      <c r="Q17" s="630">
        <f>C17+P17</f>
        <v>430.05544437868207</v>
      </c>
    </row>
    <row r="18" spans="1:17">
      <c r="A18" s="29"/>
      <c r="B18" s="402" t="s">
        <v>45</v>
      </c>
      <c r="C18" s="71">
        <v>1257.1297999999999</v>
      </c>
      <c r="D18" s="539">
        <v>-40.01</v>
      </c>
      <c r="E18" s="540">
        <v>5.7899000000000003</v>
      </c>
      <c r="F18" s="64">
        <v>2.88</v>
      </c>
      <c r="G18" s="566">
        <v>-19.64</v>
      </c>
      <c r="H18" s="64">
        <v>1.9</v>
      </c>
      <c r="I18" s="566">
        <v>-1.88</v>
      </c>
      <c r="J18" s="64">
        <v>2.52</v>
      </c>
      <c r="K18" s="566">
        <v>-41.1</v>
      </c>
      <c r="L18" s="64">
        <v>-4.76</v>
      </c>
      <c r="M18" s="64">
        <v>-1.83</v>
      </c>
      <c r="N18" s="566"/>
      <c r="O18" s="566"/>
      <c r="P18" s="71">
        <f>SUM(D18:O18)</f>
        <v>-96.130099999999999</v>
      </c>
      <c r="Q18" s="630">
        <f>C18+P18</f>
        <v>1160.9996999999998</v>
      </c>
    </row>
    <row r="19" spans="1:17" ht="13.5" customHeight="1">
      <c r="A19" s="29"/>
      <c r="B19" s="402" t="s">
        <v>110</v>
      </c>
      <c r="C19" s="71">
        <v>237450.2904734718</v>
      </c>
      <c r="D19" s="540">
        <v>2138.66</v>
      </c>
      <c r="E19" s="540">
        <v>1500.47</v>
      </c>
      <c r="F19" s="64">
        <v>2444.7269999999999</v>
      </c>
      <c r="G19" s="566">
        <v>-64.650000000000006</v>
      </c>
      <c r="H19" s="64">
        <v>6.01</v>
      </c>
      <c r="I19" s="566">
        <v>-5.94</v>
      </c>
      <c r="J19" s="64">
        <v>7.96</v>
      </c>
      <c r="K19" s="566">
        <v>-129.81</v>
      </c>
      <c r="L19" s="64">
        <v>-15.02</v>
      </c>
      <c r="M19" s="64">
        <v>-5.77</v>
      </c>
      <c r="N19" s="566">
        <v>-5.77</v>
      </c>
      <c r="O19" s="566"/>
      <c r="P19" s="71">
        <f>SUM(D19:O19)</f>
        <v>5870.8669999999993</v>
      </c>
      <c r="Q19" s="630">
        <f>C19+P19</f>
        <v>243321.1574734718</v>
      </c>
    </row>
    <row r="20" spans="1:17">
      <c r="A20" s="29"/>
      <c r="B20" s="404" t="s">
        <v>47</v>
      </c>
      <c r="C20" s="434">
        <f t="shared" ref="C20:Q20" si="2">SUM(C16:C19)</f>
        <v>443089.41285431234</v>
      </c>
      <c r="D20" s="434">
        <f t="shared" si="2"/>
        <v>16093.269899999999</v>
      </c>
      <c r="E20" s="434">
        <f t="shared" si="2"/>
        <v>4891.6098000000002</v>
      </c>
      <c r="F20" s="434">
        <f t="shared" si="2"/>
        <v>-8481.7076000000015</v>
      </c>
      <c r="G20" s="434">
        <f>SUM(G16:G19)</f>
        <v>338.64</v>
      </c>
      <c r="H20" s="434">
        <f>SUM(H16:H19)</f>
        <v>461.92</v>
      </c>
      <c r="I20" s="434">
        <f t="shared" si="2"/>
        <v>1343.6899999999998</v>
      </c>
      <c r="J20" s="434">
        <f t="shared" si="2"/>
        <v>2443.75</v>
      </c>
      <c r="K20" s="434">
        <f t="shared" si="2"/>
        <v>-1996.5</v>
      </c>
      <c r="L20" s="434">
        <f t="shared" si="2"/>
        <v>64.44</v>
      </c>
      <c r="M20" s="434">
        <f t="shared" si="2"/>
        <v>239.33999999999997</v>
      </c>
      <c r="N20" s="434">
        <f t="shared" si="2"/>
        <v>-5.77</v>
      </c>
      <c r="O20" s="434">
        <f t="shared" si="2"/>
        <v>0</v>
      </c>
      <c r="P20" s="434">
        <f t="shared" si="2"/>
        <v>15392.682099999998</v>
      </c>
      <c r="Q20" s="631">
        <f t="shared" si="2"/>
        <v>458482.09495431231</v>
      </c>
    </row>
    <row r="21" spans="1:17">
      <c r="A21" s="29"/>
      <c r="B21" s="405"/>
      <c r="C21" s="2"/>
      <c r="D21" s="64"/>
      <c r="E21" s="64"/>
      <c r="F21" s="64"/>
      <c r="G21" s="64"/>
      <c r="H21" s="64"/>
      <c r="I21" s="64"/>
      <c r="J21" s="64"/>
      <c r="K21" s="64"/>
      <c r="L21" s="64"/>
      <c r="M21" s="64"/>
      <c r="N21" s="64"/>
      <c r="O21" s="64"/>
      <c r="P21" s="64"/>
      <c r="Q21" s="4"/>
    </row>
    <row r="22" spans="1:17" ht="15">
      <c r="A22" s="29"/>
      <c r="B22" s="403" t="s">
        <v>321</v>
      </c>
      <c r="C22" s="529"/>
      <c r="D22" s="72"/>
      <c r="E22" s="72"/>
      <c r="F22" s="72"/>
      <c r="G22" s="72"/>
      <c r="H22" s="72"/>
      <c r="I22" s="64"/>
      <c r="J22" s="72"/>
      <c r="K22" s="72"/>
      <c r="L22" s="72"/>
      <c r="M22" s="72"/>
      <c r="N22" s="72"/>
      <c r="O22" s="72"/>
      <c r="P22" s="72"/>
      <c r="Q22" s="4"/>
    </row>
    <row r="23" spans="1:17">
      <c r="A23" s="29"/>
      <c r="B23" s="402" t="s">
        <v>360</v>
      </c>
      <c r="C23" s="71">
        <v>13.969500000122935</v>
      </c>
      <c r="D23" s="540">
        <v>2.6</v>
      </c>
      <c r="E23" s="540">
        <v>0.89</v>
      </c>
      <c r="F23" s="64">
        <v>-8697.85</v>
      </c>
      <c r="G23" s="64">
        <v>0</v>
      </c>
      <c r="H23" s="64">
        <v>0</v>
      </c>
      <c r="I23" s="671">
        <v>0</v>
      </c>
      <c r="J23" s="64">
        <v>0</v>
      </c>
      <c r="K23" s="566">
        <v>-23.95</v>
      </c>
      <c r="L23" s="64">
        <v>0</v>
      </c>
      <c r="M23" s="64">
        <v>0</v>
      </c>
      <c r="N23" s="64"/>
      <c r="O23" s="64"/>
      <c r="P23" s="71">
        <f>SUM(D23:O23)</f>
        <v>-8718.3100000000013</v>
      </c>
      <c r="Q23" s="632">
        <f>C23+P23</f>
        <v>-8704.3404999998784</v>
      </c>
    </row>
    <row r="24" spans="1:17">
      <c r="A24" s="29"/>
      <c r="B24" s="404" t="s">
        <v>48</v>
      </c>
      <c r="C24" s="434">
        <f t="shared" ref="C24:Q24" si="3">SUM(C23:C23)</f>
        <v>13.969500000122935</v>
      </c>
      <c r="D24" s="434">
        <f t="shared" si="3"/>
        <v>2.6</v>
      </c>
      <c r="E24" s="434">
        <f t="shared" si="3"/>
        <v>0.89</v>
      </c>
      <c r="F24" s="434">
        <f t="shared" si="3"/>
        <v>-8697.85</v>
      </c>
      <c r="G24" s="434">
        <f t="shared" si="3"/>
        <v>0</v>
      </c>
      <c r="H24" s="434">
        <f t="shared" si="3"/>
        <v>0</v>
      </c>
      <c r="I24" s="434">
        <f t="shared" si="3"/>
        <v>0</v>
      </c>
      <c r="J24" s="434">
        <f t="shared" si="3"/>
        <v>0</v>
      </c>
      <c r="K24" s="434">
        <f t="shared" si="3"/>
        <v>-23.95</v>
      </c>
      <c r="L24" s="434">
        <f t="shared" si="3"/>
        <v>0</v>
      </c>
      <c r="M24" s="434">
        <f t="shared" si="3"/>
        <v>0</v>
      </c>
      <c r="N24" s="434">
        <f t="shared" si="3"/>
        <v>0</v>
      </c>
      <c r="O24" s="434">
        <f t="shared" si="3"/>
        <v>0</v>
      </c>
      <c r="P24" s="434">
        <f t="shared" si="3"/>
        <v>-8718.3100000000013</v>
      </c>
      <c r="Q24" s="631">
        <f t="shared" si="3"/>
        <v>-8704.3404999998784</v>
      </c>
    </row>
    <row r="25" spans="1:17">
      <c r="A25" s="29"/>
      <c r="B25" s="402"/>
      <c r="C25" s="70"/>
      <c r="D25" s="64"/>
      <c r="E25" s="64"/>
      <c r="F25" s="64"/>
      <c r="G25" s="64"/>
      <c r="H25" s="64"/>
      <c r="I25" s="64"/>
      <c r="J25" s="64"/>
      <c r="K25" s="64"/>
      <c r="L25" s="64"/>
      <c r="M25" s="64"/>
      <c r="N25" s="64"/>
      <c r="O25" s="64"/>
      <c r="P25" s="64"/>
      <c r="Q25" s="4"/>
    </row>
    <row r="26" spans="1:17">
      <c r="A26" s="29"/>
      <c r="B26" s="403" t="s">
        <v>119</v>
      </c>
      <c r="C26" s="529"/>
      <c r="D26" s="184"/>
      <c r="E26" s="184"/>
      <c r="F26" s="184"/>
      <c r="G26" s="184"/>
      <c r="H26" s="184"/>
      <c r="I26" s="184"/>
      <c r="J26" s="184"/>
      <c r="K26" s="184"/>
      <c r="L26" s="184"/>
      <c r="M26" s="184"/>
      <c r="N26" s="184"/>
      <c r="O26" s="184"/>
      <c r="P26" s="184"/>
      <c r="Q26" s="4"/>
    </row>
    <row r="27" spans="1:17">
      <c r="A27" s="29"/>
      <c r="B27" s="402" t="s">
        <v>361</v>
      </c>
      <c r="C27" s="71">
        <v>-407409.5131198857</v>
      </c>
      <c r="D27" s="539">
        <v>-1153.23</v>
      </c>
      <c r="E27" s="540">
        <v>13088.9</v>
      </c>
      <c r="F27" s="566">
        <v>-36981.223299999998</v>
      </c>
      <c r="G27" s="566">
        <v>-566.24</v>
      </c>
      <c r="H27" s="64">
        <v>31273.58</v>
      </c>
      <c r="I27" s="566">
        <v>-56.88</v>
      </c>
      <c r="J27" s="64">
        <v>72.77</v>
      </c>
      <c r="K27" s="566">
        <v>-1187.3</v>
      </c>
      <c r="L27" s="64">
        <v>61286.400000000001</v>
      </c>
      <c r="M27" s="64">
        <v>-6177.75</v>
      </c>
      <c r="N27" s="566"/>
      <c r="O27" s="566"/>
      <c r="P27" s="71">
        <f>SUM(D27:O27)</f>
        <v>59599.026700000002</v>
      </c>
      <c r="Q27" s="632">
        <f>C27+P27</f>
        <v>-347810.48641988571</v>
      </c>
    </row>
    <row r="28" spans="1:17">
      <c r="A28" s="29"/>
      <c r="B28" s="402" t="s">
        <v>362</v>
      </c>
      <c r="C28" s="71">
        <v>2325253.7578633721</v>
      </c>
      <c r="D28" s="540">
        <v>154989.14980000001</v>
      </c>
      <c r="E28" s="540">
        <v>154504.89000000001</v>
      </c>
      <c r="F28" s="64">
        <v>40680.119899999998</v>
      </c>
      <c r="G28" s="566">
        <v>-64437</v>
      </c>
      <c r="H28" s="64">
        <v>61250.77</v>
      </c>
      <c r="I28" s="64">
        <v>42472.85</v>
      </c>
      <c r="J28" s="64">
        <v>-21557.52</v>
      </c>
      <c r="K28" s="64">
        <v>49363.91</v>
      </c>
      <c r="L28" s="64">
        <v>74643.86</v>
      </c>
      <c r="M28" s="64">
        <v>32937.9</v>
      </c>
      <c r="N28" s="566"/>
      <c r="O28" s="566"/>
      <c r="P28" s="71">
        <f>SUM(D28:O28)</f>
        <v>524848.92969999998</v>
      </c>
      <c r="Q28" s="630">
        <f>C28+P28</f>
        <v>2850102.6875633718</v>
      </c>
    </row>
    <row r="29" spans="1:17">
      <c r="A29" s="29"/>
      <c r="B29" s="404" t="s">
        <v>49</v>
      </c>
      <c r="C29" s="434">
        <f>SUM(C27:C28)</f>
        <v>1917844.2447434864</v>
      </c>
      <c r="D29" s="434">
        <f>SUM(D27:D28)</f>
        <v>153835.9198</v>
      </c>
      <c r="E29" s="434">
        <f t="shared" ref="E29:O29" si="4">SUM(E27:E28)</f>
        <v>167593.79</v>
      </c>
      <c r="F29" s="434">
        <f t="shared" si="4"/>
        <v>3698.8966</v>
      </c>
      <c r="G29" s="434">
        <f>SUM(G27:G28)</f>
        <v>-65003.24</v>
      </c>
      <c r="H29" s="434">
        <f t="shared" si="4"/>
        <v>92524.35</v>
      </c>
      <c r="I29" s="434">
        <f t="shared" si="4"/>
        <v>42415.97</v>
      </c>
      <c r="J29" s="434">
        <f t="shared" si="4"/>
        <v>-21484.75</v>
      </c>
      <c r="K29" s="434">
        <f t="shared" si="4"/>
        <v>48176.61</v>
      </c>
      <c r="L29" s="434">
        <f t="shared" si="4"/>
        <v>135930.26</v>
      </c>
      <c r="M29" s="434">
        <f t="shared" si="4"/>
        <v>26760.15</v>
      </c>
      <c r="N29" s="434">
        <f t="shared" si="4"/>
        <v>0</v>
      </c>
      <c r="O29" s="434">
        <f t="shared" si="4"/>
        <v>0</v>
      </c>
      <c r="P29" s="434">
        <f>SUM(P27:P28)</f>
        <v>584447.95640000002</v>
      </c>
      <c r="Q29" s="631">
        <f t="shared" ref="Q29" si="5">SUM(Q27:Q28)</f>
        <v>2502292.201143486</v>
      </c>
    </row>
    <row r="30" spans="1:17">
      <c r="A30" s="29"/>
      <c r="B30" s="402"/>
      <c r="C30" s="70"/>
      <c r="D30" s="64"/>
      <c r="E30" s="64"/>
      <c r="F30" s="64"/>
      <c r="G30" s="64"/>
      <c r="H30" s="75"/>
      <c r="I30" s="64"/>
      <c r="J30" s="64"/>
      <c r="K30" s="64"/>
      <c r="L30" s="64"/>
      <c r="M30" s="64"/>
      <c r="N30" s="64"/>
      <c r="O30" s="64"/>
      <c r="P30" s="64"/>
      <c r="Q30" s="4"/>
    </row>
    <row r="31" spans="1:17">
      <c r="A31" s="29"/>
      <c r="B31" s="403" t="s">
        <v>120</v>
      </c>
      <c r="C31" s="529"/>
      <c r="D31" s="72"/>
      <c r="E31" s="72"/>
      <c r="F31" s="72"/>
      <c r="G31" s="72"/>
      <c r="H31" s="72"/>
      <c r="I31" s="72"/>
      <c r="J31" s="72"/>
      <c r="K31" s="72"/>
      <c r="L31" s="72"/>
      <c r="M31" s="72"/>
      <c r="N31" s="72"/>
      <c r="O31" s="72"/>
      <c r="P31" s="72"/>
      <c r="Q31" s="4"/>
    </row>
    <row r="32" spans="1:17">
      <c r="A32" s="29"/>
      <c r="B32" s="402" t="s">
        <v>263</v>
      </c>
      <c r="C32" s="71">
        <v>376621.74911719584</v>
      </c>
      <c r="D32" s="542">
        <v>0</v>
      </c>
      <c r="E32" s="542">
        <v>-110572</v>
      </c>
      <c r="F32" s="64">
        <v>118.2745</v>
      </c>
      <c r="G32" s="64">
        <v>0</v>
      </c>
      <c r="H32" s="64">
        <v>0</v>
      </c>
      <c r="I32" s="64">
        <v>4949.8599999999997</v>
      </c>
      <c r="J32" s="64">
        <v>261352.91</v>
      </c>
      <c r="K32" s="64">
        <v>74652.3</v>
      </c>
      <c r="L32" s="64">
        <v>67611.58</v>
      </c>
      <c r="M32" s="64">
        <v>63928.87</v>
      </c>
      <c r="N32" s="567"/>
      <c r="O32" s="567"/>
      <c r="P32" s="71">
        <f>SUM(D32:O32)</f>
        <v>362041.79450000002</v>
      </c>
      <c r="Q32" s="633">
        <f>C32+P32</f>
        <v>738663.54361719592</v>
      </c>
    </row>
    <row r="33" spans="1:17">
      <c r="A33" s="29"/>
      <c r="B33" s="404" t="s">
        <v>51</v>
      </c>
      <c r="C33" s="434">
        <f>SUM(C32)</f>
        <v>376621.74911719584</v>
      </c>
      <c r="D33" s="434">
        <f>SUM(D32)</f>
        <v>0</v>
      </c>
      <c r="E33" s="434">
        <f t="shared" ref="E33:O33" si="6">SUM(E32)</f>
        <v>-110572</v>
      </c>
      <c r="F33" s="434">
        <f t="shared" si="6"/>
        <v>118.2745</v>
      </c>
      <c r="G33" s="434">
        <f t="shared" si="6"/>
        <v>0</v>
      </c>
      <c r="H33" s="434">
        <f t="shared" si="6"/>
        <v>0</v>
      </c>
      <c r="I33" s="434">
        <f t="shared" si="6"/>
        <v>4949.8599999999997</v>
      </c>
      <c r="J33" s="434">
        <f t="shared" si="6"/>
        <v>261352.91</v>
      </c>
      <c r="K33" s="434">
        <f t="shared" si="6"/>
        <v>74652.3</v>
      </c>
      <c r="L33" s="434">
        <f t="shared" si="6"/>
        <v>67611.58</v>
      </c>
      <c r="M33" s="434">
        <f t="shared" si="6"/>
        <v>63928.87</v>
      </c>
      <c r="N33" s="434">
        <f t="shared" si="6"/>
        <v>0</v>
      </c>
      <c r="O33" s="434">
        <f t="shared" si="6"/>
        <v>0</v>
      </c>
      <c r="P33" s="434">
        <f>SUM(P32)</f>
        <v>362041.79450000002</v>
      </c>
      <c r="Q33" s="631">
        <f>SUM(Q32)</f>
        <v>738663.54361719592</v>
      </c>
    </row>
    <row r="34" spans="1:17" ht="7.8" customHeight="1">
      <c r="A34" s="29"/>
      <c r="B34" s="402"/>
      <c r="C34" s="70"/>
      <c r="D34" s="64"/>
      <c r="E34" s="64"/>
      <c r="F34" s="64"/>
      <c r="G34" s="64"/>
      <c r="H34" s="64"/>
      <c r="I34" s="64"/>
      <c r="J34" s="64"/>
      <c r="K34" s="64"/>
      <c r="L34" s="64"/>
      <c r="M34" s="64"/>
      <c r="N34" s="64"/>
      <c r="O34" s="64"/>
      <c r="P34" s="64"/>
      <c r="Q34" s="4"/>
    </row>
    <row r="35" spans="1:17" ht="28.8" customHeight="1">
      <c r="A35" s="29"/>
      <c r="B35" s="403" t="s">
        <v>52</v>
      </c>
      <c r="C35" s="529"/>
      <c r="D35" s="72"/>
      <c r="E35" s="72"/>
      <c r="F35" s="72"/>
      <c r="G35" s="72"/>
      <c r="H35" s="72"/>
      <c r="I35" s="72"/>
      <c r="J35" s="72"/>
      <c r="K35" s="72"/>
      <c r="L35" s="72"/>
      <c r="M35" s="72"/>
      <c r="N35" s="72"/>
      <c r="O35" s="72"/>
      <c r="P35" s="72"/>
      <c r="Q35" s="4"/>
    </row>
    <row r="36" spans="1:17">
      <c r="A36" s="29"/>
      <c r="B36" s="402" t="s">
        <v>108</v>
      </c>
      <c r="C36" s="71">
        <v>62370.329999999994</v>
      </c>
      <c r="D36" s="540">
        <v>0</v>
      </c>
      <c r="E36" s="540">
        <v>0</v>
      </c>
      <c r="F36" s="64">
        <v>0</v>
      </c>
      <c r="G36" s="64">
        <v>0</v>
      </c>
      <c r="H36" s="64">
        <v>0</v>
      </c>
      <c r="I36" s="64">
        <v>0</v>
      </c>
      <c r="J36" s="64">
        <v>0</v>
      </c>
      <c r="K36" s="64">
        <v>0</v>
      </c>
      <c r="L36" s="64">
        <v>200000</v>
      </c>
      <c r="M36" s="64">
        <v>0</v>
      </c>
      <c r="N36" s="566"/>
      <c r="O36" s="566"/>
      <c r="P36" s="71">
        <f>SUM(D36:O36)</f>
        <v>200000</v>
      </c>
      <c r="Q36" s="632">
        <f>C36+P36</f>
        <v>262370.33</v>
      </c>
    </row>
    <row r="37" spans="1:17">
      <c r="A37" s="29"/>
      <c r="B37" s="402" t="s">
        <v>107</v>
      </c>
      <c r="C37" s="71">
        <v>494350.38662901608</v>
      </c>
      <c r="D37" s="539">
        <v>-12.14</v>
      </c>
      <c r="E37" s="540">
        <v>-46.24</v>
      </c>
      <c r="F37" s="566">
        <v>-142265.73000000001</v>
      </c>
      <c r="G37" s="64">
        <v>98568.37</v>
      </c>
      <c r="H37" s="64">
        <v>223.51</v>
      </c>
      <c r="I37" s="64">
        <v>15.83</v>
      </c>
      <c r="J37" s="64">
        <v>-687.7</v>
      </c>
      <c r="K37" s="64">
        <v>237.45</v>
      </c>
      <c r="L37" s="64">
        <v>-20.46</v>
      </c>
      <c r="M37" s="64">
        <v>161.65</v>
      </c>
      <c r="N37" s="566"/>
      <c r="O37" s="566"/>
      <c r="P37" s="71">
        <f>SUM(D37:O37)</f>
        <v>-43825.460000000014</v>
      </c>
      <c r="Q37" s="630">
        <f>C37+P37</f>
        <v>450524.92662901606</v>
      </c>
    </row>
    <row r="38" spans="1:17">
      <c r="A38" s="29"/>
      <c r="B38" s="404" t="s">
        <v>53</v>
      </c>
      <c r="C38" s="434">
        <f t="shared" ref="C38:Q38" si="7">SUM(C36:C37)</f>
        <v>556720.7166290161</v>
      </c>
      <c r="D38" s="434">
        <f t="shared" si="7"/>
        <v>-12.14</v>
      </c>
      <c r="E38" s="434">
        <f t="shared" si="7"/>
        <v>-46.24</v>
      </c>
      <c r="F38" s="434">
        <f t="shared" si="7"/>
        <v>-142265.73000000001</v>
      </c>
      <c r="G38" s="434">
        <f>SUM(G36:G37)</f>
        <v>98568.37</v>
      </c>
      <c r="H38" s="434">
        <f t="shared" si="7"/>
        <v>223.51</v>
      </c>
      <c r="I38" s="434">
        <f t="shared" si="7"/>
        <v>15.83</v>
      </c>
      <c r="J38" s="434">
        <f t="shared" si="7"/>
        <v>-687.7</v>
      </c>
      <c r="K38" s="434">
        <f t="shared" si="7"/>
        <v>237.45</v>
      </c>
      <c r="L38" s="434">
        <f t="shared" si="7"/>
        <v>199979.54</v>
      </c>
      <c r="M38" s="434">
        <f t="shared" si="7"/>
        <v>161.65</v>
      </c>
      <c r="N38" s="434">
        <f t="shared" si="7"/>
        <v>0</v>
      </c>
      <c r="O38" s="434">
        <f t="shared" si="7"/>
        <v>0</v>
      </c>
      <c r="P38" s="434">
        <f t="shared" si="7"/>
        <v>156174.53999999998</v>
      </c>
      <c r="Q38" s="631">
        <f t="shared" si="7"/>
        <v>712895.25662901602</v>
      </c>
    </row>
    <row r="39" spans="1:17">
      <c r="A39" s="29"/>
      <c r="B39" s="402"/>
      <c r="C39" s="70"/>
      <c r="D39" s="161"/>
      <c r="E39" s="161"/>
      <c r="F39" s="161"/>
      <c r="G39" s="161"/>
      <c r="H39" s="161"/>
      <c r="I39" s="161"/>
      <c r="J39" s="161"/>
      <c r="K39" s="161"/>
      <c r="L39" s="161"/>
      <c r="M39" s="161"/>
      <c r="N39" s="161"/>
      <c r="O39" s="161"/>
      <c r="P39" s="64"/>
      <c r="Q39" s="4"/>
    </row>
    <row r="40" spans="1:17" ht="15">
      <c r="A40" s="29"/>
      <c r="B40" s="403" t="s">
        <v>206</v>
      </c>
      <c r="C40" s="529"/>
      <c r="D40" s="72"/>
      <c r="E40" s="72"/>
      <c r="F40" s="72"/>
      <c r="G40" s="72"/>
      <c r="H40" s="72"/>
      <c r="I40" s="72"/>
      <c r="J40" s="72"/>
      <c r="K40" s="72"/>
      <c r="L40" s="72"/>
      <c r="M40" s="72"/>
      <c r="N40" s="72"/>
      <c r="O40" s="72"/>
      <c r="P40" s="72"/>
      <c r="Q40" s="4"/>
    </row>
    <row r="41" spans="1:17">
      <c r="A41" s="29"/>
      <c r="B41" s="402" t="s">
        <v>55</v>
      </c>
      <c r="C41" s="71">
        <v>-15568.61</v>
      </c>
      <c r="D41" s="540">
        <v>0</v>
      </c>
      <c r="E41" s="540">
        <v>0</v>
      </c>
      <c r="F41" s="64">
        <v>6138.64</v>
      </c>
      <c r="G41" s="64">
        <v>0</v>
      </c>
      <c r="H41" s="64">
        <v>-8297.26</v>
      </c>
      <c r="I41" s="64">
        <v>-1721.36</v>
      </c>
      <c r="J41" s="64">
        <v>0</v>
      </c>
      <c r="K41" s="64">
        <v>3442.72</v>
      </c>
      <c r="L41" s="64">
        <v>0</v>
      </c>
      <c r="M41" s="64">
        <v>1699.64</v>
      </c>
      <c r="N41" s="566"/>
      <c r="O41" s="566"/>
      <c r="P41" s="71">
        <f>SUM(D41:O41)</f>
        <v>1262.3800000000003</v>
      </c>
      <c r="Q41" s="633">
        <f>C41+P41</f>
        <v>-14306.23</v>
      </c>
    </row>
    <row r="42" spans="1:17">
      <c r="A42" s="29"/>
      <c r="B42" s="404" t="s">
        <v>56</v>
      </c>
      <c r="C42" s="434">
        <f t="shared" ref="C42:Q42" si="8">SUM(C41:C41)</f>
        <v>-15568.61</v>
      </c>
      <c r="D42" s="434">
        <f t="shared" si="8"/>
        <v>0</v>
      </c>
      <c r="E42" s="434">
        <f t="shared" si="8"/>
        <v>0</v>
      </c>
      <c r="F42" s="434">
        <f t="shared" si="8"/>
        <v>6138.64</v>
      </c>
      <c r="G42" s="434">
        <f t="shared" si="8"/>
        <v>0</v>
      </c>
      <c r="H42" s="434">
        <f t="shared" si="8"/>
        <v>-8297.26</v>
      </c>
      <c r="I42" s="434">
        <f t="shared" si="8"/>
        <v>-1721.36</v>
      </c>
      <c r="J42" s="434">
        <f t="shared" si="8"/>
        <v>0</v>
      </c>
      <c r="K42" s="434">
        <f t="shared" si="8"/>
        <v>3442.72</v>
      </c>
      <c r="L42" s="434">
        <f t="shared" si="8"/>
        <v>0</v>
      </c>
      <c r="M42" s="434">
        <f t="shared" si="8"/>
        <v>1699.64</v>
      </c>
      <c r="N42" s="434">
        <f t="shared" si="8"/>
        <v>0</v>
      </c>
      <c r="O42" s="434">
        <f t="shared" si="8"/>
        <v>0</v>
      </c>
      <c r="P42" s="434">
        <f t="shared" si="8"/>
        <v>1262.3800000000003</v>
      </c>
      <c r="Q42" s="631">
        <f t="shared" si="8"/>
        <v>-14306.23</v>
      </c>
    </row>
    <row r="43" spans="1:17">
      <c r="A43" s="29"/>
      <c r="B43" s="402"/>
      <c r="C43" s="70"/>
      <c r="D43" s="64"/>
      <c r="E43" s="64"/>
      <c r="F43" s="64"/>
      <c r="G43" s="64"/>
      <c r="H43" s="64"/>
      <c r="I43" s="64"/>
      <c r="J43" s="64"/>
      <c r="K43" s="64"/>
      <c r="L43" s="64"/>
      <c r="M43" s="64"/>
      <c r="N43" s="64"/>
      <c r="O43" s="64"/>
      <c r="P43" s="64"/>
      <c r="Q43" s="4"/>
    </row>
    <row r="44" spans="1:17">
      <c r="A44" s="29"/>
      <c r="B44" s="403" t="s">
        <v>310</v>
      </c>
      <c r="C44" s="529"/>
      <c r="D44" s="72"/>
      <c r="E44" s="72"/>
      <c r="F44" s="72"/>
      <c r="G44" s="72"/>
      <c r="H44" s="72"/>
      <c r="I44" s="72"/>
      <c r="J44" s="72"/>
      <c r="K44" s="72"/>
      <c r="L44" s="72"/>
      <c r="M44" s="72"/>
      <c r="N44" s="72"/>
      <c r="O44" s="72"/>
      <c r="P44" s="72"/>
      <c r="Q44" s="4"/>
    </row>
    <row r="45" spans="1:17">
      <c r="A45" s="29"/>
      <c r="B45" s="402" t="s">
        <v>57</v>
      </c>
      <c r="C45" s="71">
        <v>6637.1507273812376</v>
      </c>
      <c r="D45" s="539">
        <v>-499.93</v>
      </c>
      <c r="E45" s="540">
        <v>-132.76</v>
      </c>
      <c r="F45" s="64">
        <v>553.98509999999999</v>
      </c>
      <c r="G45" s="566">
        <v>-176.7</v>
      </c>
      <c r="H45" s="64">
        <v>43.07</v>
      </c>
      <c r="I45" s="64">
        <v>326.54000000000002</v>
      </c>
      <c r="J45" s="64">
        <v>-237.82</v>
      </c>
      <c r="K45" s="566">
        <v>-408.09</v>
      </c>
      <c r="L45" s="64">
        <v>-56.97</v>
      </c>
      <c r="M45" s="64">
        <v>-21.91</v>
      </c>
      <c r="N45" s="566"/>
      <c r="O45" s="566"/>
      <c r="P45" s="71">
        <f>SUM(D45:O45)</f>
        <v>-610.58489999999995</v>
      </c>
      <c r="Q45" s="632">
        <f>C45+P45</f>
        <v>6026.5658273812378</v>
      </c>
    </row>
    <row r="46" spans="1:17">
      <c r="A46" s="29"/>
      <c r="B46" s="402" t="s">
        <v>191</v>
      </c>
      <c r="C46" s="71">
        <v>727391.22409999999</v>
      </c>
      <c r="D46" s="540">
        <v>26126.03</v>
      </c>
      <c r="E46" s="540">
        <v>27425.830099999999</v>
      </c>
      <c r="F46" s="566">
        <v>-340221.25</v>
      </c>
      <c r="G46" s="64">
        <v>22082.86</v>
      </c>
      <c r="H46" s="64">
        <v>22210.05</v>
      </c>
      <c r="I46" s="64">
        <v>21095.43</v>
      </c>
      <c r="J46" s="64">
        <v>43953.59</v>
      </c>
      <c r="K46" s="64">
        <v>39171.47</v>
      </c>
      <c r="L46" s="64">
        <v>22501.22</v>
      </c>
      <c r="M46" s="64">
        <v>27839.86</v>
      </c>
      <c r="N46" s="566"/>
      <c r="O46" s="566"/>
      <c r="P46" s="71">
        <f>SUM(D46:O46)</f>
        <v>-87814.909900000042</v>
      </c>
      <c r="Q46" s="630">
        <f>C46+P46</f>
        <v>639576.31419999991</v>
      </c>
    </row>
    <row r="47" spans="1:17">
      <c r="A47" s="29"/>
      <c r="B47" s="404" t="s">
        <v>58</v>
      </c>
      <c r="C47" s="434">
        <f t="shared" ref="C47:N47" si="9">SUM(C45:C46)</f>
        <v>734028.37482738122</v>
      </c>
      <c r="D47" s="434">
        <f t="shared" si="9"/>
        <v>25626.1</v>
      </c>
      <c r="E47" s="434">
        <f t="shared" si="9"/>
        <v>27293.070100000001</v>
      </c>
      <c r="F47" s="434">
        <f t="shared" si="9"/>
        <v>-339667.26490000001</v>
      </c>
      <c r="G47" s="434">
        <f>SUM(G45:G46)</f>
        <v>21906.16</v>
      </c>
      <c r="H47" s="434">
        <f t="shared" si="9"/>
        <v>22253.119999999999</v>
      </c>
      <c r="I47" s="434">
        <f t="shared" si="9"/>
        <v>21421.97</v>
      </c>
      <c r="J47" s="434">
        <f t="shared" si="9"/>
        <v>43715.77</v>
      </c>
      <c r="K47" s="434">
        <f t="shared" si="9"/>
        <v>38763.380000000005</v>
      </c>
      <c r="L47" s="434">
        <f t="shared" si="9"/>
        <v>22444.25</v>
      </c>
      <c r="M47" s="434">
        <f t="shared" si="9"/>
        <v>27817.95</v>
      </c>
      <c r="N47" s="434">
        <f t="shared" si="9"/>
        <v>0</v>
      </c>
      <c r="O47" s="434">
        <f>SUM(O45:O46)</f>
        <v>0</v>
      </c>
      <c r="P47" s="434">
        <f>SUM(P45:P46)</f>
        <v>-88425.494800000044</v>
      </c>
      <c r="Q47" s="631">
        <f t="shared" ref="Q47" si="10">SUM(Q45:Q46)</f>
        <v>645602.88002738112</v>
      </c>
    </row>
    <row r="48" spans="1:17">
      <c r="A48" s="29"/>
      <c r="B48" s="402"/>
      <c r="C48" s="70"/>
      <c r="D48" s="161"/>
      <c r="E48" s="161"/>
      <c r="F48" s="161"/>
      <c r="G48" s="161"/>
      <c r="H48" s="161"/>
      <c r="I48" s="161"/>
      <c r="J48" s="161"/>
      <c r="K48" s="161"/>
      <c r="L48" s="161"/>
      <c r="M48" s="161"/>
      <c r="N48" s="161"/>
      <c r="O48" s="161"/>
      <c r="P48" s="64"/>
      <c r="Q48" s="4"/>
    </row>
    <row r="49" spans="1:21" ht="27.6">
      <c r="A49" s="29"/>
      <c r="B49" s="403" t="s">
        <v>59</v>
      </c>
      <c r="C49" s="529"/>
      <c r="D49" s="72"/>
      <c r="E49" s="72"/>
      <c r="F49" s="72"/>
      <c r="G49" s="72"/>
      <c r="H49" s="72"/>
      <c r="I49" s="72"/>
      <c r="J49" s="72"/>
      <c r="K49" s="72"/>
      <c r="L49" s="72"/>
      <c r="M49" s="72"/>
      <c r="N49" s="72"/>
      <c r="O49" s="72"/>
      <c r="P49" s="72"/>
      <c r="Q49" s="4"/>
    </row>
    <row r="50" spans="1:21">
      <c r="A50" s="29"/>
      <c r="B50" s="402" t="s">
        <v>66</v>
      </c>
      <c r="C50" s="71">
        <v>-25725.319108699434</v>
      </c>
      <c r="D50" s="540">
        <v>0</v>
      </c>
      <c r="E50" s="540">
        <v>0</v>
      </c>
      <c r="F50" s="64">
        <v>0</v>
      </c>
      <c r="G50" s="64">
        <v>0</v>
      </c>
      <c r="H50" s="64">
        <v>0</v>
      </c>
      <c r="I50" s="64">
        <v>0</v>
      </c>
      <c r="J50" s="64">
        <v>0</v>
      </c>
      <c r="K50" s="64">
        <v>-10.33</v>
      </c>
      <c r="L50" s="64">
        <v>0</v>
      </c>
      <c r="M50" s="64">
        <v>0</v>
      </c>
      <c r="N50" s="566"/>
      <c r="O50" s="566"/>
      <c r="P50" s="71">
        <f t="shared" ref="P50:P61" si="11">SUM(D50:O50)</f>
        <v>-10.33</v>
      </c>
      <c r="Q50" s="632">
        <f t="shared" ref="Q50:Q61" si="12">C50+P50</f>
        <v>-25735.649108699436</v>
      </c>
    </row>
    <row r="51" spans="1:21">
      <c r="A51" s="29"/>
      <c r="B51" s="402" t="s">
        <v>64</v>
      </c>
      <c r="C51" s="71">
        <v>128.46303755262636</v>
      </c>
      <c r="D51" s="539">
        <v>-36.81</v>
      </c>
      <c r="E51" s="540">
        <v>4.55</v>
      </c>
      <c r="F51" s="64">
        <v>1.5499000000000001</v>
      </c>
      <c r="G51" s="566">
        <v>-17.27</v>
      </c>
      <c r="H51" s="64">
        <v>1.68</v>
      </c>
      <c r="I51" s="64">
        <v>-1.66</v>
      </c>
      <c r="J51" s="64">
        <v>2.2200000000000002</v>
      </c>
      <c r="K51" s="64">
        <v>-20.98</v>
      </c>
      <c r="L51" s="64">
        <v>-4.18</v>
      </c>
      <c r="M51" s="64">
        <v>-1.61</v>
      </c>
      <c r="N51" s="566"/>
      <c r="O51" s="566"/>
      <c r="P51" s="71">
        <f t="shared" si="11"/>
        <v>-72.510100000000008</v>
      </c>
      <c r="Q51" s="630">
        <f t="shared" si="12"/>
        <v>55.952937552626352</v>
      </c>
    </row>
    <row r="52" spans="1:21">
      <c r="A52" s="29"/>
      <c r="B52" s="402" t="s">
        <v>62</v>
      </c>
      <c r="C52" s="71">
        <v>143.30993274397684</v>
      </c>
      <c r="D52" s="539">
        <v>-28.23</v>
      </c>
      <c r="E52" s="540">
        <v>3.48</v>
      </c>
      <c r="F52" s="64">
        <v>1.19</v>
      </c>
      <c r="G52" s="566">
        <v>-13.25</v>
      </c>
      <c r="H52" s="64">
        <v>1.28</v>
      </c>
      <c r="I52" s="64">
        <v>-1.27</v>
      </c>
      <c r="J52" s="64">
        <v>1.71</v>
      </c>
      <c r="K52" s="64">
        <v>-16.36</v>
      </c>
      <c r="L52" s="64">
        <v>-3.21</v>
      </c>
      <c r="M52" s="64">
        <v>-1.24</v>
      </c>
      <c r="N52" s="566"/>
      <c r="O52" s="566"/>
      <c r="P52" s="71">
        <f t="shared" si="11"/>
        <v>-55.900000000000006</v>
      </c>
      <c r="Q52" s="630">
        <f t="shared" si="12"/>
        <v>87.409932743976839</v>
      </c>
    </row>
    <row r="53" spans="1:21">
      <c r="A53" s="29"/>
      <c r="B53" s="402" t="s">
        <v>63</v>
      </c>
      <c r="C53" s="71">
        <v>-169.4680062138832</v>
      </c>
      <c r="D53" s="539">
        <v>-10.08</v>
      </c>
      <c r="E53" s="540">
        <v>1.24</v>
      </c>
      <c r="F53" s="64">
        <v>0.43</v>
      </c>
      <c r="G53" s="566">
        <v>-4.7300000000000004</v>
      </c>
      <c r="H53" s="64">
        <v>0.45</v>
      </c>
      <c r="I53" s="64">
        <v>-0.45</v>
      </c>
      <c r="J53" s="64">
        <v>0.61</v>
      </c>
      <c r="K53" s="64">
        <v>-5.85</v>
      </c>
      <c r="L53" s="64">
        <v>-1.1499999999999999</v>
      </c>
      <c r="M53" s="64">
        <v>-0.44</v>
      </c>
      <c r="N53" s="566"/>
      <c r="O53" s="566"/>
      <c r="P53" s="71">
        <f t="shared" si="11"/>
        <v>-19.970000000000002</v>
      </c>
      <c r="Q53" s="630">
        <f t="shared" si="12"/>
        <v>-189.4380062138832</v>
      </c>
    </row>
    <row r="54" spans="1:21">
      <c r="A54" s="29"/>
      <c r="B54" s="402" t="s">
        <v>116</v>
      </c>
      <c r="C54" s="71">
        <v>-69.538146710994084</v>
      </c>
      <c r="D54" s="539">
        <v>-11.1</v>
      </c>
      <c r="E54" s="540">
        <v>1.37</v>
      </c>
      <c r="F54" s="64">
        <v>0.46</v>
      </c>
      <c r="G54" s="566">
        <v>-5.21</v>
      </c>
      <c r="H54" s="64">
        <v>0.5</v>
      </c>
      <c r="I54" s="64">
        <v>-0.5</v>
      </c>
      <c r="J54" s="64">
        <v>0.67</v>
      </c>
      <c r="K54" s="64">
        <v>-6.43</v>
      </c>
      <c r="L54" s="64">
        <v>-1.26</v>
      </c>
      <c r="M54" s="64">
        <v>-0.49</v>
      </c>
      <c r="N54" s="566"/>
      <c r="O54" s="566"/>
      <c r="P54" s="71">
        <f t="shared" si="11"/>
        <v>-21.990000000000002</v>
      </c>
      <c r="Q54" s="630">
        <f t="shared" si="12"/>
        <v>-91.528146710994093</v>
      </c>
      <c r="S54" s="64"/>
      <c r="T54" s="64"/>
      <c r="U54" s="64"/>
    </row>
    <row r="55" spans="1:21">
      <c r="A55" s="29"/>
      <c r="B55" s="402" t="s">
        <v>123</v>
      </c>
      <c r="C55" s="71">
        <v>-5.6899999999999409</v>
      </c>
      <c r="D55" s="540">
        <v>0</v>
      </c>
      <c r="E55" s="540">
        <v>0</v>
      </c>
      <c r="F55" s="64">
        <v>0</v>
      </c>
      <c r="G55" s="64">
        <v>0</v>
      </c>
      <c r="H55" s="64">
        <v>0</v>
      </c>
      <c r="I55" s="64">
        <v>0</v>
      </c>
      <c r="J55" s="64">
        <v>0</v>
      </c>
      <c r="K55" s="64">
        <v>0</v>
      </c>
      <c r="L55" s="64">
        <v>0</v>
      </c>
      <c r="M55" s="64">
        <v>0</v>
      </c>
      <c r="N55" s="566"/>
      <c r="O55" s="566"/>
      <c r="P55" s="71">
        <f t="shared" si="11"/>
        <v>0</v>
      </c>
      <c r="Q55" s="630">
        <f t="shared" si="12"/>
        <v>-5.6899999999999409</v>
      </c>
    </row>
    <row r="56" spans="1:21">
      <c r="A56" s="29"/>
      <c r="B56" s="402" t="s">
        <v>60</v>
      </c>
      <c r="C56" s="71">
        <v>916.45860518484369</v>
      </c>
      <c r="D56" s="539">
        <v>-126.05</v>
      </c>
      <c r="E56" s="540">
        <v>15.56</v>
      </c>
      <c r="F56" s="64">
        <v>92.989900000000006</v>
      </c>
      <c r="G56" s="566">
        <v>-59.15</v>
      </c>
      <c r="H56" s="64">
        <v>5.72</v>
      </c>
      <c r="I56" s="64">
        <v>60.07</v>
      </c>
      <c r="J56" s="64">
        <v>-881.27</v>
      </c>
      <c r="K56" s="64">
        <v>-73.069999999999993</v>
      </c>
      <c r="L56" s="64">
        <v>3210.25</v>
      </c>
      <c r="M56" s="64">
        <v>9026.7000000000007</v>
      </c>
      <c r="N56" s="566"/>
      <c r="O56" s="566"/>
      <c r="P56" s="71">
        <f t="shared" si="11"/>
        <v>11271.749900000001</v>
      </c>
      <c r="Q56" s="630">
        <f t="shared" si="12"/>
        <v>12188.208505184844</v>
      </c>
    </row>
    <row r="57" spans="1:21">
      <c r="A57" s="29"/>
      <c r="B57" s="402" t="s">
        <v>67</v>
      </c>
      <c r="C57" s="71">
        <v>-38.95680372833003</v>
      </c>
      <c r="D57" s="541">
        <v>-6.05</v>
      </c>
      <c r="E57" s="648">
        <v>0.75</v>
      </c>
      <c r="F57" s="64">
        <v>0.26</v>
      </c>
      <c r="G57" s="566">
        <v>-2.84</v>
      </c>
      <c r="H57" s="64">
        <v>0.27</v>
      </c>
      <c r="I57" s="64">
        <v>-0.27</v>
      </c>
      <c r="J57" s="64">
        <v>0.36</v>
      </c>
      <c r="K57" s="64">
        <v>-3.5</v>
      </c>
      <c r="L57" s="64">
        <v>-0.69</v>
      </c>
      <c r="M57" s="64">
        <v>-0.27</v>
      </c>
      <c r="N57" s="566"/>
      <c r="O57" s="566"/>
      <c r="P57" s="71">
        <f t="shared" si="11"/>
        <v>-11.979999999999999</v>
      </c>
      <c r="Q57" s="630">
        <f t="shared" si="12"/>
        <v>-50.936803728330027</v>
      </c>
    </row>
    <row r="58" spans="1:21">
      <c r="A58" s="29"/>
      <c r="B58" s="402" t="s">
        <v>61</v>
      </c>
      <c r="C58" s="71">
        <v>-111243.42800621387</v>
      </c>
      <c r="D58" s="540">
        <v>0</v>
      </c>
      <c r="E58" s="540">
        <v>30896.240000000002</v>
      </c>
      <c r="F58" s="64">
        <v>0</v>
      </c>
      <c r="G58" s="566">
        <v>-30896.240000000002</v>
      </c>
      <c r="H58" s="64">
        <v>0</v>
      </c>
      <c r="I58" s="64">
        <v>0</v>
      </c>
      <c r="J58" s="64">
        <v>29272</v>
      </c>
      <c r="K58" s="64">
        <v>-29272</v>
      </c>
      <c r="L58" s="64">
        <v>0</v>
      </c>
      <c r="M58" s="64">
        <v>29186.32</v>
      </c>
      <c r="N58" s="566"/>
      <c r="O58" s="566"/>
      <c r="P58" s="71">
        <f t="shared" si="11"/>
        <v>29186.32</v>
      </c>
      <c r="Q58" s="630">
        <f t="shared" si="12"/>
        <v>-82057.108006213879</v>
      </c>
    </row>
    <row r="59" spans="1:21">
      <c r="A59" s="29"/>
      <c r="B59" s="402" t="s">
        <v>65</v>
      </c>
      <c r="C59" s="71">
        <v>-1103.7668183291885</v>
      </c>
      <c r="D59" s="539">
        <v>-50.12</v>
      </c>
      <c r="E59" s="540">
        <v>7.25</v>
      </c>
      <c r="F59" s="64">
        <v>699.88199999999995</v>
      </c>
      <c r="G59" s="566">
        <v>-24.6</v>
      </c>
      <c r="H59" s="64">
        <v>2.38</v>
      </c>
      <c r="I59" s="64">
        <v>-2.36</v>
      </c>
      <c r="J59" s="64">
        <v>3.16</v>
      </c>
      <c r="K59" s="64">
        <v>-51.59</v>
      </c>
      <c r="L59" s="64">
        <v>-5.96</v>
      </c>
      <c r="M59" s="64">
        <v>-2.29</v>
      </c>
      <c r="N59" s="566"/>
      <c r="O59" s="566"/>
      <c r="P59" s="71">
        <f t="shared" si="11"/>
        <v>575.75199999999984</v>
      </c>
      <c r="Q59" s="630">
        <f t="shared" si="12"/>
        <v>-528.01481832918864</v>
      </c>
    </row>
    <row r="60" spans="1:21">
      <c r="A60" s="29"/>
      <c r="B60" s="402" t="s">
        <v>115</v>
      </c>
      <c r="C60" s="71">
        <v>-1303.9753538716993</v>
      </c>
      <c r="D60" s="539">
        <v>-83.39</v>
      </c>
      <c r="E60" s="540">
        <v>12.07</v>
      </c>
      <c r="F60" s="64">
        <v>1158.6131</v>
      </c>
      <c r="G60" s="566">
        <v>-40.94</v>
      </c>
      <c r="H60" s="64">
        <v>3.97</v>
      </c>
      <c r="I60" s="64">
        <v>-3.92</v>
      </c>
      <c r="J60" s="64">
        <v>5.26</v>
      </c>
      <c r="K60" s="64">
        <v>-85.51</v>
      </c>
      <c r="L60" s="64">
        <v>-9.91</v>
      </c>
      <c r="M60" s="64">
        <v>-3.81</v>
      </c>
      <c r="N60" s="566"/>
      <c r="O60" s="566"/>
      <c r="P60" s="71">
        <f t="shared" si="11"/>
        <v>952.43310000000008</v>
      </c>
      <c r="Q60" s="630">
        <f t="shared" si="12"/>
        <v>-351.54225387169924</v>
      </c>
    </row>
    <row r="61" spans="1:21">
      <c r="A61" s="29"/>
      <c r="B61" s="402" t="s">
        <v>68</v>
      </c>
      <c r="C61" s="71">
        <v>-552.68686337516624</v>
      </c>
      <c r="D61" s="541">
        <v>-40.5</v>
      </c>
      <c r="E61" s="648">
        <v>5.8299000000000003</v>
      </c>
      <c r="F61" s="64">
        <v>121.1545</v>
      </c>
      <c r="G61" s="566">
        <v>-19.89</v>
      </c>
      <c r="H61" s="64">
        <v>1.94</v>
      </c>
      <c r="I61" s="64">
        <v>-1.92</v>
      </c>
      <c r="J61" s="64">
        <v>2.58</v>
      </c>
      <c r="K61" s="64">
        <v>-41.72</v>
      </c>
      <c r="L61" s="64">
        <v>-4.8</v>
      </c>
      <c r="M61" s="64">
        <v>-1.85</v>
      </c>
      <c r="N61" s="566"/>
      <c r="O61" s="566"/>
      <c r="P61" s="71">
        <f t="shared" si="11"/>
        <v>20.824399999999986</v>
      </c>
      <c r="Q61" s="630">
        <f t="shared" si="12"/>
        <v>-531.86246337516627</v>
      </c>
    </row>
    <row r="62" spans="1:21">
      <c r="A62" s="29"/>
      <c r="B62" s="404" t="s">
        <v>69</v>
      </c>
      <c r="C62" s="434">
        <f t="shared" ref="C62:Q62" si="13">SUM(C50:C61)</f>
        <v>-139024.59753166113</v>
      </c>
      <c r="D62" s="434">
        <f t="shared" si="13"/>
        <v>-392.33</v>
      </c>
      <c r="E62" s="434">
        <f t="shared" si="13"/>
        <v>30948.339900000003</v>
      </c>
      <c r="F62" s="434">
        <f t="shared" si="13"/>
        <v>2076.5293999999999</v>
      </c>
      <c r="G62" s="434">
        <f t="shared" si="13"/>
        <v>-31084.12</v>
      </c>
      <c r="H62" s="434">
        <f t="shared" si="13"/>
        <v>18.189999999999998</v>
      </c>
      <c r="I62" s="434">
        <f t="shared" si="13"/>
        <v>47.719999999999992</v>
      </c>
      <c r="J62" s="434">
        <f t="shared" si="13"/>
        <v>28407.3</v>
      </c>
      <c r="K62" s="434">
        <f t="shared" si="13"/>
        <v>-29587.34</v>
      </c>
      <c r="L62" s="434">
        <f t="shared" si="13"/>
        <v>3179.0899999999997</v>
      </c>
      <c r="M62" s="434">
        <f t="shared" si="13"/>
        <v>38201.020000000004</v>
      </c>
      <c r="N62" s="434">
        <f t="shared" si="13"/>
        <v>0</v>
      </c>
      <c r="O62" s="434">
        <f t="shared" si="13"/>
        <v>0</v>
      </c>
      <c r="P62" s="434">
        <f t="shared" si="13"/>
        <v>41814.399300000005</v>
      </c>
      <c r="Q62" s="631">
        <f t="shared" si="13"/>
        <v>-97210.198231661125</v>
      </c>
    </row>
    <row r="63" spans="1:21">
      <c r="A63" s="29"/>
      <c r="B63" s="405"/>
      <c r="C63" s="2"/>
      <c r="D63" s="64"/>
      <c r="E63" s="64"/>
      <c r="F63" s="64"/>
      <c r="G63" s="64"/>
      <c r="H63" s="64"/>
      <c r="I63" s="64"/>
      <c r="J63" s="64"/>
      <c r="K63" s="64"/>
      <c r="L63" s="64"/>
      <c r="M63" s="64"/>
      <c r="N63" s="64"/>
      <c r="O63" s="64"/>
      <c r="P63" s="64"/>
      <c r="Q63" s="4"/>
    </row>
    <row r="64" spans="1:21">
      <c r="A64" s="29"/>
      <c r="B64" s="403" t="s">
        <v>70</v>
      </c>
      <c r="C64" s="529"/>
      <c r="D64" s="72"/>
      <c r="E64" s="72"/>
      <c r="F64" s="72"/>
      <c r="G64" s="72"/>
      <c r="H64" s="72"/>
      <c r="I64" s="72"/>
      <c r="J64" s="72"/>
      <c r="K64" s="72"/>
      <c r="L64" s="72"/>
      <c r="M64" s="72"/>
      <c r="N64" s="72"/>
      <c r="O64" s="72"/>
      <c r="P64" s="72"/>
      <c r="Q64" s="4"/>
    </row>
    <row r="65" spans="1:17">
      <c r="A65" s="29"/>
      <c r="B65" s="402" t="s">
        <v>348</v>
      </c>
      <c r="C65" s="71">
        <v>1384229.1899000001</v>
      </c>
      <c r="D65" s="540">
        <v>1632.8498999999999</v>
      </c>
      <c r="E65" s="540">
        <v>-639.83000000000004</v>
      </c>
      <c r="F65" s="64">
        <v>1309.82</v>
      </c>
      <c r="G65" s="64">
        <v>494.42</v>
      </c>
      <c r="H65" s="64">
        <v>611.01</v>
      </c>
      <c r="I65" s="64">
        <v>630.77</v>
      </c>
      <c r="J65" s="64">
        <v>461848.56</v>
      </c>
      <c r="K65" s="64">
        <v>337.45</v>
      </c>
      <c r="L65" s="64">
        <v>538.46</v>
      </c>
      <c r="M65" s="64">
        <v>3275</v>
      </c>
      <c r="N65" s="566"/>
      <c r="O65" s="566"/>
      <c r="P65" s="71">
        <f>SUM(D65:O65)</f>
        <v>470038.5099</v>
      </c>
      <c r="Q65" s="633">
        <f>C65+P65</f>
        <v>1854267.6998000001</v>
      </c>
    </row>
    <row r="66" spans="1:17">
      <c r="A66" s="29"/>
      <c r="B66" s="436" t="s">
        <v>71</v>
      </c>
      <c r="C66" s="437">
        <f>SUM(C65)</f>
        <v>1384229.1899000001</v>
      </c>
      <c r="D66" s="437">
        <f>SUM(D65)</f>
        <v>1632.8498999999999</v>
      </c>
      <c r="E66" s="437">
        <f t="shared" ref="E66:Q66" si="14">SUM(E65)</f>
        <v>-639.83000000000004</v>
      </c>
      <c r="F66" s="437">
        <f t="shared" si="14"/>
        <v>1309.82</v>
      </c>
      <c r="G66" s="437">
        <f>SUM(G65)</f>
        <v>494.42</v>
      </c>
      <c r="H66" s="437">
        <f t="shared" si="14"/>
        <v>611.01</v>
      </c>
      <c r="I66" s="437">
        <f t="shared" si="14"/>
        <v>630.77</v>
      </c>
      <c r="J66" s="437">
        <f t="shared" si="14"/>
        <v>461848.56</v>
      </c>
      <c r="K66" s="437">
        <f t="shared" si="14"/>
        <v>337.45</v>
      </c>
      <c r="L66" s="437">
        <f t="shared" si="14"/>
        <v>538.46</v>
      </c>
      <c r="M66" s="437">
        <f t="shared" si="14"/>
        <v>3275</v>
      </c>
      <c r="N66" s="437">
        <f t="shared" si="14"/>
        <v>0</v>
      </c>
      <c r="O66" s="437">
        <f t="shared" si="14"/>
        <v>0</v>
      </c>
      <c r="P66" s="534">
        <f t="shared" si="14"/>
        <v>470038.5099</v>
      </c>
      <c r="Q66" s="659">
        <f t="shared" si="14"/>
        <v>1854267.6998000001</v>
      </c>
    </row>
    <row r="67" spans="1:17">
      <c r="A67" s="29"/>
      <c r="B67" s="438"/>
      <c r="C67" s="533"/>
      <c r="D67" s="422"/>
      <c r="E67" s="422"/>
      <c r="F67" s="671"/>
      <c r="G67" s="422"/>
      <c r="H67" s="422"/>
      <c r="I67" s="422"/>
      <c r="J67" s="422"/>
      <c r="K67" s="422"/>
      <c r="L67" s="422"/>
      <c r="M67" s="422"/>
      <c r="N67" s="422"/>
      <c r="O67" s="422"/>
      <c r="P67" s="535"/>
      <c r="Q67" s="4"/>
    </row>
    <row r="68" spans="1:17">
      <c r="A68" s="29"/>
      <c r="B68" s="421" t="s">
        <v>124</v>
      </c>
      <c r="C68" s="536">
        <v>4.3999999979860149E-3</v>
      </c>
      <c r="D68" s="557">
        <v>0</v>
      </c>
      <c r="E68" s="557">
        <v>0</v>
      </c>
      <c r="F68" s="64">
        <v>0</v>
      </c>
      <c r="G68" s="671">
        <v>140.88</v>
      </c>
      <c r="H68" s="671">
        <v>-277.44</v>
      </c>
      <c r="I68" s="671">
        <v>132.72999999999999</v>
      </c>
      <c r="J68" s="671">
        <v>0</v>
      </c>
      <c r="K68" s="671">
        <v>849.46</v>
      </c>
      <c r="L68" s="671">
        <v>60.98</v>
      </c>
      <c r="M68" s="671">
        <v>37108.639999999999</v>
      </c>
      <c r="N68" s="568"/>
      <c r="O68" s="568"/>
      <c r="P68" s="536">
        <f>SUM(D68:O68)</f>
        <v>38015.25</v>
      </c>
      <c r="Q68" s="633">
        <f>C68+P68</f>
        <v>38015.254399999998</v>
      </c>
    </row>
    <row r="69" spans="1:17" ht="15" customHeight="1" thickBot="1">
      <c r="A69" s="29"/>
      <c r="B69" s="538" t="s">
        <v>127</v>
      </c>
      <c r="C69" s="537">
        <f t="shared" ref="C69:Q69" si="15">SUM(C66,C62,C47,C42,C38,C33,C29,C24,C20,C13,C68)</f>
        <v>5276195.4503999986</v>
      </c>
      <c r="D69" s="537">
        <f t="shared" si="15"/>
        <v>196669.08960000001</v>
      </c>
      <c r="E69" s="537">
        <f t="shared" si="15"/>
        <v>119486.57980000001</v>
      </c>
      <c r="F69" s="537">
        <f t="shared" si="15"/>
        <v>-485370.4106</v>
      </c>
      <c r="G69" s="537">
        <f t="shared" si="15"/>
        <v>25303.619999999988</v>
      </c>
      <c r="H69" s="537">
        <f t="shared" si="15"/>
        <v>107522.96</v>
      </c>
      <c r="I69" s="537">
        <f t="shared" si="15"/>
        <v>69231.670000000013</v>
      </c>
      <c r="J69" s="537">
        <f t="shared" si="15"/>
        <v>775603.2300000001</v>
      </c>
      <c r="K69" s="537">
        <f t="shared" si="15"/>
        <v>134854.41999999998</v>
      </c>
      <c r="L69" s="537">
        <f t="shared" si="15"/>
        <v>432162.82999999996</v>
      </c>
      <c r="M69" s="537">
        <f t="shared" si="15"/>
        <v>198703.99</v>
      </c>
      <c r="N69" s="537">
        <f t="shared" si="15"/>
        <v>-5.77</v>
      </c>
      <c r="O69" s="537">
        <f t="shared" si="15"/>
        <v>0</v>
      </c>
      <c r="P69" s="537">
        <f t="shared" si="15"/>
        <v>1574162.2087999999</v>
      </c>
      <c r="Q69" s="634">
        <f t="shared" si="15"/>
        <v>6850357.6592000006</v>
      </c>
    </row>
    <row r="70" spans="1:17" ht="15" customHeight="1">
      <c r="A70" s="29"/>
      <c r="B70" s="78"/>
      <c r="C70" s="78"/>
      <c r="D70" s="78"/>
      <c r="E70" s="64"/>
      <c r="F70" s="64"/>
      <c r="G70" s="64"/>
      <c r="H70" s="64"/>
      <c r="I70" s="64"/>
      <c r="J70" s="728" t="b">
        <v>1</v>
      </c>
      <c r="K70" s="64"/>
      <c r="L70" s="64"/>
      <c r="M70" s="64"/>
      <c r="N70" s="64"/>
      <c r="O70" s="64"/>
      <c r="P70" s="64"/>
      <c r="Q70" s="64"/>
    </row>
    <row r="71" spans="1:17" ht="27.6">
      <c r="A71" s="29"/>
      <c r="B71" s="261" t="s">
        <v>388</v>
      </c>
      <c r="C71" s="531"/>
      <c r="D71" s="716">
        <v>170315.6</v>
      </c>
      <c r="E71" s="159"/>
      <c r="F71" s="64"/>
      <c r="G71" s="64"/>
      <c r="H71" s="64"/>
      <c r="I71" s="64"/>
      <c r="J71" s="64"/>
      <c r="K71" s="64"/>
      <c r="L71" s="64"/>
      <c r="M71" s="64"/>
      <c r="N71" s="64"/>
      <c r="O71" s="64"/>
      <c r="P71" s="64"/>
    </row>
    <row r="72" spans="1:17" ht="27.6">
      <c r="B72" s="261" t="s">
        <v>389</v>
      </c>
      <c r="C72" s="531"/>
      <c r="D72" s="716">
        <v>2012500</v>
      </c>
      <c r="E72" s="79"/>
      <c r="F72" s="79"/>
      <c r="G72" s="79"/>
      <c r="H72" s="79"/>
      <c r="I72" s="79"/>
      <c r="J72" s="79"/>
      <c r="K72" s="79"/>
      <c r="L72" s="79"/>
      <c r="M72" s="79"/>
      <c r="N72" s="79"/>
      <c r="O72" s="79"/>
      <c r="P72" s="79"/>
    </row>
    <row r="73" spans="1:17">
      <c r="B73" s="80" t="s">
        <v>16</v>
      </c>
      <c r="C73" s="80"/>
      <c r="D73" s="80"/>
    </row>
    <row r="74" spans="1:17">
      <c r="B74" s="740" t="s">
        <v>192</v>
      </c>
      <c r="C74" s="740"/>
      <c r="D74" s="740"/>
      <c r="E74" s="740"/>
      <c r="F74" s="740"/>
      <c r="G74" s="740"/>
      <c r="H74" s="740"/>
      <c r="I74" s="740"/>
      <c r="J74" s="740"/>
      <c r="K74" s="740"/>
      <c r="L74" s="740"/>
      <c r="M74" s="740"/>
      <c r="N74" s="740"/>
      <c r="O74" s="740"/>
      <c r="P74" s="740"/>
      <c r="Q74" s="64"/>
    </row>
    <row r="75" spans="1:17" ht="12.6" customHeight="1">
      <c r="B75" s="215" t="s">
        <v>324</v>
      </c>
      <c r="C75" s="215"/>
      <c r="D75" s="215"/>
      <c r="Q75" s="64"/>
    </row>
    <row r="76" spans="1:17" ht="14.4">
      <c r="B76" s="1" t="s">
        <v>207</v>
      </c>
      <c r="F76" s="260"/>
    </row>
    <row r="77" spans="1:17" ht="14.4">
      <c r="B77" s="1" t="s">
        <v>322</v>
      </c>
      <c r="C77" s="29"/>
      <c r="F77" s="260"/>
    </row>
    <row r="78" spans="1:17">
      <c r="B78" s="1" t="s">
        <v>325</v>
      </c>
      <c r="F78" s="75"/>
    </row>
    <row r="79" spans="1:17" ht="14.4">
      <c r="F79" s="260"/>
    </row>
    <row r="80" spans="1:17" ht="14.4">
      <c r="F80" s="260"/>
    </row>
    <row r="81" spans="6:6" ht="14.4">
      <c r="F81" s="260"/>
    </row>
  </sheetData>
  <mergeCells count="7">
    <mergeCell ref="B74:P74"/>
    <mergeCell ref="B1:Q1"/>
    <mergeCell ref="B5:B6"/>
    <mergeCell ref="D5:O5"/>
    <mergeCell ref="P5:P6"/>
    <mergeCell ref="C5:C6"/>
    <mergeCell ref="Q5:Q6"/>
  </mergeCells>
  <conditionalFormatting sqref="J70">
    <cfRule type="cellIs" dxfId="10" priority="1" operator="equal">
      <formula>FALSE</formula>
    </cfRule>
  </conditionalFormatting>
  <printOptions horizontalCentered="1"/>
  <pageMargins left="0.17" right="0.17" top="0.59" bottom="0.33" header="0.17" footer="0.15"/>
  <pageSetup scale="36" fitToHeight="0" orientation="landscape" r:id="rId1"/>
  <headerFooter>
    <oddFooter>&amp;L&amp;"-,Bold"&amp;F&amp;C&amp;"Tahoma,Bold"- PUBLIC -&amp;R&amp;"-,Bold"&amp;12A-&amp;P</oddFooter>
  </headerFooter>
  <ignoredErrors>
    <ignoredError sqref="P8:P12 P16:P19 P23 P27:P28 P32 P36:P37 P41 P45:P46 P50:P53 P65 P68 P54:P56 P57:P60 P6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R73"/>
  <sheetViews>
    <sheetView showGridLines="0" view="pageBreakPreview" zoomScale="60" zoomScaleNormal="70" workbookViewId="0">
      <selection activeCell="B1" sqref="B1:Y1"/>
    </sheetView>
  </sheetViews>
  <sheetFormatPr defaultColWidth="9.28515625" defaultRowHeight="12.75" customHeight="1"/>
  <cols>
    <col min="1" max="1" width="1.85546875" style="1" customWidth="1"/>
    <col min="2" max="2" width="54.42578125" style="1" customWidth="1"/>
    <col min="3" max="3" width="10.7109375" style="1" customWidth="1"/>
    <col min="4" max="4" width="20.140625" style="1" customWidth="1"/>
    <col min="5" max="5" width="20.42578125" style="1" customWidth="1"/>
    <col min="6" max="7" width="17.5703125" style="1" customWidth="1"/>
    <col min="8" max="8" width="18.7109375" style="1" customWidth="1"/>
    <col min="9" max="9" width="19" style="1" customWidth="1"/>
    <col min="10" max="10" width="19.42578125" style="1" customWidth="1"/>
    <col min="11" max="11" width="20" style="1" customWidth="1"/>
    <col min="12" max="12" width="20.28515625" style="1" customWidth="1"/>
    <col min="13" max="13" width="19.28515625" style="1" customWidth="1"/>
    <col min="14" max="14" width="19.42578125" style="1" customWidth="1"/>
    <col min="15" max="16" width="15.42578125" style="1" customWidth="1"/>
    <col min="17" max="17" width="22.140625" style="1" customWidth="1"/>
    <col min="18" max="18" width="23.7109375" style="1" customWidth="1"/>
    <col min="19" max="19" width="12" style="1" customWidth="1"/>
    <col min="20" max="16384" width="9.28515625" style="1"/>
  </cols>
  <sheetData>
    <row r="1" spans="1:18" ht="56.4" customHeight="1">
      <c r="A1" s="29"/>
      <c r="B1" s="765" t="s">
        <v>270</v>
      </c>
      <c r="C1" s="765"/>
      <c r="D1" s="765"/>
      <c r="E1" s="778"/>
      <c r="F1" s="778"/>
      <c r="G1" s="778"/>
      <c r="H1" s="778"/>
      <c r="I1" s="778"/>
      <c r="J1" s="778"/>
      <c r="K1" s="778"/>
      <c r="L1" s="778"/>
      <c r="M1" s="778"/>
      <c r="N1" s="778"/>
      <c r="O1" s="778"/>
      <c r="P1" s="778"/>
      <c r="Q1" s="778"/>
      <c r="R1" s="29"/>
    </row>
    <row r="2" spans="1:18" ht="13.8">
      <c r="A2" s="29"/>
      <c r="B2" s="218" t="s">
        <v>0</v>
      </c>
      <c r="C2" s="218"/>
      <c r="D2" s="218"/>
      <c r="E2" s="165"/>
      <c r="F2" s="165"/>
      <c r="G2" s="165"/>
      <c r="H2" s="165"/>
      <c r="I2" s="165"/>
      <c r="J2" s="165"/>
      <c r="K2" s="165"/>
      <c r="L2" s="165"/>
      <c r="M2" s="165"/>
      <c r="N2" s="165"/>
      <c r="O2" s="165"/>
      <c r="P2" s="165"/>
      <c r="Q2" s="29"/>
      <c r="R2" s="29"/>
    </row>
    <row r="3" spans="1:18" ht="13.8">
      <c r="A3" s="29"/>
      <c r="B3" s="36" t="s">
        <v>83</v>
      </c>
      <c r="C3" s="36"/>
      <c r="D3" s="36"/>
      <c r="E3" s="165"/>
      <c r="F3" s="165"/>
      <c r="G3" s="165"/>
      <c r="H3" s="165"/>
      <c r="I3" s="165"/>
      <c r="J3" s="165"/>
      <c r="K3" s="165"/>
      <c r="L3" s="165"/>
      <c r="M3" s="165"/>
      <c r="N3" s="165"/>
      <c r="O3" s="165"/>
      <c r="P3" s="165"/>
      <c r="Q3" s="29"/>
      <c r="R3" s="29"/>
    </row>
    <row r="4" spans="1:18" ht="13.8">
      <c r="A4" s="29"/>
      <c r="B4" s="36"/>
      <c r="C4" s="36"/>
      <c r="D4" s="36"/>
      <c r="E4" s="165"/>
      <c r="F4" s="165"/>
      <c r="G4" s="165"/>
      <c r="H4" s="165"/>
      <c r="I4" s="165"/>
      <c r="J4" s="165"/>
      <c r="K4" s="165"/>
      <c r="L4" s="165"/>
      <c r="M4" s="165"/>
      <c r="N4" s="165"/>
      <c r="O4" s="165"/>
      <c r="P4" s="165"/>
      <c r="Q4" s="29"/>
      <c r="R4" s="29"/>
    </row>
    <row r="5" spans="1:18" ht="17.399999999999999">
      <c r="A5" s="29"/>
      <c r="B5" s="84"/>
      <c r="C5" s="595"/>
      <c r="D5" s="776" t="s">
        <v>341</v>
      </c>
      <c r="E5" s="768" t="s">
        <v>327</v>
      </c>
      <c r="F5" s="768"/>
      <c r="G5" s="768"/>
      <c r="H5" s="768"/>
      <c r="I5" s="768"/>
      <c r="J5" s="768"/>
      <c r="K5" s="768"/>
      <c r="L5" s="768"/>
      <c r="M5" s="768"/>
      <c r="N5" s="768"/>
      <c r="O5" s="768"/>
      <c r="P5" s="768"/>
      <c r="Q5" s="785" t="s">
        <v>340</v>
      </c>
      <c r="R5" s="776" t="s">
        <v>346</v>
      </c>
    </row>
    <row r="6" spans="1:18" ht="25.8" customHeight="1">
      <c r="A6" s="29"/>
      <c r="B6" s="593" t="s">
        <v>37</v>
      </c>
      <c r="C6" s="33"/>
      <c r="D6" s="786"/>
      <c r="E6" s="171" t="s">
        <v>1</v>
      </c>
      <c r="F6" s="37" t="s">
        <v>2</v>
      </c>
      <c r="G6" s="37" t="s">
        <v>3</v>
      </c>
      <c r="H6" s="37" t="s">
        <v>4</v>
      </c>
      <c r="I6" s="37" t="s">
        <v>5</v>
      </c>
      <c r="J6" s="37" t="s">
        <v>6</v>
      </c>
      <c r="K6" s="37" t="s">
        <v>10</v>
      </c>
      <c r="L6" s="37" t="s">
        <v>11</v>
      </c>
      <c r="M6" s="37" t="s">
        <v>12</v>
      </c>
      <c r="N6" s="37" t="s">
        <v>13</v>
      </c>
      <c r="O6" s="37" t="s">
        <v>14</v>
      </c>
      <c r="P6" s="172" t="s">
        <v>15</v>
      </c>
      <c r="Q6" s="784"/>
      <c r="R6" s="786"/>
    </row>
    <row r="7" spans="1:18" ht="13.8">
      <c r="A7" s="29"/>
      <c r="B7" s="446" t="s">
        <v>201</v>
      </c>
      <c r="C7" s="594"/>
      <c r="D7" s="635"/>
      <c r="E7" s="173"/>
      <c r="F7" s="173"/>
      <c r="G7" s="173"/>
      <c r="H7" s="173"/>
      <c r="I7" s="173"/>
      <c r="J7" s="173"/>
      <c r="K7" s="173"/>
      <c r="L7" s="173"/>
      <c r="M7" s="173"/>
      <c r="N7" s="173"/>
      <c r="O7" s="173"/>
      <c r="P7" s="173"/>
      <c r="Q7" s="85"/>
    </row>
    <row r="8" spans="1:18" ht="15">
      <c r="A8" s="29"/>
      <c r="B8" s="35" t="str">
        <f>API</f>
        <v>Agricultural &amp; Pumping Interruptible (API)</v>
      </c>
      <c r="C8" s="596"/>
      <c r="D8" s="159">
        <v>5669401.4000000004</v>
      </c>
      <c r="E8" s="159">
        <v>9732.39</v>
      </c>
      <c r="F8" s="159">
        <v>36254.519999999997</v>
      </c>
      <c r="G8" s="159">
        <v>53570.53</v>
      </c>
      <c r="H8" s="159">
        <v>148936.1</v>
      </c>
      <c r="I8" s="159">
        <v>262916.74</v>
      </c>
      <c r="J8" s="670">
        <v>306532.96999999997</v>
      </c>
      <c r="K8" s="159">
        <v>554656.01</v>
      </c>
      <c r="L8" s="159">
        <v>714521.67</v>
      </c>
      <c r="M8" s="159">
        <v>529689.53</v>
      </c>
      <c r="N8" s="159">
        <v>454909.89</v>
      </c>
      <c r="O8" s="159"/>
      <c r="P8" s="64"/>
      <c r="Q8" s="447">
        <f t="shared" ref="Q8:Q12" si="0">SUM(E8:P8)</f>
        <v>3071720.35</v>
      </c>
      <c r="R8" s="641">
        <f>SUM(D8+Q8)</f>
        <v>8741121.75</v>
      </c>
    </row>
    <row r="9" spans="1:18" ht="15">
      <c r="A9" s="29"/>
      <c r="B9" s="35" t="str">
        <f>BIPG</f>
        <v>Base Interruptible Program (BIP)</v>
      </c>
      <c r="C9" s="596" t="s">
        <v>336</v>
      </c>
      <c r="D9" s="159">
        <f>76507116.45+1633282.09</f>
        <v>78140398.540000007</v>
      </c>
      <c r="E9" s="159">
        <v>718568.33</v>
      </c>
      <c r="F9" s="159">
        <v>684436.03989999997</v>
      </c>
      <c r="G9" s="670">
        <v>1641014.72</v>
      </c>
      <c r="H9" s="161">
        <v>3215296.11</v>
      </c>
      <c r="I9" s="159">
        <v>3586011.65</v>
      </c>
      <c r="J9" s="670">
        <v>4860972.21</v>
      </c>
      <c r="K9" s="159">
        <v>11006603</v>
      </c>
      <c r="L9" s="159">
        <v>10891244.560000001</v>
      </c>
      <c r="M9" s="159">
        <v>8298394.2599999998</v>
      </c>
      <c r="N9" s="144">
        <v>8511302.1500000004</v>
      </c>
      <c r="O9" s="159"/>
      <c r="P9" s="64"/>
      <c r="Q9" s="448">
        <f>SUM(E9:P9)</f>
        <v>53413843.029899999</v>
      </c>
      <c r="R9" s="642">
        <f t="shared" ref="R9:R13" si="1">SUM(D9+Q9)</f>
        <v>131554241.56990001</v>
      </c>
    </row>
    <row r="10" spans="1:18" ht="15">
      <c r="A10" s="29"/>
      <c r="B10" s="35" t="str">
        <f>CBPG</f>
        <v>Capacity Bidding Program (CBP)</v>
      </c>
      <c r="C10" s="596" t="s">
        <v>254</v>
      </c>
      <c r="D10" s="540">
        <v>461721.61989999999</v>
      </c>
      <c r="E10" s="161">
        <v>-91.02</v>
      </c>
      <c r="F10" s="647">
        <v>-420.12</v>
      </c>
      <c r="G10" s="669">
        <v>-2631.41</v>
      </c>
      <c r="H10" s="161">
        <v>0</v>
      </c>
      <c r="I10" s="161">
        <v>3287.06</v>
      </c>
      <c r="J10" s="724">
        <v>31496.5</v>
      </c>
      <c r="K10" s="144">
        <v>0</v>
      </c>
      <c r="L10" s="144">
        <v>22821.97</v>
      </c>
      <c r="M10" s="144">
        <v>164717.43</v>
      </c>
      <c r="N10" s="144">
        <v>126456.83</v>
      </c>
      <c r="O10" s="144"/>
      <c r="P10" s="213"/>
      <c r="Q10" s="448">
        <f t="shared" si="0"/>
        <v>345637.24</v>
      </c>
      <c r="R10" s="642">
        <f t="shared" si="1"/>
        <v>807358.85990000004</v>
      </c>
    </row>
    <row r="11" spans="1:18" ht="12.75" customHeight="1">
      <c r="A11" s="29"/>
      <c r="B11" s="259" t="str">
        <f>SEP</f>
        <v>Smart Energy Program (SEP)</v>
      </c>
      <c r="C11" s="596"/>
      <c r="D11" s="159">
        <v>1945546.14</v>
      </c>
      <c r="E11" s="159">
        <v>21432.26</v>
      </c>
      <c r="F11" s="159">
        <v>34206.01</v>
      </c>
      <c r="G11" s="159">
        <v>19303.66</v>
      </c>
      <c r="H11" s="159">
        <v>18501.05</v>
      </c>
      <c r="I11" s="159">
        <v>17119.87</v>
      </c>
      <c r="J11" s="670">
        <v>201221.83</v>
      </c>
      <c r="K11" s="159">
        <v>455848.87</v>
      </c>
      <c r="L11" s="64">
        <v>448647.22</v>
      </c>
      <c r="M11" s="159">
        <v>412421.32</v>
      </c>
      <c r="N11" s="159">
        <v>292279.88</v>
      </c>
      <c r="O11" s="159"/>
      <c r="P11" s="159"/>
      <c r="Q11" s="448">
        <f t="shared" si="0"/>
        <v>1920981.9700000002</v>
      </c>
      <c r="R11" s="642">
        <f t="shared" si="1"/>
        <v>3866528.1100000003</v>
      </c>
    </row>
    <row r="12" spans="1:18" ht="12.75" customHeight="1">
      <c r="A12" s="29"/>
      <c r="B12" s="35" t="str">
        <f>SDPC</f>
        <v>Summer Discount Plan Program (SDP) - Commercial</v>
      </c>
      <c r="C12" s="29"/>
      <c r="D12" s="159">
        <v>13012922.199999999</v>
      </c>
      <c r="E12" s="159">
        <v>3584.26</v>
      </c>
      <c r="F12" s="64">
        <v>882.96</v>
      </c>
      <c r="G12" s="159">
        <v>2347.56</v>
      </c>
      <c r="H12" s="159">
        <v>442.16999999998399</v>
      </c>
      <c r="I12" s="159">
        <v>2005.27000000001</v>
      </c>
      <c r="J12" s="670">
        <v>1133547.28</v>
      </c>
      <c r="K12" s="159">
        <v>2410819.36</v>
      </c>
      <c r="L12" s="64">
        <v>2679330.61</v>
      </c>
      <c r="M12" s="159">
        <v>2463632.71</v>
      </c>
      <c r="N12" s="159">
        <v>1647066.65</v>
      </c>
      <c r="O12" s="159"/>
      <c r="P12" s="159"/>
      <c r="Q12" s="448">
        <f t="shared" si="0"/>
        <v>10343658.83</v>
      </c>
      <c r="R12" s="642">
        <f t="shared" si="1"/>
        <v>23356581.030000001</v>
      </c>
    </row>
    <row r="13" spans="1:18" ht="12.75" customHeight="1">
      <c r="A13" s="29"/>
      <c r="B13" s="35" t="str">
        <f>SDPR</f>
        <v>Summer Discount Plan Program (SDP) - Residential</v>
      </c>
      <c r="C13" s="29"/>
      <c r="D13" s="159">
        <v>34281828.310000002</v>
      </c>
      <c r="E13" s="159">
        <v>222063.07</v>
      </c>
      <c r="F13" s="159">
        <v>317673.96000000002</v>
      </c>
      <c r="G13" s="159">
        <v>199877.1</v>
      </c>
      <c r="H13" s="159">
        <v>204567.1</v>
      </c>
      <c r="I13" s="159">
        <v>205914.05</v>
      </c>
      <c r="J13" s="670">
        <v>3214990.75</v>
      </c>
      <c r="K13" s="159">
        <v>7082648.9900000002</v>
      </c>
      <c r="L13" s="64">
        <v>6902959.04</v>
      </c>
      <c r="M13" s="159">
        <v>6232176.6200000001</v>
      </c>
      <c r="N13" s="159">
        <v>3845346.89</v>
      </c>
      <c r="O13" s="159"/>
      <c r="P13" s="159"/>
      <c r="Q13" s="448">
        <f>SUM(E13:P13)</f>
        <v>28428217.57</v>
      </c>
      <c r="R13" s="643">
        <f t="shared" si="1"/>
        <v>62710045.880000003</v>
      </c>
    </row>
    <row r="14" spans="1:18" ht="13.8">
      <c r="A14" s="29"/>
      <c r="B14" s="404" t="s">
        <v>104</v>
      </c>
      <c r="C14" s="587"/>
      <c r="D14" s="73">
        <f t="shared" ref="D14:R14" si="2">SUM(D8:D13)</f>
        <v>133511818.20990002</v>
      </c>
      <c r="E14" s="73">
        <f t="shared" si="2"/>
        <v>975289.29</v>
      </c>
      <c r="F14" s="73">
        <f t="shared" si="2"/>
        <v>1073033.3699</v>
      </c>
      <c r="G14" s="73">
        <f t="shared" si="2"/>
        <v>1913482.1600000001</v>
      </c>
      <c r="H14" s="73">
        <f t="shared" si="2"/>
        <v>3587742.53</v>
      </c>
      <c r="I14" s="73">
        <f t="shared" si="2"/>
        <v>4077254.6399999997</v>
      </c>
      <c r="J14" s="73">
        <f t="shared" si="2"/>
        <v>9748761.5399999991</v>
      </c>
      <c r="K14" s="73">
        <f t="shared" si="2"/>
        <v>21510576.229999997</v>
      </c>
      <c r="L14" s="73">
        <f t="shared" si="2"/>
        <v>21659525.07</v>
      </c>
      <c r="M14" s="73">
        <f t="shared" si="2"/>
        <v>18101031.870000001</v>
      </c>
      <c r="N14" s="73">
        <f t="shared" si="2"/>
        <v>14877362.290000003</v>
      </c>
      <c r="O14" s="73">
        <f t="shared" si="2"/>
        <v>0</v>
      </c>
      <c r="P14" s="73">
        <f t="shared" si="2"/>
        <v>0</v>
      </c>
      <c r="Q14" s="449">
        <f t="shared" si="2"/>
        <v>97524058.989899993</v>
      </c>
      <c r="R14" s="449">
        <f t="shared" si="2"/>
        <v>231035877.19980001</v>
      </c>
    </row>
    <row r="15" spans="1:18" ht="13.8">
      <c r="A15" s="29"/>
      <c r="B15" s="29"/>
      <c r="C15" s="29"/>
      <c r="E15" s="79"/>
      <c r="F15" s="166"/>
      <c r="G15" s="166"/>
      <c r="H15" s="166"/>
      <c r="I15" s="166"/>
      <c r="J15" s="166"/>
      <c r="K15" s="729" t="b">
        <v>1</v>
      </c>
      <c r="L15" s="166"/>
      <c r="M15" s="166"/>
      <c r="N15" s="166"/>
      <c r="O15" s="166"/>
      <c r="P15" s="166"/>
      <c r="Q15" s="166"/>
    </row>
    <row r="16" spans="1:18" ht="13.8" hidden="1">
      <c r="A16" s="29"/>
      <c r="B16" s="36"/>
      <c r="C16" s="36"/>
      <c r="D16" s="2"/>
      <c r="E16" s="79"/>
      <c r="F16" s="166"/>
      <c r="G16" s="166"/>
      <c r="H16" s="166"/>
      <c r="I16" s="166"/>
      <c r="J16" s="166"/>
      <c r="K16" s="166"/>
      <c r="L16" s="166"/>
      <c r="M16" s="166"/>
      <c r="N16" s="166"/>
      <c r="O16" s="166"/>
      <c r="P16" s="166"/>
      <c r="Q16" s="166"/>
    </row>
    <row r="17" spans="1:18" ht="9" hidden="1" customHeight="1">
      <c r="A17" s="29"/>
      <c r="B17" s="36"/>
      <c r="C17" s="36"/>
      <c r="D17" s="2"/>
      <c r="E17" s="79"/>
      <c r="F17" s="166"/>
      <c r="G17" s="166"/>
      <c r="H17" s="166"/>
      <c r="I17" s="166"/>
      <c r="J17" s="166"/>
      <c r="K17" s="166"/>
      <c r="L17" s="166"/>
      <c r="M17" s="166"/>
      <c r="N17" s="166"/>
      <c r="O17" s="166"/>
      <c r="P17" s="166"/>
      <c r="Q17" s="166"/>
    </row>
    <row r="18" spans="1:18" ht="16.2" customHeight="1">
      <c r="A18" s="29"/>
      <c r="B18" s="404" t="s">
        <v>335</v>
      </c>
      <c r="C18" s="587"/>
      <c r="D18" s="73">
        <f>-2541918.24-116469</f>
        <v>-2658387.2400000002</v>
      </c>
      <c r="E18" s="73">
        <v>21633.22</v>
      </c>
      <c r="F18" s="73">
        <v>0</v>
      </c>
      <c r="G18" s="73">
        <v>0</v>
      </c>
      <c r="H18" s="73">
        <v>0</v>
      </c>
      <c r="I18" s="73">
        <v>0</v>
      </c>
      <c r="J18" s="73">
        <v>0</v>
      </c>
      <c r="K18" s="73">
        <v>0</v>
      </c>
      <c r="L18" s="73">
        <v>0</v>
      </c>
      <c r="M18" s="73">
        <v>0</v>
      </c>
      <c r="N18" s="734">
        <v>-2679521.21</v>
      </c>
      <c r="O18" s="73">
        <v>0</v>
      </c>
      <c r="P18" s="73">
        <v>0</v>
      </c>
      <c r="Q18" s="449">
        <f>SUM(E18:P18)</f>
        <v>-2657887.9899999998</v>
      </c>
      <c r="R18" s="449">
        <f t="shared" ref="R18" si="3">SUM(D18+Q18)</f>
        <v>-5316275.2300000004</v>
      </c>
    </row>
    <row r="19" spans="1:18" ht="15" customHeight="1">
      <c r="A19" s="29"/>
      <c r="B19" s="167"/>
      <c r="C19" s="167"/>
      <c r="D19" s="167"/>
      <c r="E19" s="166"/>
      <c r="F19" s="166"/>
      <c r="G19" s="166"/>
      <c r="H19" s="166"/>
      <c r="I19" s="166"/>
      <c r="J19" s="166"/>
      <c r="K19" s="166"/>
      <c r="L19" s="166"/>
      <c r="M19" s="166"/>
      <c r="N19" s="166"/>
      <c r="O19" s="166"/>
      <c r="P19" s="166"/>
      <c r="Q19" s="166"/>
      <c r="R19" s="29"/>
    </row>
    <row r="20" spans="1:18" ht="15" customHeight="1">
      <c r="A20" s="29"/>
      <c r="B20" s="167" t="s">
        <v>16</v>
      </c>
      <c r="C20" s="167"/>
      <c r="D20" s="167"/>
      <c r="E20" s="166"/>
      <c r="F20" s="166"/>
      <c r="G20" s="166"/>
      <c r="H20" s="166"/>
      <c r="I20" s="166"/>
      <c r="J20" s="166"/>
      <c r="K20" s="166"/>
      <c r="L20" s="166"/>
      <c r="M20" s="166"/>
      <c r="N20" s="166"/>
      <c r="O20" s="166"/>
      <c r="P20" s="166"/>
      <c r="Q20" s="166"/>
      <c r="R20" s="29"/>
    </row>
    <row r="21" spans="1:18" ht="13.8">
      <c r="A21" s="29"/>
      <c r="B21" s="30" t="s">
        <v>262</v>
      </c>
      <c r="C21" s="30"/>
      <c r="D21" s="30"/>
      <c r="E21" s="168"/>
      <c r="F21" s="168"/>
      <c r="G21" s="168"/>
      <c r="H21" s="168"/>
      <c r="I21" s="168"/>
      <c r="J21" s="166"/>
      <c r="K21" s="166"/>
      <c r="L21" s="166"/>
      <c r="M21" s="166"/>
      <c r="N21" s="166"/>
      <c r="O21" s="166"/>
      <c r="P21" s="166"/>
      <c r="Q21" s="166"/>
      <c r="R21" s="29"/>
    </row>
    <row r="22" spans="1:18" ht="13.8" customHeight="1">
      <c r="A22" s="29"/>
      <c r="B22" s="30" t="s">
        <v>326</v>
      </c>
      <c r="C22" s="30"/>
      <c r="D22" s="30"/>
      <c r="E22" s="30"/>
      <c r="F22" s="30"/>
      <c r="G22" s="30"/>
      <c r="H22" s="30"/>
      <c r="I22" s="30"/>
      <c r="J22" s="30"/>
      <c r="K22" s="30"/>
      <c r="L22" s="30"/>
      <c r="M22" s="30"/>
      <c r="N22" s="30"/>
      <c r="O22" s="30"/>
      <c r="P22" s="30"/>
      <c r="Q22" s="30"/>
      <c r="R22" s="30"/>
    </row>
    <row r="23" spans="1:18" ht="13.8">
      <c r="A23" s="29"/>
      <c r="B23" s="215" t="s">
        <v>328</v>
      </c>
      <c r="C23" s="639"/>
      <c r="D23" s="639"/>
      <c r="E23" s="639"/>
      <c r="F23" s="639"/>
      <c r="G23" s="639"/>
      <c r="H23" s="639"/>
      <c r="I23" s="639"/>
      <c r="J23" s="640"/>
      <c r="K23" s="640"/>
      <c r="L23" s="640"/>
      <c r="M23" s="640"/>
      <c r="N23" s="640"/>
      <c r="O23" s="640"/>
      <c r="P23" s="640"/>
      <c r="Q23" s="640"/>
      <c r="R23" s="640"/>
    </row>
    <row r="24" spans="1:18" ht="13.8">
      <c r="B24" s="29" t="s">
        <v>342</v>
      </c>
      <c r="C24" s="639"/>
      <c r="D24" s="639"/>
      <c r="E24" s="639"/>
      <c r="F24" s="639"/>
      <c r="G24" s="639"/>
      <c r="H24" s="639"/>
      <c r="I24" s="639"/>
      <c r="J24" s="640"/>
      <c r="K24" s="640"/>
      <c r="L24" s="640"/>
      <c r="M24" s="640"/>
      <c r="N24" s="640"/>
      <c r="O24" s="640"/>
      <c r="P24" s="640"/>
      <c r="Q24" s="640"/>
      <c r="R24" s="640"/>
    </row>
    <row r="25" spans="1:18" ht="13.8">
      <c r="A25" s="29"/>
      <c r="B25" s="30" t="s">
        <v>343</v>
      </c>
      <c r="C25" s="30"/>
      <c r="D25" s="30"/>
      <c r="E25" s="30"/>
      <c r="F25" s="30"/>
      <c r="G25" s="30"/>
      <c r="H25" s="30"/>
      <c r="I25" s="30"/>
      <c r="J25" s="29"/>
      <c r="K25" s="29"/>
      <c r="L25" s="29"/>
      <c r="M25" s="29"/>
      <c r="N25" s="29"/>
      <c r="O25" s="29"/>
      <c r="P25" s="29"/>
      <c r="Q25" s="29"/>
      <c r="R25" s="29"/>
    </row>
    <row r="26" spans="1:18" ht="13.8">
      <c r="A26" s="29"/>
      <c r="B26"/>
      <c r="C26"/>
      <c r="D26"/>
      <c r="E26"/>
      <c r="F26"/>
      <c r="G26"/>
      <c r="H26"/>
      <c r="I26"/>
      <c r="J26"/>
      <c r="K26"/>
      <c r="L26" s="29"/>
      <c r="M26" s="29"/>
      <c r="N26" s="29"/>
      <c r="O26" s="29"/>
      <c r="P26" s="29"/>
      <c r="Q26" s="29"/>
      <c r="R26" s="29"/>
    </row>
    <row r="27" spans="1:18" ht="13.8">
      <c r="A27" s="29"/>
      <c r="B27" s="29"/>
      <c r="C27" s="29"/>
      <c r="D27" s="29"/>
      <c r="E27" s="29"/>
      <c r="F27" s="29"/>
      <c r="G27" s="29"/>
      <c r="H27" s="29"/>
      <c r="I27" s="29"/>
      <c r="J27" s="169"/>
      <c r="K27" s="29"/>
      <c r="L27" s="29"/>
      <c r="M27" s="29"/>
      <c r="N27" s="29" t="s">
        <v>18</v>
      </c>
      <c r="O27" s="29"/>
      <c r="P27" s="29"/>
      <c r="Q27" s="29"/>
      <c r="R27" s="29"/>
    </row>
    <row r="28" spans="1:18" ht="13.8">
      <c r="A28" s="29"/>
      <c r="B28" s="29"/>
      <c r="C28" s="29"/>
      <c r="D28" s="29"/>
      <c r="E28" s="29"/>
      <c r="F28" s="29"/>
      <c r="G28" s="29"/>
      <c r="H28" s="29"/>
      <c r="I28" s="29"/>
      <c r="J28" s="169"/>
      <c r="K28" s="29"/>
      <c r="L28" s="29"/>
      <c r="M28" s="29"/>
      <c r="N28" s="29"/>
      <c r="O28" s="29"/>
      <c r="P28" s="29"/>
      <c r="Q28" s="29"/>
      <c r="R28" s="29"/>
    </row>
    <row r="29" spans="1:18" ht="13.8">
      <c r="A29" s="29"/>
      <c r="B29" s="29"/>
      <c r="C29" s="29"/>
      <c r="D29" s="29"/>
      <c r="E29" s="29"/>
      <c r="F29" s="29"/>
      <c r="G29" s="29"/>
      <c r="H29" s="29"/>
      <c r="I29" s="29"/>
      <c r="J29" s="169"/>
      <c r="K29" s="29"/>
      <c r="L29" s="29"/>
      <c r="M29" s="29"/>
      <c r="N29" s="29"/>
      <c r="O29" s="29"/>
      <c r="P29" s="29"/>
      <c r="Q29" s="29"/>
      <c r="R29" s="29"/>
    </row>
    <row r="30" spans="1:18" ht="13.8">
      <c r="A30" s="29"/>
      <c r="B30" s="29"/>
      <c r="C30" s="29"/>
      <c r="D30" s="29"/>
      <c r="E30" s="29"/>
      <c r="F30" s="29"/>
      <c r="G30" s="29"/>
      <c r="H30" s="29"/>
      <c r="I30" s="29"/>
      <c r="J30" s="169"/>
      <c r="K30" s="29"/>
      <c r="L30" s="29"/>
      <c r="M30" s="29"/>
      <c r="N30" s="29"/>
      <c r="O30" s="29"/>
      <c r="P30" s="29"/>
      <c r="Q30" s="29"/>
      <c r="R30" s="29"/>
    </row>
    <row r="31" spans="1:18" ht="13.8">
      <c r="A31" s="29"/>
      <c r="B31" s="29"/>
      <c r="C31" s="29"/>
      <c r="D31" s="29"/>
      <c r="E31" s="29"/>
      <c r="F31" s="29"/>
      <c r="G31" s="29"/>
      <c r="H31" s="29"/>
      <c r="I31" s="29"/>
      <c r="J31" s="169"/>
      <c r="K31" s="29"/>
      <c r="L31" s="29"/>
      <c r="M31" s="29"/>
      <c r="N31" s="29"/>
      <c r="O31" s="29"/>
      <c r="P31" s="29"/>
      <c r="Q31" s="29"/>
      <c r="R31" s="29"/>
    </row>
    <row r="32" spans="1:18" ht="13.8">
      <c r="A32" s="29"/>
      <c r="B32" s="29"/>
      <c r="C32" s="29"/>
      <c r="D32" s="29"/>
      <c r="E32" s="29"/>
      <c r="F32" s="29"/>
      <c r="G32" s="29"/>
      <c r="H32" s="29"/>
      <c r="I32" s="29"/>
      <c r="J32" s="170"/>
      <c r="K32" s="29"/>
      <c r="L32" s="29"/>
      <c r="M32" s="29"/>
      <c r="N32" s="29"/>
      <c r="O32" s="29"/>
      <c r="P32" s="29"/>
      <c r="Q32" s="29"/>
      <c r="R32" s="29"/>
    </row>
    <row r="33" spans="1:18" ht="13.8">
      <c r="A33" s="29"/>
      <c r="B33" s="29"/>
      <c r="C33" s="29"/>
      <c r="D33" s="29"/>
      <c r="E33" s="29"/>
      <c r="F33" s="29"/>
      <c r="G33" s="29"/>
      <c r="H33" s="29"/>
      <c r="I33" s="29"/>
      <c r="J33" s="29"/>
      <c r="K33" s="29"/>
      <c r="L33" s="29"/>
      <c r="M33" s="29"/>
      <c r="N33" s="29"/>
      <c r="O33" s="29"/>
      <c r="P33" s="29"/>
      <c r="Q33" s="29"/>
      <c r="R33" s="29"/>
    </row>
    <row r="34" spans="1:18" ht="12.75" customHeight="1">
      <c r="B34" s="29"/>
      <c r="C34" s="29"/>
      <c r="D34" s="29"/>
      <c r="E34" s="29"/>
      <c r="F34" s="29"/>
      <c r="G34" s="29"/>
      <c r="H34" s="29"/>
      <c r="I34" s="29"/>
      <c r="J34" s="29"/>
      <c r="K34" s="29"/>
      <c r="L34" s="29"/>
      <c r="M34" s="29"/>
      <c r="N34" s="29"/>
      <c r="O34" s="29"/>
      <c r="P34" s="29"/>
      <c r="Q34" s="29"/>
      <c r="R34" s="29"/>
    </row>
    <row r="73" ht="13.8"/>
  </sheetData>
  <mergeCells count="5">
    <mergeCell ref="E5:P5"/>
    <mergeCell ref="Q5:Q6"/>
    <mergeCell ref="B1:Q1"/>
    <mergeCell ref="D5:D6"/>
    <mergeCell ref="R5:R6"/>
  </mergeCells>
  <conditionalFormatting sqref="K15">
    <cfRule type="cellIs" dxfId="9" priority="1" operator="equal">
      <formula>FALSE</formula>
    </cfRule>
  </conditionalFormatting>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C10" numberStoredAsText="1"/>
    <ignoredError sqref="Q8:Q13" formulaRange="1"/>
    <ignoredError sqref="D1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79998168889431442"/>
  </sheetPr>
  <dimension ref="B1:F30"/>
  <sheetViews>
    <sheetView view="pageBreakPreview" zoomScale="60" zoomScaleNormal="70" workbookViewId="0">
      <selection activeCell="B1" sqref="B1:F1"/>
    </sheetView>
  </sheetViews>
  <sheetFormatPr defaultColWidth="9.28515625" defaultRowHeight="13.8"/>
  <cols>
    <col min="1" max="1" width="1.42578125" style="82" customWidth="1"/>
    <col min="2" max="2" width="20.85546875" style="82" customWidth="1"/>
    <col min="3" max="3" width="19.7109375" style="82" customWidth="1"/>
    <col min="4" max="4" width="68.28515625" style="82" customWidth="1"/>
    <col min="5" max="5" width="13.42578125" style="82" customWidth="1"/>
    <col min="6" max="6" width="98.5703125" style="82" customWidth="1"/>
    <col min="7" max="7" width="3.7109375" style="82" customWidth="1"/>
    <col min="8" max="16384" width="9.28515625" style="82"/>
  </cols>
  <sheetData>
    <row r="1" spans="2:6" ht="51" customHeight="1">
      <c r="B1" s="787" t="s">
        <v>271</v>
      </c>
      <c r="C1" s="788"/>
      <c r="D1" s="788"/>
      <c r="E1" s="788"/>
      <c r="F1" s="788"/>
    </row>
    <row r="2" spans="2:6">
      <c r="B2" s="218" t="s">
        <v>0</v>
      </c>
      <c r="C2" s="271"/>
      <c r="D2" s="271"/>
      <c r="E2" s="271"/>
      <c r="F2" s="271"/>
    </row>
    <row r="3" spans="2:6">
      <c r="B3" s="789"/>
      <c r="C3" s="789"/>
      <c r="D3" s="789"/>
      <c r="E3" s="789"/>
      <c r="F3" s="789"/>
    </row>
    <row r="5" spans="2:6">
      <c r="B5" s="81" t="s">
        <v>137</v>
      </c>
    </row>
    <row r="7" spans="2:6" s="81" customFormat="1">
      <c r="B7" s="214" t="s">
        <v>129</v>
      </c>
      <c r="C7" s="81" t="s">
        <v>130</v>
      </c>
    </row>
    <row r="8" spans="2:6" s="81" customFormat="1">
      <c r="B8" s="214"/>
      <c r="C8" s="81" t="s">
        <v>131</v>
      </c>
    </row>
    <row r="9" spans="2:6" s="81" customFormat="1">
      <c r="B9" s="214"/>
      <c r="C9" s="81" t="s">
        <v>132</v>
      </c>
    </row>
    <row r="10" spans="2:6" s="81" customFormat="1">
      <c r="B10" s="214"/>
      <c r="C10" s="81" t="s">
        <v>133</v>
      </c>
    </row>
    <row r="11" spans="2:6" s="81" customFormat="1">
      <c r="B11" s="214"/>
      <c r="C11" s="81" t="s">
        <v>134</v>
      </c>
    </row>
    <row r="12" spans="2:6" s="81" customFormat="1">
      <c r="B12" s="214"/>
      <c r="C12" s="81" t="s">
        <v>135</v>
      </c>
    </row>
    <row r="13" spans="2:6" s="81" customFormat="1">
      <c r="B13" s="214"/>
      <c r="C13" s="81" t="s">
        <v>72</v>
      </c>
    </row>
    <row r="14" spans="2:6" s="81" customFormat="1">
      <c r="B14" s="214"/>
    </row>
    <row r="15" spans="2:6" s="81" customFormat="1">
      <c r="B15" s="214" t="s">
        <v>136</v>
      </c>
      <c r="C15" s="81" t="s">
        <v>138</v>
      </c>
    </row>
    <row r="17" spans="2:6" ht="14.4" thickBot="1"/>
    <row r="18" spans="2:6" s="83" customFormat="1" ht="14.4" thickBot="1">
      <c r="B18" s="239" t="s">
        <v>73</v>
      </c>
      <c r="C18" s="240" t="s">
        <v>74</v>
      </c>
      <c r="D18" s="240" t="s">
        <v>75</v>
      </c>
      <c r="E18" s="240" t="s">
        <v>76</v>
      </c>
      <c r="F18" s="241" t="s">
        <v>77</v>
      </c>
    </row>
    <row r="19" spans="2:6" s="83" customFormat="1">
      <c r="B19" s="246"/>
      <c r="C19" s="247"/>
      <c r="D19" s="248"/>
      <c r="E19" s="249"/>
      <c r="F19" s="250"/>
    </row>
    <row r="20" spans="2:6" s="83" customFormat="1">
      <c r="B20" s="185"/>
      <c r="C20" s="189"/>
      <c r="D20" s="186"/>
      <c r="E20" s="187"/>
      <c r="F20" s="188"/>
    </row>
    <row r="21" spans="2:6" s="83" customFormat="1">
      <c r="B21" s="185"/>
      <c r="C21" s="189"/>
      <c r="D21" s="186"/>
      <c r="E21" s="187"/>
      <c r="F21" s="188"/>
    </row>
    <row r="22" spans="2:6" s="83" customFormat="1">
      <c r="B22" s="185"/>
      <c r="C22" s="189"/>
      <c r="D22" s="186"/>
      <c r="E22" s="187"/>
      <c r="F22" s="188"/>
    </row>
    <row r="23" spans="2:6" s="83" customFormat="1">
      <c r="B23" s="185"/>
      <c r="C23" s="223"/>
      <c r="D23" s="186"/>
      <c r="E23" s="224"/>
      <c r="F23" s="188"/>
    </row>
    <row r="24" spans="2:6" s="83" customFormat="1">
      <c r="B24" s="185"/>
      <c r="C24" s="189"/>
      <c r="D24" s="186"/>
      <c r="E24" s="187"/>
      <c r="F24" s="188"/>
    </row>
    <row r="25" spans="2:6" s="83" customFormat="1">
      <c r="B25" s="234"/>
      <c r="C25" s="235"/>
      <c r="D25" s="236"/>
      <c r="E25" s="237"/>
      <c r="F25" s="238"/>
    </row>
    <row r="26" spans="2:6" s="83" customFormat="1" ht="14.4" thickBot="1">
      <c r="B26" s="251"/>
      <c r="C26" s="252"/>
      <c r="D26" s="253"/>
      <c r="E26" s="254"/>
      <c r="F26" s="255"/>
    </row>
    <row r="27" spans="2:6" s="83" customFormat="1" ht="14.4" thickBot="1">
      <c r="B27" s="251"/>
      <c r="C27" s="256"/>
      <c r="D27" s="253"/>
      <c r="E27" s="257"/>
      <c r="F27" s="258"/>
    </row>
    <row r="28" spans="2:6" ht="14.4" thickBot="1">
      <c r="B28" s="242" t="s">
        <v>24</v>
      </c>
      <c r="C28" s="243">
        <f>SUM(C19:C27)</f>
        <v>0</v>
      </c>
      <c r="D28" s="244"/>
      <c r="E28" s="244"/>
      <c r="F28" s="245"/>
    </row>
    <row r="30" spans="2:6">
      <c r="B30" s="81" t="s">
        <v>16</v>
      </c>
    </row>
  </sheetData>
  <mergeCells count="2">
    <mergeCell ref="B1:F1"/>
    <mergeCell ref="B3:F3"/>
  </mergeCells>
  <printOptions horizontalCentered="1"/>
  <pageMargins left="0.17" right="0.17" top="0.59" bottom="0.33" header="0.17" footer="0.15"/>
  <pageSetup scale="41" fitToHeight="0" orientation="landscape" r:id="rId1"/>
  <headerFooter>
    <oddFooter>&amp;L&amp;"-,Bold"&amp;F&amp;C&amp;"Tahoma,Bold"- PUBLIC -&amp;R&amp;"-,Bold"&amp;12A-&amp;P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R167"/>
  <sheetViews>
    <sheetView showGridLines="0" view="pageBreakPreview" zoomScale="60" zoomScaleNormal="60" workbookViewId="0">
      <selection activeCell="B1" sqref="B1:P1"/>
    </sheetView>
  </sheetViews>
  <sheetFormatPr defaultColWidth="9.28515625" defaultRowHeight="13.8"/>
  <cols>
    <col min="1" max="1" width="3.28515625" style="730" customWidth="1"/>
    <col min="2" max="2" width="99.7109375" style="156" customWidth="1"/>
    <col min="3" max="3" width="19.140625" style="156" customWidth="1"/>
    <col min="4" max="4" width="15.28515625" style="156" bestFit="1" customWidth="1"/>
    <col min="5" max="6" width="15.5703125" style="156" bestFit="1" customWidth="1"/>
    <col min="7" max="7" width="16" style="156" customWidth="1"/>
    <col min="8" max="9" width="19.5703125" style="156" customWidth="1"/>
    <col min="10" max="10" width="14.85546875" style="156" customWidth="1"/>
    <col min="11" max="11" width="16.28515625" style="156" customWidth="1"/>
    <col min="12" max="13" width="15.5703125" style="156" bestFit="1" customWidth="1"/>
    <col min="14" max="14" width="18.140625" style="156" customWidth="1"/>
    <col min="15" max="15" width="18.7109375" style="156" customWidth="1"/>
    <col min="16" max="16" width="18.140625" style="156" customWidth="1"/>
    <col min="17" max="17" width="14.140625" style="369" customWidth="1"/>
    <col min="18" max="18" width="9.28515625" style="156" hidden="1" customWidth="1"/>
    <col min="19" max="16384" width="9.28515625" style="156"/>
  </cols>
  <sheetData>
    <row r="1" spans="1:18" ht="42.6" customHeight="1">
      <c r="B1" s="793" t="s">
        <v>278</v>
      </c>
      <c r="C1" s="794"/>
      <c r="D1" s="794"/>
      <c r="E1" s="794"/>
      <c r="F1" s="794"/>
      <c r="G1" s="794"/>
      <c r="H1" s="794"/>
      <c r="I1" s="794"/>
      <c r="J1" s="794"/>
      <c r="K1" s="794"/>
      <c r="L1" s="794"/>
      <c r="M1" s="794"/>
      <c r="N1" s="794"/>
      <c r="O1" s="794"/>
      <c r="P1" s="794"/>
    </row>
    <row r="2" spans="1:18" ht="14.25" customHeight="1">
      <c r="B2" s="218" t="s">
        <v>0</v>
      </c>
      <c r="C2" s="269"/>
      <c r="D2" s="269"/>
      <c r="E2" s="269"/>
      <c r="F2" s="269"/>
      <c r="G2" s="269"/>
      <c r="H2" s="269"/>
      <c r="I2" s="269"/>
      <c r="J2" s="269"/>
      <c r="K2" s="269"/>
      <c r="L2" s="269"/>
      <c r="M2" s="269"/>
      <c r="N2" s="269"/>
      <c r="O2" s="269"/>
      <c r="P2" s="269"/>
    </row>
    <row r="3" spans="1:18" ht="14.25" customHeight="1">
      <c r="B3" s="65" t="s">
        <v>167</v>
      </c>
      <c r="C3" s="263"/>
      <c r="D3" s="263"/>
      <c r="E3" s="263"/>
      <c r="F3" s="263"/>
      <c r="G3" s="263"/>
      <c r="H3" s="263"/>
      <c r="I3" s="263"/>
      <c r="J3" s="263"/>
      <c r="K3" s="263"/>
      <c r="L3" s="263"/>
      <c r="M3" s="263"/>
      <c r="N3" s="263"/>
      <c r="O3" s="263"/>
      <c r="P3" s="263"/>
    </row>
    <row r="4" spans="1:18" ht="13.5" customHeight="1"/>
    <row r="5" spans="1:18" ht="18" customHeight="1">
      <c r="B5" s="124" t="s">
        <v>18</v>
      </c>
      <c r="C5" s="795" t="s">
        <v>279</v>
      </c>
      <c r="D5" s="796"/>
      <c r="E5" s="796"/>
      <c r="F5" s="796"/>
      <c r="G5" s="796"/>
      <c r="H5" s="796"/>
      <c r="I5" s="796"/>
      <c r="J5" s="796"/>
      <c r="K5" s="796"/>
      <c r="L5" s="796"/>
      <c r="M5" s="796"/>
      <c r="N5" s="797"/>
      <c r="O5" s="798" t="s">
        <v>269</v>
      </c>
      <c r="P5" s="800" t="s">
        <v>280</v>
      </c>
      <c r="Q5" s="790" t="s">
        <v>38</v>
      </c>
    </row>
    <row r="6" spans="1:18" ht="38.4" customHeight="1">
      <c r="B6" s="125"/>
      <c r="C6" s="126" t="s">
        <v>1</v>
      </c>
      <c r="D6" s="127" t="s">
        <v>2</v>
      </c>
      <c r="E6" s="127" t="s">
        <v>3</v>
      </c>
      <c r="F6" s="127" t="s">
        <v>4</v>
      </c>
      <c r="G6" s="127" t="s">
        <v>5</v>
      </c>
      <c r="H6" s="127" t="s">
        <v>6</v>
      </c>
      <c r="I6" s="127" t="s">
        <v>10</v>
      </c>
      <c r="J6" s="127" t="s">
        <v>11</v>
      </c>
      <c r="K6" s="127" t="s">
        <v>12</v>
      </c>
      <c r="L6" s="127" t="s">
        <v>13</v>
      </c>
      <c r="M6" s="127" t="s">
        <v>14</v>
      </c>
      <c r="N6" s="128" t="s">
        <v>15</v>
      </c>
      <c r="O6" s="799"/>
      <c r="P6" s="801"/>
      <c r="Q6" s="791"/>
    </row>
    <row r="7" spans="1:18" ht="15.6">
      <c r="B7" s="129" t="s">
        <v>158</v>
      </c>
      <c r="C7" s="142"/>
      <c r="D7" s="142"/>
      <c r="E7" s="142"/>
      <c r="F7" s="142"/>
      <c r="G7" s="142"/>
      <c r="H7" s="142"/>
      <c r="I7" s="142"/>
      <c r="J7" s="142"/>
      <c r="K7" s="142"/>
      <c r="L7" s="142"/>
      <c r="M7" s="142"/>
      <c r="N7" s="142"/>
      <c r="O7" s="143"/>
      <c r="P7" s="143"/>
      <c r="Q7" s="381"/>
    </row>
    <row r="8" spans="1:18">
      <c r="A8" s="731"/>
      <c r="B8" s="145" t="s">
        <v>86</v>
      </c>
      <c r="C8" s="559">
        <v>1365.4299999999998</v>
      </c>
      <c r="D8" s="559">
        <v>1177.8598999999999</v>
      </c>
      <c r="E8" s="200">
        <v>1441.3199</v>
      </c>
      <c r="F8" s="200">
        <v>1534.2</v>
      </c>
      <c r="G8" s="200">
        <v>14168.85</v>
      </c>
      <c r="H8" s="200">
        <v>1207.57</v>
      </c>
      <c r="I8" s="200">
        <v>1609.42</v>
      </c>
      <c r="J8" s="200">
        <v>1894.33</v>
      </c>
      <c r="K8" s="200">
        <v>1272.73</v>
      </c>
      <c r="L8" s="200">
        <v>1549.81</v>
      </c>
      <c r="M8" s="200"/>
      <c r="N8" s="200"/>
      <c r="O8" s="204">
        <f>SUM(C8:N8)</f>
        <v>27221.519800000002</v>
      </c>
      <c r="P8" s="204">
        <v>53943.03</v>
      </c>
      <c r="Q8" s="368">
        <f>IFERROR(O8/P8,0)</f>
        <v>0.50463460802999016</v>
      </c>
      <c r="R8">
        <v>1</v>
      </c>
    </row>
    <row r="9" spans="1:18">
      <c r="A9" s="731"/>
      <c r="B9" s="146" t="s">
        <v>87</v>
      </c>
      <c r="C9" s="560">
        <v>400877.83000000007</v>
      </c>
      <c r="D9" s="560">
        <v>156674.13</v>
      </c>
      <c r="E9" s="202">
        <v>207457.76</v>
      </c>
      <c r="F9" s="202">
        <v>120656.11</v>
      </c>
      <c r="G9" s="202">
        <v>109959.89</v>
      </c>
      <c r="H9" s="202">
        <v>-101503.41</v>
      </c>
      <c r="I9" s="202">
        <v>687784.44</v>
      </c>
      <c r="J9" s="202">
        <v>339889.53</v>
      </c>
      <c r="K9" s="202">
        <v>-653977.81000000006</v>
      </c>
      <c r="L9" s="202">
        <v>0</v>
      </c>
      <c r="M9" s="202"/>
      <c r="N9" s="202"/>
      <c r="O9" s="206">
        <f>SUM(C9:N9)</f>
        <v>1267818.47</v>
      </c>
      <c r="P9" s="400">
        <v>1744157.97</v>
      </c>
      <c r="Q9" s="382">
        <f>IFERROR(O9/P9,0)</f>
        <v>0.72689429042943854</v>
      </c>
      <c r="R9">
        <v>2</v>
      </c>
    </row>
    <row r="10" spans="1:18" ht="15.6">
      <c r="B10" s="140" t="s">
        <v>88</v>
      </c>
      <c r="C10" s="199">
        <f>SUM(C8:C9)</f>
        <v>402243.26000000007</v>
      </c>
      <c r="D10" s="199">
        <f>SUM(D8:D9)</f>
        <v>157851.98990000002</v>
      </c>
      <c r="E10" s="199">
        <f t="shared" ref="E10:Q10" si="0">SUM(E8:E9)</f>
        <v>208899.07990000001</v>
      </c>
      <c r="F10" s="199">
        <f>SUM(F8:F9)</f>
        <v>122190.31</v>
      </c>
      <c r="G10" s="199">
        <f t="shared" si="0"/>
        <v>124128.74</v>
      </c>
      <c r="H10" s="199">
        <f t="shared" si="0"/>
        <v>-100295.84</v>
      </c>
      <c r="I10" s="199">
        <f t="shared" si="0"/>
        <v>689393.86</v>
      </c>
      <c r="J10" s="199">
        <f t="shared" si="0"/>
        <v>341783.86000000004</v>
      </c>
      <c r="K10" s="199">
        <f t="shared" si="0"/>
        <v>-652705.08000000007</v>
      </c>
      <c r="L10" s="199">
        <f t="shared" si="0"/>
        <v>1549.81</v>
      </c>
      <c r="M10" s="199">
        <f t="shared" si="0"/>
        <v>0</v>
      </c>
      <c r="N10" s="199">
        <f t="shared" si="0"/>
        <v>0</v>
      </c>
      <c r="O10" s="199">
        <f>SUM(O8:O9)</f>
        <v>1295039.9897999999</v>
      </c>
      <c r="P10" s="199">
        <f>SUM(P8:P9)</f>
        <v>1798101</v>
      </c>
      <c r="Q10" s="370">
        <f t="shared" si="0"/>
        <v>1.2315288984594286</v>
      </c>
    </row>
    <row r="11" spans="1:18">
      <c r="C11" s="443" t="b">
        <f>C10='2019 DRP Expenditures'!E39</f>
        <v>1</v>
      </c>
      <c r="D11" s="443" t="b">
        <f>D10='2019 DRP Expenditures'!F39</f>
        <v>1</v>
      </c>
      <c r="E11" s="443" t="b">
        <f>E10='2019 DRP Expenditures'!G39</f>
        <v>1</v>
      </c>
      <c r="F11" s="443" t="b">
        <f>F10='2019 DRP Expenditures'!H39</f>
        <v>1</v>
      </c>
      <c r="G11" s="443" t="b">
        <f>G10='2019 DRP Expenditures'!I39</f>
        <v>1</v>
      </c>
      <c r="H11" s="443" t="b">
        <f>H10='2019 DRP Expenditures'!J39</f>
        <v>1</v>
      </c>
      <c r="I11" s="443" t="b">
        <f>I10='2019 DRP Expenditures'!K39</f>
        <v>1</v>
      </c>
      <c r="J11" s="443" t="b">
        <f>J10='2019 DRP Expenditures'!L39</f>
        <v>1</v>
      </c>
      <c r="K11" s="383" t="b">
        <f>K10='2019 DRP Expenditures'!M39</f>
        <v>1</v>
      </c>
      <c r="L11" s="443" t="b">
        <f>L10='2019 DRP Expenditures'!N39</f>
        <v>1</v>
      </c>
      <c r="M11" s="443" t="b">
        <f>M10='2019 DRP Expenditures'!O39</f>
        <v>1</v>
      </c>
      <c r="N11" s="443" t="b">
        <f>N10='2019 DRP Expenditures'!P39</f>
        <v>1</v>
      </c>
      <c r="O11" s="198"/>
      <c r="P11" s="193"/>
    </row>
    <row r="12" spans="1:18" ht="17.399999999999999">
      <c r="B12" s="130" t="s">
        <v>117</v>
      </c>
      <c r="C12" s="193"/>
      <c r="D12" s="193"/>
      <c r="E12" s="193"/>
      <c r="F12" s="193"/>
      <c r="G12" s="193"/>
      <c r="H12" s="193"/>
      <c r="I12" s="193"/>
      <c r="J12" s="193"/>
      <c r="K12" s="193"/>
      <c r="L12" s="193"/>
      <c r="M12" s="193"/>
      <c r="N12" s="193"/>
      <c r="O12" s="193"/>
      <c r="P12" s="193"/>
    </row>
    <row r="13" spans="1:18">
      <c r="B13" s="158" t="s">
        <v>390</v>
      </c>
      <c r="C13" s="194"/>
      <c r="D13" s="194"/>
      <c r="E13" s="194"/>
      <c r="F13" s="194"/>
      <c r="G13" s="194"/>
      <c r="H13" s="194"/>
      <c r="I13" s="194"/>
      <c r="J13" s="194"/>
      <c r="K13" s="194"/>
      <c r="L13" s="194"/>
      <c r="M13" s="194"/>
      <c r="N13" s="194"/>
      <c r="O13" s="194"/>
      <c r="P13" s="201"/>
      <c r="Q13" s="371"/>
    </row>
    <row r="14" spans="1:18">
      <c r="B14" s="131"/>
      <c r="C14" s="193"/>
      <c r="D14" s="193"/>
      <c r="E14" s="193"/>
      <c r="F14" s="193"/>
      <c r="G14" s="193"/>
      <c r="H14" s="193"/>
      <c r="I14" s="193"/>
      <c r="J14" s="193"/>
      <c r="K14" s="193"/>
      <c r="L14" s="193"/>
      <c r="M14" s="193"/>
      <c r="N14" s="193"/>
      <c r="O14" s="193"/>
      <c r="P14" s="193"/>
    </row>
    <row r="15" spans="1:18">
      <c r="B15" s="151" t="s">
        <v>89</v>
      </c>
      <c r="C15" s="195"/>
      <c r="D15" s="195"/>
      <c r="E15" s="195"/>
      <c r="F15" s="195"/>
      <c r="G15" s="195"/>
      <c r="H15" s="195"/>
      <c r="I15" s="195"/>
      <c r="J15" s="195"/>
      <c r="K15" s="195"/>
      <c r="L15" s="195"/>
      <c r="M15" s="195"/>
      <c r="N15" s="195"/>
      <c r="O15" s="195"/>
      <c r="P15" s="195"/>
      <c r="Q15" s="372"/>
    </row>
    <row r="16" spans="1:18">
      <c r="B16" s="150" t="s">
        <v>198</v>
      </c>
      <c r="C16" s="197"/>
      <c r="D16" s="197"/>
      <c r="E16" s="197"/>
      <c r="F16" s="197"/>
      <c r="G16" s="197"/>
      <c r="H16" s="197"/>
      <c r="I16" s="197"/>
      <c r="J16" s="197"/>
      <c r="K16" s="197"/>
      <c r="L16" s="197"/>
      <c r="M16" s="197"/>
      <c r="N16" s="197"/>
      <c r="O16" s="208"/>
      <c r="P16" s="208"/>
      <c r="Q16" s="373"/>
    </row>
    <row r="17" spans="2:17">
      <c r="B17" s="296" t="s">
        <v>174</v>
      </c>
      <c r="C17" s="561">
        <v>0</v>
      </c>
      <c r="D17" s="561">
        <v>0</v>
      </c>
      <c r="E17" s="197">
        <v>0</v>
      </c>
      <c r="F17" s="197">
        <v>0</v>
      </c>
      <c r="G17" s="197">
        <v>0</v>
      </c>
      <c r="H17" s="197">
        <v>0</v>
      </c>
      <c r="I17" s="197">
        <v>0</v>
      </c>
      <c r="J17" s="197">
        <v>0</v>
      </c>
      <c r="K17" s="197">
        <v>0</v>
      </c>
      <c r="L17" s="197">
        <v>0</v>
      </c>
      <c r="M17" s="197"/>
      <c r="N17" s="197"/>
      <c r="O17" s="208">
        <f>SUM(C17:N17)</f>
        <v>0</v>
      </c>
      <c r="P17" s="208"/>
      <c r="Q17" s="373">
        <f>IFERROR(O17/P17,0)</f>
        <v>0</v>
      </c>
    </row>
    <row r="18" spans="2:17">
      <c r="B18" s="296" t="s">
        <v>39</v>
      </c>
      <c r="C18" s="561">
        <v>0</v>
      </c>
      <c r="D18" s="561">
        <v>0</v>
      </c>
      <c r="E18" s="197">
        <v>0</v>
      </c>
      <c r="F18" s="197">
        <v>0</v>
      </c>
      <c r="G18" s="197">
        <v>0</v>
      </c>
      <c r="H18" s="197">
        <v>0</v>
      </c>
      <c r="I18" s="197">
        <v>0</v>
      </c>
      <c r="J18" s="197">
        <v>0</v>
      </c>
      <c r="K18" s="197">
        <v>0</v>
      </c>
      <c r="L18" s="197">
        <v>0</v>
      </c>
      <c r="M18" s="197"/>
      <c r="N18" s="197"/>
      <c r="O18" s="208">
        <f>SUM(C18:N18)</f>
        <v>0</v>
      </c>
      <c r="P18" s="208"/>
      <c r="Q18" s="373">
        <f>IFERROR(O18/P18,0)</f>
        <v>0</v>
      </c>
    </row>
    <row r="19" spans="2:17">
      <c r="B19" s="296" t="s">
        <v>44</v>
      </c>
      <c r="C19" s="561">
        <v>0</v>
      </c>
      <c r="D19" s="561">
        <v>0</v>
      </c>
      <c r="E19" s="197">
        <v>0</v>
      </c>
      <c r="F19" s="197">
        <v>0</v>
      </c>
      <c r="G19" s="197">
        <v>0</v>
      </c>
      <c r="H19" s="197">
        <v>0</v>
      </c>
      <c r="I19" s="197">
        <v>0</v>
      </c>
      <c r="J19" s="197">
        <v>0</v>
      </c>
      <c r="K19" s="197">
        <v>0</v>
      </c>
      <c r="L19" s="197">
        <v>0</v>
      </c>
      <c r="M19" s="197"/>
      <c r="N19" s="197"/>
      <c r="O19" s="208">
        <f>SUM(C19:N19)</f>
        <v>0</v>
      </c>
      <c r="P19" s="208"/>
      <c r="Q19" s="373">
        <f>IFERROR(O19/P19,0)</f>
        <v>0</v>
      </c>
    </row>
    <row r="20" spans="2:17">
      <c r="B20" s="297" t="s">
        <v>253</v>
      </c>
      <c r="C20" s="561">
        <v>0</v>
      </c>
      <c r="D20" s="561">
        <v>0</v>
      </c>
      <c r="E20" s="197">
        <v>0</v>
      </c>
      <c r="F20" s="197">
        <v>0</v>
      </c>
      <c r="G20" s="197">
        <v>0</v>
      </c>
      <c r="H20" s="197">
        <v>0</v>
      </c>
      <c r="I20" s="197">
        <v>0</v>
      </c>
      <c r="J20" s="197">
        <v>0</v>
      </c>
      <c r="K20" s="197">
        <v>0</v>
      </c>
      <c r="L20" s="197">
        <v>0</v>
      </c>
      <c r="M20" s="197"/>
      <c r="N20" s="197"/>
      <c r="O20" s="208">
        <f t="shared" ref="O20:O21" si="1">SUM(C20:N20)</f>
        <v>0</v>
      </c>
      <c r="P20" s="208"/>
      <c r="Q20" s="373">
        <f>IFERROR(O20/P20,0)</f>
        <v>0</v>
      </c>
    </row>
    <row r="21" spans="2:17">
      <c r="B21" s="296" t="s">
        <v>212</v>
      </c>
      <c r="C21" s="561">
        <v>0</v>
      </c>
      <c r="D21" s="561">
        <v>0</v>
      </c>
      <c r="E21" s="197">
        <v>0</v>
      </c>
      <c r="F21" s="197">
        <v>0</v>
      </c>
      <c r="G21" s="197">
        <v>0</v>
      </c>
      <c r="H21" s="197">
        <v>0</v>
      </c>
      <c r="I21" s="197">
        <v>0</v>
      </c>
      <c r="J21" s="197">
        <v>0</v>
      </c>
      <c r="K21" s="197">
        <v>0</v>
      </c>
      <c r="L21" s="197">
        <v>0</v>
      </c>
      <c r="M21" s="197"/>
      <c r="N21" s="197"/>
      <c r="O21" s="208">
        <f t="shared" si="1"/>
        <v>0</v>
      </c>
      <c r="P21" s="208"/>
      <c r="Q21" s="373">
        <f>IFERROR(O21/P21,0)</f>
        <v>0</v>
      </c>
    </row>
    <row r="22" spans="2:17">
      <c r="B22" s="298"/>
      <c r="C22" s="197"/>
      <c r="D22" s="197"/>
      <c r="E22" s="197"/>
      <c r="F22" s="197"/>
      <c r="G22" s="197"/>
      <c r="H22" s="197"/>
      <c r="I22" s="197"/>
      <c r="J22" s="197"/>
      <c r="K22" s="197"/>
      <c r="L22" s="197"/>
      <c r="M22" s="197"/>
      <c r="N22" s="197"/>
      <c r="O22" s="208"/>
      <c r="P22" s="208"/>
      <c r="Q22" s="373"/>
    </row>
    <row r="23" spans="2:17">
      <c r="B23" s="150" t="s">
        <v>195</v>
      </c>
      <c r="C23" s="197"/>
      <c r="D23" s="197"/>
      <c r="E23" s="197"/>
      <c r="F23" s="197"/>
      <c r="G23" s="197"/>
      <c r="H23" s="197"/>
      <c r="I23" s="197"/>
      <c r="J23" s="197"/>
      <c r="K23" s="197"/>
      <c r="L23" s="197"/>
      <c r="M23" s="197"/>
      <c r="N23" s="197"/>
      <c r="O23" s="208"/>
      <c r="P23" s="208"/>
      <c r="Q23" s="373"/>
    </row>
    <row r="24" spans="2:17">
      <c r="B24" s="296" t="s">
        <v>40</v>
      </c>
      <c r="C24" s="561">
        <v>0</v>
      </c>
      <c r="D24" s="561">
        <v>0</v>
      </c>
      <c r="E24" s="197">
        <v>0</v>
      </c>
      <c r="F24" s="197">
        <v>0</v>
      </c>
      <c r="G24" s="197">
        <v>0</v>
      </c>
      <c r="H24" s="197">
        <v>0</v>
      </c>
      <c r="I24" s="197">
        <v>0</v>
      </c>
      <c r="J24" s="197">
        <v>0</v>
      </c>
      <c r="K24" s="197">
        <v>0</v>
      </c>
      <c r="L24" s="197">
        <v>0</v>
      </c>
      <c r="M24" s="197"/>
      <c r="N24" s="197"/>
      <c r="O24" s="208">
        <f t="shared" ref="O24:O26" si="2">SUM(C24:N24)</f>
        <v>0</v>
      </c>
      <c r="P24" s="208"/>
      <c r="Q24" s="373">
        <f>IFERROR(O24/P24,0)</f>
        <v>0</v>
      </c>
    </row>
    <row r="25" spans="2:17">
      <c r="B25" s="297" t="s">
        <v>204</v>
      </c>
      <c r="C25" s="561">
        <v>0</v>
      </c>
      <c r="D25" s="561">
        <v>0</v>
      </c>
      <c r="E25" s="197">
        <v>0</v>
      </c>
      <c r="F25" s="197">
        <v>0</v>
      </c>
      <c r="G25" s="197">
        <v>0</v>
      </c>
      <c r="H25" s="197">
        <v>0</v>
      </c>
      <c r="I25" s="197">
        <v>0</v>
      </c>
      <c r="J25" s="197">
        <v>0</v>
      </c>
      <c r="K25" s="197">
        <v>0</v>
      </c>
      <c r="L25" s="197">
        <v>0</v>
      </c>
      <c r="M25" s="197"/>
      <c r="N25" s="197"/>
      <c r="O25" s="208">
        <f t="shared" si="2"/>
        <v>0</v>
      </c>
      <c r="P25" s="208"/>
      <c r="Q25" s="373">
        <f>IFERROR(O25/P25,0)</f>
        <v>0</v>
      </c>
    </row>
    <row r="26" spans="2:17">
      <c r="B26" s="297" t="s">
        <v>42</v>
      </c>
      <c r="C26" s="561">
        <v>0</v>
      </c>
      <c r="D26" s="561">
        <v>0</v>
      </c>
      <c r="E26" s="197">
        <v>0</v>
      </c>
      <c r="F26" s="197">
        <v>0</v>
      </c>
      <c r="G26" s="197">
        <v>0</v>
      </c>
      <c r="H26" s="197">
        <v>0</v>
      </c>
      <c r="I26" s="197">
        <v>0</v>
      </c>
      <c r="J26" s="197">
        <v>0</v>
      </c>
      <c r="K26" s="197">
        <v>0</v>
      </c>
      <c r="L26" s="197">
        <v>0</v>
      </c>
      <c r="M26" s="197"/>
      <c r="N26" s="197"/>
      <c r="O26" s="208">
        <f t="shared" si="2"/>
        <v>0</v>
      </c>
      <c r="P26" s="208"/>
      <c r="Q26" s="373">
        <f>IFERROR(O26/P26,0)</f>
        <v>0</v>
      </c>
    </row>
    <row r="27" spans="2:17">
      <c r="B27" s="299"/>
      <c r="C27" s="197"/>
      <c r="D27" s="197"/>
      <c r="E27" s="197"/>
      <c r="F27" s="197"/>
      <c r="G27" s="197"/>
      <c r="H27" s="197"/>
      <c r="I27" s="197"/>
      <c r="J27" s="197"/>
      <c r="K27" s="197"/>
      <c r="L27" s="197"/>
      <c r="M27" s="197"/>
      <c r="N27" s="197"/>
      <c r="O27" s="208"/>
      <c r="P27" s="208"/>
      <c r="Q27" s="373"/>
    </row>
    <row r="28" spans="2:17" ht="27.6">
      <c r="B28" s="150" t="s">
        <v>196</v>
      </c>
      <c r="C28" s="197"/>
      <c r="D28" s="197"/>
      <c r="E28" s="197"/>
      <c r="F28" s="197"/>
      <c r="G28" s="197"/>
      <c r="H28" s="197"/>
      <c r="I28" s="197"/>
      <c r="J28" s="197"/>
      <c r="K28" s="197"/>
      <c r="L28" s="197"/>
      <c r="M28" s="197"/>
      <c r="N28" s="197"/>
      <c r="O28" s="208"/>
      <c r="P28" s="208"/>
      <c r="Q28" s="373"/>
    </row>
    <row r="29" spans="2:17">
      <c r="B29" s="297" t="s">
        <v>144</v>
      </c>
      <c r="C29" s="561">
        <v>0</v>
      </c>
      <c r="D29" s="561">
        <v>0</v>
      </c>
      <c r="E29" s="197">
        <v>0</v>
      </c>
      <c r="F29" s="197">
        <v>0</v>
      </c>
      <c r="G29" s="197">
        <v>0</v>
      </c>
      <c r="H29" s="197">
        <v>0</v>
      </c>
      <c r="I29" s="197">
        <v>0</v>
      </c>
      <c r="J29" s="197">
        <v>0</v>
      </c>
      <c r="K29" s="197">
        <v>0</v>
      </c>
      <c r="L29" s="197">
        <v>0</v>
      </c>
      <c r="M29" s="197"/>
      <c r="N29" s="197"/>
      <c r="O29" s="208">
        <f>SUM(C29:N29)</f>
        <v>0</v>
      </c>
      <c r="P29" s="208"/>
      <c r="Q29" s="373">
        <f>IFERROR(O29/P29,0)</f>
        <v>0</v>
      </c>
    </row>
    <row r="30" spans="2:17">
      <c r="B30" s="297"/>
      <c r="C30" s="197"/>
      <c r="D30" s="197"/>
      <c r="E30" s="197"/>
      <c r="F30" s="197"/>
      <c r="G30" s="197"/>
      <c r="H30" s="197"/>
      <c r="I30" s="197"/>
      <c r="J30" s="197"/>
      <c r="K30" s="197"/>
      <c r="L30" s="197"/>
      <c r="M30" s="197"/>
      <c r="N30" s="197"/>
      <c r="O30" s="208"/>
      <c r="P30" s="208"/>
      <c r="Q30" s="373"/>
    </row>
    <row r="31" spans="2:17">
      <c r="B31" s="150" t="s">
        <v>197</v>
      </c>
      <c r="C31" s="197"/>
      <c r="D31" s="197"/>
      <c r="E31" s="197"/>
      <c r="F31" s="197"/>
      <c r="G31" s="197"/>
      <c r="H31" s="197"/>
      <c r="I31" s="197"/>
      <c r="J31" s="197"/>
      <c r="K31" s="197"/>
      <c r="L31" s="197"/>
      <c r="M31" s="197"/>
      <c r="N31" s="197"/>
      <c r="O31" s="208"/>
      <c r="P31" s="208"/>
      <c r="Q31" s="373"/>
    </row>
    <row r="32" spans="2:17">
      <c r="B32" s="297" t="s">
        <v>194</v>
      </c>
      <c r="C32" s="561">
        <v>0</v>
      </c>
      <c r="D32" s="561">
        <v>0</v>
      </c>
      <c r="E32" s="197">
        <v>0</v>
      </c>
      <c r="F32" s="197">
        <v>0</v>
      </c>
      <c r="G32" s="197">
        <v>0</v>
      </c>
      <c r="H32" s="197">
        <v>0</v>
      </c>
      <c r="I32" s="197">
        <v>0</v>
      </c>
      <c r="J32" s="197">
        <v>0</v>
      </c>
      <c r="K32" s="197">
        <v>0</v>
      </c>
      <c r="L32" s="197">
        <v>0</v>
      </c>
      <c r="M32" s="197"/>
      <c r="N32" s="197"/>
      <c r="O32" s="208">
        <f>SUM(C32:N32)</f>
        <v>0</v>
      </c>
      <c r="P32" s="208"/>
      <c r="Q32" s="373">
        <f>IFERROR(O32/P32,0)</f>
        <v>0</v>
      </c>
    </row>
    <row r="33" spans="1:18">
      <c r="B33" s="297" t="s">
        <v>180</v>
      </c>
      <c r="C33" s="561">
        <v>0</v>
      </c>
      <c r="D33" s="561">
        <v>0</v>
      </c>
      <c r="E33" s="197">
        <v>0</v>
      </c>
      <c r="F33" s="197">
        <v>0</v>
      </c>
      <c r="G33" s="197">
        <v>0</v>
      </c>
      <c r="H33" s="197">
        <v>0</v>
      </c>
      <c r="I33" s="197">
        <v>0</v>
      </c>
      <c r="J33" s="197">
        <v>0</v>
      </c>
      <c r="K33" s="197">
        <v>0</v>
      </c>
      <c r="L33" s="197">
        <v>0</v>
      </c>
      <c r="M33" s="197"/>
      <c r="N33" s="197"/>
      <c r="O33" s="208">
        <f>SUM(C33:N33)</f>
        <v>0</v>
      </c>
      <c r="P33" s="208"/>
      <c r="Q33" s="373">
        <f>IFERROR(O33/P33,0)</f>
        <v>0</v>
      </c>
    </row>
    <row r="34" spans="1:18">
      <c r="B34" s="299"/>
      <c r="C34" s="197"/>
      <c r="D34" s="197"/>
      <c r="E34" s="197"/>
      <c r="F34" s="197"/>
      <c r="G34" s="197"/>
      <c r="H34" s="197"/>
      <c r="I34" s="197"/>
      <c r="J34" s="197"/>
      <c r="K34" s="197"/>
      <c r="L34" s="197"/>
      <c r="M34" s="197"/>
      <c r="N34" s="197"/>
      <c r="O34" s="208"/>
      <c r="P34" s="208"/>
      <c r="Q34" s="373"/>
    </row>
    <row r="35" spans="1:18">
      <c r="B35" s="150" t="s">
        <v>50</v>
      </c>
      <c r="C35" s="197"/>
      <c r="D35" s="197"/>
      <c r="E35" s="197"/>
      <c r="F35" s="197"/>
      <c r="G35" s="197"/>
      <c r="H35" s="197"/>
      <c r="I35" s="197"/>
      <c r="J35" s="197"/>
      <c r="K35" s="197"/>
      <c r="L35" s="197"/>
      <c r="M35" s="197"/>
      <c r="N35" s="197"/>
      <c r="O35" s="208"/>
      <c r="P35" s="208"/>
      <c r="Q35" s="373"/>
    </row>
    <row r="36" spans="1:18">
      <c r="B36" s="297" t="s">
        <v>182</v>
      </c>
      <c r="C36" s="561">
        <v>0</v>
      </c>
      <c r="D36" s="561">
        <v>0</v>
      </c>
      <c r="E36" s="197">
        <v>0</v>
      </c>
      <c r="F36" s="197">
        <v>0</v>
      </c>
      <c r="G36" s="197">
        <v>0</v>
      </c>
      <c r="H36" s="197">
        <v>0</v>
      </c>
      <c r="I36" s="197">
        <v>0</v>
      </c>
      <c r="J36" s="197">
        <v>0</v>
      </c>
      <c r="K36" s="197">
        <v>0</v>
      </c>
      <c r="L36" s="197">
        <v>0</v>
      </c>
      <c r="M36" s="197"/>
      <c r="N36" s="197"/>
      <c r="O36" s="208">
        <f>SUM(C36:N36)</f>
        <v>0</v>
      </c>
      <c r="P36" s="208"/>
      <c r="Q36" s="373">
        <f>IFERROR(O36/P36,0)</f>
        <v>0</v>
      </c>
    </row>
    <row r="37" spans="1:18">
      <c r="B37" s="298"/>
      <c r="C37" s="197"/>
      <c r="D37" s="197"/>
      <c r="E37" s="197"/>
      <c r="F37" s="197"/>
      <c r="G37" s="197"/>
      <c r="H37" s="197"/>
      <c r="I37" s="197"/>
      <c r="J37" s="197"/>
      <c r="K37" s="197"/>
      <c r="L37" s="197"/>
      <c r="M37" s="197"/>
      <c r="N37" s="197"/>
      <c r="O37" s="208"/>
      <c r="P37" s="208"/>
      <c r="Q37" s="373"/>
    </row>
    <row r="38" spans="1:18">
      <c r="B38" s="150" t="s">
        <v>179</v>
      </c>
      <c r="C38" s="197"/>
      <c r="D38" s="197"/>
      <c r="E38" s="197"/>
      <c r="F38" s="197"/>
      <c r="G38" s="197"/>
      <c r="H38" s="197"/>
      <c r="I38" s="197"/>
      <c r="J38" s="197"/>
      <c r="K38" s="197"/>
      <c r="L38" s="197"/>
      <c r="M38" s="197"/>
      <c r="N38" s="197"/>
      <c r="O38" s="208"/>
      <c r="P38" s="208"/>
      <c r="Q38" s="373"/>
    </row>
    <row r="39" spans="1:18" s="299" customFormat="1" ht="15">
      <c r="A39" s="730"/>
      <c r="B39" s="297" t="s">
        <v>219</v>
      </c>
      <c r="C39" s="561">
        <v>0</v>
      </c>
      <c r="D39" s="561">
        <v>0</v>
      </c>
      <c r="E39" s="197">
        <v>0</v>
      </c>
      <c r="F39" s="197">
        <v>0</v>
      </c>
      <c r="G39" s="197">
        <v>0</v>
      </c>
      <c r="H39" s="197">
        <v>0</v>
      </c>
      <c r="I39" s="197">
        <v>0</v>
      </c>
      <c r="J39" s="197">
        <v>0</v>
      </c>
      <c r="K39" s="197">
        <v>0</v>
      </c>
      <c r="L39" s="197">
        <v>0</v>
      </c>
      <c r="M39" s="197"/>
      <c r="N39" s="197"/>
      <c r="O39" s="208">
        <f>SUM(C39:N39)</f>
        <v>0</v>
      </c>
      <c r="P39" s="208"/>
      <c r="Q39" s="373">
        <f>IFERROR(O39/P39,0)</f>
        <v>0</v>
      </c>
    </row>
    <row r="40" spans="1:18" s="299" customFormat="1">
      <c r="A40" s="730"/>
      <c r="B40" s="297"/>
      <c r="C40" s="197"/>
      <c r="D40" s="197"/>
      <c r="E40" s="197"/>
      <c r="F40" s="197"/>
      <c r="G40" s="197"/>
      <c r="H40" s="197"/>
      <c r="I40" s="197"/>
      <c r="J40" s="197"/>
      <c r="K40" s="197"/>
      <c r="L40" s="197"/>
      <c r="M40" s="197"/>
      <c r="N40" s="197"/>
      <c r="O40" s="208"/>
      <c r="P40" s="208"/>
      <c r="Q40" s="373"/>
    </row>
    <row r="41" spans="1:18" ht="28.8" customHeight="1">
      <c r="B41" s="150" t="s">
        <v>184</v>
      </c>
      <c r="C41" s="193"/>
      <c r="D41" s="193"/>
      <c r="E41" s="193"/>
      <c r="F41" s="193"/>
      <c r="G41" s="193"/>
      <c r="H41" s="193"/>
      <c r="I41" s="193"/>
      <c r="J41" s="193"/>
      <c r="K41" s="193"/>
      <c r="L41" s="193"/>
      <c r="M41" s="193"/>
      <c r="N41" s="193"/>
      <c r="O41" s="208"/>
      <c r="P41" s="208"/>
      <c r="Q41" s="373"/>
    </row>
    <row r="42" spans="1:18">
      <c r="B42" s="70" t="s">
        <v>185</v>
      </c>
      <c r="C42" s="561">
        <v>0</v>
      </c>
      <c r="D42" s="561">
        <v>0</v>
      </c>
      <c r="E42" s="197">
        <v>0</v>
      </c>
      <c r="F42" s="197">
        <v>0</v>
      </c>
      <c r="G42" s="197">
        <v>0</v>
      </c>
      <c r="H42" s="197">
        <v>0</v>
      </c>
      <c r="I42" s="197">
        <v>0</v>
      </c>
      <c r="J42" s="197">
        <v>0</v>
      </c>
      <c r="K42" s="197">
        <v>0</v>
      </c>
      <c r="L42" s="197">
        <v>0</v>
      </c>
      <c r="M42" s="197"/>
      <c r="N42" s="197"/>
      <c r="O42" s="208">
        <f>SUM(C42:N42)</f>
        <v>0</v>
      </c>
      <c r="P42" s="208"/>
      <c r="Q42" s="373">
        <f>IFERROR(O42/P42,0)</f>
        <v>0</v>
      </c>
    </row>
    <row r="43" spans="1:18">
      <c r="B43" s="70" t="s">
        <v>186</v>
      </c>
      <c r="C43" s="561">
        <v>0</v>
      </c>
      <c r="D43" s="561">
        <v>0</v>
      </c>
      <c r="E43" s="197">
        <v>0</v>
      </c>
      <c r="F43" s="197">
        <v>0</v>
      </c>
      <c r="G43" s="197">
        <v>0</v>
      </c>
      <c r="H43" s="197">
        <v>0</v>
      </c>
      <c r="I43" s="197">
        <v>0</v>
      </c>
      <c r="J43" s="197">
        <v>0</v>
      </c>
      <c r="K43" s="197">
        <v>0</v>
      </c>
      <c r="L43" s="197">
        <v>0</v>
      </c>
      <c r="M43" s="197"/>
      <c r="N43" s="197"/>
      <c r="O43" s="208">
        <f t="shared" ref="O43:O44" si="3">SUM(C43:N43)</f>
        <v>0</v>
      </c>
      <c r="P43" s="208"/>
      <c r="Q43" s="373">
        <f>IFERROR(O43/P43,0)</f>
        <v>0</v>
      </c>
    </row>
    <row r="44" spans="1:18">
      <c r="B44" s="70" t="s">
        <v>187</v>
      </c>
      <c r="C44" s="562">
        <v>0</v>
      </c>
      <c r="D44" s="562">
        <v>0</v>
      </c>
      <c r="E44" s="193">
        <v>0</v>
      </c>
      <c r="F44" s="193">
        <v>0</v>
      </c>
      <c r="G44" s="193">
        <v>0</v>
      </c>
      <c r="H44" s="193">
        <v>0</v>
      </c>
      <c r="I44" s="193">
        <v>0</v>
      </c>
      <c r="J44" s="193">
        <v>0</v>
      </c>
      <c r="K44" s="193">
        <v>0</v>
      </c>
      <c r="L44" s="193">
        <v>0</v>
      </c>
      <c r="M44" s="193"/>
      <c r="N44" s="193"/>
      <c r="O44" s="208">
        <f t="shared" si="3"/>
        <v>0</v>
      </c>
      <c r="P44" s="208"/>
      <c r="Q44" s="373">
        <f>IFERROR(O44/P44,0)</f>
        <v>0</v>
      </c>
    </row>
    <row r="45" spans="1:18">
      <c r="B45" s="70"/>
      <c r="C45" s="193"/>
      <c r="D45" s="193"/>
      <c r="E45" s="193"/>
      <c r="F45" s="193"/>
      <c r="G45" s="193"/>
      <c r="H45" s="193"/>
      <c r="I45" s="193"/>
      <c r="J45" s="193"/>
      <c r="K45" s="193"/>
      <c r="L45" s="193"/>
      <c r="M45" s="193"/>
      <c r="N45" s="193"/>
      <c r="O45" s="208"/>
      <c r="P45" s="208"/>
      <c r="Q45" s="373"/>
    </row>
    <row r="46" spans="1:18" ht="13.95" customHeight="1">
      <c r="B46" s="150" t="s">
        <v>193</v>
      </c>
      <c r="C46" s="193"/>
      <c r="D46" s="193"/>
      <c r="E46" s="193"/>
      <c r="F46" s="193"/>
      <c r="G46" s="193"/>
      <c r="H46" s="193"/>
      <c r="I46" s="193"/>
      <c r="J46" s="193"/>
      <c r="K46" s="193"/>
      <c r="L46" s="193"/>
      <c r="M46" s="193"/>
      <c r="N46" s="193"/>
      <c r="O46" s="208"/>
      <c r="P46" s="208"/>
      <c r="Q46" s="373"/>
    </row>
    <row r="47" spans="1:18">
      <c r="A47" s="731"/>
      <c r="B47" s="296" t="s">
        <v>260</v>
      </c>
      <c r="C47" s="561">
        <v>2097.9588000000012</v>
      </c>
      <c r="D47" s="193">
        <v>2813.3233</v>
      </c>
      <c r="E47" s="197">
        <v>3561.3904000000002</v>
      </c>
      <c r="F47" s="193">
        <v>2099.3240999999998</v>
      </c>
      <c r="G47" s="193">
        <v>3642.1302000000001</v>
      </c>
      <c r="H47" s="193">
        <v>3260.47</v>
      </c>
      <c r="I47" s="193">
        <v>2041.1225999999999</v>
      </c>
      <c r="J47" s="193">
        <v>3773.92</v>
      </c>
      <c r="K47" s="193">
        <v>5166.3807999999999</v>
      </c>
      <c r="L47" s="193">
        <v>11430.11</v>
      </c>
      <c r="M47" s="193"/>
      <c r="N47" s="193"/>
      <c r="O47" s="208">
        <f>SUM(C47:N47)</f>
        <v>39886.1302</v>
      </c>
      <c r="P47" s="208">
        <v>446582.08974358975</v>
      </c>
      <c r="Q47" s="373">
        <f>IFERROR(O47/P47,0)</f>
        <v>8.9314218183046884E-2</v>
      </c>
      <c r="R47">
        <v>19</v>
      </c>
    </row>
    <row r="48" spans="1:18">
      <c r="A48" s="731"/>
      <c r="B48" s="296" t="s">
        <v>261</v>
      </c>
      <c r="C48" s="562">
        <v>275.38810000000012</v>
      </c>
      <c r="D48" s="193">
        <v>346.4128</v>
      </c>
      <c r="E48" s="193">
        <v>440.27449999999999</v>
      </c>
      <c r="F48" s="193">
        <v>297.71589999999998</v>
      </c>
      <c r="G48" s="193">
        <v>337.4692</v>
      </c>
      <c r="H48" s="193">
        <v>293.16000000000003</v>
      </c>
      <c r="I48" s="193">
        <v>249.16739999999999</v>
      </c>
      <c r="J48" s="193">
        <v>352.68</v>
      </c>
      <c r="K48" s="193">
        <v>149.58670000000001</v>
      </c>
      <c r="L48" s="193">
        <v>194.66</v>
      </c>
      <c r="M48" s="193"/>
      <c r="N48" s="193"/>
      <c r="O48" s="208">
        <f t="shared" ref="O48" si="4">SUM(C48:N48)</f>
        <v>2936.5145999999995</v>
      </c>
      <c r="P48" s="208">
        <v>53418.91025641025</v>
      </c>
      <c r="Q48" s="373">
        <f>IFERROR(O48/P48,0)</f>
        <v>5.4971443369113256E-2</v>
      </c>
      <c r="R48">
        <v>20</v>
      </c>
    </row>
    <row r="49" spans="2:17">
      <c r="C49" s="193"/>
      <c r="D49" s="193"/>
      <c r="E49" s="193"/>
      <c r="F49" s="193"/>
      <c r="G49" s="193"/>
      <c r="H49" s="193"/>
      <c r="I49" s="193"/>
      <c r="J49" s="193"/>
      <c r="K49" s="193"/>
      <c r="L49" s="193"/>
      <c r="M49" s="193"/>
      <c r="N49" s="193"/>
      <c r="O49" s="207"/>
      <c r="P49" s="207"/>
      <c r="Q49" s="374"/>
    </row>
    <row r="50" spans="2:17">
      <c r="B50" s="153" t="s">
        <v>102</v>
      </c>
      <c r="C50" s="196">
        <f t="shared" ref="C50:O50" si="5">SUM(C17:C21,C24:C26,C29,C32:C33,C36:C36,C39:C44,C47:C48)</f>
        <v>2373.3469000000014</v>
      </c>
      <c r="D50" s="196">
        <f t="shared" si="5"/>
        <v>3159.7361000000001</v>
      </c>
      <c r="E50" s="196">
        <f t="shared" si="5"/>
        <v>4001.6649000000002</v>
      </c>
      <c r="F50" s="196">
        <f t="shared" si="5"/>
        <v>2397.04</v>
      </c>
      <c r="G50" s="196">
        <f t="shared" si="5"/>
        <v>3979.5994000000001</v>
      </c>
      <c r="H50" s="196">
        <f t="shared" si="5"/>
        <v>3553.6299999999997</v>
      </c>
      <c r="I50" s="196">
        <f t="shared" si="5"/>
        <v>2290.29</v>
      </c>
      <c r="J50" s="196">
        <f t="shared" si="5"/>
        <v>4126.6000000000004</v>
      </c>
      <c r="K50" s="196">
        <f t="shared" si="5"/>
        <v>5315.9674999999997</v>
      </c>
      <c r="L50" s="196">
        <f t="shared" si="5"/>
        <v>11624.77</v>
      </c>
      <c r="M50" s="196">
        <f t="shared" si="5"/>
        <v>0</v>
      </c>
      <c r="N50" s="196">
        <f t="shared" si="5"/>
        <v>0</v>
      </c>
      <c r="O50" s="196">
        <f t="shared" si="5"/>
        <v>42822.644800000002</v>
      </c>
      <c r="P50" s="196">
        <f>SUM(P17:P21,P24:P26,P29,P32:P33,P36:P36,P39:P44,P47:P48)</f>
        <v>500001</v>
      </c>
      <c r="Q50" s="375">
        <f>SUM(Q17:Q21,Q24:Q26,Q29,Q32:Q33,Q36:Q36,Q39:Q44,Q47:Q48)</f>
        <v>0.14428566155216013</v>
      </c>
    </row>
    <row r="51" spans="2:17">
      <c r="B51" s="157"/>
      <c r="C51" s="193"/>
      <c r="D51" s="193"/>
      <c r="E51" s="193"/>
      <c r="F51" s="193"/>
      <c r="G51" s="193"/>
      <c r="H51" s="193"/>
      <c r="I51" s="193"/>
      <c r="J51" s="193"/>
      <c r="K51" s="193"/>
      <c r="L51" s="193"/>
      <c r="M51" s="193"/>
      <c r="N51" s="193"/>
      <c r="O51" s="198"/>
      <c r="P51" s="198"/>
      <c r="Q51" s="376"/>
    </row>
    <row r="52" spans="2:17">
      <c r="B52" s="131" t="s">
        <v>90</v>
      </c>
      <c r="C52" s="193"/>
      <c r="D52" s="193"/>
      <c r="E52" s="193"/>
      <c r="F52" s="193"/>
      <c r="G52" s="193"/>
      <c r="H52" s="193"/>
      <c r="I52" s="193"/>
      <c r="J52" s="193"/>
      <c r="K52" s="193"/>
      <c r="L52" s="193"/>
      <c r="M52" s="193"/>
      <c r="N52" s="193"/>
      <c r="O52" s="198"/>
      <c r="P52" s="193"/>
    </row>
    <row r="53" spans="2:17">
      <c r="B53" s="131"/>
      <c r="C53" s="193"/>
      <c r="D53" s="193"/>
      <c r="E53" s="193"/>
      <c r="F53" s="193"/>
      <c r="G53" s="193"/>
      <c r="H53" s="193"/>
      <c r="I53" s="193"/>
      <c r="J53" s="193"/>
      <c r="K53" s="193"/>
      <c r="L53" s="193"/>
      <c r="M53" s="193"/>
      <c r="N53" s="193"/>
      <c r="O53" s="198"/>
      <c r="P53" s="193"/>
    </row>
    <row r="54" spans="2:17">
      <c r="B54" s="132" t="s">
        <v>174</v>
      </c>
      <c r="C54" s="194"/>
      <c r="D54" s="194"/>
      <c r="E54" s="194"/>
      <c r="F54" s="201"/>
      <c r="G54" s="194"/>
      <c r="H54" s="194"/>
      <c r="I54" s="194"/>
      <c r="J54" s="194"/>
      <c r="K54" s="194"/>
      <c r="L54" s="194"/>
      <c r="M54" s="194"/>
      <c r="N54" s="194"/>
      <c r="O54" s="201"/>
      <c r="P54" s="638">
        <v>1248.3598999999999</v>
      </c>
      <c r="Q54" s="371"/>
    </row>
    <row r="55" spans="2:17">
      <c r="B55" s="155" t="s">
        <v>91</v>
      </c>
      <c r="C55" s="563">
        <v>0</v>
      </c>
      <c r="D55" s="563">
        <v>0</v>
      </c>
      <c r="E55" s="192">
        <v>0</v>
      </c>
      <c r="F55" s="192">
        <v>0</v>
      </c>
      <c r="G55" s="192">
        <v>0</v>
      </c>
      <c r="H55" s="192">
        <v>0</v>
      </c>
      <c r="I55" s="192">
        <v>0</v>
      </c>
      <c r="J55" s="192">
        <v>0</v>
      </c>
      <c r="K55" s="192">
        <v>0</v>
      </c>
      <c r="L55" s="192">
        <v>0</v>
      </c>
      <c r="M55" s="192"/>
      <c r="N55" s="192"/>
      <c r="O55" s="209">
        <f>SUM(C55:N55)</f>
        <v>0</v>
      </c>
      <c r="P55" s="210"/>
      <c r="Q55" s="377"/>
    </row>
    <row r="56" spans="2:17">
      <c r="B56" s="157" t="s">
        <v>92</v>
      </c>
      <c r="C56" s="562">
        <v>0</v>
      </c>
      <c r="D56" s="562">
        <v>0</v>
      </c>
      <c r="E56" s="193">
        <v>0</v>
      </c>
      <c r="F56" s="193">
        <v>0</v>
      </c>
      <c r="G56" s="193">
        <v>0</v>
      </c>
      <c r="H56" s="193">
        <v>0</v>
      </c>
      <c r="I56" s="193">
        <v>0</v>
      </c>
      <c r="J56" s="193">
        <v>0</v>
      </c>
      <c r="K56" s="193">
        <v>0</v>
      </c>
      <c r="L56" s="193">
        <v>0</v>
      </c>
      <c r="M56" s="193"/>
      <c r="N56" s="193"/>
      <c r="O56" s="208">
        <f>SUM(C56:N56)</f>
        <v>0</v>
      </c>
      <c r="P56" s="207"/>
      <c r="Q56" s="374"/>
    </row>
    <row r="57" spans="2:17">
      <c r="B57" s="157" t="s">
        <v>93</v>
      </c>
      <c r="C57" s="562">
        <v>0</v>
      </c>
      <c r="D57" s="562">
        <v>0</v>
      </c>
      <c r="E57" s="193">
        <v>0</v>
      </c>
      <c r="F57" s="193">
        <v>0</v>
      </c>
      <c r="G57" s="193">
        <v>0</v>
      </c>
      <c r="H57" s="193">
        <v>0</v>
      </c>
      <c r="I57" s="193">
        <v>0</v>
      </c>
      <c r="J57" s="193">
        <v>0</v>
      </c>
      <c r="K57" s="193">
        <v>0</v>
      </c>
      <c r="L57" s="193">
        <v>0</v>
      </c>
      <c r="M57" s="193"/>
      <c r="N57" s="193"/>
      <c r="O57" s="208">
        <f>SUM(C57:N57)</f>
        <v>0</v>
      </c>
      <c r="P57" s="207"/>
      <c r="Q57" s="374"/>
    </row>
    <row r="58" spans="2:17">
      <c r="B58" s="157" t="s">
        <v>94</v>
      </c>
      <c r="C58" s="562">
        <v>0</v>
      </c>
      <c r="D58" s="562">
        <v>0</v>
      </c>
      <c r="E58" s="193">
        <v>0</v>
      </c>
      <c r="F58" s="193">
        <v>0</v>
      </c>
      <c r="G58" s="193">
        <v>0</v>
      </c>
      <c r="H58" s="193">
        <v>0</v>
      </c>
      <c r="I58" s="193">
        <v>0</v>
      </c>
      <c r="J58" s="193">
        <v>0</v>
      </c>
      <c r="K58" s="193">
        <v>0</v>
      </c>
      <c r="L58" s="193">
        <v>0</v>
      </c>
      <c r="M58" s="193"/>
      <c r="N58" s="193"/>
      <c r="O58" s="208">
        <f>SUM(C58:N58)</f>
        <v>0</v>
      </c>
      <c r="P58" s="207"/>
      <c r="Q58" s="374"/>
    </row>
    <row r="59" spans="2:17">
      <c r="B59" s="158" t="s">
        <v>95</v>
      </c>
      <c r="C59" s="564">
        <v>0</v>
      </c>
      <c r="D59" s="564">
        <v>0</v>
      </c>
      <c r="E59" s="194">
        <v>0</v>
      </c>
      <c r="F59" s="194">
        <v>0</v>
      </c>
      <c r="G59" s="194">
        <v>0</v>
      </c>
      <c r="H59" s="194">
        <v>0</v>
      </c>
      <c r="I59" s="194">
        <v>0</v>
      </c>
      <c r="J59" s="194">
        <v>0</v>
      </c>
      <c r="K59" s="194">
        <v>0</v>
      </c>
      <c r="L59" s="194">
        <v>0</v>
      </c>
      <c r="M59" s="194"/>
      <c r="N59" s="194"/>
      <c r="O59" s="211">
        <f>SUM(C59:N59)</f>
        <v>0</v>
      </c>
      <c r="P59" s="212"/>
      <c r="Q59" s="378"/>
    </row>
    <row r="60" spans="2:17">
      <c r="B60" s="157"/>
      <c r="C60" s="193"/>
      <c r="D60" s="193"/>
      <c r="E60" s="193"/>
      <c r="F60" s="193"/>
      <c r="G60" s="193"/>
      <c r="H60" s="193"/>
      <c r="I60" s="193"/>
      <c r="J60" s="193"/>
      <c r="K60" s="193"/>
      <c r="L60" s="193"/>
      <c r="M60" s="193"/>
      <c r="N60" s="193"/>
      <c r="O60" s="198"/>
      <c r="P60" s="193"/>
    </row>
    <row r="61" spans="2:17">
      <c r="B61" s="132" t="s">
        <v>39</v>
      </c>
      <c r="C61" s="194"/>
      <c r="D61" s="194"/>
      <c r="E61" s="194"/>
      <c r="F61" s="201"/>
      <c r="G61" s="194"/>
      <c r="H61" s="194"/>
      <c r="I61" s="194"/>
      <c r="J61" s="194"/>
      <c r="K61" s="194"/>
      <c r="L61" s="194"/>
      <c r="M61" s="194"/>
      <c r="N61" s="194"/>
      <c r="O61" s="201"/>
      <c r="P61" s="638">
        <v>1248.3598999999999</v>
      </c>
      <c r="Q61" s="371"/>
    </row>
    <row r="62" spans="2:17">
      <c r="B62" s="155" t="s">
        <v>91</v>
      </c>
      <c r="C62" s="563">
        <v>0</v>
      </c>
      <c r="D62" s="563">
        <v>0</v>
      </c>
      <c r="E62" s="192">
        <v>0</v>
      </c>
      <c r="F62" s="192">
        <v>0</v>
      </c>
      <c r="G62" s="192">
        <v>0</v>
      </c>
      <c r="H62" s="192">
        <v>0</v>
      </c>
      <c r="I62" s="192">
        <v>0</v>
      </c>
      <c r="J62" s="192">
        <v>0</v>
      </c>
      <c r="K62" s="192">
        <v>0</v>
      </c>
      <c r="L62" s="192">
        <v>0</v>
      </c>
      <c r="M62" s="192"/>
      <c r="N62" s="192"/>
      <c r="O62" s="209">
        <f>SUM(C62:N62)</f>
        <v>0</v>
      </c>
      <c r="P62" s="210"/>
      <c r="Q62" s="377"/>
    </row>
    <row r="63" spans="2:17">
      <c r="B63" s="157" t="s">
        <v>92</v>
      </c>
      <c r="C63" s="562">
        <v>0</v>
      </c>
      <c r="D63" s="562">
        <v>0</v>
      </c>
      <c r="E63" s="197">
        <v>0</v>
      </c>
      <c r="F63" s="193">
        <v>0</v>
      </c>
      <c r="G63" s="193">
        <v>0</v>
      </c>
      <c r="H63" s="193">
        <v>0</v>
      </c>
      <c r="I63" s="193">
        <v>0</v>
      </c>
      <c r="J63" s="193">
        <v>0</v>
      </c>
      <c r="K63" s="193">
        <v>0</v>
      </c>
      <c r="L63" s="193">
        <v>0</v>
      </c>
      <c r="M63" s="193"/>
      <c r="N63" s="193"/>
      <c r="O63" s="208">
        <f>SUM(C63:N63)</f>
        <v>0</v>
      </c>
      <c r="P63" s="207"/>
      <c r="Q63" s="374"/>
    </row>
    <row r="64" spans="2:17">
      <c r="B64" s="157" t="s">
        <v>93</v>
      </c>
      <c r="C64" s="562">
        <v>0</v>
      </c>
      <c r="D64" s="562">
        <v>0</v>
      </c>
      <c r="E64" s="193">
        <v>0</v>
      </c>
      <c r="F64" s="193">
        <v>0</v>
      </c>
      <c r="G64" s="193">
        <v>0</v>
      </c>
      <c r="H64" s="193">
        <v>0</v>
      </c>
      <c r="I64" s="193">
        <v>0</v>
      </c>
      <c r="J64" s="193">
        <v>0</v>
      </c>
      <c r="K64" s="193">
        <v>0</v>
      </c>
      <c r="L64" s="193">
        <v>0</v>
      </c>
      <c r="M64" s="193"/>
      <c r="N64" s="193"/>
      <c r="O64" s="208">
        <f>SUM(C64:N64)</f>
        <v>0</v>
      </c>
      <c r="P64" s="207"/>
      <c r="Q64" s="374"/>
    </row>
    <row r="65" spans="2:17">
      <c r="B65" s="157" t="s">
        <v>94</v>
      </c>
      <c r="C65" s="562">
        <v>0</v>
      </c>
      <c r="D65" s="562">
        <v>0</v>
      </c>
      <c r="E65" s="193">
        <v>0</v>
      </c>
      <c r="F65" s="193">
        <v>0</v>
      </c>
      <c r="G65" s="193">
        <v>0</v>
      </c>
      <c r="H65" s="193">
        <v>0</v>
      </c>
      <c r="I65" s="193">
        <v>0</v>
      </c>
      <c r="J65" s="193">
        <v>0</v>
      </c>
      <c r="K65" s="193">
        <v>0</v>
      </c>
      <c r="L65" s="193">
        <v>0</v>
      </c>
      <c r="M65" s="193"/>
      <c r="N65" s="193"/>
      <c r="O65" s="208">
        <f>SUM(C65:N65)</f>
        <v>0</v>
      </c>
      <c r="P65" s="207"/>
      <c r="Q65" s="374"/>
    </row>
    <row r="66" spans="2:17">
      <c r="B66" s="158" t="s">
        <v>95</v>
      </c>
      <c r="C66" s="564">
        <v>0</v>
      </c>
      <c r="D66" s="564">
        <v>0</v>
      </c>
      <c r="E66" s="194">
        <v>0</v>
      </c>
      <c r="F66" s="194">
        <v>0</v>
      </c>
      <c r="G66" s="194">
        <v>0</v>
      </c>
      <c r="H66" s="194">
        <v>0</v>
      </c>
      <c r="I66" s="194">
        <v>0</v>
      </c>
      <c r="J66" s="194">
        <v>0</v>
      </c>
      <c r="K66" s="194">
        <v>0</v>
      </c>
      <c r="L66" s="194">
        <v>0</v>
      </c>
      <c r="M66" s="194"/>
      <c r="N66" s="194"/>
      <c r="O66" s="211">
        <f>SUM(C66:N66)</f>
        <v>0</v>
      </c>
      <c r="P66" s="212"/>
      <c r="Q66" s="378"/>
    </row>
    <row r="67" spans="2:17">
      <c r="B67" s="157"/>
      <c r="C67" s="193"/>
      <c r="D67" s="193"/>
      <c r="E67" s="193"/>
      <c r="F67" s="193"/>
      <c r="G67" s="193"/>
      <c r="H67" s="193"/>
      <c r="I67" s="193"/>
      <c r="J67" s="193"/>
      <c r="K67" s="193"/>
      <c r="L67" s="193"/>
      <c r="M67" s="193"/>
      <c r="N67" s="193"/>
      <c r="O67" s="198"/>
      <c r="P67" s="193"/>
    </row>
    <row r="68" spans="2:17" ht="16.8" customHeight="1">
      <c r="B68" s="132" t="s">
        <v>182</v>
      </c>
      <c r="C68" s="194"/>
      <c r="D68" s="194"/>
      <c r="E68" s="194"/>
      <c r="F68" s="201"/>
      <c r="G68" s="194"/>
      <c r="H68" s="194"/>
      <c r="I68" s="194"/>
      <c r="J68" s="194"/>
      <c r="K68" s="194"/>
      <c r="L68" s="194"/>
      <c r="M68" s="194"/>
      <c r="N68" s="194"/>
      <c r="O68" s="201"/>
      <c r="P68" s="638">
        <v>15000</v>
      </c>
      <c r="Q68" s="371"/>
    </row>
    <row r="69" spans="2:17">
      <c r="B69" s="155" t="s">
        <v>91</v>
      </c>
      <c r="C69" s="563">
        <v>0</v>
      </c>
      <c r="D69" s="563">
        <v>0</v>
      </c>
      <c r="E69" s="192">
        <v>0</v>
      </c>
      <c r="F69" s="192">
        <v>0</v>
      </c>
      <c r="G69" s="192">
        <v>0</v>
      </c>
      <c r="H69" s="192">
        <v>0</v>
      </c>
      <c r="I69" s="192">
        <v>0</v>
      </c>
      <c r="J69" s="192">
        <v>0</v>
      </c>
      <c r="K69" s="192">
        <v>0</v>
      </c>
      <c r="L69" s="192">
        <v>0</v>
      </c>
      <c r="M69" s="192"/>
      <c r="N69" s="192"/>
      <c r="O69" s="209">
        <f>SUM(C69:N69)</f>
        <v>0</v>
      </c>
      <c r="P69" s="210"/>
      <c r="Q69" s="377"/>
    </row>
    <row r="70" spans="2:17">
      <c r="B70" s="157" t="s">
        <v>92</v>
      </c>
      <c r="C70" s="562">
        <v>0</v>
      </c>
      <c r="D70" s="562">
        <v>0</v>
      </c>
      <c r="E70" s="193">
        <v>0</v>
      </c>
      <c r="F70" s="193">
        <v>0</v>
      </c>
      <c r="G70" s="193">
        <v>0</v>
      </c>
      <c r="H70" s="193">
        <v>0</v>
      </c>
      <c r="I70" s="193">
        <v>0</v>
      </c>
      <c r="J70" s="193">
        <v>0</v>
      </c>
      <c r="K70" s="193">
        <v>0</v>
      </c>
      <c r="L70" s="193">
        <v>0</v>
      </c>
      <c r="M70" s="193"/>
      <c r="N70" s="193"/>
      <c r="O70" s="208">
        <f>SUM(C70:N70)</f>
        <v>0</v>
      </c>
      <c r="P70" s="207"/>
      <c r="Q70" s="374"/>
    </row>
    <row r="71" spans="2:17">
      <c r="B71" s="157" t="s">
        <v>93</v>
      </c>
      <c r="C71" s="562">
        <v>0</v>
      </c>
      <c r="D71" s="562">
        <v>0</v>
      </c>
      <c r="E71" s="193">
        <v>0</v>
      </c>
      <c r="F71" s="193">
        <v>0</v>
      </c>
      <c r="G71" s="193">
        <v>0</v>
      </c>
      <c r="H71" s="193">
        <v>0</v>
      </c>
      <c r="I71" s="193">
        <v>0</v>
      </c>
      <c r="J71" s="193">
        <v>0</v>
      </c>
      <c r="K71" s="193">
        <v>0</v>
      </c>
      <c r="L71" s="193">
        <v>0</v>
      </c>
      <c r="M71" s="193"/>
      <c r="N71" s="193"/>
      <c r="O71" s="208">
        <f>SUM(C71:N71)</f>
        <v>0</v>
      </c>
      <c r="P71" s="207"/>
      <c r="Q71" s="374"/>
    </row>
    <row r="72" spans="2:17">
      <c r="B72" s="157" t="s">
        <v>94</v>
      </c>
      <c r="C72" s="562">
        <v>0</v>
      </c>
      <c r="D72" s="562">
        <v>0</v>
      </c>
      <c r="E72" s="193">
        <v>0</v>
      </c>
      <c r="F72" s="193">
        <v>0</v>
      </c>
      <c r="G72" s="193">
        <v>0</v>
      </c>
      <c r="H72" s="193">
        <v>0</v>
      </c>
      <c r="I72" s="193">
        <v>0</v>
      </c>
      <c r="J72" s="193">
        <v>0</v>
      </c>
      <c r="K72" s="193">
        <v>0</v>
      </c>
      <c r="L72" s="193">
        <v>0</v>
      </c>
      <c r="M72" s="193"/>
      <c r="N72" s="193"/>
      <c r="O72" s="208">
        <f>SUM(C72:N72)</f>
        <v>0</v>
      </c>
      <c r="P72" s="207"/>
      <c r="Q72" s="374"/>
    </row>
    <row r="73" spans="2:17">
      <c r="B73" s="158" t="s">
        <v>95</v>
      </c>
      <c r="C73" s="564">
        <v>0</v>
      </c>
      <c r="D73" s="564">
        <v>0</v>
      </c>
      <c r="E73" s="194">
        <v>0</v>
      </c>
      <c r="F73" s="194">
        <v>0</v>
      </c>
      <c r="G73" s="194">
        <v>0</v>
      </c>
      <c r="H73" s="194">
        <v>0</v>
      </c>
      <c r="I73" s="194">
        <v>0</v>
      </c>
      <c r="J73" s="194">
        <v>0</v>
      </c>
      <c r="K73" s="194">
        <v>0</v>
      </c>
      <c r="L73" s="194">
        <v>0</v>
      </c>
      <c r="M73" s="194"/>
      <c r="N73" s="194"/>
      <c r="O73" s="211">
        <f>SUM(C73:N73)</f>
        <v>0</v>
      </c>
      <c r="P73" s="212"/>
      <c r="Q73" s="378"/>
    </row>
    <row r="74" spans="2:17">
      <c r="B74" s="157"/>
      <c r="C74" s="193"/>
      <c r="D74" s="193"/>
      <c r="E74" s="193"/>
      <c r="F74" s="193"/>
      <c r="G74" s="193"/>
      <c r="H74" s="193"/>
      <c r="I74" s="193"/>
      <c r="J74" s="193"/>
      <c r="K74" s="193"/>
      <c r="L74" s="193"/>
      <c r="M74" s="193"/>
      <c r="N74" s="193"/>
      <c r="O74" s="198"/>
      <c r="P74" s="193"/>
    </row>
    <row r="75" spans="2:17">
      <c r="B75" s="132" t="s">
        <v>42</v>
      </c>
      <c r="C75" s="194"/>
      <c r="D75" s="194"/>
      <c r="E75" s="194"/>
      <c r="F75" s="201"/>
      <c r="G75" s="194"/>
      <c r="H75" s="194"/>
      <c r="I75" s="194"/>
      <c r="J75" s="194"/>
      <c r="K75" s="194"/>
      <c r="L75" s="194"/>
      <c r="M75" s="194"/>
      <c r="N75" s="194"/>
      <c r="O75" s="201"/>
      <c r="P75" s="638">
        <v>1875</v>
      </c>
      <c r="Q75" s="371"/>
    </row>
    <row r="76" spans="2:17">
      <c r="B76" s="155" t="s">
        <v>91</v>
      </c>
      <c r="C76" s="563">
        <v>0</v>
      </c>
      <c r="D76" s="563">
        <v>0</v>
      </c>
      <c r="E76" s="192">
        <v>0</v>
      </c>
      <c r="F76" s="192">
        <v>0</v>
      </c>
      <c r="G76" s="192">
        <v>0</v>
      </c>
      <c r="H76" s="192">
        <v>0</v>
      </c>
      <c r="I76" s="192">
        <v>0</v>
      </c>
      <c r="J76" s="192">
        <v>0</v>
      </c>
      <c r="K76" s="192">
        <v>0</v>
      </c>
      <c r="L76" s="192">
        <v>0</v>
      </c>
      <c r="M76" s="192"/>
      <c r="N76" s="192"/>
      <c r="O76" s="209">
        <f>SUM(C76:N76)</f>
        <v>0</v>
      </c>
      <c r="P76" s="210"/>
      <c r="Q76" s="377"/>
    </row>
    <row r="77" spans="2:17">
      <c r="B77" s="157" t="s">
        <v>92</v>
      </c>
      <c r="C77" s="562">
        <v>0</v>
      </c>
      <c r="D77" s="562">
        <v>0</v>
      </c>
      <c r="E77" s="197">
        <v>0</v>
      </c>
      <c r="F77" s="193">
        <v>0</v>
      </c>
      <c r="G77" s="193">
        <v>0</v>
      </c>
      <c r="H77" s="193">
        <v>0</v>
      </c>
      <c r="I77" s="193">
        <v>0</v>
      </c>
      <c r="J77" s="193">
        <v>0</v>
      </c>
      <c r="K77" s="193">
        <v>0</v>
      </c>
      <c r="L77" s="193">
        <v>0</v>
      </c>
      <c r="M77" s="193"/>
      <c r="N77" s="193"/>
      <c r="O77" s="208">
        <f>SUM(C77:N77)</f>
        <v>0</v>
      </c>
      <c r="P77" s="207"/>
      <c r="Q77" s="374"/>
    </row>
    <row r="78" spans="2:17">
      <c r="B78" s="157" t="s">
        <v>93</v>
      </c>
      <c r="C78" s="562">
        <v>0</v>
      </c>
      <c r="D78" s="562">
        <v>0</v>
      </c>
      <c r="E78" s="193">
        <v>0</v>
      </c>
      <c r="F78" s="193">
        <v>0</v>
      </c>
      <c r="G78" s="193">
        <v>0</v>
      </c>
      <c r="H78" s="193">
        <v>0</v>
      </c>
      <c r="I78" s="193">
        <v>0</v>
      </c>
      <c r="J78" s="193">
        <v>0</v>
      </c>
      <c r="K78" s="193">
        <v>0</v>
      </c>
      <c r="L78" s="193">
        <v>0</v>
      </c>
      <c r="M78" s="193"/>
      <c r="N78" s="193"/>
      <c r="O78" s="208">
        <f>SUM(C78:N78)</f>
        <v>0</v>
      </c>
      <c r="P78" s="207"/>
      <c r="Q78" s="374"/>
    </row>
    <row r="79" spans="2:17">
      <c r="B79" s="157" t="s">
        <v>94</v>
      </c>
      <c r="C79" s="562">
        <v>0</v>
      </c>
      <c r="D79" s="562">
        <v>0</v>
      </c>
      <c r="E79" s="193">
        <v>0</v>
      </c>
      <c r="F79" s="193">
        <v>0</v>
      </c>
      <c r="G79" s="193">
        <v>0</v>
      </c>
      <c r="H79" s="193">
        <v>0</v>
      </c>
      <c r="I79" s="193">
        <v>0</v>
      </c>
      <c r="J79" s="193">
        <v>0</v>
      </c>
      <c r="K79" s="193">
        <v>0</v>
      </c>
      <c r="L79" s="193">
        <v>0</v>
      </c>
      <c r="M79" s="193"/>
      <c r="N79" s="193"/>
      <c r="O79" s="208">
        <f>SUM(C79:N79)</f>
        <v>0</v>
      </c>
      <c r="P79" s="207"/>
      <c r="Q79" s="374"/>
    </row>
    <row r="80" spans="2:17">
      <c r="B80" s="158" t="s">
        <v>95</v>
      </c>
      <c r="C80" s="564">
        <v>0</v>
      </c>
      <c r="D80" s="564">
        <v>0</v>
      </c>
      <c r="E80" s="514">
        <v>0</v>
      </c>
      <c r="F80" s="194">
        <v>0</v>
      </c>
      <c r="G80" s="194">
        <v>0</v>
      </c>
      <c r="H80" s="194">
        <v>0</v>
      </c>
      <c r="I80" s="194">
        <v>0</v>
      </c>
      <c r="J80" s="194">
        <v>0</v>
      </c>
      <c r="K80" s="194">
        <v>0</v>
      </c>
      <c r="L80" s="194">
        <v>0</v>
      </c>
      <c r="M80" s="194"/>
      <c r="N80" s="194"/>
      <c r="O80" s="211">
        <f>SUM(C80:N80)</f>
        <v>0</v>
      </c>
      <c r="P80" s="212"/>
      <c r="Q80" s="378"/>
    </row>
    <row r="81" spans="1:18">
      <c r="B81" s="157"/>
      <c r="C81" s="193"/>
      <c r="D81" s="193"/>
      <c r="E81" s="193"/>
      <c r="F81" s="193"/>
      <c r="G81" s="193"/>
      <c r="H81" s="193"/>
      <c r="I81" s="193"/>
      <c r="J81" s="193"/>
      <c r="K81" s="193"/>
      <c r="L81" s="193"/>
      <c r="M81" s="193"/>
      <c r="N81" s="193"/>
      <c r="O81" s="198"/>
      <c r="P81" s="193"/>
    </row>
    <row r="82" spans="1:18">
      <c r="B82" s="132" t="s">
        <v>332</v>
      </c>
      <c r="C82" s="194"/>
      <c r="D82" s="194"/>
      <c r="E82" s="194"/>
      <c r="F82" s="201"/>
      <c r="G82" s="194"/>
      <c r="H82" s="194"/>
      <c r="I82" s="194"/>
      <c r="J82" s="194"/>
      <c r="K82" s="194"/>
      <c r="L82" s="194"/>
      <c r="M82" s="194"/>
      <c r="N82" s="194"/>
      <c r="O82" s="201"/>
      <c r="P82" s="638">
        <v>515000</v>
      </c>
      <c r="Q82" s="371"/>
    </row>
    <row r="83" spans="1:18">
      <c r="B83" s="155" t="s">
        <v>91</v>
      </c>
      <c r="C83" s="563">
        <v>0</v>
      </c>
      <c r="D83" s="192">
        <v>0</v>
      </c>
      <c r="E83" s="192">
        <v>0</v>
      </c>
      <c r="F83" s="192">
        <v>0</v>
      </c>
      <c r="G83" s="192">
        <v>0</v>
      </c>
      <c r="H83" s="192">
        <v>0</v>
      </c>
      <c r="I83" s="192">
        <v>0</v>
      </c>
      <c r="J83" s="192">
        <v>0</v>
      </c>
      <c r="K83" s="192">
        <v>0</v>
      </c>
      <c r="L83" s="192">
        <v>0</v>
      </c>
      <c r="M83" s="192"/>
      <c r="N83" s="192"/>
      <c r="O83" s="209">
        <f>SUM(C83:N83)</f>
        <v>0</v>
      </c>
      <c r="P83" s="210"/>
      <c r="Q83" s="377"/>
    </row>
    <row r="84" spans="1:18">
      <c r="A84" s="731"/>
      <c r="B84" s="157" t="s">
        <v>92</v>
      </c>
      <c r="C84" s="562">
        <v>5213.04</v>
      </c>
      <c r="D84" s="193">
        <v>10754.75</v>
      </c>
      <c r="E84" s="193">
        <v>-56830.0101</v>
      </c>
      <c r="F84" s="193">
        <v>17.3</v>
      </c>
      <c r="G84" s="193">
        <v>755</v>
      </c>
      <c r="H84" s="193">
        <v>34713</v>
      </c>
      <c r="I84" s="193">
        <v>0</v>
      </c>
      <c r="J84" s="193">
        <v>310.77999999999997</v>
      </c>
      <c r="K84" s="193">
        <v>-34713</v>
      </c>
      <c r="L84" s="193">
        <v>0</v>
      </c>
      <c r="M84" s="193"/>
      <c r="N84" s="193"/>
      <c r="O84" s="208">
        <f>SUM(C84:N84)</f>
        <v>-39779.140099999997</v>
      </c>
      <c r="P84" s="207"/>
      <c r="Q84" s="374"/>
      <c r="R84">
        <v>42</v>
      </c>
    </row>
    <row r="85" spans="1:18">
      <c r="A85" s="731"/>
      <c r="B85" s="157" t="s">
        <v>85</v>
      </c>
      <c r="C85" s="562">
        <v>2160.4088000000024</v>
      </c>
      <c r="D85" s="193">
        <v>1413.37</v>
      </c>
      <c r="E85" s="197">
        <v>1205.1232</v>
      </c>
      <c r="F85" s="193">
        <v>2036.9274</v>
      </c>
      <c r="G85" s="193">
        <v>635.17859999999996</v>
      </c>
      <c r="H85" s="193">
        <v>1512.48</v>
      </c>
      <c r="I85" s="193">
        <v>2026.0329999999999</v>
      </c>
      <c r="J85" s="193">
        <v>585.29</v>
      </c>
      <c r="K85" s="193">
        <v>1498.5743</v>
      </c>
      <c r="L85" s="193">
        <v>2072.11</v>
      </c>
      <c r="M85" s="193"/>
      <c r="N85" s="193"/>
      <c r="O85" s="208">
        <f>SUM(C85:N85)</f>
        <v>15145.495300000002</v>
      </c>
      <c r="P85" s="207"/>
      <c r="Q85" s="374"/>
      <c r="R85">
        <v>43</v>
      </c>
    </row>
    <row r="86" spans="1:18">
      <c r="A86" s="731"/>
      <c r="B86" s="157" t="s">
        <v>94</v>
      </c>
      <c r="C86" s="562">
        <v>0</v>
      </c>
      <c r="D86" s="193">
        <v>0</v>
      </c>
      <c r="E86" s="193">
        <v>0</v>
      </c>
      <c r="F86" s="193">
        <v>0</v>
      </c>
      <c r="G86" s="193">
        <v>9192.6</v>
      </c>
      <c r="H86" s="193">
        <f>153767.33+4000</f>
        <v>157767.32999999999</v>
      </c>
      <c r="I86" s="193">
        <v>7334.81</v>
      </c>
      <c r="J86" s="193">
        <v>68640.850000000006</v>
      </c>
      <c r="K86" s="193">
        <v>49536.800000000003</v>
      </c>
      <c r="L86" s="193">
        <v>10464.32</v>
      </c>
      <c r="M86" s="193"/>
      <c r="N86" s="193"/>
      <c r="O86" s="208">
        <f>SUM(C86:N86)</f>
        <v>302936.71000000002</v>
      </c>
      <c r="P86" s="207"/>
      <c r="Q86" s="374"/>
      <c r="R86">
        <v>44</v>
      </c>
    </row>
    <row r="87" spans="1:18">
      <c r="A87" s="731"/>
      <c r="B87" s="158" t="s">
        <v>95</v>
      </c>
      <c r="C87" s="564">
        <v>27.164200000000001</v>
      </c>
      <c r="D87" s="194">
        <v>56.384799999999998</v>
      </c>
      <c r="E87" s="194">
        <v>-294.82780000000002</v>
      </c>
      <c r="F87" s="194">
        <v>6.9471999999999996</v>
      </c>
      <c r="G87" s="194">
        <v>92.861099999999993</v>
      </c>
      <c r="H87" s="194">
        <f>4650.82-4000</f>
        <v>650.81999999999971</v>
      </c>
      <c r="I87" s="194">
        <v>38.158999999999999</v>
      </c>
      <c r="J87" s="194">
        <v>356.93</v>
      </c>
      <c r="K87" s="194">
        <v>257.58999999999997</v>
      </c>
      <c r="L87" s="194">
        <v>58.25</v>
      </c>
      <c r="M87" s="194"/>
      <c r="N87" s="194"/>
      <c r="O87" s="211">
        <f>SUM(C87:N87)</f>
        <v>1250.2784999999997</v>
      </c>
      <c r="P87" s="212"/>
      <c r="Q87" s="378"/>
      <c r="R87">
        <v>45</v>
      </c>
    </row>
    <row r="88" spans="1:18">
      <c r="B88" s="157"/>
      <c r="C88" s="193"/>
      <c r="D88" s="193"/>
      <c r="E88" s="193"/>
      <c r="F88" s="193"/>
      <c r="G88" s="193"/>
      <c r="H88" s="193"/>
      <c r="I88" s="193"/>
      <c r="J88" s="193"/>
      <c r="K88" s="193"/>
      <c r="L88" s="193"/>
      <c r="M88" s="193"/>
      <c r="N88" s="193"/>
      <c r="O88" s="198"/>
      <c r="P88" s="193"/>
    </row>
    <row r="89" spans="1:18">
      <c r="B89" s="132" t="s">
        <v>211</v>
      </c>
      <c r="C89" s="194"/>
      <c r="D89" s="194"/>
      <c r="E89" s="194"/>
      <c r="F89" s="194"/>
      <c r="G89" s="201"/>
      <c r="H89" s="194"/>
      <c r="I89" s="194"/>
      <c r="J89" s="194"/>
      <c r="K89" s="194"/>
      <c r="L89" s="193"/>
      <c r="M89" s="194"/>
      <c r="N89" s="194"/>
      <c r="O89" s="201"/>
      <c r="P89" s="638">
        <v>2293000</v>
      </c>
      <c r="Q89" s="371"/>
    </row>
    <row r="90" spans="1:18">
      <c r="B90" s="155" t="s">
        <v>91</v>
      </c>
      <c r="C90" s="563">
        <v>0</v>
      </c>
      <c r="D90" s="192">
        <v>0</v>
      </c>
      <c r="E90" s="192">
        <v>0</v>
      </c>
      <c r="F90" s="192">
        <v>0</v>
      </c>
      <c r="G90" s="192">
        <v>0</v>
      </c>
      <c r="H90" s="192">
        <v>0</v>
      </c>
      <c r="I90" s="192">
        <v>0</v>
      </c>
      <c r="J90" s="192">
        <v>0</v>
      </c>
      <c r="K90" s="192">
        <v>0</v>
      </c>
      <c r="L90" s="192">
        <v>0</v>
      </c>
      <c r="M90" s="192"/>
      <c r="N90" s="192"/>
      <c r="O90" s="209">
        <f>SUM(C90:N90)</f>
        <v>0</v>
      </c>
      <c r="P90" s="210"/>
      <c r="Q90" s="377"/>
    </row>
    <row r="91" spans="1:18">
      <c r="B91" s="157" t="s">
        <v>92</v>
      </c>
      <c r="C91" s="561">
        <v>6062.5599999999986</v>
      </c>
      <c r="D91" s="193">
        <v>3997.56</v>
      </c>
      <c r="E91" s="193">
        <f>249292.1-E93</f>
        <v>228417.1</v>
      </c>
      <c r="F91" s="193">
        <v>397318.2</v>
      </c>
      <c r="G91" s="193">
        <v>301281.2</v>
      </c>
      <c r="H91" s="193">
        <v>275270.68</v>
      </c>
      <c r="I91" s="193">
        <v>58213.919999999998</v>
      </c>
      <c r="J91" s="193">
        <v>4512.78</v>
      </c>
      <c r="K91" s="193">
        <v>52245.38</v>
      </c>
      <c r="L91" s="193">
        <v>878.63</v>
      </c>
      <c r="M91" s="193"/>
      <c r="N91" s="193"/>
      <c r="O91" s="208">
        <f>SUM(C91:N91)</f>
        <v>1328198.0099999998</v>
      </c>
      <c r="P91" s="207"/>
      <c r="Q91" s="374"/>
      <c r="R91">
        <v>47</v>
      </c>
    </row>
    <row r="92" spans="1:18">
      <c r="B92" s="157" t="s">
        <v>85</v>
      </c>
      <c r="C92" s="562">
        <v>4108.895300000002</v>
      </c>
      <c r="D92" s="193">
        <v>2852.3141000000001</v>
      </c>
      <c r="E92" s="197">
        <v>2385.9049</v>
      </c>
      <c r="F92" s="193">
        <v>4179.4327000000003</v>
      </c>
      <c r="G92" s="193">
        <v>3413.7433000000001</v>
      </c>
      <c r="H92" s="193">
        <v>3408.48</v>
      </c>
      <c r="I92" s="193">
        <v>4481.3437000000004</v>
      </c>
      <c r="J92" s="193">
        <v>3377.75</v>
      </c>
      <c r="K92" s="193">
        <v>2814.0264999999999</v>
      </c>
      <c r="L92" s="193">
        <v>5570.1</v>
      </c>
      <c r="M92" s="193"/>
      <c r="N92" s="193"/>
      <c r="O92" s="208">
        <f>SUM(C92:N92)</f>
        <v>36591.9905</v>
      </c>
      <c r="P92" s="207"/>
      <c r="Q92" s="374"/>
      <c r="R92">
        <v>48</v>
      </c>
    </row>
    <row r="93" spans="1:18">
      <c r="B93" s="157" t="s">
        <v>94</v>
      </c>
      <c r="C93" s="562">
        <v>0</v>
      </c>
      <c r="D93" s="193">
        <v>0</v>
      </c>
      <c r="E93" s="193">
        <v>20875</v>
      </c>
      <c r="F93" s="193">
        <v>26915.48</v>
      </c>
      <c r="G93" s="193">
        <v>505.04</v>
      </c>
      <c r="H93" s="193">
        <f>17146.02+38176</f>
        <v>55322.020000000004</v>
      </c>
      <c r="I93" s="193">
        <v>304.27999999999997</v>
      </c>
      <c r="J93" s="193">
        <v>6758.87</v>
      </c>
      <c r="K93" s="193">
        <v>7495.46</v>
      </c>
      <c r="L93" s="193">
        <v>3700.13</v>
      </c>
      <c r="M93" s="193"/>
      <c r="N93" s="193"/>
      <c r="O93" s="208">
        <f>SUM(C93:N93)</f>
        <v>121876.28000000001</v>
      </c>
      <c r="P93" s="207"/>
      <c r="Q93" s="374"/>
      <c r="R93">
        <v>49</v>
      </c>
    </row>
    <row r="94" spans="1:18">
      <c r="B94" s="158" t="s">
        <v>95</v>
      </c>
      <c r="C94" s="564">
        <v>29.3813</v>
      </c>
      <c r="D94" s="194">
        <v>20.3171</v>
      </c>
      <c r="E94" s="194">
        <v>57.988300000000002</v>
      </c>
      <c r="F94" s="194">
        <v>1821.1384</v>
      </c>
      <c r="G94" s="194">
        <v>411.28089999999997</v>
      </c>
      <c r="H94" s="194">
        <f>39517.43-38176</f>
        <v>1341.4300000000003</v>
      </c>
      <c r="I94" s="194">
        <v>97.415700000000001</v>
      </c>
      <c r="J94" s="194">
        <v>35.15</v>
      </c>
      <c r="K94" s="194">
        <v>130.45249999999999</v>
      </c>
      <c r="L94" s="194">
        <v>26.42</v>
      </c>
      <c r="M94" s="194"/>
      <c r="N94" s="194"/>
      <c r="O94" s="211">
        <f>SUM(C94:N94)</f>
        <v>3970.9742000000001</v>
      </c>
      <c r="P94" s="212"/>
      <c r="Q94" s="378"/>
      <c r="R94">
        <v>50</v>
      </c>
    </row>
    <row r="95" spans="1:18">
      <c r="B95" s="157"/>
      <c r="C95" s="193"/>
      <c r="D95" s="193"/>
      <c r="E95" s="193"/>
      <c r="F95" s="193"/>
      <c r="G95" s="193"/>
      <c r="H95" s="193"/>
      <c r="I95" s="193"/>
      <c r="J95" s="193"/>
      <c r="K95" s="193"/>
      <c r="L95" s="193"/>
      <c r="M95" s="193"/>
      <c r="N95" s="193"/>
      <c r="O95" s="198"/>
      <c r="P95" s="193"/>
    </row>
    <row r="96" spans="1:18">
      <c r="B96" s="132" t="s">
        <v>180</v>
      </c>
      <c r="C96" s="194"/>
      <c r="D96" s="194"/>
      <c r="E96" s="194"/>
      <c r="F96" s="194"/>
      <c r="G96" s="201"/>
      <c r="H96" s="194"/>
      <c r="I96" s="194"/>
      <c r="J96" s="194"/>
      <c r="K96" s="194"/>
      <c r="L96" s="193"/>
      <c r="M96" s="194"/>
      <c r="N96" s="194"/>
      <c r="O96" s="201"/>
      <c r="P96" s="638">
        <v>10000</v>
      </c>
      <c r="Q96" s="371"/>
    </row>
    <row r="97" spans="1:18">
      <c r="B97" s="155" t="s">
        <v>91</v>
      </c>
      <c r="C97" s="563">
        <v>0</v>
      </c>
      <c r="D97" s="563">
        <v>0</v>
      </c>
      <c r="E97" s="192">
        <v>0</v>
      </c>
      <c r="F97" s="192">
        <v>0</v>
      </c>
      <c r="G97" s="192">
        <v>0</v>
      </c>
      <c r="H97" s="192">
        <v>0</v>
      </c>
      <c r="I97" s="192">
        <v>0</v>
      </c>
      <c r="J97" s="192">
        <v>0</v>
      </c>
      <c r="K97" s="192">
        <v>0</v>
      </c>
      <c r="L97" s="192">
        <v>0</v>
      </c>
      <c r="M97" s="192"/>
      <c r="N97" s="192"/>
      <c r="O97" s="209">
        <f t="shared" ref="O97:O101" si="6">SUM(C97:N97)</f>
        <v>0</v>
      </c>
      <c r="P97" s="210"/>
      <c r="Q97" s="377"/>
    </row>
    <row r="98" spans="1:18">
      <c r="A98" s="731"/>
      <c r="B98" s="157" t="s">
        <v>92</v>
      </c>
      <c r="C98" s="562">
        <v>0</v>
      </c>
      <c r="D98" s="562">
        <v>0</v>
      </c>
      <c r="E98" s="193">
        <v>0</v>
      </c>
      <c r="F98" s="193">
        <v>0</v>
      </c>
      <c r="G98" s="193">
        <v>0</v>
      </c>
      <c r="H98" s="193">
        <v>0</v>
      </c>
      <c r="I98" s="193">
        <v>0</v>
      </c>
      <c r="J98" s="193">
        <v>2238.75</v>
      </c>
      <c r="K98" s="193">
        <v>8700</v>
      </c>
      <c r="L98" s="193">
        <v>5643.55</v>
      </c>
      <c r="M98" s="193"/>
      <c r="N98" s="193"/>
      <c r="O98" s="208">
        <f t="shared" si="6"/>
        <v>16582.3</v>
      </c>
      <c r="P98" s="207"/>
      <c r="Q98" s="374"/>
      <c r="R98">
        <v>52</v>
      </c>
    </row>
    <row r="99" spans="1:18">
      <c r="A99" s="731"/>
      <c r="B99" s="157" t="s">
        <v>85</v>
      </c>
      <c r="C99" s="562">
        <v>0</v>
      </c>
      <c r="D99" s="562">
        <v>0</v>
      </c>
      <c r="E99" s="193">
        <v>0</v>
      </c>
      <c r="F99" s="193">
        <v>0</v>
      </c>
      <c r="G99" s="193">
        <v>0</v>
      </c>
      <c r="H99" s="193">
        <v>0</v>
      </c>
      <c r="I99" s="193">
        <v>0</v>
      </c>
      <c r="J99" s="193">
        <v>0</v>
      </c>
      <c r="K99" s="193">
        <v>0</v>
      </c>
      <c r="L99" s="193">
        <v>0</v>
      </c>
      <c r="M99" s="193"/>
      <c r="N99" s="193"/>
      <c r="O99" s="208">
        <f t="shared" si="6"/>
        <v>0</v>
      </c>
      <c r="P99" s="207"/>
      <c r="Q99" s="374"/>
      <c r="R99"/>
    </row>
    <row r="100" spans="1:18">
      <c r="A100" s="731"/>
      <c r="B100" s="157" t="s">
        <v>94</v>
      </c>
      <c r="C100" s="562">
        <v>0</v>
      </c>
      <c r="D100" s="562">
        <v>0</v>
      </c>
      <c r="E100" s="193">
        <v>0</v>
      </c>
      <c r="F100" s="193">
        <v>0</v>
      </c>
      <c r="G100" s="193">
        <v>0</v>
      </c>
      <c r="H100" s="193">
        <v>0</v>
      </c>
      <c r="I100" s="193">
        <v>0</v>
      </c>
      <c r="J100" s="193">
        <v>0</v>
      </c>
      <c r="K100" s="193">
        <v>0</v>
      </c>
      <c r="L100" s="193">
        <v>0</v>
      </c>
      <c r="M100" s="193"/>
      <c r="N100" s="193"/>
      <c r="O100" s="208">
        <f t="shared" si="6"/>
        <v>0</v>
      </c>
      <c r="P100" s="207"/>
      <c r="Q100" s="374"/>
      <c r="R100"/>
    </row>
    <row r="101" spans="1:18">
      <c r="B101" s="158" t="s">
        <v>95</v>
      </c>
      <c r="C101" s="564">
        <v>0</v>
      </c>
      <c r="D101" s="564">
        <v>0</v>
      </c>
      <c r="E101" s="194">
        <v>0</v>
      </c>
      <c r="F101" s="194">
        <v>0</v>
      </c>
      <c r="G101" s="194">
        <v>0</v>
      </c>
      <c r="H101" s="194">
        <v>0</v>
      </c>
      <c r="I101" s="194">
        <v>0</v>
      </c>
      <c r="J101" s="194">
        <v>11.64</v>
      </c>
      <c r="K101" s="194">
        <v>45.24</v>
      </c>
      <c r="L101" s="194">
        <v>29.35</v>
      </c>
      <c r="M101" s="194"/>
      <c r="N101" s="194"/>
      <c r="O101" s="211">
        <f t="shared" si="6"/>
        <v>86.23</v>
      </c>
      <c r="P101" s="212"/>
      <c r="Q101" s="378"/>
      <c r="R101">
        <v>55</v>
      </c>
    </row>
    <row r="102" spans="1:18">
      <c r="B102" s="157"/>
      <c r="C102" s="193"/>
      <c r="D102" s="193"/>
      <c r="E102" s="193"/>
      <c r="F102" s="193"/>
      <c r="G102" s="193"/>
      <c r="H102" s="193"/>
      <c r="I102" s="193"/>
      <c r="J102" s="193"/>
      <c r="K102" s="193"/>
      <c r="L102" s="193"/>
      <c r="M102" s="193"/>
      <c r="N102" s="193"/>
      <c r="O102" s="198"/>
      <c r="P102" s="193"/>
    </row>
    <row r="103" spans="1:18">
      <c r="B103" s="132" t="s">
        <v>240</v>
      </c>
      <c r="C103" s="194"/>
      <c r="D103" s="194"/>
      <c r="E103" s="194"/>
      <c r="F103" s="194"/>
      <c r="G103" s="201"/>
      <c r="H103" s="194"/>
      <c r="I103" s="194"/>
      <c r="J103" s="194"/>
      <c r="K103" s="194"/>
      <c r="L103" s="193"/>
      <c r="M103" s="194"/>
      <c r="N103" s="194"/>
      <c r="O103" s="201"/>
      <c r="P103" s="201">
        <v>0</v>
      </c>
      <c r="Q103" s="371"/>
    </row>
    <row r="104" spans="1:18">
      <c r="B104" s="155" t="s">
        <v>91</v>
      </c>
      <c r="C104" s="563">
        <v>0</v>
      </c>
      <c r="D104" s="563">
        <v>0</v>
      </c>
      <c r="E104" s="192">
        <v>0</v>
      </c>
      <c r="F104" s="192">
        <v>0</v>
      </c>
      <c r="G104" s="192">
        <v>0</v>
      </c>
      <c r="H104" s="192">
        <v>0</v>
      </c>
      <c r="I104" s="192">
        <v>0</v>
      </c>
      <c r="J104" s="192">
        <v>0</v>
      </c>
      <c r="K104" s="192">
        <v>0</v>
      </c>
      <c r="L104" s="192">
        <v>0</v>
      </c>
      <c r="M104" s="192"/>
      <c r="N104" s="192"/>
      <c r="O104" s="209">
        <f t="shared" ref="O104:O108" si="7">SUM(C104:N104)</f>
        <v>0</v>
      </c>
      <c r="P104" s="210"/>
      <c r="Q104" s="377"/>
    </row>
    <row r="105" spans="1:18">
      <c r="B105" s="157" t="s">
        <v>92</v>
      </c>
      <c r="C105" s="562">
        <v>0</v>
      </c>
      <c r="D105" s="562">
        <v>0</v>
      </c>
      <c r="E105" s="193">
        <v>0</v>
      </c>
      <c r="F105" s="193">
        <v>0</v>
      </c>
      <c r="G105" s="193">
        <v>0</v>
      </c>
      <c r="H105" s="193">
        <v>0</v>
      </c>
      <c r="I105" s="193">
        <v>0</v>
      </c>
      <c r="J105" s="193">
        <v>0</v>
      </c>
      <c r="K105" s="193">
        <v>0</v>
      </c>
      <c r="L105" s="193">
        <v>0</v>
      </c>
      <c r="M105" s="197"/>
      <c r="N105" s="193"/>
      <c r="O105" s="208">
        <f t="shared" si="7"/>
        <v>0</v>
      </c>
      <c r="P105" s="207"/>
      <c r="Q105" s="374"/>
    </row>
    <row r="106" spans="1:18">
      <c r="B106" s="157" t="s">
        <v>85</v>
      </c>
      <c r="C106" s="562">
        <v>0</v>
      </c>
      <c r="D106" s="562">
        <v>0</v>
      </c>
      <c r="E106" s="193">
        <v>0</v>
      </c>
      <c r="F106" s="193">
        <v>0</v>
      </c>
      <c r="G106" s="193">
        <v>0</v>
      </c>
      <c r="H106" s="193">
        <v>0</v>
      </c>
      <c r="I106" s="193">
        <v>0</v>
      </c>
      <c r="J106" s="193">
        <v>0</v>
      </c>
      <c r="K106" s="193">
        <v>0</v>
      </c>
      <c r="L106" s="193">
        <v>0</v>
      </c>
      <c r="M106" s="193"/>
      <c r="N106" s="193"/>
      <c r="O106" s="208">
        <f t="shared" si="7"/>
        <v>0</v>
      </c>
      <c r="P106" s="207"/>
      <c r="Q106" s="374"/>
    </row>
    <row r="107" spans="1:18">
      <c r="B107" s="157" t="s">
        <v>94</v>
      </c>
      <c r="C107" s="562">
        <v>0</v>
      </c>
      <c r="D107" s="562">
        <v>0</v>
      </c>
      <c r="E107" s="193">
        <v>24450</v>
      </c>
      <c r="F107" s="193">
        <v>0</v>
      </c>
      <c r="G107" s="193">
        <v>0</v>
      </c>
      <c r="H107" s="732">
        <v>5.69</v>
      </c>
      <c r="I107" s="193">
        <v>4975.21</v>
      </c>
      <c r="J107" s="193">
        <v>0</v>
      </c>
      <c r="K107" s="193">
        <v>378.68</v>
      </c>
      <c r="L107" s="193">
        <v>3116.11</v>
      </c>
      <c r="M107" s="193"/>
      <c r="N107" s="193"/>
      <c r="O107" s="208">
        <f t="shared" si="7"/>
        <v>32925.689999999995</v>
      </c>
      <c r="P107" s="207"/>
      <c r="Q107" s="374"/>
      <c r="R107">
        <v>59</v>
      </c>
    </row>
    <row r="108" spans="1:18">
      <c r="B108" s="158" t="s">
        <v>95</v>
      </c>
      <c r="C108" s="564">
        <v>0</v>
      </c>
      <c r="D108" s="564">
        <v>0</v>
      </c>
      <c r="E108" s="194">
        <v>127.14</v>
      </c>
      <c r="F108" s="194">
        <v>0</v>
      </c>
      <c r="G108" s="194">
        <v>0</v>
      </c>
      <c r="H108" s="733">
        <v>1095</v>
      </c>
      <c r="I108" s="194">
        <v>25.87</v>
      </c>
      <c r="J108" s="194">
        <v>0</v>
      </c>
      <c r="K108" s="194">
        <v>1.97</v>
      </c>
      <c r="L108" s="194">
        <v>16.2</v>
      </c>
      <c r="M108" s="194"/>
      <c r="N108" s="194"/>
      <c r="O108" s="211">
        <f t="shared" si="7"/>
        <v>1266.18</v>
      </c>
      <c r="P108" s="212"/>
      <c r="Q108" s="378"/>
      <c r="R108">
        <v>60</v>
      </c>
    </row>
    <row r="109" spans="1:18">
      <c r="B109" s="157"/>
      <c r="C109" s="193"/>
      <c r="D109" s="193"/>
      <c r="E109" s="193"/>
      <c r="F109" s="193"/>
      <c r="G109" s="193"/>
      <c r="H109" s="193"/>
      <c r="I109" s="193"/>
      <c r="J109" s="193"/>
      <c r="K109" s="193"/>
      <c r="L109" s="193"/>
      <c r="M109" s="193"/>
      <c r="N109" s="193"/>
      <c r="O109" s="208"/>
      <c r="P109" s="207"/>
      <c r="Q109" s="374"/>
    </row>
    <row r="110" spans="1:18" ht="15.6">
      <c r="B110" s="141" t="s">
        <v>96</v>
      </c>
      <c r="C110" s="199">
        <f>SUM(C50,C55:C59,C62:C66,C69:C73,C76:C80,C83:C87,C90:C94,C97:C101,C104:C108)</f>
        <v>19974.796500000004</v>
      </c>
      <c r="D110" s="199">
        <f t="shared" ref="D110:N110" si="8">SUM(D50,D55:D59,D62:D66,D69:D73,D76:D80,D83:D87,D90:D94,D97:D101,D104:D108)</f>
        <v>22254.432100000002</v>
      </c>
      <c r="E110" s="199">
        <f>SUM(E50,E55:E59,E62:E66,E69:E73,E76:E80,E83:E87,E90:E94,E97:E101,E104:E108)</f>
        <v>224395.0834</v>
      </c>
      <c r="F110" s="199">
        <f>SUM(F50,F55:F59,F62:F66,F69:F73,F76:F80,F83:F87,F90:F94,F97:F101,F104:F108)</f>
        <v>434692.4657</v>
      </c>
      <c r="G110" s="199">
        <f t="shared" si="8"/>
        <v>320266.50329999998</v>
      </c>
      <c r="H110" s="199">
        <f t="shared" si="8"/>
        <v>534640.55999999994</v>
      </c>
      <c r="I110" s="199">
        <f t="shared" si="8"/>
        <v>79787.331399999995</v>
      </c>
      <c r="J110" s="199">
        <f t="shared" si="8"/>
        <v>90955.389999999985</v>
      </c>
      <c r="K110" s="199">
        <f t="shared" si="8"/>
        <v>93707.140800000008</v>
      </c>
      <c r="L110" s="199">
        <f t="shared" si="8"/>
        <v>43199.939999999995</v>
      </c>
      <c r="M110" s="199">
        <f t="shared" si="8"/>
        <v>0</v>
      </c>
      <c r="N110" s="199">
        <f t="shared" si="8"/>
        <v>0</v>
      </c>
      <c r="O110" s="199">
        <f>SUM(O50,O55:O59,O62:O66,O69:O73,O76:O80,O83:O87,O90:O94,O97:O101,O104:O108)</f>
        <v>1863873.6431999998</v>
      </c>
      <c r="P110" s="199">
        <f>SUM(P50,P96,P89,P82,P75,P68,P61,P54,P103)</f>
        <v>3337372.7198000001</v>
      </c>
      <c r="Q110" s="370"/>
    </row>
    <row r="111" spans="1:18">
      <c r="C111"/>
      <c r="D111"/>
      <c r="E111"/>
      <c r="F111"/>
      <c r="G111"/>
      <c r="H111"/>
      <c r="I111"/>
      <c r="J111"/>
      <c r="K111" s="383" t="b">
        <f>(K110-K50)=('2019 DRP Expenditures'!M38+'DRP Carryover Expenditures '!L41)</f>
        <v>1</v>
      </c>
      <c r="L111" s="383" t="b">
        <f>(L110-L50)=('2019 DRP Expenditures'!N38+'DRP Carryover Expenditures '!M41)</f>
        <v>1</v>
      </c>
      <c r="M111" s="383" t="b">
        <f>(M110-M50)=('2019 DRP Expenditures'!O38+'DRP Carryover Expenditures '!N41)</f>
        <v>1</v>
      </c>
      <c r="N111" s="383" t="b">
        <f>(N110-N50)=('2019 DRP Expenditures'!P38+'DRP Carryover Expenditures '!O41)</f>
        <v>1</v>
      </c>
      <c r="O111"/>
      <c r="P111" s="193"/>
    </row>
    <row r="112" spans="1:18" ht="15.6">
      <c r="B112" s="134" t="s">
        <v>97</v>
      </c>
      <c r="C112" s="194"/>
      <c r="D112" s="194"/>
      <c r="E112" s="194"/>
      <c r="F112" s="194"/>
      <c r="G112" s="194"/>
      <c r="H112" s="194"/>
      <c r="I112" s="194"/>
      <c r="J112" s="194"/>
      <c r="K112" s="194"/>
      <c r="L112" s="194"/>
      <c r="M112" s="194"/>
      <c r="N112" s="194"/>
      <c r="O112" s="194"/>
      <c r="P112" s="194"/>
      <c r="Q112" s="379"/>
    </row>
    <row r="113" spans="2:17">
      <c r="B113" s="154" t="s">
        <v>91</v>
      </c>
      <c r="C113" s="636">
        <f>IF(ISBLANK($C$55)," ",SUMIF($B$55:$B$108,$B113,$C$55:$C$108))</f>
        <v>0</v>
      </c>
      <c r="D113" s="636">
        <f>IF(ISBLANK($D$55)," ",SUMIF($B$55:$B$108,$B113,$D$55:$D$108))</f>
        <v>0</v>
      </c>
      <c r="E113" s="123">
        <f>IF(ISBLANK($E$55)," ",SUMIF($B$55:$B$108,$B113,$E$55:$E$108))</f>
        <v>0</v>
      </c>
      <c r="F113" s="123">
        <f>IF(ISBLANK($F$55)," ",SUMIF($B$55:$B$108,$B113,$F$55:$F$108))</f>
        <v>0</v>
      </c>
      <c r="G113" s="123">
        <f>IF(ISBLANK($G$55)," ",SUMIF($B$55:$B$108,$B113,$G$55:$G$108))</f>
        <v>0</v>
      </c>
      <c r="H113" s="123">
        <f>IF(ISBLANK($H$55)," ",SUMIF($B$55:$B$108,$B113,$H$55:$H$108))</f>
        <v>0</v>
      </c>
      <c r="I113" s="123">
        <f>IF(ISBLANK($I$55)," ",SUMIF($B$55:$B$108,$B113,$I$55:$I$108))</f>
        <v>0</v>
      </c>
      <c r="J113" s="123">
        <f>IF(ISBLANK($J$55)," ",SUMIF($B$55:$B$108,$B113,$J$55:$J$108))</f>
        <v>0</v>
      </c>
      <c r="K113" s="123">
        <f>IF(ISBLANK($K$55)," ",SUMIF($B$55:$B$108,$B113,$K$55:$K$108))</f>
        <v>0</v>
      </c>
      <c r="L113" s="123">
        <f>IF(ISBLANK($L$55)," ",SUMIF($B$55:$B$108,$B113,$L$55:$L$108))</f>
        <v>0</v>
      </c>
      <c r="M113" s="123" t="str">
        <f>IF(ISBLANK($M$55)," ",SUMIF($B$55:$B$108,$B113,$M$55:$M$108))</f>
        <v xml:space="preserve"> </v>
      </c>
      <c r="N113" s="123" t="str">
        <f>IF(ISBLANK($N$55)," ",SUMIF($B$55:$B$108,$B113,$N$55:$N$108))</f>
        <v xml:space="preserve"> </v>
      </c>
      <c r="O113" s="209">
        <f t="shared" ref="O113:O118" si="9">SUM(C113:N113)</f>
        <v>0</v>
      </c>
      <c r="P113" s="210"/>
      <c r="Q113" s="377"/>
    </row>
    <row r="114" spans="2:17">
      <c r="B114" s="157" t="s">
        <v>92</v>
      </c>
      <c r="C114" s="636">
        <f>IF(ISBLANK($C$55)," ",SUMIF($B$55:$B$108,$B114,$C$55:$C$108))</f>
        <v>11275.599999999999</v>
      </c>
      <c r="D114" s="636">
        <f>IF(ISBLANK($D$55)," ",SUMIF($B$55:$B$108,$B114,$D$55:$D$108))</f>
        <v>14752.31</v>
      </c>
      <c r="E114" s="123">
        <f>IF(ISBLANK($E$55)," ",SUMIF($B$55:$B$108,$B114,$E$55:$E$108))</f>
        <v>171587.08990000002</v>
      </c>
      <c r="F114" s="123">
        <f>IF(ISBLANK($F$55)," ",SUMIF($B$55:$B$108,$B114,$F$55:$F$108))</f>
        <v>397335.5</v>
      </c>
      <c r="G114" s="123">
        <f>IF(ISBLANK($G$55)," ",SUMIF($B$55:$B$108,$B114,$G$55:$G$108))</f>
        <v>302036.2</v>
      </c>
      <c r="H114" s="123">
        <f>IF(ISBLANK($H$55)," ",SUMIF($B$55:$B$108,$B114,$H$55:$H$108))</f>
        <v>309983.68</v>
      </c>
      <c r="I114" s="123">
        <f>IF(ISBLANK($I$55)," ",SUMIF($B$55:$B$108,$B114,$I$55:$I$108))</f>
        <v>58213.919999999998</v>
      </c>
      <c r="J114" s="123">
        <f>IF(ISBLANK($J$55)," ",SUMIF($B$55:$B$108,$B114,$J$55:$J$108))</f>
        <v>7062.3099999999995</v>
      </c>
      <c r="K114" s="123">
        <f>IF(ISBLANK($K$55)," ",SUMIF($B$55:$B$108,$B114,$K$55:$K$108))</f>
        <v>26232.379999999997</v>
      </c>
      <c r="L114" s="123">
        <f>IF(ISBLANK($L$55)," ",SUMIF($B$55:$B$108,$B114,$L$55:$L$108))</f>
        <v>6522.18</v>
      </c>
      <c r="M114" s="123" t="str">
        <f>IF(ISBLANK($M$55)," ",SUMIF($B$55:$B$108,$B114,$M$55:$M$108))</f>
        <v xml:space="preserve"> </v>
      </c>
      <c r="N114" s="123" t="str">
        <f>IF(ISBLANK($N$55)," ",SUMIF($B$55:$B$108,$B114,$N$55:$N$108))</f>
        <v xml:space="preserve"> </v>
      </c>
      <c r="O114" s="208">
        <f t="shared" si="9"/>
        <v>1305001.1698999999</v>
      </c>
      <c r="P114" s="207"/>
      <c r="Q114" s="374"/>
    </row>
    <row r="115" spans="2:17">
      <c r="B115" s="157" t="s">
        <v>85</v>
      </c>
      <c r="C115" s="636">
        <f>IF(ISBLANK($C$55)," ",SUMIF($B$55:$B$108,$B115,$C$55:$C$108))</f>
        <v>6269.3041000000048</v>
      </c>
      <c r="D115" s="636">
        <f>IF(ISBLANK($D$55)," ",SUMIF($B$55:$B$108,$B115,$D$55:$D$108))</f>
        <v>4265.6841000000004</v>
      </c>
      <c r="E115" s="123">
        <f>IF(ISBLANK($E$55)," ",SUMIF($B$55:$B$108,$B115,$E$55:$E$108))</f>
        <v>3591.0281</v>
      </c>
      <c r="F115" s="123">
        <f>IF(ISBLANK($F$55)," ",SUMIF($B$55:$B$108,$B115,$F$55:$F$108))</f>
        <v>6216.3600999999999</v>
      </c>
      <c r="G115" s="123">
        <f>IF(ISBLANK($G$55)," ",SUMIF($B$55:$B$108,$B115,$G$55:$G$108))</f>
        <v>4048.9219000000003</v>
      </c>
      <c r="H115" s="123">
        <f>IF(ISBLANK($H$55)," ",SUMIF($B$55:$B$108,$B115,$H$55:$H$108))</f>
        <v>4920.96</v>
      </c>
      <c r="I115" s="123">
        <f>IF(ISBLANK($I$55)," ",SUMIF($B$55:$B$108,$B115,$I$55:$I$108))</f>
        <v>6507.3767000000007</v>
      </c>
      <c r="J115" s="123">
        <f>IF(ISBLANK($J$55)," ",SUMIF($B$55:$B$108,$B115,$J$55:$J$108))</f>
        <v>3963.04</v>
      </c>
      <c r="K115" s="123">
        <f>IF(ISBLANK($K$55)," ",SUMIF($B$55:$B$108,$B115,$K$55:$K$108))</f>
        <v>4312.6008000000002</v>
      </c>
      <c r="L115" s="123">
        <f>IF(ISBLANK($L$55)," ",SUMIF($B$55:$B$108,$B115,$L$55:$L$108))</f>
        <v>7642.2100000000009</v>
      </c>
      <c r="M115" s="123" t="str">
        <f>IF(ISBLANK($M$55)," ",SUMIF($B$55:$B$108,$B115,$M$55:$M$108))</f>
        <v xml:space="preserve"> </v>
      </c>
      <c r="N115" s="123" t="str">
        <f>IF(ISBLANK($N$55)," ",SUMIF($B$55:$B$108,$B115,$N$55:$N$108))</f>
        <v xml:space="preserve"> </v>
      </c>
      <c r="O115" s="208">
        <f t="shared" si="9"/>
        <v>51737.485800000009</v>
      </c>
      <c r="P115" s="207"/>
      <c r="Q115" s="374"/>
    </row>
    <row r="116" spans="2:17">
      <c r="B116" s="157" t="s">
        <v>94</v>
      </c>
      <c r="C116" s="636">
        <f>IF(ISBLANK($C$55)," ",SUMIF($B$55:$B$108,$B116,$C$55:$C$108))</f>
        <v>0</v>
      </c>
      <c r="D116" s="636">
        <f>IF(ISBLANK($D$55)," ",SUMIF($B$55:$B$108,$B116,$D$55:$D$108))</f>
        <v>0</v>
      </c>
      <c r="E116" s="123">
        <f>IF(ISBLANK($E$55)," ",SUMIF($B$55:$B$108,$B116,$E$55:$E$108))</f>
        <v>45325</v>
      </c>
      <c r="F116" s="123">
        <f>IF(ISBLANK($F$55)," ",SUMIF($B$55:$B$108,$B116,$F$55:$F$108))</f>
        <v>26915.48</v>
      </c>
      <c r="G116" s="123">
        <f>IF(ISBLANK($G$55)," ",SUMIF($B$55:$B$108,$B116,$G$55:$G$108))</f>
        <v>9697.6400000000012</v>
      </c>
      <c r="H116" s="123">
        <f>IF(ISBLANK($H$55)," ",SUMIF($B$55:$B$108,$B116,$H$55:$H$108))</f>
        <v>213095.03999999998</v>
      </c>
      <c r="I116" s="123">
        <f>IF(ISBLANK($I$55)," ",SUMIF($B$55:$B$108,$B116,$I$55:$I$108))</f>
        <v>12614.3</v>
      </c>
      <c r="J116" s="123">
        <f>IF(ISBLANK($J$55)," ",SUMIF($B$55:$B$108,$B116,$J$55:$J$108))</f>
        <v>75399.72</v>
      </c>
      <c r="K116" s="123">
        <f>IF(ISBLANK($K$55)," ",SUMIF($B$55:$B$108,$B116,$K$55:$K$108))</f>
        <v>57410.94</v>
      </c>
      <c r="L116" s="123">
        <f>IF(ISBLANK($L$55)," ",SUMIF($B$55:$B$108,$B116,$L$55:$L$108))</f>
        <v>17280.560000000001</v>
      </c>
      <c r="M116" s="123" t="str">
        <f>IF(ISBLANK($M$55)," ",SUMIF($B$55:$B$108,$B116,$M$55:$M$108))</f>
        <v xml:space="preserve"> </v>
      </c>
      <c r="N116" s="123" t="str">
        <f>IF(ISBLANK($N$55)," ",SUMIF($B$55:$B$108,$B116,$N$55:$N$108))</f>
        <v xml:space="preserve"> </v>
      </c>
      <c r="O116" s="208">
        <f t="shared" si="9"/>
        <v>457738.67999999993</v>
      </c>
      <c r="P116" s="207"/>
      <c r="Q116" s="374"/>
    </row>
    <row r="117" spans="2:17">
      <c r="B117" s="157" t="s">
        <v>95</v>
      </c>
      <c r="C117" s="636">
        <f>IF(ISBLANK($C$55)," ",SUMIF($B$55:$B$108,$B117,$C$55:$C$108))</f>
        <v>56.545500000000004</v>
      </c>
      <c r="D117" s="636">
        <f>IF(ISBLANK($D$55)," ",SUMIF($B$55:$B$108,$B117,$D$55:$D$108))</f>
        <v>76.701899999999995</v>
      </c>
      <c r="E117" s="123">
        <f>IF(ISBLANK($E$55)," ",SUMIF($B$55:$B$108,$B117,$E$55:$E$108))</f>
        <v>-109.69950000000001</v>
      </c>
      <c r="F117" s="123">
        <f>IF(ISBLANK($F$55)," ",SUMIF($B$55:$B$108,$B117,$F$55:$F$108))</f>
        <v>1828.0856000000001</v>
      </c>
      <c r="G117" s="123">
        <f>IF(ISBLANK($G$55)," ",SUMIF($B$55:$B$108,$B117,$G$55:$G$108))</f>
        <v>504.14199999999994</v>
      </c>
      <c r="H117" s="123">
        <f>IF(ISBLANK($H$55)," ",SUMIF($B$55:$B$108,$B117,$H$55:$H$108))</f>
        <v>3087.25</v>
      </c>
      <c r="I117" s="123">
        <f>IF(ISBLANK($I$55)," ",SUMIF($B$55:$B$108,$B117,$I$55:$I$108))</f>
        <v>161.44470000000001</v>
      </c>
      <c r="J117" s="123">
        <f>IF(ISBLANK($J$55)," ",SUMIF($B$55:$B$108,$B117,$J$55:$J$108))</f>
        <v>403.71999999999997</v>
      </c>
      <c r="K117" s="123">
        <f>IF(ISBLANK($K$55)," ",SUMIF($B$55:$B$108,$B117,$K$55:$K$108))</f>
        <v>435.2525</v>
      </c>
      <c r="L117" s="123">
        <f>IF(ISBLANK($L$55)," ",SUMIF($B$55:$B$108,$B117,$L$55:$L$108))</f>
        <v>130.22</v>
      </c>
      <c r="M117" s="123" t="str">
        <f>IF(ISBLANK($M$55)," ",SUMIF($B$55:$B$108,$B117,$M$55:$M$108))</f>
        <v xml:space="preserve"> </v>
      </c>
      <c r="N117" s="123" t="str">
        <f>IF(ISBLANK($N$55)," ",SUMIF($B$55:$B$108,$B117,$N$55:$N$108))</f>
        <v xml:space="preserve"> </v>
      </c>
      <c r="O117" s="208">
        <f t="shared" si="9"/>
        <v>6573.6626999999999</v>
      </c>
      <c r="P117" s="207"/>
      <c r="Q117" s="374"/>
    </row>
    <row r="118" spans="2:17">
      <c r="B118" s="152" t="s">
        <v>103</v>
      </c>
      <c r="C118" s="636">
        <f t="shared" ref="C118:I118" si="10">IF(C50=0,"",C50)</f>
        <v>2373.3469000000014</v>
      </c>
      <c r="D118" s="123">
        <f t="shared" si="10"/>
        <v>3159.7361000000001</v>
      </c>
      <c r="E118" s="123">
        <f t="shared" si="10"/>
        <v>4001.6649000000002</v>
      </c>
      <c r="F118" s="123">
        <f>IF(F50=0,"",F50)</f>
        <v>2397.04</v>
      </c>
      <c r="G118" s="123">
        <f t="shared" si="10"/>
        <v>3979.5994000000001</v>
      </c>
      <c r="H118" s="123">
        <f t="shared" si="10"/>
        <v>3553.6299999999997</v>
      </c>
      <c r="I118" s="123">
        <f t="shared" si="10"/>
        <v>2290.29</v>
      </c>
      <c r="J118" s="123">
        <f>IF(J50=0,"",J50)</f>
        <v>4126.6000000000004</v>
      </c>
      <c r="K118" s="123">
        <f t="shared" ref="K118:N118" si="11">IF(K50=0,"",K50)</f>
        <v>5315.9674999999997</v>
      </c>
      <c r="L118" s="123">
        <f t="shared" si="11"/>
        <v>11624.77</v>
      </c>
      <c r="M118" s="123" t="str">
        <f t="shared" si="11"/>
        <v/>
      </c>
      <c r="N118" s="123" t="str">
        <f t="shared" si="11"/>
        <v/>
      </c>
      <c r="O118" s="208">
        <f t="shared" si="9"/>
        <v>42822.644800000009</v>
      </c>
      <c r="P118" s="207"/>
      <c r="Q118" s="374"/>
    </row>
    <row r="119" spans="2:17" ht="15.6">
      <c r="B119" s="141" t="s">
        <v>98</v>
      </c>
      <c r="C119" s="199">
        <f>SUM(C113:C118)</f>
        <v>19974.796500000004</v>
      </c>
      <c r="D119" s="199">
        <f>SUM(D113:D118)</f>
        <v>22254.432099999998</v>
      </c>
      <c r="E119" s="199">
        <f t="shared" ref="E119:N119" si="12">SUM(E113:E118)</f>
        <v>224395.08340000003</v>
      </c>
      <c r="F119" s="199">
        <f>SUM(F113:F118)</f>
        <v>434692.46569999994</v>
      </c>
      <c r="G119" s="199">
        <f t="shared" si="12"/>
        <v>320266.50330000004</v>
      </c>
      <c r="H119" s="199">
        <f t="shared" si="12"/>
        <v>534640.55999999994</v>
      </c>
      <c r="I119" s="199">
        <f t="shared" si="12"/>
        <v>79787.331399999981</v>
      </c>
      <c r="J119" s="199">
        <f t="shared" si="12"/>
        <v>90955.390000000014</v>
      </c>
      <c r="K119" s="199">
        <f t="shared" si="12"/>
        <v>93707.140799999994</v>
      </c>
      <c r="L119" s="199">
        <f t="shared" si="12"/>
        <v>43199.94</v>
      </c>
      <c r="M119" s="199">
        <f t="shared" si="12"/>
        <v>0</v>
      </c>
      <c r="N119" s="199">
        <f t="shared" si="12"/>
        <v>0</v>
      </c>
      <c r="O119" s="199">
        <f>SUM(O113:O118)</f>
        <v>1863873.6431999998</v>
      </c>
      <c r="P119" s="199">
        <f>P110</f>
        <v>3337372.7198000001</v>
      </c>
      <c r="Q119" s="370"/>
    </row>
    <row r="120" spans="2:17">
      <c r="B120" s="135"/>
      <c r="C120" s="383" t="b">
        <f>C110=C119</f>
        <v>1</v>
      </c>
      <c r="D120" s="383" t="b">
        <f>D110=D119</f>
        <v>1</v>
      </c>
      <c r="E120" s="383" t="b">
        <f t="shared" ref="E120:N120" si="13">E110=E119</f>
        <v>1</v>
      </c>
      <c r="F120" s="383" t="b">
        <f t="shared" si="13"/>
        <v>1</v>
      </c>
      <c r="G120" s="383" t="b">
        <f t="shared" si="13"/>
        <v>1</v>
      </c>
      <c r="H120" s="383" t="b">
        <f t="shared" si="13"/>
        <v>1</v>
      </c>
      <c r="I120" s="383" t="b">
        <f t="shared" si="13"/>
        <v>1</v>
      </c>
      <c r="J120" s="383" t="b">
        <f t="shared" si="13"/>
        <v>1</v>
      </c>
      <c r="K120" s="383" t="b">
        <f t="shared" si="13"/>
        <v>1</v>
      </c>
      <c r="L120" s="383" t="b">
        <f t="shared" si="13"/>
        <v>1</v>
      </c>
      <c r="M120" s="383" t="b">
        <f t="shared" si="13"/>
        <v>1</v>
      </c>
      <c r="N120" s="383" t="b">
        <f t="shared" si="13"/>
        <v>1</v>
      </c>
      <c r="O120"/>
      <c r="P120" s="192"/>
      <c r="Q120" s="380"/>
    </row>
    <row r="121" spans="2:17" ht="17.399999999999999">
      <c r="B121" s="644" t="s">
        <v>337</v>
      </c>
      <c r="C121" s="194"/>
      <c r="D121" s="194"/>
      <c r="E121" s="194"/>
      <c r="F121" s="194"/>
      <c r="G121" s="194"/>
      <c r="H121" s="194"/>
      <c r="I121" s="194"/>
      <c r="J121" s="194"/>
      <c r="K121" s="194"/>
      <c r="L121" s="194"/>
      <c r="M121" s="194"/>
      <c r="N121" s="194"/>
      <c r="O121" s="194"/>
      <c r="P121" s="194"/>
      <c r="Q121" s="379"/>
    </row>
    <row r="122" spans="2:17">
      <c r="B122" s="154" t="s">
        <v>106</v>
      </c>
      <c r="C122" s="636">
        <f>IF(C110=0,"",SUM(C17,C47*0.01,C55:C59,SUM(C97:C101)*0.3,SUM(C104:C108)*0))</f>
        <v>20.979588000000014</v>
      </c>
      <c r="D122" s="123">
        <f t="shared" ref="D122:M122" si="14">IF(D110=0,"",SUM(D55:D59,D17,D47*0.01))</f>
        <v>28.133233000000001</v>
      </c>
      <c r="E122" s="123">
        <f t="shared" si="14"/>
        <v>35.613904000000005</v>
      </c>
      <c r="F122" s="123">
        <f t="shared" si="14"/>
        <v>20.993240999999998</v>
      </c>
      <c r="G122" s="123">
        <f t="shared" si="14"/>
        <v>36.421302000000004</v>
      </c>
      <c r="H122" s="123">
        <f t="shared" si="14"/>
        <v>32.604700000000001</v>
      </c>
      <c r="I122" s="123">
        <f t="shared" si="14"/>
        <v>20.411225999999999</v>
      </c>
      <c r="J122" s="123">
        <f t="shared" si="14"/>
        <v>37.739200000000004</v>
      </c>
      <c r="K122" s="123">
        <f t="shared" si="14"/>
        <v>51.663808000000003</v>
      </c>
      <c r="L122" s="123">
        <f t="shared" si="14"/>
        <v>114.30110000000001</v>
      </c>
      <c r="M122" s="123" t="str">
        <f t="shared" si="14"/>
        <v/>
      </c>
      <c r="N122" s="123" t="str">
        <f t="shared" ref="N122" si="15">IF(N110=0,"",SUM(N55:N59,N17,N47*0.01))</f>
        <v/>
      </c>
      <c r="O122" s="209">
        <f>SUM(C122:N122)</f>
        <v>398.86130200000008</v>
      </c>
      <c r="P122" s="210"/>
      <c r="Q122" s="377"/>
    </row>
    <row r="123" spans="2:17">
      <c r="B123" s="157" t="s">
        <v>100</v>
      </c>
      <c r="C123" s="636">
        <f>IF(C110=0,"",SUM(C18,C47*0.8,C62:C66,C76:C80,SUM(C90:C94)*0.01,SUM(C97:C101)*0.4,SUM(C104:C108)*0))</f>
        <v>1780.375406000001</v>
      </c>
      <c r="D123" s="123">
        <f t="shared" ref="D123:M123" si="16">IF(D110=0,"",SUM(D62:D66)+(SUM(D97:D101)*0.8)+(D47*0.8)+SUM(D76:D80)+SUM(D104:D108))</f>
        <v>2250.6586400000001</v>
      </c>
      <c r="E123" s="123">
        <f t="shared" si="16"/>
        <v>27426.25232</v>
      </c>
      <c r="F123" s="123">
        <f t="shared" si="16"/>
        <v>1679.45928</v>
      </c>
      <c r="G123" s="123">
        <f t="shared" si="16"/>
        <v>2913.7041600000002</v>
      </c>
      <c r="H123" s="123">
        <f t="shared" si="16"/>
        <v>3709.0660000000003</v>
      </c>
      <c r="I123" s="123">
        <f t="shared" si="16"/>
        <v>6633.9780799999999</v>
      </c>
      <c r="J123" s="123">
        <f t="shared" si="16"/>
        <v>4819.4480000000003</v>
      </c>
      <c r="K123" s="123">
        <f t="shared" si="16"/>
        <v>11509.94664</v>
      </c>
      <c r="L123" s="123">
        <f t="shared" si="16"/>
        <v>16814.718000000004</v>
      </c>
      <c r="M123" s="123" t="str">
        <f t="shared" si="16"/>
        <v/>
      </c>
      <c r="N123" s="123" t="str">
        <f>IF(N110=0,"",SUM(N62:N66)+(SUM(N97:N101)*0.8)+(N47*0.8)+SUM(N76:N80)+SUM(N104:N108))</f>
        <v/>
      </c>
      <c r="O123" s="208">
        <f>SUM(C123:N123)</f>
        <v>79537.606526000003</v>
      </c>
      <c r="P123" s="207"/>
      <c r="Q123" s="374"/>
    </row>
    <row r="124" spans="2:17" ht="14.25" customHeight="1">
      <c r="B124" s="157" t="s">
        <v>101</v>
      </c>
      <c r="C124" s="636">
        <f>IF(C110=0,"",SUM(C36,C47*0.19,SUM(C90:C94)*0.09,SUM(C97:C101)*0.3,SUM(C104:C108)*0))</f>
        <v>1316.6874660000003</v>
      </c>
      <c r="D124" s="123">
        <f t="shared" ref="D124:M124" si="17">IF(D110=0,"",(SUM(D97:D101)*0.2)+(D47*0.19))</f>
        <v>534.53142700000001</v>
      </c>
      <c r="E124" s="123">
        <f t="shared" si="17"/>
        <v>676.664176</v>
      </c>
      <c r="F124" s="123">
        <f t="shared" si="17"/>
        <v>398.871579</v>
      </c>
      <c r="G124" s="123">
        <f t="shared" si="17"/>
        <v>692.00473799999997</v>
      </c>
      <c r="H124" s="123">
        <f t="shared" si="17"/>
        <v>619.48929999999996</v>
      </c>
      <c r="I124" s="123">
        <f t="shared" si="17"/>
        <v>387.81329399999998</v>
      </c>
      <c r="J124" s="123">
        <f t="shared" si="17"/>
        <v>1167.1228000000001</v>
      </c>
      <c r="K124" s="123">
        <f t="shared" si="17"/>
        <v>2730.6603519999999</v>
      </c>
      <c r="L124" s="123">
        <f t="shared" si="17"/>
        <v>3306.3009000000002</v>
      </c>
      <c r="M124" s="123" t="str">
        <f t="shared" si="17"/>
        <v/>
      </c>
      <c r="N124" s="123" t="str">
        <f t="shared" ref="N124" si="18">IF(N110=0,"",(SUM(N97:N101)*0.2)+(N47*0.19))</f>
        <v/>
      </c>
      <c r="O124" s="208">
        <f>SUM(C124:N124)</f>
        <v>11830.146032000001</v>
      </c>
      <c r="P124" s="207"/>
      <c r="Q124" s="374"/>
    </row>
    <row r="125" spans="2:17">
      <c r="B125" s="157" t="s">
        <v>148</v>
      </c>
      <c r="C125" s="636">
        <f>IF(C110=0,"",SUM(C20,C21,C48,C83:C87,SUM(C90:C94)*0.9,SUM(C104:C108)*0))</f>
        <v>16856.754040000003</v>
      </c>
      <c r="D125" s="123">
        <f t="shared" ref="D125:M125" si="19">IF(D110=0,"",SUM(D83:D87,D90:D94,D48))</f>
        <v>19441.108799999998</v>
      </c>
      <c r="E125" s="123">
        <f t="shared" si="19"/>
        <v>196256.55300000001</v>
      </c>
      <c r="F125" s="123">
        <f t="shared" si="19"/>
        <v>432593.14160000003</v>
      </c>
      <c r="G125" s="123">
        <f t="shared" si="19"/>
        <v>316624.37309999997</v>
      </c>
      <c r="H125" s="123">
        <f t="shared" si="19"/>
        <v>530279.4</v>
      </c>
      <c r="I125" s="123">
        <f t="shared" si="19"/>
        <v>72745.128799999991</v>
      </c>
      <c r="J125" s="123">
        <f t="shared" si="19"/>
        <v>84931.079999999987</v>
      </c>
      <c r="K125" s="123">
        <f t="shared" si="19"/>
        <v>79414.87000000001</v>
      </c>
      <c r="L125" s="123">
        <f t="shared" si="19"/>
        <v>22964.62</v>
      </c>
      <c r="M125" s="123" t="str">
        <f t="shared" si="19"/>
        <v/>
      </c>
      <c r="N125" s="123" t="str">
        <f>IF(N110=0,"",SUM(N83:N87,N90:N94,N48))</f>
        <v/>
      </c>
      <c r="O125" s="208">
        <f>SUM(C125:N125)</f>
        <v>1772107.0293400004</v>
      </c>
      <c r="P125" s="207"/>
      <c r="Q125" s="374"/>
    </row>
    <row r="126" spans="2:17" ht="15.6">
      <c r="B126" s="141" t="s">
        <v>126</v>
      </c>
      <c r="C126" s="199">
        <f>SUM(C122:C125)</f>
        <v>19974.796500000004</v>
      </c>
      <c r="D126" s="199">
        <f t="shared" ref="D126:M126" si="20">SUM(D122:D125)</f>
        <v>22254.432099999998</v>
      </c>
      <c r="E126" s="199">
        <f t="shared" si="20"/>
        <v>224395.0834</v>
      </c>
      <c r="F126" s="199">
        <f>SUM(F122:F125)</f>
        <v>434692.46570000006</v>
      </c>
      <c r="G126" s="199">
        <f t="shared" si="20"/>
        <v>320266.50329999998</v>
      </c>
      <c r="H126" s="199">
        <f>SUM(H122:H125)</f>
        <v>534640.56000000006</v>
      </c>
      <c r="I126" s="199">
        <f t="shared" si="20"/>
        <v>79787.331399999995</v>
      </c>
      <c r="J126" s="199">
        <f t="shared" si="20"/>
        <v>90955.389999999985</v>
      </c>
      <c r="K126" s="199">
        <f t="shared" si="20"/>
        <v>93707.140800000008</v>
      </c>
      <c r="L126" s="199">
        <f t="shared" si="20"/>
        <v>43199.94</v>
      </c>
      <c r="M126" s="199">
        <f t="shared" si="20"/>
        <v>0</v>
      </c>
      <c r="N126" s="199">
        <f>SUM(N122:N125)</f>
        <v>0</v>
      </c>
      <c r="O126" s="199">
        <f>SUM(O122:O125)</f>
        <v>1863873.6432000003</v>
      </c>
      <c r="P126" s="199">
        <f>P110</f>
        <v>3337372.7198000001</v>
      </c>
      <c r="Q126" s="370"/>
    </row>
    <row r="127" spans="2:17">
      <c r="C127" s="383" t="b">
        <f>C126=C119</f>
        <v>1</v>
      </c>
      <c r="D127" s="383" t="b">
        <f>D126=D119</f>
        <v>1</v>
      </c>
      <c r="E127" s="383" t="b">
        <f t="shared" ref="E127:K127" si="21">E126=E119</f>
        <v>1</v>
      </c>
      <c r="F127" s="383" t="b">
        <f t="shared" si="21"/>
        <v>1</v>
      </c>
      <c r="G127" s="383" t="b">
        <f t="shared" si="21"/>
        <v>1</v>
      </c>
      <c r="H127" s="383" t="b">
        <f t="shared" si="21"/>
        <v>1</v>
      </c>
      <c r="I127" s="383" t="b">
        <v>1</v>
      </c>
      <c r="J127" s="383" t="b">
        <f t="shared" si="21"/>
        <v>1</v>
      </c>
      <c r="K127" s="383" t="b">
        <f t="shared" si="21"/>
        <v>1</v>
      </c>
      <c r="L127" s="383" t="b">
        <f>L126=L119</f>
        <v>1</v>
      </c>
      <c r="M127" s="383" t="b">
        <f>M126=M119</f>
        <v>1</v>
      </c>
      <c r="N127" s="383" t="b">
        <f>N126=N119</f>
        <v>1</v>
      </c>
      <c r="O127"/>
      <c r="P127" s="123"/>
    </row>
    <row r="128" spans="2:17">
      <c r="B128" s="136" t="s">
        <v>16</v>
      </c>
      <c r="C128" s="133"/>
      <c r="D128" s="133"/>
      <c r="E128" s="133"/>
      <c r="F128" s="133"/>
      <c r="G128" s="133"/>
      <c r="H128" s="133"/>
      <c r="I128" s="133"/>
      <c r="J128" s="133"/>
      <c r="K128" s="133"/>
      <c r="L128" s="133"/>
      <c r="M128" s="133"/>
      <c r="N128" s="133"/>
      <c r="O128" s="133"/>
      <c r="P128" s="133"/>
    </row>
    <row r="129" spans="2:16" ht="45" customHeight="1">
      <c r="B129" s="792" t="s">
        <v>208</v>
      </c>
      <c r="C129" s="792"/>
      <c r="D129" s="792"/>
      <c r="E129" s="792"/>
      <c r="F129" s="792"/>
      <c r="G129" s="792"/>
      <c r="H129" s="792"/>
      <c r="I129" s="792"/>
      <c r="J129" s="792"/>
      <c r="K129" s="792"/>
      <c r="L129" s="792"/>
      <c r="M129" s="792"/>
      <c r="N129" s="792"/>
      <c r="O129" s="792"/>
      <c r="P129" s="792"/>
    </row>
    <row r="130" spans="2:16">
      <c r="B130" s="156" t="s">
        <v>218</v>
      </c>
      <c r="C130" s="191"/>
      <c r="D130" s="191"/>
      <c r="E130" s="137"/>
      <c r="F130" s="137"/>
      <c r="G130" s="137"/>
      <c r="H130" s="137"/>
      <c r="I130" s="137"/>
      <c r="J130" s="137"/>
      <c r="K130" s="137"/>
      <c r="L130" s="137"/>
      <c r="M130" s="137"/>
      <c r="N130" s="137"/>
      <c r="O130" s="137"/>
    </row>
    <row r="131" spans="2:16">
      <c r="B131" s="299" t="s">
        <v>338</v>
      </c>
      <c r="C131" s="191"/>
      <c r="D131" s="191"/>
      <c r="E131" s="137"/>
      <c r="F131" s="137"/>
      <c r="G131" s="137"/>
      <c r="H131" s="137"/>
      <c r="I131" s="137"/>
      <c r="J131" s="137"/>
      <c r="K131" s="137"/>
      <c r="L131" s="137"/>
      <c r="M131" s="137"/>
      <c r="N131" s="137"/>
      <c r="O131" s="137"/>
    </row>
    <row r="132" spans="2:16">
      <c r="B132" s="156" t="s">
        <v>302</v>
      </c>
    </row>
    <row r="133" spans="2:16">
      <c r="C133" s="137"/>
      <c r="D133" s="137"/>
      <c r="E133" s="137"/>
      <c r="F133" s="137"/>
      <c r="G133" s="137"/>
      <c r="H133" s="137"/>
      <c r="I133" s="137"/>
      <c r="J133" s="137"/>
      <c r="K133" s="137"/>
      <c r="L133" s="137"/>
      <c r="M133" s="137"/>
      <c r="N133" s="137"/>
      <c r="O133" s="137"/>
    </row>
    <row r="134" spans="2:16">
      <c r="E134" s="138"/>
      <c r="F134" s="147"/>
      <c r="G134" s="123"/>
    </row>
    <row r="135" spans="2:16">
      <c r="E135" s="138"/>
      <c r="F135" s="147"/>
      <c r="G135" s="123"/>
    </row>
    <row r="136" spans="2:16">
      <c r="F136" s="147"/>
    </row>
    <row r="137" spans="2:16">
      <c r="E137" s="123"/>
      <c r="F137" s="147"/>
      <c r="G137" s="123"/>
    </row>
    <row r="138" spans="2:16">
      <c r="E138" s="123"/>
      <c r="F138" s="147"/>
      <c r="G138" s="123"/>
    </row>
    <row r="139" spans="2:16">
      <c r="E139" s="123"/>
      <c r="F139" s="147"/>
      <c r="G139" s="123"/>
    </row>
    <row r="140" spans="2:16">
      <c r="E140" s="123"/>
      <c r="F140" s="147"/>
      <c r="G140" s="123"/>
    </row>
    <row r="141" spans="2:16">
      <c r="E141" s="123"/>
      <c r="F141" s="147"/>
      <c r="G141" s="123"/>
    </row>
    <row r="142" spans="2:16">
      <c r="F142" s="139"/>
      <c r="G142" s="123"/>
    </row>
    <row r="156" spans="2:3">
      <c r="B156" s="148"/>
      <c r="C156" s="148"/>
    </row>
    <row r="157" spans="2:3">
      <c r="B157" s="148"/>
      <c r="C157" s="148"/>
    </row>
    <row r="158" spans="2:3">
      <c r="B158" s="148"/>
      <c r="C158" s="148"/>
    </row>
    <row r="159" spans="2:3">
      <c r="B159" s="148"/>
      <c r="C159" s="148"/>
    </row>
    <row r="160" spans="2:3">
      <c r="B160" s="148"/>
      <c r="C160" s="148"/>
    </row>
    <row r="161" spans="2:3">
      <c r="B161" s="148"/>
      <c r="C161" s="148"/>
    </row>
    <row r="162" spans="2:3">
      <c r="B162" s="148"/>
      <c r="C162" s="148"/>
    </row>
    <row r="163" spans="2:3">
      <c r="B163" s="148"/>
      <c r="C163" s="148"/>
    </row>
    <row r="164" spans="2:3">
      <c r="B164" s="148"/>
      <c r="C164" s="148"/>
    </row>
    <row r="165" spans="2:3">
      <c r="B165" s="148"/>
      <c r="C165" s="148"/>
    </row>
    <row r="166" spans="2:3">
      <c r="B166" s="148"/>
      <c r="C166" s="148"/>
    </row>
    <row r="167" spans="2:3">
      <c r="B167" s="148"/>
      <c r="C167" s="148"/>
    </row>
  </sheetData>
  <mergeCells count="6">
    <mergeCell ref="Q5:Q6"/>
    <mergeCell ref="B129:P129"/>
    <mergeCell ref="B1:P1"/>
    <mergeCell ref="C5:N5"/>
    <mergeCell ref="O5:O6"/>
    <mergeCell ref="P5:P6"/>
  </mergeCells>
  <conditionalFormatting sqref="K111:N111">
    <cfRule type="cellIs" dxfId="8" priority="8" operator="equal">
      <formula>FALSE</formula>
    </cfRule>
  </conditionalFormatting>
  <conditionalFormatting sqref="C120:N120">
    <cfRule type="cellIs" dxfId="7" priority="4" operator="equal">
      <formula>FALSE</formula>
    </cfRule>
  </conditionalFormatting>
  <conditionalFormatting sqref="C127:N127">
    <cfRule type="cellIs" dxfId="6" priority="3" operator="equal">
      <formula>FALSE</formula>
    </cfRule>
  </conditionalFormatting>
  <conditionalFormatting sqref="C11:N11">
    <cfRule type="containsText" dxfId="5" priority="2" operator="containsText" text="FALSE">
      <formula>NOT(ISERROR(SEARCH("FALSE",C11)))</formula>
    </cfRule>
  </conditionalFormatting>
  <conditionalFormatting sqref="I127">
    <cfRule type="cellIs" dxfId="4" priority="1" operator="equal">
      <formula>FALSE</formula>
    </cfRule>
  </conditionalFormatting>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P5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B1:I132"/>
  <sheetViews>
    <sheetView showGridLines="0" view="pageBreakPreview" topLeftCell="B1" zoomScale="60" zoomScaleNormal="80" workbookViewId="0">
      <selection activeCell="B1" sqref="B1:H1"/>
    </sheetView>
  </sheetViews>
  <sheetFormatPr defaultColWidth="9.28515625" defaultRowHeight="13.8"/>
  <cols>
    <col min="1" max="1" width="1.85546875" style="156" customWidth="1"/>
    <col min="2" max="2" width="81.7109375" style="156" customWidth="1"/>
    <col min="3" max="6" width="31.28515625" style="156" customWidth="1"/>
    <col min="7" max="7" width="19.7109375" style="156" customWidth="1"/>
    <col min="8" max="8" width="20.5703125" style="156" customWidth="1"/>
    <col min="9" max="9" width="13.7109375" style="369" customWidth="1"/>
    <col min="10" max="16384" width="9.28515625" style="156"/>
  </cols>
  <sheetData>
    <row r="1" spans="2:9" ht="42.6" customHeight="1">
      <c r="B1" s="793" t="s">
        <v>278</v>
      </c>
      <c r="C1" s="793"/>
      <c r="D1" s="793"/>
      <c r="E1" s="793"/>
      <c r="F1" s="793"/>
      <c r="G1" s="793"/>
      <c r="H1" s="793"/>
    </row>
    <row r="2" spans="2:9" ht="14.25" customHeight="1">
      <c r="B2" s="218" t="s">
        <v>0</v>
      </c>
      <c r="C2" s="269"/>
      <c r="D2" s="269"/>
      <c r="E2" s="269"/>
      <c r="F2" s="269"/>
      <c r="G2" s="269"/>
      <c r="H2" s="269"/>
    </row>
    <row r="3" spans="2:9" ht="14.25" customHeight="1">
      <c r="B3" s="65" t="s">
        <v>245</v>
      </c>
      <c r="C3" s="263"/>
      <c r="D3" s="263"/>
      <c r="E3" s="263"/>
      <c r="F3" s="263"/>
      <c r="G3" s="263"/>
      <c r="H3" s="263"/>
    </row>
    <row r="4" spans="2:9" ht="13.5" customHeight="1"/>
    <row r="5" spans="2:9" ht="18" customHeight="1">
      <c r="B5" s="124" t="s">
        <v>18</v>
      </c>
      <c r="C5" s="803" t="s">
        <v>220</v>
      </c>
      <c r="D5" s="803"/>
      <c r="E5" s="803"/>
      <c r="F5" s="803"/>
      <c r="G5" s="804" t="s">
        <v>269</v>
      </c>
      <c r="H5" s="802" t="s">
        <v>280</v>
      </c>
      <c r="I5" s="790" t="s">
        <v>38</v>
      </c>
    </row>
    <row r="6" spans="2:9" ht="34.5" customHeight="1">
      <c r="B6" s="125"/>
      <c r="C6" s="127" t="s">
        <v>241</v>
      </c>
      <c r="D6" s="127" t="s">
        <v>242</v>
      </c>
      <c r="E6" s="127" t="s">
        <v>243</v>
      </c>
      <c r="F6" s="127" t="s">
        <v>244</v>
      </c>
      <c r="G6" s="799"/>
      <c r="H6" s="801"/>
      <c r="I6" s="791"/>
    </row>
    <row r="7" spans="2:9" ht="15.6">
      <c r="B7" s="129" t="s">
        <v>158</v>
      </c>
      <c r="C7" s="142"/>
      <c r="D7" s="142"/>
      <c r="E7" s="142"/>
      <c r="F7" s="142"/>
      <c r="G7" s="143"/>
      <c r="H7" s="143"/>
      <c r="I7" s="381"/>
    </row>
    <row r="8" spans="2:9">
      <c r="B8" s="145" t="s">
        <v>86</v>
      </c>
      <c r="C8" s="200">
        <f>SUM('Marketing-Monthly'!C8:E8)</f>
        <v>3984.6097999999997</v>
      </c>
      <c r="D8" s="200">
        <f>IF(('Marketing-Monthly'!H8)="","",SUM('Marketing-Monthly'!F8:H8))</f>
        <v>16910.620000000003</v>
      </c>
      <c r="E8" s="200">
        <f>IF(('Marketing-Monthly'!K8)="","",SUM('Marketing-Monthly'!I8:K8))</f>
        <v>4776.4799999999996</v>
      </c>
      <c r="F8" s="200" t="str">
        <f>IF(('Marketing-Monthly'!N8)="","",SUM('Marketing-Monthly'!L8:N8))</f>
        <v/>
      </c>
      <c r="G8" s="204">
        <f>SUM(C8:F8)</f>
        <v>25671.709800000001</v>
      </c>
      <c r="H8" s="205"/>
      <c r="I8" s="368">
        <f>IFERROR(G8/H8,0)</f>
        <v>0</v>
      </c>
    </row>
    <row r="9" spans="2:9" ht="14.4">
      <c r="B9" s="146" t="s">
        <v>87</v>
      </c>
      <c r="C9" s="202">
        <f>SUM('Marketing-Monthly'!C9:E9)</f>
        <v>765009.72000000009</v>
      </c>
      <c r="D9" s="202">
        <f>IF(('Marketing-Monthly'!H9)="","",SUM('Marketing-Monthly'!F9:H9))</f>
        <v>129112.59</v>
      </c>
      <c r="E9" s="202">
        <f>IF(('Marketing-Monthly'!K9)="","",SUM('Marketing-Monthly'!I9:K9))</f>
        <v>373696.15999999992</v>
      </c>
      <c r="F9" s="674" t="str">
        <f>IF(('Marketing-Monthly'!N9)="","",SUM('Marketing-Monthly'!L9:N9))</f>
        <v/>
      </c>
      <c r="G9" s="206">
        <f>SUM(C9:F9)</f>
        <v>1267818.47</v>
      </c>
      <c r="H9" s="400">
        <f>'Marketing-Monthly'!P9</f>
        <v>1744157.97</v>
      </c>
      <c r="I9" s="382">
        <f>IFERROR(G9/H9,0)</f>
        <v>0.72689429042943854</v>
      </c>
    </row>
    <row r="10" spans="2:9" ht="15.6">
      <c r="B10" s="140" t="s">
        <v>88</v>
      </c>
      <c r="C10" s="199">
        <f t="shared" ref="C10:I10" si="0">SUM(C8:C9)</f>
        <v>768994.32980000007</v>
      </c>
      <c r="D10" s="199">
        <f t="shared" si="0"/>
        <v>146023.21</v>
      </c>
      <c r="E10" s="199">
        <f t="shared" si="0"/>
        <v>378472.6399999999</v>
      </c>
      <c r="F10" s="199">
        <f t="shared" si="0"/>
        <v>0</v>
      </c>
      <c r="G10" s="199">
        <f t="shared" si="0"/>
        <v>1293490.1798</v>
      </c>
      <c r="H10" s="199">
        <f t="shared" si="0"/>
        <v>1744157.97</v>
      </c>
      <c r="I10" s="370">
        <f t="shared" si="0"/>
        <v>0.72689429042943854</v>
      </c>
    </row>
    <row r="11" spans="2:9">
      <c r="C11" s="443"/>
      <c r="D11" s="443"/>
      <c r="E11" s="443"/>
      <c r="F11" s="443"/>
      <c r="G11" s="198"/>
      <c r="H11" s="193"/>
    </row>
    <row r="12" spans="2:9" ht="17.399999999999999">
      <c r="B12" s="130" t="s">
        <v>117</v>
      </c>
      <c r="C12" s="193"/>
      <c r="D12" s="193"/>
      <c r="E12" s="193"/>
      <c r="F12" s="193"/>
      <c r="G12" s="193"/>
      <c r="H12" s="193"/>
    </row>
    <row r="13" spans="2:9">
      <c r="B13" s="158" t="s">
        <v>202</v>
      </c>
      <c r="C13" s="194"/>
      <c r="D13" s="194"/>
      <c r="E13" s="194"/>
      <c r="F13" s="194"/>
      <c r="G13" s="194"/>
      <c r="H13" s="201"/>
      <c r="I13" s="371"/>
    </row>
    <row r="14" spans="2:9">
      <c r="B14" s="131"/>
      <c r="C14" s="193"/>
      <c r="D14" s="193"/>
      <c r="E14" s="193"/>
      <c r="F14" s="193"/>
      <c r="G14" s="193"/>
      <c r="H14" s="193"/>
    </row>
    <row r="15" spans="2:9" ht="27.6">
      <c r="B15" s="151" t="s">
        <v>89</v>
      </c>
      <c r="C15" s="195"/>
      <c r="D15" s="195"/>
      <c r="E15" s="195"/>
      <c r="F15" s="195"/>
      <c r="G15" s="195"/>
      <c r="H15" s="195"/>
      <c r="I15" s="372"/>
    </row>
    <row r="16" spans="2:9">
      <c r="B16" s="150" t="s">
        <v>198</v>
      </c>
      <c r="C16" s="197"/>
      <c r="D16" s="197"/>
      <c r="E16" s="197"/>
      <c r="F16" s="197"/>
      <c r="G16" s="208"/>
      <c r="H16" s="208"/>
      <c r="I16" s="373"/>
    </row>
    <row r="17" spans="2:9">
      <c r="B17" s="296" t="s">
        <v>174</v>
      </c>
      <c r="C17" s="197">
        <f>SUM('Marketing-Monthly'!C17:E17)</f>
        <v>0</v>
      </c>
      <c r="D17" s="197">
        <f>SUM('Marketing-Monthly'!F17:H17)</f>
        <v>0</v>
      </c>
      <c r="E17" s="197">
        <f>IF(('Marketing-Monthly'!K17)="","",SUM('Marketing-Monthly'!I17:K17))</f>
        <v>0</v>
      </c>
      <c r="F17" s="682" t="str">
        <f>IF(('Marketing-Monthly'!N17)="","",SUM('Marketing-Monthly'!L17:N17))</f>
        <v/>
      </c>
      <c r="G17" s="208">
        <f>SUM(C17:F17)</f>
        <v>0</v>
      </c>
      <c r="H17" s="208"/>
      <c r="I17" s="373">
        <f>IFERROR(G17/H17,0)</f>
        <v>0</v>
      </c>
    </row>
    <row r="18" spans="2:9">
      <c r="B18" s="296" t="s">
        <v>39</v>
      </c>
      <c r="C18" s="197">
        <f>SUM('Marketing-Monthly'!C18:E18)</f>
        <v>0</v>
      </c>
      <c r="D18" s="197">
        <f>IF(('Marketing-Monthly'!H18)="","",SUM('Marketing-Monthly'!F18:H18))</f>
        <v>0</v>
      </c>
      <c r="E18" s="197">
        <f>IF(('Marketing-Monthly'!K18)="","",SUM('Marketing-Monthly'!I18:K18))</f>
        <v>0</v>
      </c>
      <c r="F18" s="682" t="str">
        <f>IF(('Marketing-Monthly'!N18)="","",SUM('Marketing-Monthly'!L18:N18))</f>
        <v/>
      </c>
      <c r="G18" s="208">
        <f>SUM(C18:F18)</f>
        <v>0</v>
      </c>
      <c r="H18" s="208"/>
      <c r="I18" s="373">
        <f>IFERROR(G18/H18,0)</f>
        <v>0</v>
      </c>
    </row>
    <row r="19" spans="2:9">
      <c r="B19" s="296" t="s">
        <v>44</v>
      </c>
      <c r="C19" s="197">
        <f>SUM('Marketing-Monthly'!C19:E19)</f>
        <v>0</v>
      </c>
      <c r="D19" s="197">
        <f>IF(('Marketing-Monthly'!H19)="","",SUM('Marketing-Monthly'!F19:H19))</f>
        <v>0</v>
      </c>
      <c r="E19" s="197">
        <f>IF(('Marketing-Monthly'!K19)="","",SUM('Marketing-Monthly'!I19:K19))</f>
        <v>0</v>
      </c>
      <c r="F19" s="682" t="str">
        <f>IF(('Marketing-Monthly'!N19)="","",SUM('Marketing-Monthly'!L19:N19))</f>
        <v/>
      </c>
      <c r="G19" s="208">
        <f>SUM(C19:F19)</f>
        <v>0</v>
      </c>
      <c r="H19" s="208"/>
      <c r="I19" s="373">
        <f>IFERROR(G19/H19,0)</f>
        <v>0</v>
      </c>
    </row>
    <row r="20" spans="2:9">
      <c r="B20" s="297" t="s">
        <v>253</v>
      </c>
      <c r="C20" s="197">
        <f>SUM('Marketing-Monthly'!C20:E20)</f>
        <v>0</v>
      </c>
      <c r="D20" s="197">
        <f>IF(('Marketing-Monthly'!H20)="","",SUM('Marketing-Monthly'!F20:H20))</f>
        <v>0</v>
      </c>
      <c r="E20" s="197">
        <f>IF(('Marketing-Monthly'!K20)="","",SUM('Marketing-Monthly'!I20:K20))</f>
        <v>0</v>
      </c>
      <c r="F20" s="682" t="str">
        <f>IF(('Marketing-Monthly'!N20)="","",SUM('Marketing-Monthly'!L20:N20))</f>
        <v/>
      </c>
      <c r="G20" s="208">
        <f>SUM(C20:F20)</f>
        <v>0</v>
      </c>
      <c r="H20" s="208"/>
      <c r="I20" s="373">
        <f>IFERROR(G20/H20,0)</f>
        <v>0</v>
      </c>
    </row>
    <row r="21" spans="2:9">
      <c r="B21" s="296" t="s">
        <v>212</v>
      </c>
      <c r="C21" s="197">
        <f>SUM('Marketing-Monthly'!C21:E21)</f>
        <v>0</v>
      </c>
      <c r="D21" s="197">
        <f>IF(('Marketing-Monthly'!H21)="","",SUM('Marketing-Monthly'!F21:H21))</f>
        <v>0</v>
      </c>
      <c r="E21" s="197">
        <f>IF(('Marketing-Monthly'!K21)="","",SUM('Marketing-Monthly'!I21:K21))</f>
        <v>0</v>
      </c>
      <c r="F21" s="682" t="str">
        <f>IF(('Marketing-Monthly'!N21)="","",SUM('Marketing-Monthly'!L21:N21))</f>
        <v/>
      </c>
      <c r="G21" s="208">
        <f>SUM(C21:F21)</f>
        <v>0</v>
      </c>
      <c r="H21" s="208"/>
      <c r="I21" s="373">
        <f>IFERROR(G21/H21,0)</f>
        <v>0</v>
      </c>
    </row>
    <row r="22" spans="2:9">
      <c r="B22" s="298"/>
      <c r="C22" s="197"/>
      <c r="D22" s="197"/>
      <c r="E22" s="197"/>
      <c r="F22" s="672"/>
      <c r="G22" s="208"/>
      <c r="H22" s="208"/>
      <c r="I22" s="373"/>
    </row>
    <row r="23" spans="2:9">
      <c r="B23" s="150" t="s">
        <v>195</v>
      </c>
      <c r="C23" s="197"/>
      <c r="D23" s="197"/>
      <c r="E23" s="197"/>
      <c r="F23" s="672"/>
      <c r="G23" s="208"/>
      <c r="H23" s="208"/>
      <c r="I23" s="373"/>
    </row>
    <row r="24" spans="2:9">
      <c r="B24" s="296" t="s">
        <v>40</v>
      </c>
      <c r="C24" s="197">
        <f>SUM('Marketing-Monthly'!C24:E24)</f>
        <v>0</v>
      </c>
      <c r="D24" s="197">
        <f>IF(('Marketing-Monthly'!H24)="","",SUM('Marketing-Monthly'!F24:H24))</f>
        <v>0</v>
      </c>
      <c r="E24" s="197">
        <f>IF(('Marketing-Monthly'!K24)="","",SUM('Marketing-Monthly'!I24:K24))</f>
        <v>0</v>
      </c>
      <c r="F24" s="682" t="str">
        <f>IF(('Marketing-Monthly'!N24)="","",SUM('Marketing-Monthly'!L24:N24))</f>
        <v/>
      </c>
      <c r="G24" s="208">
        <f>SUM(C24:F24)</f>
        <v>0</v>
      </c>
      <c r="H24" s="208"/>
      <c r="I24" s="373">
        <f>IFERROR(G24/H24,0)</f>
        <v>0</v>
      </c>
    </row>
    <row r="25" spans="2:9">
      <c r="B25" s="297" t="s">
        <v>204</v>
      </c>
      <c r="C25" s="197">
        <f>SUM('Marketing-Monthly'!C25:E25)</f>
        <v>0</v>
      </c>
      <c r="D25" s="197">
        <f>IF(('Marketing-Monthly'!H25)="","",SUM('Marketing-Monthly'!F25:H25))</f>
        <v>0</v>
      </c>
      <c r="E25" s="197">
        <f>IF(('Marketing-Monthly'!K25)="","",SUM('Marketing-Monthly'!I25:K25))</f>
        <v>0</v>
      </c>
      <c r="F25" s="682" t="str">
        <f>IF(('Marketing-Monthly'!N25)="","",SUM('Marketing-Monthly'!L25:N25))</f>
        <v/>
      </c>
      <c r="G25" s="208">
        <f>SUM(C25:F25)</f>
        <v>0</v>
      </c>
      <c r="H25" s="208"/>
      <c r="I25" s="373">
        <f>IFERROR(G25/H25,0)</f>
        <v>0</v>
      </c>
    </row>
    <row r="26" spans="2:9">
      <c r="B26" s="297" t="s">
        <v>42</v>
      </c>
      <c r="C26" s="197">
        <f>SUM('Marketing-Monthly'!C26:E26)</f>
        <v>0</v>
      </c>
      <c r="D26" s="197">
        <f>IF(('Marketing-Monthly'!H26)="","",SUM('Marketing-Monthly'!F26:H26))</f>
        <v>0</v>
      </c>
      <c r="E26" s="197">
        <f>IF(('Marketing-Monthly'!K26)="","",SUM('Marketing-Monthly'!I26:K26))</f>
        <v>0</v>
      </c>
      <c r="F26" s="682" t="str">
        <f>IF(('Marketing-Monthly'!N26)="","",SUM('Marketing-Monthly'!L26:N26))</f>
        <v/>
      </c>
      <c r="G26" s="208">
        <f>SUM(C26:F26)</f>
        <v>0</v>
      </c>
      <c r="H26" s="208"/>
      <c r="I26" s="373">
        <f>IFERROR(G26/H26,0)</f>
        <v>0</v>
      </c>
    </row>
    <row r="27" spans="2:9">
      <c r="B27" s="299"/>
      <c r="C27" s="197"/>
      <c r="D27" s="197"/>
      <c r="E27" s="197"/>
      <c r="F27" s="672"/>
      <c r="G27" s="208"/>
      <c r="H27" s="208"/>
      <c r="I27" s="373"/>
    </row>
    <row r="28" spans="2:9" ht="27.6">
      <c r="B28" s="150" t="s">
        <v>196</v>
      </c>
      <c r="C28" s="197"/>
      <c r="D28" s="672"/>
      <c r="E28" s="672"/>
      <c r="F28" s="672"/>
      <c r="G28" s="208"/>
      <c r="H28" s="208"/>
      <c r="I28" s="373"/>
    </row>
    <row r="29" spans="2:9">
      <c r="B29" s="297" t="s">
        <v>144</v>
      </c>
      <c r="C29" s="197">
        <f>SUM('Marketing-Monthly'!C29:E29)</f>
        <v>0</v>
      </c>
      <c r="D29" s="197">
        <f>IF(('Marketing-Monthly'!H29)="","",SUM('Marketing-Monthly'!F29:H29))</f>
        <v>0</v>
      </c>
      <c r="E29" s="197">
        <f>IF(('Marketing-Monthly'!K29)="","",SUM('Marketing-Monthly'!I29:K29))</f>
        <v>0</v>
      </c>
      <c r="F29" s="682" t="str">
        <f>IF(('Marketing-Monthly'!N29)="","",SUM('Marketing-Monthly'!L29:N29))</f>
        <v/>
      </c>
      <c r="G29" s="208">
        <f>SUM(C29:F29)</f>
        <v>0</v>
      </c>
      <c r="H29" s="208"/>
      <c r="I29" s="373">
        <f>IFERROR(G29/H29,0)</f>
        <v>0</v>
      </c>
    </row>
    <row r="30" spans="2:9">
      <c r="B30" s="297"/>
      <c r="C30" s="197"/>
      <c r="D30" s="672"/>
      <c r="E30" s="672"/>
      <c r="F30" s="672"/>
      <c r="G30" s="208"/>
      <c r="H30" s="208"/>
      <c r="I30" s="373"/>
    </row>
    <row r="31" spans="2:9">
      <c r="B31" s="150" t="s">
        <v>197</v>
      </c>
      <c r="C31" s="197"/>
      <c r="D31" s="672"/>
      <c r="E31" s="672"/>
      <c r="F31" s="672"/>
      <c r="G31" s="208"/>
      <c r="H31" s="208"/>
      <c r="I31" s="373"/>
    </row>
    <row r="32" spans="2:9">
      <c r="B32" s="297" t="s">
        <v>194</v>
      </c>
      <c r="C32" s="197">
        <f>SUM('Marketing-Monthly'!C32:E32)</f>
        <v>0</v>
      </c>
      <c r="D32" s="197">
        <f>IF(('Marketing-Monthly'!H32)="","",SUM('Marketing-Monthly'!F32:H32))</f>
        <v>0</v>
      </c>
      <c r="E32" s="197">
        <f>IF(('Marketing-Monthly'!K32)="","",SUM('Marketing-Monthly'!I32:K32))</f>
        <v>0</v>
      </c>
      <c r="F32" s="682" t="str">
        <f>IF(('Marketing-Monthly'!N32)="","",SUM('Marketing-Monthly'!L32:N32))</f>
        <v/>
      </c>
      <c r="G32" s="208">
        <f>SUM(C32:F32)</f>
        <v>0</v>
      </c>
      <c r="H32" s="208"/>
      <c r="I32" s="373">
        <f>IFERROR(G32/H32,0)</f>
        <v>0</v>
      </c>
    </row>
    <row r="33" spans="2:9">
      <c r="B33" s="297" t="s">
        <v>180</v>
      </c>
      <c r="C33" s="197">
        <f>SUM('Marketing-Monthly'!C33:E33)</f>
        <v>0</v>
      </c>
      <c r="D33" s="197">
        <f>IF(('Marketing-Monthly'!H33)="","",SUM('Marketing-Monthly'!F33:H33))</f>
        <v>0</v>
      </c>
      <c r="E33" s="197">
        <f>IF(('Marketing-Monthly'!K33)="","",SUM('Marketing-Monthly'!I33:K33))</f>
        <v>0</v>
      </c>
      <c r="F33" s="682" t="str">
        <f>IF(('Marketing-Monthly'!N33)="","",SUM('Marketing-Monthly'!L33:N33))</f>
        <v/>
      </c>
      <c r="G33" s="208">
        <f>SUM(C33:F33)</f>
        <v>0</v>
      </c>
      <c r="H33" s="208"/>
      <c r="I33" s="373">
        <f>IFERROR(G33/H33,0)</f>
        <v>0</v>
      </c>
    </row>
    <row r="34" spans="2:9">
      <c r="B34" s="299"/>
      <c r="C34" s="197"/>
      <c r="D34" s="672"/>
      <c r="E34" s="672"/>
      <c r="F34" s="672"/>
      <c r="G34" s="208"/>
      <c r="H34" s="208"/>
      <c r="I34" s="373"/>
    </row>
    <row r="35" spans="2:9">
      <c r="B35" s="150" t="s">
        <v>50</v>
      </c>
      <c r="C35" s="197"/>
      <c r="D35" s="672"/>
      <c r="E35" s="672"/>
      <c r="F35" s="672"/>
      <c r="G35" s="208"/>
      <c r="H35" s="208"/>
      <c r="I35" s="373"/>
    </row>
    <row r="36" spans="2:9">
      <c r="B36" s="297" t="s">
        <v>182</v>
      </c>
      <c r="C36" s="197">
        <f>SUM('Marketing-Monthly'!C36:E36)</f>
        <v>0</v>
      </c>
      <c r="D36" s="197">
        <f>IF(('Marketing-Monthly'!H36)="","",SUM('Marketing-Monthly'!F36:H36))</f>
        <v>0</v>
      </c>
      <c r="E36" s="197">
        <f>IF(('Marketing-Monthly'!K36)="","",SUM('Marketing-Monthly'!I36:K36))</f>
        <v>0</v>
      </c>
      <c r="F36" s="682" t="str">
        <f>IF(('Marketing-Monthly'!N36)="","",SUM('Marketing-Monthly'!L36:N36))</f>
        <v/>
      </c>
      <c r="G36" s="208">
        <f>SUM(C36:F36)</f>
        <v>0</v>
      </c>
      <c r="H36" s="208"/>
      <c r="I36" s="373">
        <f>IFERROR(G36/H36,0)</f>
        <v>0</v>
      </c>
    </row>
    <row r="37" spans="2:9">
      <c r="B37" s="298"/>
      <c r="C37" s="197"/>
      <c r="D37" s="672"/>
      <c r="E37" s="672"/>
      <c r="F37" s="672"/>
      <c r="G37" s="208"/>
      <c r="H37" s="208"/>
      <c r="I37" s="373"/>
    </row>
    <row r="38" spans="2:9">
      <c r="B38" s="150" t="s">
        <v>179</v>
      </c>
      <c r="C38" s="197"/>
      <c r="D38" s="672"/>
      <c r="E38" s="672"/>
      <c r="F38" s="672"/>
      <c r="G38" s="208"/>
      <c r="H38" s="208"/>
      <c r="I38" s="373"/>
    </row>
    <row r="39" spans="2:9" s="299" customFormat="1" ht="15">
      <c r="B39" s="297" t="s">
        <v>219</v>
      </c>
      <c r="C39" s="197">
        <f>SUM('Marketing-Monthly'!F39:H39)</f>
        <v>0</v>
      </c>
      <c r="D39" s="197">
        <f>IF(('Marketing-Monthly'!H39)="","",SUM('Marketing-Monthly'!F39:H39))</f>
        <v>0</v>
      </c>
      <c r="E39" s="197">
        <f>IF(('Marketing-Monthly'!K39)="","",SUM('Marketing-Monthly'!I39:K39))</f>
        <v>0</v>
      </c>
      <c r="F39" s="682" t="str">
        <f>IF(('Marketing-Monthly'!N39)="","",SUM('Marketing-Monthly'!L39:N39))</f>
        <v/>
      </c>
      <c r="G39" s="208">
        <f>SUM(C39:F39)</f>
        <v>0</v>
      </c>
      <c r="H39" s="208"/>
      <c r="I39" s="373">
        <f>IFERROR(G39/H39,0)</f>
        <v>0</v>
      </c>
    </row>
    <row r="40" spans="2:9" s="299" customFormat="1">
      <c r="B40" s="297"/>
      <c r="C40" s="197"/>
      <c r="D40" s="672"/>
      <c r="E40" s="672"/>
      <c r="F40" s="672"/>
      <c r="G40" s="208"/>
      <c r="H40" s="208"/>
      <c r="I40" s="373"/>
    </row>
    <row r="41" spans="2:9" ht="28.8" customHeight="1">
      <c r="B41" s="150" t="s">
        <v>184</v>
      </c>
      <c r="C41" s="197"/>
      <c r="D41" s="383"/>
      <c r="E41" s="383"/>
      <c r="F41" s="383"/>
      <c r="G41" s="208"/>
      <c r="H41" s="208"/>
      <c r="I41" s="373"/>
    </row>
    <row r="42" spans="2:9">
      <c r="B42" s="70" t="s">
        <v>185</v>
      </c>
      <c r="C42" s="197">
        <f>SUM('Marketing-Monthly'!C42:E42)</f>
        <v>0</v>
      </c>
      <c r="D42" s="197">
        <f>IF(('Marketing-Monthly'!H42)="","",SUM('Marketing-Monthly'!F42:H42))</f>
        <v>0</v>
      </c>
      <c r="E42" s="197">
        <f>IF(('Marketing-Monthly'!K42)="","",SUM('Marketing-Monthly'!I42:K42))</f>
        <v>0</v>
      </c>
      <c r="F42" s="682" t="str">
        <f>IF(('Marketing-Monthly'!N42)="","",SUM('Marketing-Monthly'!L42:N42))</f>
        <v/>
      </c>
      <c r="G42" s="208">
        <f>SUM(C42:F42)</f>
        <v>0</v>
      </c>
      <c r="H42" s="208"/>
      <c r="I42" s="373">
        <f>IFERROR(G42/H42,0)</f>
        <v>0</v>
      </c>
    </row>
    <row r="43" spans="2:9">
      <c r="B43" s="70" t="s">
        <v>186</v>
      </c>
      <c r="C43" s="197">
        <f>SUM('Marketing-Monthly'!C43:E43)</f>
        <v>0</v>
      </c>
      <c r="D43" s="197">
        <f>IF(('Marketing-Monthly'!H43)="","",SUM('Marketing-Monthly'!F43:H43))</f>
        <v>0</v>
      </c>
      <c r="E43" s="197">
        <f>IF(('Marketing-Monthly'!K43)="","",SUM('Marketing-Monthly'!I43:K43))</f>
        <v>0</v>
      </c>
      <c r="F43" s="682" t="str">
        <f>IF(('Marketing-Monthly'!N43)="","",SUM('Marketing-Monthly'!L43:N43))</f>
        <v/>
      </c>
      <c r="G43" s="208">
        <f>SUM(C43:F43)</f>
        <v>0</v>
      </c>
      <c r="H43" s="208"/>
      <c r="I43" s="373">
        <f>IFERROR(G43/H43,0)</f>
        <v>0</v>
      </c>
    </row>
    <row r="44" spans="2:9">
      <c r="B44" s="70" t="s">
        <v>187</v>
      </c>
      <c r="C44" s="197">
        <f>SUM('Marketing-Monthly'!C44:E44)</f>
        <v>0</v>
      </c>
      <c r="D44" s="197">
        <f>IF(('Marketing-Monthly'!H44)="","",SUM('Marketing-Monthly'!F44:H44))</f>
        <v>0</v>
      </c>
      <c r="E44" s="197">
        <f>IF(('Marketing-Monthly'!K44)="","",SUM('Marketing-Monthly'!I44:K44))</f>
        <v>0</v>
      </c>
      <c r="F44" s="682" t="str">
        <f>IF(('Marketing-Monthly'!N44)="","",SUM('Marketing-Monthly'!L44:N44))</f>
        <v/>
      </c>
      <c r="G44" s="208">
        <f>SUM(C44:F44)</f>
        <v>0</v>
      </c>
      <c r="H44" s="208"/>
      <c r="I44" s="373">
        <f>IFERROR(G44/H44,0)</f>
        <v>0</v>
      </c>
    </row>
    <row r="45" spans="2:9">
      <c r="B45" s="70"/>
      <c r="C45" s="197"/>
      <c r="D45" s="383"/>
      <c r="E45" s="383"/>
      <c r="F45" s="383"/>
      <c r="G45" s="208"/>
      <c r="H45" s="208"/>
      <c r="I45" s="373"/>
    </row>
    <row r="46" spans="2:9" ht="13.95" customHeight="1">
      <c r="B46" s="150" t="s">
        <v>193</v>
      </c>
      <c r="C46" s="197"/>
      <c r="D46" s="383"/>
      <c r="E46" s="383"/>
      <c r="F46" s="383"/>
      <c r="G46" s="208"/>
      <c r="H46" s="208"/>
      <c r="I46" s="373"/>
    </row>
    <row r="47" spans="2:9">
      <c r="B47" s="157" t="s">
        <v>260</v>
      </c>
      <c r="C47" s="197">
        <f>SUM('Marketing-Monthly'!C47:E47)</f>
        <v>8472.6725000000006</v>
      </c>
      <c r="D47" s="197">
        <f>IF(('Marketing-Monthly'!H47)="","",SUM('Marketing-Monthly'!F47:H47))</f>
        <v>9001.9242999999988</v>
      </c>
      <c r="E47" s="197">
        <f>IF(('Marketing-Monthly'!K47)="","",SUM('Marketing-Monthly'!I47:K47))</f>
        <v>10981.4234</v>
      </c>
      <c r="F47" s="682" t="str">
        <f>IF(('Marketing-Monthly'!N47)="","",SUM('Marketing-Monthly'!L47:N47))</f>
        <v/>
      </c>
      <c r="G47" s="208">
        <f t="shared" ref="G47:G48" si="1">SUM(C47:F47)</f>
        <v>28456.020199999999</v>
      </c>
      <c r="H47" s="208">
        <f>'Marketing-Monthly'!P47</f>
        <v>446582.08974358975</v>
      </c>
      <c r="I47" s="373">
        <f>IFERROR(G47/H47,0)</f>
        <v>6.3719573295781637E-2</v>
      </c>
    </row>
    <row r="48" spans="2:9">
      <c r="B48" s="157" t="s">
        <v>261</v>
      </c>
      <c r="C48" s="197">
        <f>SUM('Marketing-Monthly'!C48:E48)</f>
        <v>1062.0754000000002</v>
      </c>
      <c r="D48" s="197">
        <f>IF(('Marketing-Monthly'!H48)="","",SUM('Marketing-Monthly'!F48:H48))</f>
        <v>928.3451</v>
      </c>
      <c r="E48" s="197">
        <f>IF(('Marketing-Monthly'!K48)="","",SUM('Marketing-Monthly'!I48:K48))</f>
        <v>751.43409999999994</v>
      </c>
      <c r="F48" s="682" t="str">
        <f>IF(('Marketing-Monthly'!N48)="","",SUM('Marketing-Monthly'!L48:N48))</f>
        <v/>
      </c>
      <c r="G48" s="208">
        <f t="shared" si="1"/>
        <v>2741.8546000000001</v>
      </c>
      <c r="H48" s="208">
        <f>'Marketing-Monthly'!P48</f>
        <v>53418.91025641025</v>
      </c>
      <c r="I48" s="373">
        <f>IFERROR(G48/H48,0)</f>
        <v>5.1327415457169095E-2</v>
      </c>
    </row>
    <row r="49" spans="2:9">
      <c r="C49" s="193"/>
      <c r="D49" s="383"/>
      <c r="E49" s="383"/>
      <c r="F49" s="383"/>
      <c r="G49" s="207"/>
      <c r="H49" s="207"/>
      <c r="I49" s="374"/>
    </row>
    <row r="50" spans="2:9">
      <c r="B50" s="153" t="s">
        <v>102</v>
      </c>
      <c r="C50" s="196">
        <f>SUM(C17:C21,C24:C26,C29,C32:C33,C36:C36,C39,C42:C44,C47:C48)</f>
        <v>9534.7479000000003</v>
      </c>
      <c r="D50" s="196">
        <f>SUM(D17:D21,D24:D26,D29,D32:D33,D36:D36,D39,D42:D44,D47:D48)</f>
        <v>9930.2693999999992</v>
      </c>
      <c r="E50" s="196">
        <f>SUM(E17:E21,E24:E26,E29,E32:E33,E36:E36,E39,E42:E44,E47:E48)</f>
        <v>11732.8575</v>
      </c>
      <c r="F50" s="196">
        <f>SUM(F17:F21,F24:F26,F29,F32:F33,F36:F36,F39,F42:F44,F47:F48)</f>
        <v>0</v>
      </c>
      <c r="G50" s="196">
        <f>SUM(G17:G21,G24:G26,G29,G32:G33,G36:G36,G39:G44,G47:G48)</f>
        <v>31197.874799999998</v>
      </c>
      <c r="H50" s="196">
        <f>SUM(H17:H21,H24:H26,H29,H32:H33,H36:H36,H39:H44,H47:H48)</f>
        <v>500001</v>
      </c>
      <c r="I50" s="375">
        <f>SUM(I8:I9,I17:I21,I24:I26,I29,I32:I33,I36:I36,I39:I44,I47:I48)</f>
        <v>0.84194127918238926</v>
      </c>
    </row>
    <row r="51" spans="2:9">
      <c r="B51" s="157"/>
      <c r="C51" s="193"/>
      <c r="D51" s="193"/>
      <c r="E51" s="193"/>
      <c r="F51" s="193"/>
      <c r="G51" s="198"/>
      <c r="H51" s="198"/>
      <c r="I51" s="376"/>
    </row>
    <row r="52" spans="2:9">
      <c r="B52" s="131" t="s">
        <v>90</v>
      </c>
      <c r="C52" s="193"/>
      <c r="D52" s="193"/>
      <c r="E52" s="193"/>
      <c r="F52" s="193"/>
      <c r="G52" s="198"/>
      <c r="H52" s="193"/>
    </row>
    <row r="53" spans="2:9">
      <c r="B53" s="131"/>
      <c r="C53" s="193"/>
      <c r="D53" s="193"/>
      <c r="E53" s="193"/>
      <c r="F53" s="193"/>
      <c r="G53" s="198"/>
      <c r="H53" s="193"/>
    </row>
    <row r="54" spans="2:9">
      <c r="B54" s="132" t="s">
        <v>174</v>
      </c>
      <c r="C54" s="201"/>
      <c r="D54" s="193"/>
      <c r="E54" s="193"/>
      <c r="F54" s="194"/>
      <c r="G54" s="201"/>
      <c r="H54" s="201">
        <f>'Marketing-Monthly'!P54</f>
        <v>1248.3598999999999</v>
      </c>
      <c r="I54" s="371"/>
    </row>
    <row r="55" spans="2:9" ht="14.4">
      <c r="B55" s="155" t="s">
        <v>91</v>
      </c>
      <c r="C55" s="192">
        <f>SUM('Marketing-Monthly'!C55:E55)</f>
        <v>0</v>
      </c>
      <c r="D55" s="192">
        <f>IF(('Marketing-Monthly'!H55)="","",SUM('Marketing-Monthly'!F55:H55))</f>
        <v>0</v>
      </c>
      <c r="E55" s="192">
        <f>IF(('Marketing-Monthly'!K55)="","",SUM('Marketing-Monthly'!I55:K55))</f>
        <v>0</v>
      </c>
      <c r="F55" s="675" t="str">
        <f>IF(('Marketing-Monthly'!N55)="","",SUM('Marketing-Monthly'!L55:N55))</f>
        <v/>
      </c>
      <c r="G55" s="209">
        <f>SUM(C55:F55)</f>
        <v>0</v>
      </c>
      <c r="H55" s="210"/>
      <c r="I55" s="377"/>
    </row>
    <row r="56" spans="2:9" ht="14.4">
      <c r="B56" s="157" t="s">
        <v>92</v>
      </c>
      <c r="C56" s="193">
        <f>SUM('Marketing-Monthly'!C56:E56)</f>
        <v>0</v>
      </c>
      <c r="D56" s="193">
        <f>IF(('Marketing-Monthly'!H56)="","",SUM('Marketing-Monthly'!F56:H56))</f>
        <v>0</v>
      </c>
      <c r="E56" s="193">
        <f>IF(('Marketing-Monthly'!K56)="","",SUM('Marketing-Monthly'!I56:K56))</f>
        <v>0</v>
      </c>
      <c r="F56" s="674" t="str">
        <f>IF(('Marketing-Monthly'!N56)="","",SUM('Marketing-Monthly'!L56:N56))</f>
        <v/>
      </c>
      <c r="G56" s="208">
        <f>SUM(C56:F56)</f>
        <v>0</v>
      </c>
      <c r="H56" s="207"/>
      <c r="I56" s="374"/>
    </row>
    <row r="57" spans="2:9" ht="14.4">
      <c r="B57" s="157" t="s">
        <v>93</v>
      </c>
      <c r="C57" s="193">
        <f>SUM('Marketing-Monthly'!C57:E57)</f>
        <v>0</v>
      </c>
      <c r="D57" s="193">
        <f>IF(('Marketing-Monthly'!H57)="","",SUM('Marketing-Monthly'!F57:H57))</f>
        <v>0</v>
      </c>
      <c r="E57" s="193">
        <f>IF(('Marketing-Monthly'!K57)="","",SUM('Marketing-Monthly'!I57:K57))</f>
        <v>0</v>
      </c>
      <c r="F57" s="674" t="str">
        <f>IF(('Marketing-Monthly'!N57)="","",SUM('Marketing-Monthly'!L57:N57))</f>
        <v/>
      </c>
      <c r="G57" s="208">
        <f>SUM(C57:F57)</f>
        <v>0</v>
      </c>
      <c r="H57" s="207"/>
      <c r="I57" s="374"/>
    </row>
    <row r="58" spans="2:9" ht="14.4">
      <c r="B58" s="157" t="s">
        <v>94</v>
      </c>
      <c r="C58" s="193">
        <f>SUM('Marketing-Monthly'!C58:E58)</f>
        <v>0</v>
      </c>
      <c r="D58" s="193">
        <f>IF(('Marketing-Monthly'!H58)="","",SUM('Marketing-Monthly'!F58:H58))</f>
        <v>0</v>
      </c>
      <c r="E58" s="193">
        <f>IF(('Marketing-Monthly'!K58)="","",SUM('Marketing-Monthly'!I58:K58))</f>
        <v>0</v>
      </c>
      <c r="F58" s="674" t="str">
        <f>IF(('Marketing-Monthly'!N58)="","",SUM('Marketing-Monthly'!L58:N58))</f>
        <v/>
      </c>
      <c r="G58" s="208">
        <f>SUM(C58:F58)</f>
        <v>0</v>
      </c>
      <c r="H58" s="207"/>
      <c r="I58" s="374"/>
    </row>
    <row r="59" spans="2:9" ht="14.4">
      <c r="B59" s="158" t="s">
        <v>95</v>
      </c>
      <c r="C59" s="194">
        <f>SUM('Marketing-Monthly'!C59:E59)</f>
        <v>0</v>
      </c>
      <c r="D59" s="194">
        <f>IF(('Marketing-Monthly'!H59)="","",SUM('Marketing-Monthly'!F59:H59))</f>
        <v>0</v>
      </c>
      <c r="E59" s="194">
        <f>IF(('Marketing-Monthly'!K59)="","",SUM('Marketing-Monthly'!I59:K59))</f>
        <v>0</v>
      </c>
      <c r="F59" s="676" t="str">
        <f>IF(('Marketing-Monthly'!N59)="","",SUM('Marketing-Monthly'!L59:N59))</f>
        <v/>
      </c>
      <c r="G59" s="211">
        <f>SUM(C59:F59)</f>
        <v>0</v>
      </c>
      <c r="H59" s="212"/>
      <c r="I59" s="378"/>
    </row>
    <row r="60" spans="2:9">
      <c r="B60" s="157"/>
      <c r="C60" s="193"/>
      <c r="D60" s="193"/>
      <c r="E60" s="193"/>
      <c r="F60" s="193"/>
      <c r="G60" s="198"/>
      <c r="H60" s="193"/>
    </row>
    <row r="61" spans="2:9">
      <c r="B61" s="132" t="s">
        <v>39</v>
      </c>
      <c r="C61" s="201"/>
      <c r="D61" s="193"/>
      <c r="E61" s="193"/>
      <c r="F61" s="194"/>
      <c r="G61" s="201"/>
      <c r="H61" s="201">
        <f>'Marketing-Monthly'!P61</f>
        <v>1248.3598999999999</v>
      </c>
      <c r="I61" s="371"/>
    </row>
    <row r="62" spans="2:9" ht="14.4">
      <c r="B62" s="155" t="s">
        <v>91</v>
      </c>
      <c r="C62" s="192">
        <f>SUM('Marketing-Monthly'!C62:E62)</f>
        <v>0</v>
      </c>
      <c r="D62" s="192">
        <f>IF(('Marketing-Monthly'!H62)="","",SUM('Marketing-Monthly'!F62:H62))</f>
        <v>0</v>
      </c>
      <c r="E62" s="192">
        <f>IF(('Marketing-Monthly'!K62)="","",SUM('Marketing-Monthly'!I62:K62))</f>
        <v>0</v>
      </c>
      <c r="F62" s="675" t="str">
        <f>IF(('Marketing-Monthly'!N62)="","",SUM('Marketing-Monthly'!L62:N62))</f>
        <v/>
      </c>
      <c r="G62" s="209">
        <f>SUM(C62:F62)</f>
        <v>0</v>
      </c>
      <c r="H62" s="210"/>
      <c r="I62" s="377"/>
    </row>
    <row r="63" spans="2:9" ht="14.4">
      <c r="B63" s="157" t="s">
        <v>92</v>
      </c>
      <c r="C63" s="197">
        <f>SUM('Marketing-Monthly'!C63:E63)</f>
        <v>0</v>
      </c>
      <c r="D63" s="197">
        <f>IF(('Marketing-Monthly'!H63)="","",SUM('Marketing-Monthly'!F63:H63))</f>
        <v>0</v>
      </c>
      <c r="E63" s="197">
        <f>IF(('Marketing-Monthly'!K63)="","",SUM('Marketing-Monthly'!I63:K63))</f>
        <v>0</v>
      </c>
      <c r="F63" s="674" t="str">
        <f>IF(('Marketing-Monthly'!N63)="","",SUM('Marketing-Monthly'!L63:N63))</f>
        <v/>
      </c>
      <c r="G63" s="208">
        <f>SUM(C63:F63)</f>
        <v>0</v>
      </c>
      <c r="H63" s="207"/>
      <c r="I63" s="374"/>
    </row>
    <row r="64" spans="2:9" ht="14.4">
      <c r="B64" s="157" t="s">
        <v>93</v>
      </c>
      <c r="C64" s="193">
        <f>SUM('Marketing-Monthly'!C64:E64)</f>
        <v>0</v>
      </c>
      <c r="D64" s="193">
        <f>IF(('Marketing-Monthly'!H64)="","",SUM('Marketing-Monthly'!F64:H64))</f>
        <v>0</v>
      </c>
      <c r="E64" s="193">
        <f>IF(('Marketing-Monthly'!K64)="","",SUM('Marketing-Monthly'!I64:K64))</f>
        <v>0</v>
      </c>
      <c r="F64" s="674" t="str">
        <f>IF(('Marketing-Monthly'!N64)="","",SUM('Marketing-Monthly'!L64:N64))</f>
        <v/>
      </c>
      <c r="G64" s="208">
        <f>SUM(C64:F64)</f>
        <v>0</v>
      </c>
      <c r="H64" s="207"/>
      <c r="I64" s="374"/>
    </row>
    <row r="65" spans="2:9" ht="14.4">
      <c r="B65" s="157" t="s">
        <v>94</v>
      </c>
      <c r="C65" s="193">
        <f>SUM('Marketing-Monthly'!C65:E65)</f>
        <v>0</v>
      </c>
      <c r="D65" s="193">
        <f>IF(('Marketing-Monthly'!H65)="","",SUM('Marketing-Monthly'!F65:H65))</f>
        <v>0</v>
      </c>
      <c r="E65" s="193">
        <f>IF(('Marketing-Monthly'!K65)="","",SUM('Marketing-Monthly'!I65:K65))</f>
        <v>0</v>
      </c>
      <c r="F65" s="674" t="str">
        <f>IF(('Marketing-Monthly'!N65)="","",SUM('Marketing-Monthly'!L65:N65))</f>
        <v/>
      </c>
      <c r="G65" s="208">
        <f>SUM(C65:F65)</f>
        <v>0</v>
      </c>
      <c r="H65" s="207"/>
      <c r="I65" s="374"/>
    </row>
    <row r="66" spans="2:9" ht="14.4">
      <c r="B66" s="158" t="s">
        <v>95</v>
      </c>
      <c r="C66" s="194">
        <f>SUM('Marketing-Monthly'!C66:E66)</f>
        <v>0</v>
      </c>
      <c r="D66" s="194">
        <f>IF(('Marketing-Monthly'!H66)="","",SUM('Marketing-Monthly'!F66:H66))</f>
        <v>0</v>
      </c>
      <c r="E66" s="194">
        <f>IF(('Marketing-Monthly'!K66)="","",SUM('Marketing-Monthly'!I66:K66))</f>
        <v>0</v>
      </c>
      <c r="F66" s="676" t="str">
        <f>IF(('Marketing-Monthly'!N66)="","",SUM('Marketing-Monthly'!L66:N66))</f>
        <v/>
      </c>
      <c r="G66" s="211">
        <f>SUM(C66:F66)</f>
        <v>0</v>
      </c>
      <c r="H66" s="212"/>
      <c r="I66" s="378"/>
    </row>
    <row r="67" spans="2:9">
      <c r="B67" s="157"/>
      <c r="C67" s="193"/>
      <c r="D67" s="193"/>
      <c r="E67" s="193"/>
      <c r="F67" s="193"/>
      <c r="G67" s="198"/>
      <c r="H67" s="193"/>
    </row>
    <row r="68" spans="2:9" ht="16.8" customHeight="1">
      <c r="B68" s="132" t="s">
        <v>182</v>
      </c>
      <c r="C68" s="201"/>
      <c r="D68" s="193"/>
      <c r="E68" s="193"/>
      <c r="F68" s="194"/>
      <c r="G68" s="201"/>
      <c r="H68" s="201">
        <f>'Marketing-Monthly'!P68</f>
        <v>15000</v>
      </c>
      <c r="I68" s="371"/>
    </row>
    <row r="69" spans="2:9" ht="14.4">
      <c r="B69" s="155" t="s">
        <v>91</v>
      </c>
      <c r="C69" s="192">
        <f>SUM('Marketing-Monthly'!C69:E69)</f>
        <v>0</v>
      </c>
      <c r="D69" s="192">
        <f>IF(('Marketing-Monthly'!H69)="","",SUM('Marketing-Monthly'!F69:H69))</f>
        <v>0</v>
      </c>
      <c r="E69" s="192">
        <f>IF(('Marketing-Monthly'!K69)="","",SUM('Marketing-Monthly'!I69:K69))</f>
        <v>0</v>
      </c>
      <c r="F69" s="675" t="str">
        <f>IF(('Marketing-Monthly'!N69)="","",SUM('Marketing-Monthly'!L69:N69))</f>
        <v/>
      </c>
      <c r="G69" s="209">
        <f>SUM(C69:F69)</f>
        <v>0</v>
      </c>
      <c r="H69" s="210"/>
      <c r="I69" s="377"/>
    </row>
    <row r="70" spans="2:9" ht="14.4">
      <c r="B70" s="157" t="s">
        <v>92</v>
      </c>
      <c r="C70" s="193">
        <f>SUM('Marketing-Monthly'!C70:E70)</f>
        <v>0</v>
      </c>
      <c r="D70" s="193">
        <f>IF(('Marketing-Monthly'!H70)="","",SUM('Marketing-Monthly'!F70:H70))</f>
        <v>0</v>
      </c>
      <c r="E70" s="193">
        <f>IF(('Marketing-Monthly'!K70)="","",SUM('Marketing-Monthly'!I70:K70))</f>
        <v>0</v>
      </c>
      <c r="F70" s="674" t="str">
        <f>IF(('Marketing-Monthly'!N70)="","",SUM('Marketing-Monthly'!L70:N70))</f>
        <v/>
      </c>
      <c r="G70" s="208">
        <f>SUM(C70:F70)</f>
        <v>0</v>
      </c>
      <c r="H70" s="207"/>
      <c r="I70" s="374"/>
    </row>
    <row r="71" spans="2:9" ht="14.4">
      <c r="B71" s="157" t="s">
        <v>93</v>
      </c>
      <c r="C71" s="193">
        <f>SUM('Marketing-Monthly'!C71:E71)</f>
        <v>0</v>
      </c>
      <c r="D71" s="193">
        <f>IF(('Marketing-Monthly'!H71)="","",SUM('Marketing-Monthly'!F71:H71))</f>
        <v>0</v>
      </c>
      <c r="E71" s="193">
        <f>IF(('Marketing-Monthly'!K71)="","",SUM('Marketing-Monthly'!I71:K71))</f>
        <v>0</v>
      </c>
      <c r="F71" s="674" t="str">
        <f>IF(('Marketing-Monthly'!N71)="","",SUM('Marketing-Monthly'!L71:N71))</f>
        <v/>
      </c>
      <c r="G71" s="208">
        <f>SUM(C71:F71)</f>
        <v>0</v>
      </c>
      <c r="H71" s="207"/>
      <c r="I71" s="374"/>
    </row>
    <row r="72" spans="2:9" ht="14.4">
      <c r="B72" s="157" t="s">
        <v>94</v>
      </c>
      <c r="C72" s="193">
        <f>SUM('Marketing-Monthly'!C72:E72)</f>
        <v>0</v>
      </c>
      <c r="D72" s="193">
        <f>IF(('Marketing-Monthly'!H72)="","",SUM('Marketing-Monthly'!F72:H72))</f>
        <v>0</v>
      </c>
      <c r="E72" s="193">
        <f>IF(('Marketing-Monthly'!K72)="","",SUM('Marketing-Monthly'!I72:K72))</f>
        <v>0</v>
      </c>
      <c r="F72" s="674" t="str">
        <f>IF(('Marketing-Monthly'!N72)="","",SUM('Marketing-Monthly'!L72:N72))</f>
        <v/>
      </c>
      <c r="G72" s="208">
        <f>SUM(C72:F72)</f>
        <v>0</v>
      </c>
      <c r="H72" s="207"/>
      <c r="I72" s="374"/>
    </row>
    <row r="73" spans="2:9" ht="14.4">
      <c r="B73" s="158" t="s">
        <v>95</v>
      </c>
      <c r="C73" s="194">
        <f>SUM('Marketing-Monthly'!C73:E73)</f>
        <v>0</v>
      </c>
      <c r="D73" s="194">
        <f>IF(('Marketing-Monthly'!H73)="","",SUM('Marketing-Monthly'!F73:H73))</f>
        <v>0</v>
      </c>
      <c r="E73" s="194">
        <f>IF(('Marketing-Monthly'!K73)="","",SUM('Marketing-Monthly'!I73:K73))</f>
        <v>0</v>
      </c>
      <c r="F73" s="676" t="str">
        <f>IF(('Marketing-Monthly'!N73)="","",SUM('Marketing-Monthly'!L73:N73))</f>
        <v/>
      </c>
      <c r="G73" s="211">
        <f>SUM(C73:F73)</f>
        <v>0</v>
      </c>
      <c r="H73" s="212"/>
      <c r="I73" s="378"/>
    </row>
    <row r="74" spans="2:9">
      <c r="B74" s="157"/>
      <c r="C74" s="193"/>
      <c r="D74" s="193"/>
      <c r="E74" s="193"/>
      <c r="F74" s="193"/>
      <c r="G74" s="198"/>
      <c r="H74" s="193"/>
    </row>
    <row r="75" spans="2:9">
      <c r="B75" s="132" t="s">
        <v>42</v>
      </c>
      <c r="C75" s="201"/>
      <c r="D75" s="193"/>
      <c r="E75" s="193"/>
      <c r="F75" s="194"/>
      <c r="G75" s="201"/>
      <c r="H75" s="201">
        <f>'Marketing-Monthly'!P75</f>
        <v>1875</v>
      </c>
      <c r="I75" s="371"/>
    </row>
    <row r="76" spans="2:9" ht="14.4">
      <c r="B76" s="155" t="s">
        <v>91</v>
      </c>
      <c r="C76" s="192">
        <f>SUM('Marketing-Monthly'!C76:E76)</f>
        <v>0</v>
      </c>
      <c r="D76" s="192">
        <f>IF(('Marketing-Monthly'!H76)="","",SUM('Marketing-Monthly'!F76:H76))</f>
        <v>0</v>
      </c>
      <c r="E76" s="192">
        <f>IF(('Marketing-Monthly'!K76)="","",SUM('Marketing-Monthly'!I76:K76))</f>
        <v>0</v>
      </c>
      <c r="F76" s="675" t="str">
        <f>IF(('Marketing-Monthly'!N76)="","",SUM('Marketing-Monthly'!L76:N76))</f>
        <v/>
      </c>
      <c r="G76" s="209">
        <f>SUM(C76:F76)</f>
        <v>0</v>
      </c>
      <c r="H76" s="210"/>
      <c r="I76" s="377"/>
    </row>
    <row r="77" spans="2:9" ht="14.4">
      <c r="B77" s="157" t="s">
        <v>92</v>
      </c>
      <c r="C77" s="197">
        <f>SUM('Marketing-Monthly'!C77:E77)</f>
        <v>0</v>
      </c>
      <c r="D77" s="197">
        <f>IF(('Marketing-Monthly'!H77)="","",SUM('Marketing-Monthly'!F77:H77))</f>
        <v>0</v>
      </c>
      <c r="E77" s="197">
        <f>IF(('Marketing-Monthly'!K77)="","",SUM('Marketing-Monthly'!I77:K77))</f>
        <v>0</v>
      </c>
      <c r="F77" s="674" t="str">
        <f>IF(('Marketing-Monthly'!N77)="","",SUM('Marketing-Monthly'!L77:N77))</f>
        <v/>
      </c>
      <c r="G77" s="208">
        <f>SUM(C77:F77)</f>
        <v>0</v>
      </c>
      <c r="H77" s="207"/>
      <c r="I77" s="374"/>
    </row>
    <row r="78" spans="2:9" ht="14.4">
      <c r="B78" s="157" t="s">
        <v>93</v>
      </c>
      <c r="C78" s="193">
        <f>SUM('Marketing-Monthly'!C78:E78)</f>
        <v>0</v>
      </c>
      <c r="D78" s="193">
        <f>IF(('Marketing-Monthly'!H78)="","",SUM('Marketing-Monthly'!F78:H78))</f>
        <v>0</v>
      </c>
      <c r="E78" s="193">
        <f>IF(('Marketing-Monthly'!K78)="","",SUM('Marketing-Monthly'!I78:K78))</f>
        <v>0</v>
      </c>
      <c r="F78" s="674" t="str">
        <f>IF(('Marketing-Monthly'!N78)="","",SUM('Marketing-Monthly'!L78:N78))</f>
        <v/>
      </c>
      <c r="G78" s="208">
        <f>SUM(C78:F78)</f>
        <v>0</v>
      </c>
      <c r="H78" s="207"/>
      <c r="I78" s="374"/>
    </row>
    <row r="79" spans="2:9" ht="14.4">
      <c r="B79" s="157" t="s">
        <v>94</v>
      </c>
      <c r="C79" s="193">
        <f>SUM('Marketing-Monthly'!C79:E79)</f>
        <v>0</v>
      </c>
      <c r="D79" s="193">
        <f>IF(('Marketing-Monthly'!H79)="","",SUM('Marketing-Monthly'!F79:H79))</f>
        <v>0</v>
      </c>
      <c r="E79" s="193">
        <f>IF(('Marketing-Monthly'!K79)="","",SUM('Marketing-Monthly'!I79:K79))</f>
        <v>0</v>
      </c>
      <c r="F79" s="674" t="str">
        <f>IF(('Marketing-Monthly'!N79)="","",SUM('Marketing-Monthly'!L79:N79))</f>
        <v/>
      </c>
      <c r="G79" s="208">
        <f>SUM(C79:F79)</f>
        <v>0</v>
      </c>
      <c r="H79" s="207"/>
      <c r="I79" s="374"/>
    </row>
    <row r="80" spans="2:9" ht="14.4">
      <c r="B80" s="158" t="s">
        <v>95</v>
      </c>
      <c r="C80" s="514">
        <f>SUM('Marketing-Monthly'!C80:E80)</f>
        <v>0</v>
      </c>
      <c r="D80" s="514">
        <f>IF(('Marketing-Monthly'!H80)="","",SUM('Marketing-Monthly'!F80:H80))</f>
        <v>0</v>
      </c>
      <c r="E80" s="514">
        <f>IF(('Marketing-Monthly'!K80)="","",SUM('Marketing-Monthly'!I80:K80))</f>
        <v>0</v>
      </c>
      <c r="F80" s="676" t="str">
        <f>IF(('Marketing-Monthly'!N80)="","",SUM('Marketing-Monthly'!L80:N80))</f>
        <v/>
      </c>
      <c r="G80" s="211">
        <f>SUM(C80:F80)</f>
        <v>0</v>
      </c>
      <c r="H80" s="212"/>
      <c r="I80" s="378"/>
    </row>
    <row r="81" spans="2:9">
      <c r="B81" s="157"/>
      <c r="C81" s="193"/>
      <c r="D81" s="193"/>
      <c r="E81" s="193"/>
      <c r="F81" s="193"/>
      <c r="G81" s="198"/>
      <c r="H81" s="193"/>
    </row>
    <row r="82" spans="2:9" ht="15">
      <c r="B82" s="132" t="s">
        <v>258</v>
      </c>
      <c r="C82" s="201"/>
      <c r="D82" s="193"/>
      <c r="E82" s="193"/>
      <c r="F82" s="194"/>
      <c r="G82" s="201"/>
      <c r="H82" s="201">
        <f>'Marketing-Monthly'!P82</f>
        <v>515000</v>
      </c>
      <c r="I82" s="371"/>
    </row>
    <row r="83" spans="2:9" ht="14.4">
      <c r="B83" s="155" t="s">
        <v>91</v>
      </c>
      <c r="C83" s="192">
        <f>SUM('Marketing-Monthly'!C83:E83)</f>
        <v>0</v>
      </c>
      <c r="D83" s="192">
        <f>IF(('Marketing-Monthly'!H83)="","",SUM('Marketing-Monthly'!F83:H83))</f>
        <v>0</v>
      </c>
      <c r="E83" s="192">
        <f>IF(('Marketing-Monthly'!K83)="","",SUM('Marketing-Monthly'!I83:K83))</f>
        <v>0</v>
      </c>
      <c r="F83" s="675" t="str">
        <f>IF(('Marketing-Monthly'!N83)="","",SUM('Marketing-Monthly'!L83:N83))</f>
        <v/>
      </c>
      <c r="G83" s="209">
        <f>SUM(C83:F83)</f>
        <v>0</v>
      </c>
      <c r="H83" s="210"/>
      <c r="I83" s="377"/>
    </row>
    <row r="84" spans="2:9" ht="14.4">
      <c r="B84" s="157" t="s">
        <v>92</v>
      </c>
      <c r="C84" s="193">
        <f>SUM('Marketing-Monthly'!C84:E84)</f>
        <v>-40862.220099999999</v>
      </c>
      <c r="D84" s="193">
        <f>IF(('Marketing-Monthly'!H84)="","",SUM('Marketing-Monthly'!F84:H84))</f>
        <v>35485.300000000003</v>
      </c>
      <c r="E84" s="193">
        <f>IF(('Marketing-Monthly'!K84)="","",SUM('Marketing-Monthly'!I84:K84))</f>
        <v>-34402.22</v>
      </c>
      <c r="F84" s="674" t="str">
        <f>IF(('Marketing-Monthly'!N84)="","",SUM('Marketing-Monthly'!L84:N84))</f>
        <v/>
      </c>
      <c r="G84" s="208">
        <f>SUM(C84:F84)</f>
        <v>-39779.140099999997</v>
      </c>
      <c r="H84" s="207"/>
      <c r="I84" s="374"/>
    </row>
    <row r="85" spans="2:9" ht="14.4">
      <c r="B85" s="157" t="s">
        <v>85</v>
      </c>
      <c r="C85" s="197">
        <f>SUM('Marketing-Monthly'!C85:E85)</f>
        <v>4778.9020000000019</v>
      </c>
      <c r="D85" s="197">
        <f>IF(('Marketing-Monthly'!H85)="","",SUM('Marketing-Monthly'!F85:H85))</f>
        <v>4184.5859999999993</v>
      </c>
      <c r="E85" s="197">
        <f>IF(('Marketing-Monthly'!K85)="","",SUM('Marketing-Monthly'!I85:K85))</f>
        <v>4109.8972999999996</v>
      </c>
      <c r="F85" s="674" t="str">
        <f>IF(('Marketing-Monthly'!N85)="","",SUM('Marketing-Monthly'!L85:N85))</f>
        <v/>
      </c>
      <c r="G85" s="208">
        <f>SUM(C85:F85)</f>
        <v>13073.385300000002</v>
      </c>
      <c r="H85" s="207"/>
      <c r="I85" s="374"/>
    </row>
    <row r="86" spans="2:9" ht="14.4">
      <c r="B86" s="157" t="s">
        <v>94</v>
      </c>
      <c r="C86" s="193">
        <f>SUM('Marketing-Monthly'!C86:E86)</f>
        <v>0</v>
      </c>
      <c r="D86" s="193">
        <f>IF(('Marketing-Monthly'!H86)="","",SUM('Marketing-Monthly'!F86:H86))</f>
        <v>166959.93</v>
      </c>
      <c r="E86" s="193">
        <f>IF(('Marketing-Monthly'!K86)="","",SUM('Marketing-Monthly'!I86:K86))</f>
        <v>125512.46</v>
      </c>
      <c r="F86" s="674" t="str">
        <f>IF(('Marketing-Monthly'!N86)="","",SUM('Marketing-Monthly'!L86:N86))</f>
        <v/>
      </c>
      <c r="G86" s="208">
        <f>SUM(C86:F86)</f>
        <v>292472.39</v>
      </c>
      <c r="H86" s="207"/>
      <c r="I86" s="374"/>
    </row>
    <row r="87" spans="2:9" ht="14.4">
      <c r="B87" s="158" t="s">
        <v>95</v>
      </c>
      <c r="C87" s="194">
        <f>SUM('Marketing-Monthly'!C87:E87)</f>
        <v>-211.27880000000002</v>
      </c>
      <c r="D87" s="194">
        <f>IF(('Marketing-Monthly'!H87)="","",SUM('Marketing-Monthly'!F87:H87))</f>
        <v>750.62829999999974</v>
      </c>
      <c r="E87" s="194">
        <f>IF(('Marketing-Monthly'!K87)="","",SUM('Marketing-Monthly'!I87:K87))</f>
        <v>652.67899999999997</v>
      </c>
      <c r="F87" s="676" t="str">
        <f>IF(('Marketing-Monthly'!N87)="","",SUM('Marketing-Monthly'!L87:N87))</f>
        <v/>
      </c>
      <c r="G87" s="211">
        <f>SUM(C87:F87)</f>
        <v>1192.0284999999997</v>
      </c>
      <c r="H87" s="212"/>
      <c r="I87" s="378"/>
    </row>
    <row r="88" spans="2:9">
      <c r="B88" s="157"/>
      <c r="C88" s="193"/>
      <c r="D88" s="193"/>
      <c r="E88" s="193"/>
      <c r="F88" s="193"/>
      <c r="G88" s="198"/>
      <c r="H88" s="193"/>
    </row>
    <row r="89" spans="2:9">
      <c r="B89" s="132" t="s">
        <v>211</v>
      </c>
      <c r="C89" s="194"/>
      <c r="D89" s="198"/>
      <c r="E89" s="198"/>
      <c r="F89" s="194"/>
      <c r="G89" s="201"/>
      <c r="H89" s="201">
        <f>'Marketing-Monthly'!P89</f>
        <v>2293000</v>
      </c>
      <c r="I89" s="371"/>
    </row>
    <row r="90" spans="2:9" ht="14.4">
      <c r="B90" s="155" t="s">
        <v>91</v>
      </c>
      <c r="C90" s="192">
        <f>SUM('Marketing-Monthly'!C90:E90)</f>
        <v>0</v>
      </c>
      <c r="D90" s="192">
        <f>IF(('Marketing-Monthly'!H90)="","",SUM('Marketing-Monthly'!F90:H90))</f>
        <v>0</v>
      </c>
      <c r="E90" s="192">
        <f>IF(('Marketing-Monthly'!K90)="","",SUM('Marketing-Monthly'!I90:K90))</f>
        <v>0</v>
      </c>
      <c r="F90" s="675" t="str">
        <f>IF(('Marketing-Monthly'!N90)="","",SUM('Marketing-Monthly'!L90:N90))</f>
        <v/>
      </c>
      <c r="G90" s="209">
        <f>SUM(C90:F90)</f>
        <v>0</v>
      </c>
      <c r="H90" s="210"/>
      <c r="I90" s="377"/>
    </row>
    <row r="91" spans="2:9" ht="14.4">
      <c r="B91" s="157" t="s">
        <v>92</v>
      </c>
      <c r="C91" s="193">
        <f>SUM('Marketing-Monthly'!C91:E91)</f>
        <v>238477.22</v>
      </c>
      <c r="D91" s="193">
        <f>IF(('Marketing-Monthly'!H91)="","",SUM('Marketing-Monthly'!F91:H91))</f>
        <v>973870.08000000007</v>
      </c>
      <c r="E91" s="193">
        <f>IF(('Marketing-Monthly'!K91)="","",SUM('Marketing-Monthly'!I91:K91))</f>
        <v>114972.07999999999</v>
      </c>
      <c r="F91" s="674" t="str">
        <f>IF(('Marketing-Monthly'!N91)="","",SUM('Marketing-Monthly'!L91:N91))</f>
        <v/>
      </c>
      <c r="G91" s="208">
        <f>SUM(C91:F91)</f>
        <v>1327319.3800000001</v>
      </c>
      <c r="H91" s="207"/>
      <c r="I91" s="374"/>
    </row>
    <row r="92" spans="2:9" ht="14.4">
      <c r="B92" s="157" t="s">
        <v>85</v>
      </c>
      <c r="C92" s="197">
        <f>SUM('Marketing-Monthly'!C92:E92)</f>
        <v>9347.1143000000011</v>
      </c>
      <c r="D92" s="197">
        <f>IF(('Marketing-Monthly'!H92)="","",SUM('Marketing-Monthly'!F92:H92))</f>
        <v>11001.656000000001</v>
      </c>
      <c r="E92" s="197">
        <f>IF(('Marketing-Monthly'!K92)="","",SUM('Marketing-Monthly'!I92:K92))</f>
        <v>10673.120200000001</v>
      </c>
      <c r="F92" s="674" t="str">
        <f>IF(('Marketing-Monthly'!N92)="","",SUM('Marketing-Monthly'!L92:N92))</f>
        <v/>
      </c>
      <c r="G92" s="208">
        <f>SUM(C92:F92)</f>
        <v>31021.890500000005</v>
      </c>
      <c r="H92" s="207"/>
      <c r="I92" s="374"/>
    </row>
    <row r="93" spans="2:9" ht="14.4">
      <c r="B93" s="157" t="s">
        <v>94</v>
      </c>
      <c r="C93" s="193">
        <f>SUM('Marketing-Monthly'!C93:E93)</f>
        <v>20875</v>
      </c>
      <c r="D93" s="193">
        <f>IF(('Marketing-Monthly'!H93)="","",SUM('Marketing-Monthly'!F93:H93))</f>
        <v>82742.540000000008</v>
      </c>
      <c r="E93" s="193">
        <f>IF(('Marketing-Monthly'!K93)="","",SUM('Marketing-Monthly'!I93:K93))</f>
        <v>14558.61</v>
      </c>
      <c r="F93" s="674" t="str">
        <f>IF(('Marketing-Monthly'!N93)="","",SUM('Marketing-Monthly'!L93:N93))</f>
        <v/>
      </c>
      <c r="G93" s="208">
        <f>SUM(C93:F93)</f>
        <v>118176.15000000001</v>
      </c>
      <c r="H93" s="207"/>
      <c r="I93" s="374"/>
    </row>
    <row r="94" spans="2:9" ht="14.4">
      <c r="B94" s="158" t="s">
        <v>95</v>
      </c>
      <c r="C94" s="194">
        <f>SUM('Marketing-Monthly'!C94:E94)</f>
        <v>107.6867</v>
      </c>
      <c r="D94" s="194">
        <f>IF(('Marketing-Monthly'!H94)="","",SUM('Marketing-Monthly'!F94:H94))</f>
        <v>3573.8493000000003</v>
      </c>
      <c r="E94" s="194">
        <f>IF(('Marketing-Monthly'!K94)="","",SUM('Marketing-Monthly'!I94:K94))</f>
        <v>263.01819999999998</v>
      </c>
      <c r="F94" s="676" t="str">
        <f>IF(('Marketing-Monthly'!N94)="","",SUM('Marketing-Monthly'!L94:N94))</f>
        <v/>
      </c>
      <c r="G94" s="211">
        <f>SUM(C94:F94)</f>
        <v>3944.5542000000005</v>
      </c>
      <c r="H94" s="212"/>
      <c r="I94" s="378"/>
    </row>
    <row r="95" spans="2:9">
      <c r="B95" s="157"/>
      <c r="C95" s="193"/>
      <c r="D95" s="193"/>
      <c r="E95" s="193"/>
      <c r="F95" s="193"/>
      <c r="G95" s="198"/>
      <c r="H95" s="193"/>
    </row>
    <row r="96" spans="2:9">
      <c r="B96" s="132" t="s">
        <v>180</v>
      </c>
      <c r="C96" s="194"/>
      <c r="D96" s="198"/>
      <c r="E96" s="198"/>
      <c r="F96" s="194"/>
      <c r="G96" s="201"/>
      <c r="H96" s="201">
        <f>'Marketing-Monthly'!P96</f>
        <v>10000</v>
      </c>
      <c r="I96" s="371"/>
    </row>
    <row r="97" spans="2:9" ht="14.4">
      <c r="B97" s="155" t="s">
        <v>91</v>
      </c>
      <c r="C97" s="192">
        <f>SUM('Marketing-Monthly'!C97:E97)</f>
        <v>0</v>
      </c>
      <c r="D97" s="192">
        <f>IF(('Marketing-Monthly'!H97)="","",SUM('Marketing-Monthly'!F97:H97))</f>
        <v>0</v>
      </c>
      <c r="E97" s="192">
        <f>IF(('Marketing-Monthly'!K97)="","",SUM('Marketing-Monthly'!I97:K97))</f>
        <v>0</v>
      </c>
      <c r="F97" s="675" t="str">
        <f>IF(('Marketing-Monthly'!N97)="","",SUM('Marketing-Monthly'!L97:N97))</f>
        <v/>
      </c>
      <c r="G97" s="209">
        <f>SUM(C97:F97)</f>
        <v>0</v>
      </c>
      <c r="H97" s="210"/>
      <c r="I97" s="377"/>
    </row>
    <row r="98" spans="2:9" ht="14.4">
      <c r="B98" s="157" t="s">
        <v>92</v>
      </c>
      <c r="C98" s="193">
        <f>SUM('Marketing-Monthly'!C98:E98)</f>
        <v>0</v>
      </c>
      <c r="D98" s="193">
        <f>IF(('Marketing-Monthly'!H98)="","",SUM('Marketing-Monthly'!F98:H98))</f>
        <v>0</v>
      </c>
      <c r="E98" s="193">
        <f>IF(('Marketing-Monthly'!K98)="","",SUM('Marketing-Monthly'!I98:K98))</f>
        <v>10938.75</v>
      </c>
      <c r="F98" s="674" t="str">
        <f>IF(('Marketing-Monthly'!N98)="","",SUM('Marketing-Monthly'!L98:N98))</f>
        <v/>
      </c>
      <c r="G98" s="208">
        <f>SUM(C98:F98)</f>
        <v>10938.75</v>
      </c>
      <c r="H98" s="207"/>
      <c r="I98" s="374"/>
    </row>
    <row r="99" spans="2:9" ht="14.4">
      <c r="B99" s="157" t="s">
        <v>85</v>
      </c>
      <c r="C99" s="193">
        <f>SUM('Marketing-Monthly'!C99:E99)</f>
        <v>0</v>
      </c>
      <c r="D99" s="193">
        <f>IF(('Marketing-Monthly'!H99)="","",SUM('Marketing-Monthly'!F99:H99))</f>
        <v>0</v>
      </c>
      <c r="E99" s="193">
        <f>IF(('Marketing-Monthly'!K99)="","",SUM('Marketing-Monthly'!I99:K99))</f>
        <v>0</v>
      </c>
      <c r="F99" s="674" t="str">
        <f>IF(('Marketing-Monthly'!N99)="","",SUM('Marketing-Monthly'!L99:N99))</f>
        <v/>
      </c>
      <c r="G99" s="208">
        <f>SUM(C99:F99)</f>
        <v>0</v>
      </c>
      <c r="H99" s="207"/>
      <c r="I99" s="374"/>
    </row>
    <row r="100" spans="2:9" ht="14.4">
      <c r="B100" s="157" t="s">
        <v>94</v>
      </c>
      <c r="C100" s="193">
        <f>SUM('Marketing-Monthly'!C100:E100)</f>
        <v>0</v>
      </c>
      <c r="D100" s="193">
        <f>IF(('Marketing-Monthly'!H100)="","",SUM('Marketing-Monthly'!F100:H100))</f>
        <v>0</v>
      </c>
      <c r="E100" s="193">
        <f>IF(('Marketing-Monthly'!K100)="","",SUM('Marketing-Monthly'!I100:K100))</f>
        <v>0</v>
      </c>
      <c r="F100" s="674" t="str">
        <f>IF(('Marketing-Monthly'!N100)="","",SUM('Marketing-Monthly'!L100:N100))</f>
        <v/>
      </c>
      <c r="G100" s="208">
        <f>SUM(C100:F100)</f>
        <v>0</v>
      </c>
      <c r="H100" s="207"/>
      <c r="I100" s="374"/>
    </row>
    <row r="101" spans="2:9" ht="14.4">
      <c r="B101" s="158" t="s">
        <v>95</v>
      </c>
      <c r="C101" s="194">
        <f>SUM('Marketing-Monthly'!C101:E101)</f>
        <v>0</v>
      </c>
      <c r="D101" s="194">
        <f>IF(('Marketing-Monthly'!H101)="","",SUM('Marketing-Monthly'!F101:H101))</f>
        <v>0</v>
      </c>
      <c r="E101" s="194">
        <f>IF(('Marketing-Monthly'!K101)="","",SUM('Marketing-Monthly'!I101:K101))</f>
        <v>56.88</v>
      </c>
      <c r="F101" s="676" t="str">
        <f>IF(('Marketing-Monthly'!N101)="","",SUM('Marketing-Monthly'!L101:N101))</f>
        <v/>
      </c>
      <c r="G101" s="211">
        <f>SUM(C101:F101)</f>
        <v>56.88</v>
      </c>
      <c r="H101" s="212"/>
      <c r="I101" s="378"/>
    </row>
    <row r="102" spans="2:9">
      <c r="B102" s="157"/>
      <c r="C102" s="193"/>
      <c r="D102" s="193"/>
      <c r="E102" s="193"/>
      <c r="F102" s="193"/>
      <c r="G102" s="198"/>
      <c r="H102" s="193"/>
    </row>
    <row r="103" spans="2:9">
      <c r="B103" s="132" t="s">
        <v>240</v>
      </c>
      <c r="C103" s="194"/>
      <c r="D103" s="198"/>
      <c r="E103" s="198"/>
      <c r="F103" s="194"/>
      <c r="G103" s="201"/>
      <c r="H103" s="201">
        <f>'Marketing-Monthly'!P103</f>
        <v>0</v>
      </c>
      <c r="I103" s="371"/>
    </row>
    <row r="104" spans="2:9" ht="14.4">
      <c r="B104" s="155" t="s">
        <v>91</v>
      </c>
      <c r="C104" s="192">
        <f>SUM('Marketing-Monthly'!C104:E104)</f>
        <v>0</v>
      </c>
      <c r="D104" s="192">
        <f>IF(('Marketing-Monthly'!H104)="","",SUM('Marketing-Monthly'!F104:H104))</f>
        <v>0</v>
      </c>
      <c r="E104" s="192">
        <f>IF(('Marketing-Monthly'!K104)="","",SUM('Marketing-Monthly'!I104:K104))</f>
        <v>0</v>
      </c>
      <c r="F104" s="675" t="str">
        <f>IF(('Marketing-Monthly'!N104)="","",SUM('Marketing-Monthly'!L104:N104))</f>
        <v/>
      </c>
      <c r="G104" s="209">
        <f>SUM(C104:F104)</f>
        <v>0</v>
      </c>
      <c r="H104" s="210"/>
      <c r="I104" s="377"/>
    </row>
    <row r="105" spans="2:9" ht="14.4">
      <c r="B105" s="157" t="s">
        <v>92</v>
      </c>
      <c r="C105" s="193">
        <f>SUM('Marketing-Monthly'!C105:E105)</f>
        <v>0</v>
      </c>
      <c r="D105" s="193">
        <f>IF(('Marketing-Monthly'!H105)="","",SUM('Marketing-Monthly'!F105:H105))</f>
        <v>0</v>
      </c>
      <c r="E105" s="193">
        <f>IF(('Marketing-Monthly'!K105)="","",SUM('Marketing-Monthly'!I105:K105))</f>
        <v>0</v>
      </c>
      <c r="F105" s="674" t="str">
        <f>IF(('Marketing-Monthly'!N105)="","",SUM('Marketing-Monthly'!L105:N105))</f>
        <v/>
      </c>
      <c r="G105" s="208">
        <f>SUM(C105:F105)</f>
        <v>0</v>
      </c>
      <c r="H105" s="207"/>
      <c r="I105" s="374"/>
    </row>
    <row r="106" spans="2:9" ht="14.4">
      <c r="B106" s="157" t="s">
        <v>85</v>
      </c>
      <c r="C106" s="193">
        <f>SUM('Marketing-Monthly'!C106:E106)</f>
        <v>0</v>
      </c>
      <c r="D106" s="193">
        <f>IF(('Marketing-Monthly'!H106)="","",SUM('Marketing-Monthly'!F106:H106))</f>
        <v>0</v>
      </c>
      <c r="E106" s="193">
        <f>IF(('Marketing-Monthly'!K106)="","",SUM('Marketing-Monthly'!I106:K106))</f>
        <v>0</v>
      </c>
      <c r="F106" s="674" t="str">
        <f>IF(('Marketing-Monthly'!N106)="","",SUM('Marketing-Monthly'!L106:N106))</f>
        <v/>
      </c>
      <c r="G106" s="208">
        <f>SUM(C106:F106)</f>
        <v>0</v>
      </c>
      <c r="H106" s="207"/>
      <c r="I106" s="374"/>
    </row>
    <row r="107" spans="2:9" ht="14.4">
      <c r="B107" s="157" t="s">
        <v>94</v>
      </c>
      <c r="C107" s="193">
        <f>SUM('Marketing-Monthly'!C107:E107)</f>
        <v>24450</v>
      </c>
      <c r="D107" s="193">
        <f>IF(('Marketing-Monthly'!H107)="","",SUM('Marketing-Monthly'!F107:H107))</f>
        <v>5.69</v>
      </c>
      <c r="E107" s="193">
        <f>IF(('Marketing-Monthly'!K107)="","",SUM('Marketing-Monthly'!I107:K107))</f>
        <v>5353.89</v>
      </c>
      <c r="F107" s="674" t="str">
        <f>IF(('Marketing-Monthly'!N107)="","",SUM('Marketing-Monthly'!L107:N107))</f>
        <v/>
      </c>
      <c r="G107" s="208">
        <f>SUM(C107:F107)</f>
        <v>29809.579999999998</v>
      </c>
      <c r="H107" s="207"/>
      <c r="I107" s="374"/>
    </row>
    <row r="108" spans="2:9" ht="14.4">
      <c r="B108" s="158" t="s">
        <v>95</v>
      </c>
      <c r="C108" s="194">
        <f>SUM('Marketing-Monthly'!C108:E108)</f>
        <v>127.14</v>
      </c>
      <c r="D108" s="194">
        <f>IF(('Marketing-Monthly'!H108)="","",SUM('Marketing-Monthly'!F108:H108))</f>
        <v>1095</v>
      </c>
      <c r="E108" s="194">
        <f>IF(('Marketing-Monthly'!K108)="","",SUM('Marketing-Monthly'!I108:K108))</f>
        <v>27.84</v>
      </c>
      <c r="F108" s="676" t="str">
        <f>IF(('Marketing-Monthly'!N108)="","",SUM('Marketing-Monthly'!L108:N108))</f>
        <v/>
      </c>
      <c r="G108" s="211">
        <f>SUM(C108:F108)</f>
        <v>1249.98</v>
      </c>
      <c r="H108" s="212"/>
      <c r="I108" s="378"/>
    </row>
    <row r="109" spans="2:9">
      <c r="B109" s="157"/>
      <c r="C109" s="193"/>
      <c r="D109" s="193"/>
      <c r="E109" s="193"/>
      <c r="F109" s="193"/>
      <c r="G109" s="208"/>
      <c r="H109" s="207"/>
      <c r="I109" s="374"/>
    </row>
    <row r="110" spans="2:9" ht="15.6">
      <c r="B110" s="141" t="s">
        <v>96</v>
      </c>
      <c r="C110" s="199">
        <f t="shared" ref="C110:F110" si="2">SUM(C50,C55:C59,C62:C66,C69:C73,C76:C80,C83:C87,C90:C94,C97:C101,C104:C108)</f>
        <v>266624.31200000003</v>
      </c>
      <c r="D110" s="199">
        <f>SUM(D50,D55:D59,D62:D66,D69:D73,D76:D80,D83:D87,D90:D94,D97:D101,D104:D108)</f>
        <v>1289599.5289999999</v>
      </c>
      <c r="E110" s="199">
        <f>SUM(E50,E55:E59,E62:E66,E69:E73,E76:E80,E83:E87,E90:E94,E97:E101,E104:E108)</f>
        <v>264449.86220000003</v>
      </c>
      <c r="F110" s="199">
        <f t="shared" si="2"/>
        <v>0</v>
      </c>
      <c r="G110" s="199">
        <f>SUM(G50,G55:G59,G62:G66,G69:G73,G76:G80,G83:G87,G90:G94,G97:G101,G104:G108)</f>
        <v>1820673.7031999999</v>
      </c>
      <c r="H110" s="199">
        <f>SUM(H50,H96,H89,H82,H75,H68,H61,H54,H103)</f>
        <v>3337372.7198000001</v>
      </c>
      <c r="I110" s="370"/>
    </row>
    <row r="111" spans="2:9">
      <c r="C111"/>
      <c r="D111"/>
      <c r="E111"/>
      <c r="F111"/>
      <c r="G111"/>
      <c r="H111" s="193"/>
    </row>
    <row r="112" spans="2:9" ht="15.6">
      <c r="B112" s="134" t="s">
        <v>97</v>
      </c>
      <c r="C112" s="194"/>
      <c r="D112" s="194"/>
      <c r="E112" s="194"/>
      <c r="F112" s="194"/>
      <c r="G112" s="194"/>
      <c r="H112" s="194"/>
      <c r="I112" s="379"/>
    </row>
    <row r="113" spans="2:9">
      <c r="B113" s="154" t="s">
        <v>91</v>
      </c>
      <c r="C113" s="123">
        <f>SUM('Marketing-Monthly'!F113:H113)</f>
        <v>0</v>
      </c>
      <c r="D113" s="123">
        <f>SUM('Marketing-Monthly'!F113:H113)</f>
        <v>0</v>
      </c>
      <c r="E113" s="123">
        <f>IF('Marketing-Monthly'!K113=" ","",SUM('Marketing-Monthly'!I113:K113))</f>
        <v>0</v>
      </c>
      <c r="F113" s="123" t="str">
        <f>IF('Marketing-Monthly'!N113=" ","",SUM('Marketing-Monthly'!J113:L113))</f>
        <v/>
      </c>
      <c r="G113" s="209">
        <f t="shared" ref="G113:G118" si="3">SUM(C113:F113)</f>
        <v>0</v>
      </c>
      <c r="H113" s="210"/>
      <c r="I113" s="377"/>
    </row>
    <row r="114" spans="2:9">
      <c r="B114" s="157" t="s">
        <v>92</v>
      </c>
      <c r="C114" s="123">
        <f>SUM('Marketing-Monthly'!C114:E114)</f>
        <v>197614.99990000002</v>
      </c>
      <c r="D114" s="123">
        <f>SUM('Marketing-Monthly'!F114:H114)</f>
        <v>1009355.3799999999</v>
      </c>
      <c r="E114" s="123">
        <f>IF('Marketing-Monthly'!K114=" ","",SUM('Marketing-Monthly'!I114:K114))</f>
        <v>91508.609999999986</v>
      </c>
      <c r="F114" s="123" t="str">
        <f>IF('Marketing-Monthly'!N114=" ","",SUM('Marketing-Monthly'!J114:L114))</f>
        <v/>
      </c>
      <c r="G114" s="208">
        <f t="shared" si="3"/>
        <v>1298478.9898999999</v>
      </c>
      <c r="H114" s="207"/>
      <c r="I114" s="374"/>
    </row>
    <row r="115" spans="2:9">
      <c r="B115" s="157" t="s">
        <v>85</v>
      </c>
      <c r="C115" s="123">
        <f>SUM('Marketing-Monthly'!C115:E115)</f>
        <v>14126.016300000005</v>
      </c>
      <c r="D115" s="123">
        <f>SUM('Marketing-Monthly'!F115:H115)</f>
        <v>15186.241999999998</v>
      </c>
      <c r="E115" s="123">
        <f>IF('Marketing-Monthly'!K115=" ","",SUM('Marketing-Monthly'!I115:K115))</f>
        <v>14783.017500000002</v>
      </c>
      <c r="F115" s="123" t="str">
        <f>IF('Marketing-Monthly'!N115=" ","",SUM('Marketing-Monthly'!J115:L115))</f>
        <v/>
      </c>
      <c r="G115" s="208">
        <f t="shared" si="3"/>
        <v>44095.275800000003</v>
      </c>
      <c r="H115" s="207"/>
      <c r="I115" s="374"/>
    </row>
    <row r="116" spans="2:9">
      <c r="B116" s="157" t="s">
        <v>94</v>
      </c>
      <c r="C116" s="123">
        <f>SUM('Marketing-Monthly'!C116:E116)</f>
        <v>45325</v>
      </c>
      <c r="D116" s="123">
        <f>SUM('Marketing-Monthly'!F116:H116)</f>
        <v>249708.15999999997</v>
      </c>
      <c r="E116" s="123">
        <f>IF('Marketing-Monthly'!K116=" ","",SUM('Marketing-Monthly'!I116:K116))</f>
        <v>145424.96000000002</v>
      </c>
      <c r="F116" s="123" t="str">
        <f>IF('Marketing-Monthly'!N116=" ","",SUM('Marketing-Monthly'!J116:L116))</f>
        <v/>
      </c>
      <c r="G116" s="208">
        <f t="shared" si="3"/>
        <v>440458.12</v>
      </c>
      <c r="H116" s="207"/>
      <c r="I116" s="374"/>
    </row>
    <row r="117" spans="2:9">
      <c r="B117" s="157" t="s">
        <v>95</v>
      </c>
      <c r="C117" s="123">
        <f>SUM('Marketing-Monthly'!C117:E117)</f>
        <v>23.547899999999984</v>
      </c>
      <c r="D117" s="123">
        <f>SUM('Marketing-Monthly'!F117:H117)</f>
        <v>5419.4776000000002</v>
      </c>
      <c r="E117" s="123">
        <f>IF('Marketing-Monthly'!K117=" ","",SUM('Marketing-Monthly'!I117:K117))</f>
        <v>1000.4172000000001</v>
      </c>
      <c r="F117" s="123" t="str">
        <f>IF('Marketing-Monthly'!N117=" ","",SUM('Marketing-Monthly'!J117:L117))</f>
        <v/>
      </c>
      <c r="G117" s="208">
        <f t="shared" si="3"/>
        <v>6443.4426999999996</v>
      </c>
      <c r="H117" s="207"/>
      <c r="I117" s="374"/>
    </row>
    <row r="118" spans="2:9">
      <c r="B118" s="152" t="s">
        <v>103</v>
      </c>
      <c r="C118" s="123">
        <f>SUM('Marketing-Monthly'!C118:E118)</f>
        <v>9534.7479000000021</v>
      </c>
      <c r="D118" s="123">
        <f>SUM('Marketing-Monthly'!F118:H118)</f>
        <v>9930.2693999999992</v>
      </c>
      <c r="E118" s="123">
        <f>IF('Marketing-Monthly'!K118="","",SUM('Marketing-Monthly'!I118:K118))</f>
        <v>11732.8575</v>
      </c>
      <c r="F118" s="123" t="str">
        <f>IF('Marketing-Monthly'!N118="","",SUM('Marketing-Monthly'!J118:L118))</f>
        <v/>
      </c>
      <c r="G118" s="208">
        <f t="shared" si="3"/>
        <v>31197.874799999998</v>
      </c>
      <c r="H118" s="207"/>
      <c r="I118" s="374"/>
    </row>
    <row r="119" spans="2:9" ht="15.6">
      <c r="B119" s="141" t="s">
        <v>98</v>
      </c>
      <c r="C119" s="199">
        <f t="shared" ref="C119:G119" si="4">SUM(C113:C118)</f>
        <v>266624.31200000003</v>
      </c>
      <c r="D119" s="199">
        <f t="shared" si="4"/>
        <v>1289599.5290000001</v>
      </c>
      <c r="E119" s="199">
        <f t="shared" si="4"/>
        <v>264449.86220000003</v>
      </c>
      <c r="F119" s="199">
        <f>SUM(F113:F118)</f>
        <v>0</v>
      </c>
      <c r="G119" s="199">
        <f t="shared" si="4"/>
        <v>1820673.7032000001</v>
      </c>
      <c r="H119" s="199">
        <f>H110</f>
        <v>3337372.7198000001</v>
      </c>
      <c r="I119" s="370"/>
    </row>
    <row r="120" spans="2:9">
      <c r="B120" s="135"/>
      <c r="C120" s="383" t="b">
        <f t="shared" ref="C120:G120" si="5">C110=C119</f>
        <v>1</v>
      </c>
      <c r="D120" s="383" t="b">
        <f t="shared" si="5"/>
        <v>1</v>
      </c>
      <c r="E120" s="383" t="b">
        <f t="shared" si="5"/>
        <v>1</v>
      </c>
      <c r="F120" s="383" t="b">
        <f t="shared" si="5"/>
        <v>1</v>
      </c>
      <c r="G120" s="383" t="b">
        <f t="shared" si="5"/>
        <v>1</v>
      </c>
      <c r="H120" s="192"/>
      <c r="I120" s="380"/>
    </row>
    <row r="121" spans="2:9" ht="15.6">
      <c r="B121" s="134" t="s">
        <v>99</v>
      </c>
      <c r="C121" s="194"/>
      <c r="D121" s="194"/>
      <c r="E121" s="194"/>
      <c r="F121" s="194"/>
      <c r="G121" s="194"/>
      <c r="H121" s="194"/>
      <c r="I121" s="379"/>
    </row>
    <row r="122" spans="2:9">
      <c r="B122" s="154" t="s">
        <v>106</v>
      </c>
      <c r="C122" s="123">
        <f>SUM('Marketing-Monthly'!C122:E122)</f>
        <v>84.726725000000016</v>
      </c>
      <c r="D122" s="123">
        <f>SUM('Marketing-Monthly'!F122:H122)</f>
        <v>90.019243000000003</v>
      </c>
      <c r="E122" s="123">
        <f>IF('Marketing-Monthly'!K122="","",SUM('Marketing-Monthly'!I122:K122))</f>
        <v>109.814234</v>
      </c>
      <c r="F122" s="123" t="str">
        <f>IF('Marketing-Monthly'!N122="","",SUM('Marketing-Monthly'!J122:L122))</f>
        <v/>
      </c>
      <c r="G122" s="209">
        <f>SUM(C122:F122)</f>
        <v>284.560202</v>
      </c>
      <c r="H122" s="210"/>
      <c r="I122" s="377"/>
    </row>
    <row r="123" spans="2:9">
      <c r="B123" s="157" t="s">
        <v>100</v>
      </c>
      <c r="C123" s="123">
        <f>SUM('Marketing-Monthly'!C123:E123)</f>
        <v>31457.286366</v>
      </c>
      <c r="D123" s="123">
        <f>SUM('Marketing-Monthly'!F123:H123)</f>
        <v>8302.229440000001</v>
      </c>
      <c r="E123" s="123">
        <f>IF('Marketing-Monthly'!K123="","",SUM('Marketing-Monthly'!I123:K123))</f>
        <v>22963.372719999999</v>
      </c>
      <c r="F123" s="123" t="str">
        <f>IF('Marketing-Monthly'!N123="","",SUM('Marketing-Monthly'!J123:L123))</f>
        <v/>
      </c>
      <c r="G123" s="208">
        <f>SUM(C123:F123)</f>
        <v>62722.888526000002</v>
      </c>
      <c r="H123" s="207"/>
      <c r="I123" s="374"/>
    </row>
    <row r="124" spans="2:9" ht="14.25" customHeight="1">
      <c r="B124" s="157" t="s">
        <v>101</v>
      </c>
      <c r="C124" s="123">
        <f>SUM('Marketing-Monthly'!C124:E124)</f>
        <v>2527.8830690000004</v>
      </c>
      <c r="D124" s="123">
        <f>SUM('Marketing-Monthly'!F124:H124)</f>
        <v>1710.3656169999999</v>
      </c>
      <c r="E124" s="123">
        <f>IF('Marketing-Monthly'!K124="","",SUM('Marketing-Monthly'!I124:K124))</f>
        <v>4285.5964459999996</v>
      </c>
      <c r="F124" s="123" t="str">
        <f>IF('Marketing-Monthly'!N124="","",SUM('Marketing-Monthly'!J124:L124))</f>
        <v/>
      </c>
      <c r="G124" s="208">
        <f>SUM(C124:F124)</f>
        <v>8523.8451320000004</v>
      </c>
      <c r="H124" s="207"/>
      <c r="I124" s="374"/>
    </row>
    <row r="125" spans="2:9" ht="15">
      <c r="B125" s="157" t="s">
        <v>256</v>
      </c>
      <c r="C125" s="123">
        <f>SUM('Marketing-Monthly'!C125:E125)</f>
        <v>232554.41584000003</v>
      </c>
      <c r="D125" s="123">
        <f>SUM('Marketing-Monthly'!F125:H125)</f>
        <v>1279496.9147000001</v>
      </c>
      <c r="E125" s="123">
        <f>IF('Marketing-Monthly'!K125="","",SUM('Marketing-Monthly'!I125:K125))</f>
        <v>237091.07879999996</v>
      </c>
      <c r="F125" s="123" t="str">
        <f>IF('Marketing-Monthly'!N125="","",SUM('Marketing-Monthly'!J125:L125))</f>
        <v/>
      </c>
      <c r="G125" s="208">
        <f>SUM(C125:F125)</f>
        <v>1749142.40934</v>
      </c>
      <c r="H125" s="207"/>
      <c r="I125" s="374"/>
    </row>
    <row r="126" spans="2:9" ht="15.6">
      <c r="B126" s="141" t="s">
        <v>126</v>
      </c>
      <c r="C126" s="199">
        <f>SUM(C122:C125)</f>
        <v>266624.31200000003</v>
      </c>
      <c r="D126" s="199">
        <f t="shared" ref="D126:G126" si="6">SUM(D122:D125)</f>
        <v>1289599.5290000001</v>
      </c>
      <c r="E126" s="199">
        <f>SUM(E122:E125)</f>
        <v>264449.86219999997</v>
      </c>
      <c r="F126" s="199">
        <f t="shared" si="6"/>
        <v>0</v>
      </c>
      <c r="G126" s="199">
        <f t="shared" si="6"/>
        <v>1820673.7032000001</v>
      </c>
      <c r="H126" s="199">
        <f>H110</f>
        <v>3337372.7198000001</v>
      </c>
      <c r="I126" s="370"/>
    </row>
    <row r="127" spans="2:9">
      <c r="C127" s="383" t="b">
        <f>SUM('Marketing-Monthly'!C126:E126)='Marketing-Quarterly'!C126</f>
        <v>1</v>
      </c>
      <c r="D127" s="383" t="b">
        <f>SUM('Marketing-Monthly'!F126:H126)='Marketing-Quarterly'!D126</f>
        <v>1</v>
      </c>
      <c r="E127" s="383" t="b">
        <f t="shared" ref="E127:G127" si="7">E126=E119</f>
        <v>1</v>
      </c>
      <c r="F127" s="383" t="b">
        <f t="shared" si="7"/>
        <v>1</v>
      </c>
      <c r="G127" s="383" t="b">
        <f t="shared" si="7"/>
        <v>1</v>
      </c>
      <c r="H127" s="123"/>
    </row>
    <row r="128" spans="2:9">
      <c r="B128" s="136" t="s">
        <v>16</v>
      </c>
      <c r="C128" s="133"/>
      <c r="D128" s="133"/>
      <c r="E128" s="133"/>
      <c r="F128" s="133"/>
      <c r="G128" s="133"/>
      <c r="H128" s="133"/>
    </row>
    <row r="129" spans="2:8" ht="56.4" customHeight="1">
      <c r="B129" s="792" t="s">
        <v>208</v>
      </c>
      <c r="C129" s="792"/>
      <c r="D129" s="792"/>
      <c r="E129" s="792"/>
      <c r="F129" s="792"/>
      <c r="G129" s="792"/>
      <c r="H129" s="792"/>
    </row>
    <row r="130" spans="2:8">
      <c r="B130" s="156" t="s">
        <v>218</v>
      </c>
      <c r="C130" s="137"/>
      <c r="D130" s="137"/>
      <c r="E130" s="137"/>
      <c r="F130" s="137"/>
      <c r="G130" s="137"/>
    </row>
    <row r="131" spans="2:8">
      <c r="B131" s="215" t="s">
        <v>259</v>
      </c>
      <c r="C131" s="137"/>
      <c r="D131" s="137"/>
      <c r="E131" s="137"/>
      <c r="F131" s="137"/>
      <c r="G131" s="137"/>
    </row>
    <row r="132" spans="2:8">
      <c r="B132" s="156" t="s">
        <v>257</v>
      </c>
    </row>
  </sheetData>
  <mergeCells count="6">
    <mergeCell ref="I5:I6"/>
    <mergeCell ref="B129:H129"/>
    <mergeCell ref="H5:H6"/>
    <mergeCell ref="B1:H1"/>
    <mergeCell ref="C5:F5"/>
    <mergeCell ref="G5:G6"/>
  </mergeCells>
  <conditionalFormatting sqref="C127:G127 C120:D120 F120:G120">
    <cfRule type="cellIs" dxfId="3" priority="7" operator="equal">
      <formula>FALSE</formula>
    </cfRule>
  </conditionalFormatting>
  <conditionalFormatting sqref="C11:D11 F11">
    <cfRule type="containsText" dxfId="2" priority="4" operator="containsText" text="FALSE">
      <formula>NOT(ISERROR(SEARCH("FALSE",C11)))</formula>
    </cfRule>
  </conditionalFormatting>
  <conditionalFormatting sqref="E120">
    <cfRule type="cellIs" dxfId="1" priority="2" operator="equal">
      <formula>FALSE</formula>
    </cfRule>
  </conditionalFormatting>
  <conditionalFormatting sqref="E11">
    <cfRule type="containsText" dxfId="0" priority="1" operator="containsText" text="FALSE">
      <formula>NOT(ISERROR(SEARCH("FALSE",E11)))</formula>
    </cfRule>
  </conditionalFormatting>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C17:C26 C29:C39 C55:C77 C78:C106 C107:C108 D29:D31 C40:C48 E22:E23 E39:E41 D24:D26 D17:D21 D34:D36 D32:D33 D42:D44 D47:D48 D55:D59 D62:D66 D69:D73 D76:D80 D83:D87 D90:D94 D97:D101 D104:D108 E27:E29 E30:E31 E34:E36 E45:E46 D39 D8:D9 E9 E17:E21 E24:E26 E32:E33 E42:E44 E47:E48 E55:E59 E62:E66 E69:E73 E76:E80 C8:C9 E83:E87 E90:E94 E97:E101 E104:E108 F17:F21 F24:F39 F42:F44 F74:F75 F67:F68 F60:F61 F55:F59 F62:F66 F69:F73 F76:F83 F90:F106" formulaRange="1"/>
    <ignoredError sqref="H5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M639"/>
  <sheetViews>
    <sheetView showGridLines="0" view="pageBreakPreview" zoomScale="60" zoomScaleNormal="60" workbookViewId="0">
      <selection activeCell="B1" sqref="B1:Y1"/>
    </sheetView>
  </sheetViews>
  <sheetFormatPr defaultColWidth="10.7109375" defaultRowHeight="13.8"/>
  <cols>
    <col min="1" max="1" width="2" style="686" customWidth="1"/>
    <col min="2" max="2" width="77.42578125" style="686" customWidth="1"/>
    <col min="3" max="3" width="68.140625" style="686" customWidth="1"/>
    <col min="4" max="4" width="14.42578125" style="691" customWidth="1"/>
    <col min="5" max="5" width="13.42578125" style="692" customWidth="1"/>
    <col min="6" max="6" width="34.5703125" style="686" bestFit="1" customWidth="1"/>
    <col min="7" max="7" width="26.42578125" style="686" bestFit="1" customWidth="1"/>
    <col min="8" max="8" width="18" style="686" bestFit="1" customWidth="1"/>
    <col min="9" max="9" width="19.7109375" style="686" customWidth="1"/>
    <col min="10" max="10" width="24.42578125" style="686" bestFit="1" customWidth="1"/>
    <col min="11" max="11" width="19.7109375" style="686" customWidth="1"/>
    <col min="12" max="12" width="18.7109375" style="686" customWidth="1"/>
    <col min="13" max="13" width="8.140625" style="686" customWidth="1"/>
    <col min="14" max="14" width="7.85546875" style="686" customWidth="1"/>
    <col min="15" max="28" width="10.7109375" style="686" customWidth="1"/>
    <col min="29" max="16384" width="10.7109375" style="686"/>
  </cols>
  <sheetData>
    <row r="1" spans="1:13" ht="40.950000000000003" customHeight="1">
      <c r="B1" s="807" t="s">
        <v>285</v>
      </c>
      <c r="C1" s="807"/>
      <c r="D1" s="807"/>
      <c r="E1" s="807"/>
      <c r="F1" s="807"/>
      <c r="G1" s="807"/>
      <c r="H1" s="807"/>
      <c r="I1" s="807"/>
      <c r="J1" s="807"/>
      <c r="K1" s="807"/>
      <c r="L1" s="807"/>
      <c r="M1" s="687"/>
    </row>
    <row r="2" spans="1:13">
      <c r="A2" s="688"/>
      <c r="B2" s="689" t="s">
        <v>0</v>
      </c>
      <c r="C2" s="688"/>
      <c r="D2" s="688"/>
      <c r="E2" s="688"/>
      <c r="F2" s="688"/>
      <c r="G2" s="688"/>
      <c r="H2" s="688"/>
      <c r="I2" s="688"/>
      <c r="J2" s="688"/>
      <c r="K2" s="688"/>
      <c r="L2" s="688"/>
      <c r="M2" s="688"/>
    </row>
    <row r="3" spans="1:13">
      <c r="A3" s="737"/>
      <c r="B3" s="808"/>
      <c r="C3" s="808"/>
      <c r="D3" s="808"/>
      <c r="E3" s="808"/>
      <c r="F3" s="808"/>
      <c r="G3" s="808"/>
      <c r="H3" s="808"/>
      <c r="I3" s="808"/>
      <c r="J3" s="808"/>
      <c r="K3" s="808"/>
      <c r="L3" s="808"/>
      <c r="M3" s="737"/>
    </row>
    <row r="4" spans="1:13">
      <c r="C4" s="690" t="s">
        <v>78</v>
      </c>
    </row>
    <row r="5" spans="1:13" ht="49.8" customHeight="1">
      <c r="B5" s="693" t="s">
        <v>73</v>
      </c>
      <c r="C5" s="693" t="s">
        <v>168</v>
      </c>
      <c r="D5" s="693" t="s">
        <v>79</v>
      </c>
      <c r="E5" s="694" t="s">
        <v>76</v>
      </c>
      <c r="F5" s="695" t="s">
        <v>140</v>
      </c>
      <c r="G5" s="695" t="s">
        <v>141</v>
      </c>
      <c r="H5" s="695" t="s">
        <v>165</v>
      </c>
      <c r="I5" s="695" t="s">
        <v>156</v>
      </c>
      <c r="J5" s="695" t="s">
        <v>222</v>
      </c>
      <c r="K5" s="695" t="s">
        <v>223</v>
      </c>
      <c r="L5" s="695" t="s">
        <v>221</v>
      </c>
    </row>
    <row r="6" spans="1:13">
      <c r="B6" s="651" t="s">
        <v>175</v>
      </c>
      <c r="C6" s="696"/>
      <c r="D6" s="652"/>
      <c r="E6" s="653"/>
      <c r="F6" s="654"/>
      <c r="G6" s="654"/>
      <c r="H6" s="655"/>
      <c r="I6" s="654"/>
      <c r="J6" s="697"/>
      <c r="K6" s="697"/>
      <c r="L6" s="698"/>
    </row>
    <row r="7" spans="1:13">
      <c r="B7" s="660"/>
      <c r="C7" s="660" t="s">
        <v>385</v>
      </c>
      <c r="D7" s="661">
        <v>1</v>
      </c>
      <c r="E7" s="662">
        <v>43712</v>
      </c>
      <c r="F7" s="663" t="s">
        <v>382</v>
      </c>
      <c r="G7" s="658">
        <v>30.1</v>
      </c>
      <c r="H7" s="658" t="s">
        <v>365</v>
      </c>
      <c r="I7" s="663" t="s">
        <v>372</v>
      </c>
      <c r="J7" s="722">
        <v>0.66319444444444442</v>
      </c>
      <c r="K7" s="722">
        <v>0.78055555555555556</v>
      </c>
      <c r="L7" s="723">
        <f>K7-J7</f>
        <v>0.11736111111111114</v>
      </c>
    </row>
    <row r="8" spans="1:13">
      <c r="B8" s="660"/>
      <c r="C8" s="660" t="s">
        <v>385</v>
      </c>
      <c r="D8" s="661">
        <v>2</v>
      </c>
      <c r="E8" s="662">
        <v>43716</v>
      </c>
      <c r="F8" s="663" t="s">
        <v>384</v>
      </c>
      <c r="G8" s="658">
        <v>0.26</v>
      </c>
      <c r="H8" s="658" t="s">
        <v>365</v>
      </c>
      <c r="I8" s="654" t="s">
        <v>366</v>
      </c>
      <c r="J8" s="722">
        <v>0.77083333333333337</v>
      </c>
      <c r="K8" s="722">
        <v>0.77777777777777779</v>
      </c>
      <c r="L8" s="657">
        <f t="shared" ref="L8" si="0">(K8-J8)+L7</f>
        <v>0.12430555555555556</v>
      </c>
    </row>
    <row r="9" spans="1:13">
      <c r="B9" s="660"/>
      <c r="C9" s="721"/>
      <c r="D9" s="661"/>
      <c r="E9" s="662"/>
      <c r="F9" s="663"/>
      <c r="G9" s="663"/>
      <c r="H9" s="658"/>
      <c r="I9" s="663"/>
      <c r="J9" s="722"/>
      <c r="K9" s="722"/>
      <c r="L9" s="723"/>
    </row>
    <row r="10" spans="1:13">
      <c r="B10" s="660"/>
      <c r="C10" s="660" t="s">
        <v>386</v>
      </c>
      <c r="D10" s="661">
        <v>1</v>
      </c>
      <c r="E10" s="662">
        <v>43712</v>
      </c>
      <c r="F10" s="663" t="s">
        <v>382</v>
      </c>
      <c r="G10" s="658">
        <v>441.2</v>
      </c>
      <c r="H10" s="658" t="s">
        <v>365</v>
      </c>
      <c r="I10" s="663" t="s">
        <v>372</v>
      </c>
      <c r="J10" s="722">
        <v>0.63888888888888895</v>
      </c>
      <c r="K10" s="722">
        <v>0.79166666666666663</v>
      </c>
      <c r="L10" s="723">
        <f>K10-J10</f>
        <v>0.15277777777777768</v>
      </c>
    </row>
    <row r="11" spans="1:13">
      <c r="B11" s="660"/>
      <c r="C11" s="660" t="s">
        <v>386</v>
      </c>
      <c r="D11" s="661">
        <v>2</v>
      </c>
      <c r="E11" s="662">
        <v>43716</v>
      </c>
      <c r="F11" s="663" t="s">
        <v>384</v>
      </c>
      <c r="G11" s="658">
        <v>0</v>
      </c>
      <c r="H11" s="658" t="s">
        <v>365</v>
      </c>
      <c r="I11" s="654" t="s">
        <v>366</v>
      </c>
      <c r="J11" s="722">
        <v>0.77083333333333337</v>
      </c>
      <c r="K11" s="722">
        <v>0.77777777777777779</v>
      </c>
      <c r="L11" s="657">
        <f t="shared" ref="L11" si="1">(K11-J11)+L10</f>
        <v>0.1597222222222221</v>
      </c>
    </row>
    <row r="12" spans="1:13">
      <c r="B12" s="660"/>
      <c r="C12" s="721"/>
      <c r="D12" s="661"/>
      <c r="E12" s="662"/>
      <c r="F12" s="663"/>
      <c r="G12" s="663"/>
      <c r="H12" s="658"/>
      <c r="I12" s="663"/>
      <c r="J12" s="722"/>
      <c r="K12" s="722"/>
      <c r="L12" s="723"/>
    </row>
    <row r="13" spans="1:13">
      <c r="B13" s="660"/>
      <c r="C13" s="651" t="s">
        <v>367</v>
      </c>
      <c r="D13" s="652">
        <v>1</v>
      </c>
      <c r="E13" s="662">
        <v>43627</v>
      </c>
      <c r="F13" s="654" t="s">
        <v>247</v>
      </c>
      <c r="G13" s="658">
        <v>-0.55637089999999989</v>
      </c>
      <c r="H13" s="658" t="s">
        <v>347</v>
      </c>
      <c r="I13" s="654" t="s">
        <v>248</v>
      </c>
      <c r="J13" s="656">
        <v>0.75</v>
      </c>
      <c r="K13" s="656">
        <v>0.79166666666666663</v>
      </c>
      <c r="L13" s="657">
        <f>K13-J13</f>
        <v>4.166666666666663E-2</v>
      </c>
    </row>
    <row r="14" spans="1:13">
      <c r="B14" s="660"/>
      <c r="C14" s="651" t="s">
        <v>367</v>
      </c>
      <c r="D14" s="652">
        <v>2</v>
      </c>
      <c r="E14" s="662">
        <v>43628</v>
      </c>
      <c r="F14" s="654" t="s">
        <v>247</v>
      </c>
      <c r="G14" s="658">
        <v>-0.32749670000000003</v>
      </c>
      <c r="H14" s="658" t="s">
        <v>347</v>
      </c>
      <c r="I14" s="654" t="s">
        <v>248</v>
      </c>
      <c r="J14" s="656">
        <v>0.75</v>
      </c>
      <c r="K14" s="656">
        <v>0.79166666666666663</v>
      </c>
      <c r="L14" s="657">
        <f t="shared" ref="L14:L29" si="2">(K14-J14)+L13</f>
        <v>8.3333333333333259E-2</v>
      </c>
    </row>
    <row r="15" spans="1:13">
      <c r="B15" s="660"/>
      <c r="C15" s="651" t="s">
        <v>367</v>
      </c>
      <c r="D15" s="652">
        <v>3</v>
      </c>
      <c r="E15" s="662">
        <v>43683</v>
      </c>
      <c r="F15" s="654" t="s">
        <v>247</v>
      </c>
      <c r="G15" s="658">
        <v>2.6869999999999896</v>
      </c>
      <c r="H15" s="658" t="s">
        <v>365</v>
      </c>
      <c r="I15" s="654" t="s">
        <v>248</v>
      </c>
      <c r="J15" s="656">
        <v>0.75</v>
      </c>
      <c r="K15" s="656">
        <v>0.79166666666666663</v>
      </c>
      <c r="L15" s="657">
        <f t="shared" si="2"/>
        <v>0.12499999999999989</v>
      </c>
    </row>
    <row r="16" spans="1:13">
      <c r="B16" s="660"/>
      <c r="C16" s="651" t="s">
        <v>367</v>
      </c>
      <c r="D16" s="652">
        <v>4</v>
      </c>
      <c r="E16" s="662">
        <v>43691</v>
      </c>
      <c r="F16" s="654" t="s">
        <v>247</v>
      </c>
      <c r="G16" s="658">
        <v>2.6869999999999896</v>
      </c>
      <c r="H16" s="658" t="s">
        <v>365</v>
      </c>
      <c r="I16" s="654" t="s">
        <v>248</v>
      </c>
      <c r="J16" s="656">
        <v>0.75</v>
      </c>
      <c r="K16" s="656">
        <v>0.79166666666666663</v>
      </c>
      <c r="L16" s="657">
        <f t="shared" si="2"/>
        <v>0.16666666666666652</v>
      </c>
    </row>
    <row r="17" spans="2:12">
      <c r="B17" s="660"/>
      <c r="C17" s="651" t="s">
        <v>367</v>
      </c>
      <c r="D17" s="652">
        <v>5</v>
      </c>
      <c r="E17" s="662">
        <v>43692</v>
      </c>
      <c r="F17" s="654" t="s">
        <v>247</v>
      </c>
      <c r="G17" s="658">
        <v>2.6869999999999896</v>
      </c>
      <c r="H17" s="658" t="s">
        <v>365</v>
      </c>
      <c r="I17" s="654" t="s">
        <v>248</v>
      </c>
      <c r="J17" s="656">
        <v>0.75</v>
      </c>
      <c r="K17" s="656">
        <v>0.79166666666666663</v>
      </c>
      <c r="L17" s="657">
        <f t="shared" si="2"/>
        <v>0.20833333333333315</v>
      </c>
    </row>
    <row r="18" spans="2:12">
      <c r="B18" s="660"/>
      <c r="C18" s="651" t="s">
        <v>367</v>
      </c>
      <c r="D18" s="652">
        <v>6</v>
      </c>
      <c r="E18" s="662">
        <v>43704</v>
      </c>
      <c r="F18" s="654" t="s">
        <v>247</v>
      </c>
      <c r="G18" s="658">
        <v>2.6869999999999896</v>
      </c>
      <c r="H18" s="658" t="s">
        <v>365</v>
      </c>
      <c r="I18" s="654" t="s">
        <v>248</v>
      </c>
      <c r="J18" s="656">
        <v>0.75</v>
      </c>
      <c r="K18" s="656">
        <v>0.79166666666666663</v>
      </c>
      <c r="L18" s="657">
        <f t="shared" si="2"/>
        <v>0.24999999999999978</v>
      </c>
    </row>
    <row r="19" spans="2:12">
      <c r="B19" s="660"/>
      <c r="C19" s="651" t="s">
        <v>367</v>
      </c>
      <c r="D19" s="652">
        <v>7</v>
      </c>
      <c r="E19" s="662">
        <v>43705</v>
      </c>
      <c r="F19" s="654" t="s">
        <v>247</v>
      </c>
      <c r="G19" s="658">
        <v>2.6869999999999896</v>
      </c>
      <c r="H19" s="658" t="s">
        <v>365</v>
      </c>
      <c r="I19" s="654" t="s">
        <v>248</v>
      </c>
      <c r="J19" s="656">
        <v>0.75</v>
      </c>
      <c r="K19" s="656">
        <v>0.79166666666666663</v>
      </c>
      <c r="L19" s="657">
        <f t="shared" si="2"/>
        <v>0.29166666666666641</v>
      </c>
    </row>
    <row r="20" spans="2:12">
      <c r="B20" s="660"/>
      <c r="C20" s="651" t="s">
        <v>367</v>
      </c>
      <c r="D20" s="652">
        <v>8</v>
      </c>
      <c r="E20" s="662">
        <v>43712</v>
      </c>
      <c r="F20" s="654" t="s">
        <v>247</v>
      </c>
      <c r="G20" s="658">
        <v>2.4269999999999889</v>
      </c>
      <c r="H20" s="658" t="s">
        <v>365</v>
      </c>
      <c r="I20" s="654" t="s">
        <v>248</v>
      </c>
      <c r="J20" s="656">
        <v>0.70833333333333337</v>
      </c>
      <c r="K20" s="656">
        <v>0.79166666666666663</v>
      </c>
      <c r="L20" s="657">
        <f t="shared" si="2"/>
        <v>0.37499999999999967</v>
      </c>
    </row>
    <row r="21" spans="2:12">
      <c r="B21" s="660"/>
      <c r="C21" s="651" t="s">
        <v>367</v>
      </c>
      <c r="D21" s="652">
        <v>9</v>
      </c>
      <c r="E21" s="662">
        <v>43713</v>
      </c>
      <c r="F21" s="654" t="s">
        <v>247</v>
      </c>
      <c r="G21" s="658">
        <v>2.4269999999999889</v>
      </c>
      <c r="H21" s="658" t="s">
        <v>365</v>
      </c>
      <c r="I21" s="654" t="s">
        <v>248</v>
      </c>
      <c r="J21" s="656">
        <v>0.625</v>
      </c>
      <c r="K21" s="656">
        <v>0.79166666666666663</v>
      </c>
      <c r="L21" s="657">
        <f t="shared" si="2"/>
        <v>0.5416666666666663</v>
      </c>
    </row>
    <row r="22" spans="2:12">
      <c r="B22" s="660"/>
      <c r="C22" s="651" t="s">
        <v>367</v>
      </c>
      <c r="D22" s="652">
        <v>10</v>
      </c>
      <c r="E22" s="662">
        <v>43714</v>
      </c>
      <c r="F22" s="654" t="s">
        <v>247</v>
      </c>
      <c r="G22" s="658">
        <v>2.4269999999999889</v>
      </c>
      <c r="H22" s="658" t="s">
        <v>365</v>
      </c>
      <c r="I22" s="654" t="s">
        <v>248</v>
      </c>
      <c r="J22" s="656">
        <v>0.75</v>
      </c>
      <c r="K22" s="656">
        <v>0.79166666666666663</v>
      </c>
      <c r="L22" s="657">
        <f t="shared" si="2"/>
        <v>0.58333333333333293</v>
      </c>
    </row>
    <row r="23" spans="2:12">
      <c r="B23" s="660"/>
      <c r="C23" s="651" t="s">
        <v>367</v>
      </c>
      <c r="D23" s="652">
        <v>11</v>
      </c>
      <c r="E23" s="662">
        <v>43717</v>
      </c>
      <c r="F23" s="654" t="s">
        <v>247</v>
      </c>
      <c r="G23" s="658">
        <v>2.4269999999999889</v>
      </c>
      <c r="H23" s="658" t="s">
        <v>365</v>
      </c>
      <c r="I23" s="654" t="s">
        <v>248</v>
      </c>
      <c r="J23" s="656">
        <v>0.70833333333333337</v>
      </c>
      <c r="K23" s="656">
        <v>0.79166666666666663</v>
      </c>
      <c r="L23" s="657">
        <f t="shared" si="2"/>
        <v>0.66666666666666619</v>
      </c>
    </row>
    <row r="24" spans="2:12">
      <c r="B24" s="660"/>
      <c r="C24" s="651" t="s">
        <v>367</v>
      </c>
      <c r="D24" s="652">
        <v>12</v>
      </c>
      <c r="E24" s="662">
        <v>43720</v>
      </c>
      <c r="F24" s="654" t="s">
        <v>247</v>
      </c>
      <c r="G24" s="658">
        <v>2.4269999999999889</v>
      </c>
      <c r="H24" s="658" t="s">
        <v>365</v>
      </c>
      <c r="I24" s="654" t="s">
        <v>248</v>
      </c>
      <c r="J24" s="656">
        <v>0.75</v>
      </c>
      <c r="K24" s="656">
        <v>0.79166666666666663</v>
      </c>
      <c r="L24" s="657">
        <f t="shared" si="2"/>
        <v>0.70833333333333282</v>
      </c>
    </row>
    <row r="25" spans="2:12">
      <c r="B25" s="660"/>
      <c r="C25" s="651" t="s">
        <v>367</v>
      </c>
      <c r="D25" s="652">
        <v>13</v>
      </c>
      <c r="E25" s="662">
        <v>43753</v>
      </c>
      <c r="F25" s="654" t="s">
        <v>247</v>
      </c>
      <c r="G25" s="658">
        <v>2.5069999999999881</v>
      </c>
      <c r="H25" s="658" t="s">
        <v>365</v>
      </c>
      <c r="I25" s="654" t="s">
        <v>248</v>
      </c>
      <c r="J25" s="656">
        <v>0.75</v>
      </c>
      <c r="K25" s="656">
        <v>0.79166666666666663</v>
      </c>
      <c r="L25" s="657">
        <f t="shared" si="2"/>
        <v>0.74999999999999944</v>
      </c>
    </row>
    <row r="26" spans="2:12">
      <c r="B26" s="660"/>
      <c r="C26" s="651" t="s">
        <v>367</v>
      </c>
      <c r="D26" s="652">
        <v>14</v>
      </c>
      <c r="E26" s="662">
        <v>43754</v>
      </c>
      <c r="F26" s="654" t="s">
        <v>247</v>
      </c>
      <c r="G26" s="658">
        <v>2.5069999999999881</v>
      </c>
      <c r="H26" s="658" t="s">
        <v>365</v>
      </c>
      <c r="I26" s="654" t="s">
        <v>248</v>
      </c>
      <c r="J26" s="656">
        <v>0.75</v>
      </c>
      <c r="K26" s="656">
        <v>0.79166666666666663</v>
      </c>
      <c r="L26" s="657">
        <f t="shared" si="2"/>
        <v>0.79166666666666607</v>
      </c>
    </row>
    <row r="27" spans="2:12">
      <c r="B27" s="660"/>
      <c r="C27" s="651" t="s">
        <v>367</v>
      </c>
      <c r="D27" s="652">
        <v>15</v>
      </c>
      <c r="E27" s="662">
        <v>43759</v>
      </c>
      <c r="F27" s="654" t="s">
        <v>247</v>
      </c>
      <c r="G27" s="658">
        <v>2.5069999999999881</v>
      </c>
      <c r="H27" s="658" t="s">
        <v>365</v>
      </c>
      <c r="I27" s="654" t="s">
        <v>248</v>
      </c>
      <c r="J27" s="656">
        <v>0.75</v>
      </c>
      <c r="K27" s="656">
        <v>0.79166666666666663</v>
      </c>
      <c r="L27" s="657">
        <f t="shared" si="2"/>
        <v>0.8333333333333327</v>
      </c>
    </row>
    <row r="28" spans="2:12">
      <c r="B28" s="660"/>
      <c r="C28" s="651" t="s">
        <v>367</v>
      </c>
      <c r="D28" s="652">
        <v>16</v>
      </c>
      <c r="E28" s="662">
        <v>43760</v>
      </c>
      <c r="F28" s="654" t="s">
        <v>247</v>
      </c>
      <c r="G28" s="658">
        <v>2.5069999999999881</v>
      </c>
      <c r="H28" s="658" t="s">
        <v>365</v>
      </c>
      <c r="I28" s="654" t="s">
        <v>248</v>
      </c>
      <c r="J28" s="656">
        <v>0.70833333333333337</v>
      </c>
      <c r="K28" s="656">
        <v>0.79166666666666663</v>
      </c>
      <c r="L28" s="657">
        <f t="shared" si="2"/>
        <v>0.91666666666666596</v>
      </c>
    </row>
    <row r="29" spans="2:12">
      <c r="B29" s="660"/>
      <c r="C29" s="651" t="s">
        <v>367</v>
      </c>
      <c r="D29" s="652">
        <v>17</v>
      </c>
      <c r="E29" s="662">
        <v>43761</v>
      </c>
      <c r="F29" s="654" t="s">
        <v>247</v>
      </c>
      <c r="G29" s="658">
        <v>2.5069999999999881</v>
      </c>
      <c r="H29" s="658" t="s">
        <v>365</v>
      </c>
      <c r="I29" s="654" t="s">
        <v>248</v>
      </c>
      <c r="J29" s="656">
        <v>0.75</v>
      </c>
      <c r="K29" s="656">
        <v>0.79166666666666663</v>
      </c>
      <c r="L29" s="657">
        <f t="shared" si="2"/>
        <v>0.95833333333333259</v>
      </c>
    </row>
    <row r="30" spans="2:12">
      <c r="B30" s="660"/>
      <c r="C30" s="721"/>
      <c r="D30" s="661"/>
      <c r="E30" s="662"/>
      <c r="F30" s="663"/>
      <c r="G30" s="663"/>
      <c r="H30" s="658"/>
      <c r="I30" s="663"/>
      <c r="J30" s="722"/>
      <c r="K30" s="722"/>
      <c r="L30" s="723"/>
    </row>
    <row r="31" spans="2:12">
      <c r="B31" s="660"/>
      <c r="C31" s="651" t="s">
        <v>367</v>
      </c>
      <c r="D31" s="652">
        <v>1</v>
      </c>
      <c r="E31" s="662">
        <v>43669</v>
      </c>
      <c r="F31" s="654" t="s">
        <v>247</v>
      </c>
      <c r="G31" s="658">
        <v>0.33243609999999996</v>
      </c>
      <c r="H31" s="658" t="s">
        <v>347</v>
      </c>
      <c r="I31" s="654" t="s">
        <v>249</v>
      </c>
      <c r="J31" s="656">
        <v>0.75</v>
      </c>
      <c r="K31" s="656">
        <v>0.79166666666666663</v>
      </c>
      <c r="L31" s="657">
        <f>K31-J31</f>
        <v>4.166666666666663E-2</v>
      </c>
    </row>
    <row r="32" spans="2:12">
      <c r="B32" s="660"/>
      <c r="C32" s="651" t="s">
        <v>367</v>
      </c>
      <c r="D32" s="652">
        <v>2</v>
      </c>
      <c r="E32" s="662">
        <v>43670</v>
      </c>
      <c r="F32" s="654" t="s">
        <v>247</v>
      </c>
      <c r="G32" s="658">
        <v>0.55990459999999997</v>
      </c>
      <c r="H32" s="658" t="s">
        <v>347</v>
      </c>
      <c r="I32" s="654" t="s">
        <v>249</v>
      </c>
      <c r="J32" s="656">
        <v>0.75</v>
      </c>
      <c r="K32" s="656">
        <v>0.79166666666666663</v>
      </c>
      <c r="L32" s="657">
        <f t="shared" ref="L32:L46" si="3">(K32-J32)+L31</f>
        <v>8.3333333333333259E-2</v>
      </c>
    </row>
    <row r="33" spans="2:12">
      <c r="B33" s="660"/>
      <c r="C33" s="651" t="s">
        <v>367</v>
      </c>
      <c r="D33" s="652">
        <v>3</v>
      </c>
      <c r="E33" s="662">
        <v>43691</v>
      </c>
      <c r="F33" s="654" t="s">
        <v>247</v>
      </c>
      <c r="G33" s="658">
        <v>0.63500000000000012</v>
      </c>
      <c r="H33" s="658" t="s">
        <v>365</v>
      </c>
      <c r="I33" s="654" t="s">
        <v>249</v>
      </c>
      <c r="J33" s="656">
        <v>0.75</v>
      </c>
      <c r="K33" s="656">
        <v>0.79166666666666663</v>
      </c>
      <c r="L33" s="657">
        <f t="shared" si="3"/>
        <v>0.12499999999999989</v>
      </c>
    </row>
    <row r="34" spans="2:12">
      <c r="B34" s="660"/>
      <c r="C34" s="651" t="s">
        <v>367</v>
      </c>
      <c r="D34" s="652">
        <v>4</v>
      </c>
      <c r="E34" s="662">
        <v>43692</v>
      </c>
      <c r="F34" s="654" t="s">
        <v>247</v>
      </c>
      <c r="G34" s="658">
        <v>0.63500000000000012</v>
      </c>
      <c r="H34" s="658" t="s">
        <v>365</v>
      </c>
      <c r="I34" s="654" t="s">
        <v>249</v>
      </c>
      <c r="J34" s="656">
        <v>0.75</v>
      </c>
      <c r="K34" s="656">
        <v>0.79166666666666663</v>
      </c>
      <c r="L34" s="657">
        <f t="shared" si="3"/>
        <v>0.16666666666666652</v>
      </c>
    </row>
    <row r="35" spans="2:12">
      <c r="B35" s="660"/>
      <c r="C35" s="651" t="s">
        <v>367</v>
      </c>
      <c r="D35" s="652">
        <v>5</v>
      </c>
      <c r="E35" s="662">
        <v>43704</v>
      </c>
      <c r="F35" s="654" t="s">
        <v>247</v>
      </c>
      <c r="G35" s="658">
        <v>0.63500000000000012</v>
      </c>
      <c r="H35" s="658" t="s">
        <v>365</v>
      </c>
      <c r="I35" s="654" t="s">
        <v>249</v>
      </c>
      <c r="J35" s="656">
        <v>0.75</v>
      </c>
      <c r="K35" s="656">
        <v>0.79166666666666663</v>
      </c>
      <c r="L35" s="657">
        <f t="shared" si="3"/>
        <v>0.20833333333333315</v>
      </c>
    </row>
    <row r="36" spans="2:12">
      <c r="B36" s="660"/>
      <c r="C36" s="651" t="s">
        <v>367</v>
      </c>
      <c r="D36" s="652">
        <v>6</v>
      </c>
      <c r="E36" s="662">
        <v>43705</v>
      </c>
      <c r="F36" s="654" t="s">
        <v>247</v>
      </c>
      <c r="G36" s="658">
        <v>0.63500000000000012</v>
      </c>
      <c r="H36" s="658" t="s">
        <v>365</v>
      </c>
      <c r="I36" s="654" t="s">
        <v>249</v>
      </c>
      <c r="J36" s="656">
        <v>0.75</v>
      </c>
      <c r="K36" s="656">
        <v>0.79166666666666663</v>
      </c>
      <c r="L36" s="657">
        <f t="shared" si="3"/>
        <v>0.24999999999999978</v>
      </c>
    </row>
    <row r="37" spans="2:12">
      <c r="B37" s="660"/>
      <c r="C37" s="651" t="s">
        <v>367</v>
      </c>
      <c r="D37" s="652">
        <v>7</v>
      </c>
      <c r="E37" s="662">
        <v>43712</v>
      </c>
      <c r="F37" s="654" t="s">
        <v>247</v>
      </c>
      <c r="G37" s="658">
        <v>0.57000000000000017</v>
      </c>
      <c r="H37" s="658" t="s">
        <v>365</v>
      </c>
      <c r="I37" s="654" t="s">
        <v>249</v>
      </c>
      <c r="J37" s="656">
        <v>0.70833333333333337</v>
      </c>
      <c r="K37" s="656">
        <v>0.79166666666666663</v>
      </c>
      <c r="L37" s="657">
        <f t="shared" si="3"/>
        <v>0.33333333333333304</v>
      </c>
    </row>
    <row r="38" spans="2:12">
      <c r="B38" s="660"/>
      <c r="C38" s="651" t="s">
        <v>367</v>
      </c>
      <c r="D38" s="652">
        <v>8</v>
      </c>
      <c r="E38" s="662">
        <v>43713</v>
      </c>
      <c r="F38" s="654" t="s">
        <v>247</v>
      </c>
      <c r="G38" s="658">
        <v>0.57000000000000017</v>
      </c>
      <c r="H38" s="658" t="s">
        <v>365</v>
      </c>
      <c r="I38" s="654" t="s">
        <v>249</v>
      </c>
      <c r="J38" s="656">
        <v>0.66666666666666663</v>
      </c>
      <c r="K38" s="656">
        <v>0.79166666666666663</v>
      </c>
      <c r="L38" s="657">
        <f t="shared" si="3"/>
        <v>0.45833333333333304</v>
      </c>
    </row>
    <row r="39" spans="2:12">
      <c r="B39" s="660"/>
      <c r="C39" s="651" t="s">
        <v>367</v>
      </c>
      <c r="D39" s="652">
        <v>9</v>
      </c>
      <c r="E39" s="662">
        <v>43714</v>
      </c>
      <c r="F39" s="654" t="s">
        <v>247</v>
      </c>
      <c r="G39" s="658">
        <v>0.57000000000000017</v>
      </c>
      <c r="H39" s="658" t="s">
        <v>365</v>
      </c>
      <c r="I39" s="654" t="s">
        <v>249</v>
      </c>
      <c r="J39" s="656">
        <v>0.75</v>
      </c>
      <c r="K39" s="656">
        <v>0.79166666666666663</v>
      </c>
      <c r="L39" s="657">
        <f t="shared" si="3"/>
        <v>0.49999999999999967</v>
      </c>
    </row>
    <row r="40" spans="2:12">
      <c r="B40" s="660"/>
      <c r="C40" s="651" t="s">
        <v>367</v>
      </c>
      <c r="D40" s="652">
        <v>10</v>
      </c>
      <c r="E40" s="662">
        <v>43717</v>
      </c>
      <c r="F40" s="654" t="s">
        <v>247</v>
      </c>
      <c r="G40" s="658">
        <v>0.57000000000000017</v>
      </c>
      <c r="H40" s="658" t="s">
        <v>365</v>
      </c>
      <c r="I40" s="654" t="s">
        <v>249</v>
      </c>
      <c r="J40" s="656">
        <v>0.70833333333333337</v>
      </c>
      <c r="K40" s="656">
        <v>0.79166666666666663</v>
      </c>
      <c r="L40" s="657">
        <f t="shared" si="3"/>
        <v>0.58333333333333293</v>
      </c>
    </row>
    <row r="41" spans="2:12">
      <c r="B41" s="660"/>
      <c r="C41" s="651" t="s">
        <v>367</v>
      </c>
      <c r="D41" s="652">
        <v>11</v>
      </c>
      <c r="E41" s="662">
        <v>43720</v>
      </c>
      <c r="F41" s="654" t="s">
        <v>247</v>
      </c>
      <c r="G41" s="658">
        <v>0.57000000000000017</v>
      </c>
      <c r="H41" s="658" t="s">
        <v>365</v>
      </c>
      <c r="I41" s="654" t="s">
        <v>249</v>
      </c>
      <c r="J41" s="656">
        <v>0.75</v>
      </c>
      <c r="K41" s="656">
        <v>0.79166666666666663</v>
      </c>
      <c r="L41" s="657">
        <f t="shared" si="3"/>
        <v>0.62499999999999956</v>
      </c>
    </row>
    <row r="42" spans="2:12">
      <c r="B42" s="660"/>
      <c r="C42" s="651" t="s">
        <v>367</v>
      </c>
      <c r="D42" s="652">
        <v>12</v>
      </c>
      <c r="E42" s="662">
        <v>43753</v>
      </c>
      <c r="F42" s="654" t="s">
        <v>247</v>
      </c>
      <c r="G42" s="658">
        <v>0.59000000000000008</v>
      </c>
      <c r="H42" s="658" t="s">
        <v>365</v>
      </c>
      <c r="I42" s="654" t="s">
        <v>249</v>
      </c>
      <c r="J42" s="656">
        <v>0.75</v>
      </c>
      <c r="K42" s="656">
        <v>0.79166666666666663</v>
      </c>
      <c r="L42" s="657">
        <f t="shared" si="3"/>
        <v>0.66666666666666619</v>
      </c>
    </row>
    <row r="43" spans="2:12">
      <c r="B43" s="660"/>
      <c r="C43" s="651" t="s">
        <v>367</v>
      </c>
      <c r="D43" s="652">
        <v>13</v>
      </c>
      <c r="E43" s="662">
        <v>43754</v>
      </c>
      <c r="F43" s="654" t="s">
        <v>247</v>
      </c>
      <c r="G43" s="658">
        <v>0.59000000000000008</v>
      </c>
      <c r="H43" s="658" t="s">
        <v>365</v>
      </c>
      <c r="I43" s="654" t="s">
        <v>249</v>
      </c>
      <c r="J43" s="656">
        <v>0.75</v>
      </c>
      <c r="K43" s="656">
        <v>0.79166666666666663</v>
      </c>
      <c r="L43" s="657">
        <f t="shared" si="3"/>
        <v>0.70833333333333282</v>
      </c>
    </row>
    <row r="44" spans="2:12">
      <c r="B44" s="660"/>
      <c r="C44" s="651" t="s">
        <v>367</v>
      </c>
      <c r="D44" s="652">
        <v>14</v>
      </c>
      <c r="E44" s="662">
        <v>43759</v>
      </c>
      <c r="F44" s="654" t="s">
        <v>247</v>
      </c>
      <c r="G44" s="658">
        <v>0.59000000000000008</v>
      </c>
      <c r="H44" s="658" t="s">
        <v>365</v>
      </c>
      <c r="I44" s="654" t="s">
        <v>249</v>
      </c>
      <c r="J44" s="656">
        <v>0.75</v>
      </c>
      <c r="K44" s="656">
        <v>0.79166666666666663</v>
      </c>
      <c r="L44" s="657">
        <f t="shared" si="3"/>
        <v>0.74999999999999944</v>
      </c>
    </row>
    <row r="45" spans="2:12">
      <c r="B45" s="660"/>
      <c r="C45" s="651" t="s">
        <v>367</v>
      </c>
      <c r="D45" s="652">
        <v>15</v>
      </c>
      <c r="E45" s="662">
        <v>43760</v>
      </c>
      <c r="F45" s="654" t="s">
        <v>247</v>
      </c>
      <c r="G45" s="658">
        <v>0.59000000000000008</v>
      </c>
      <c r="H45" s="658" t="s">
        <v>365</v>
      </c>
      <c r="I45" s="654" t="s">
        <v>249</v>
      </c>
      <c r="J45" s="656">
        <v>0.70833333333333337</v>
      </c>
      <c r="K45" s="656">
        <v>0.79166666666666663</v>
      </c>
      <c r="L45" s="657">
        <f t="shared" si="3"/>
        <v>0.8333333333333327</v>
      </c>
    </row>
    <row r="46" spans="2:12">
      <c r="B46" s="660"/>
      <c r="C46" s="651" t="s">
        <v>367</v>
      </c>
      <c r="D46" s="652">
        <v>16</v>
      </c>
      <c r="E46" s="662">
        <v>43761</v>
      </c>
      <c r="F46" s="654" t="s">
        <v>247</v>
      </c>
      <c r="G46" s="658">
        <v>0.59000000000000008</v>
      </c>
      <c r="H46" s="658" t="s">
        <v>365</v>
      </c>
      <c r="I46" s="654" t="s">
        <v>249</v>
      </c>
      <c r="J46" s="656">
        <v>0.75</v>
      </c>
      <c r="K46" s="656">
        <v>0.79166666666666663</v>
      </c>
      <c r="L46" s="657">
        <f t="shared" si="3"/>
        <v>0.87499999999999933</v>
      </c>
    </row>
    <row r="47" spans="2:12">
      <c r="B47" s="660"/>
      <c r="C47" s="721"/>
      <c r="D47" s="661"/>
      <c r="E47" s="662"/>
      <c r="F47" s="663"/>
      <c r="G47" s="663"/>
      <c r="H47" s="658"/>
      <c r="I47" s="663"/>
      <c r="J47" s="722"/>
      <c r="K47" s="722"/>
      <c r="L47" s="723"/>
    </row>
    <row r="48" spans="2:12">
      <c r="B48" s="660"/>
      <c r="C48" s="651" t="s">
        <v>367</v>
      </c>
      <c r="D48" s="652">
        <v>1</v>
      </c>
      <c r="E48" s="662">
        <v>43627</v>
      </c>
      <c r="F48" s="654" t="s">
        <v>247</v>
      </c>
      <c r="G48" s="658">
        <v>5.0853700000000057E-2</v>
      </c>
      <c r="H48" s="658" t="s">
        <v>347</v>
      </c>
      <c r="I48" s="654" t="s">
        <v>250</v>
      </c>
      <c r="J48" s="656">
        <v>0.75</v>
      </c>
      <c r="K48" s="656">
        <v>0.79166666666666663</v>
      </c>
      <c r="L48" s="657">
        <f>(K48-J48)</f>
        <v>4.166666666666663E-2</v>
      </c>
    </row>
    <row r="49" spans="2:12">
      <c r="B49" s="660"/>
      <c r="C49" s="651" t="s">
        <v>367</v>
      </c>
      <c r="D49" s="652">
        <v>2</v>
      </c>
      <c r="E49" s="662">
        <v>43628</v>
      </c>
      <c r="F49" s="654" t="s">
        <v>247</v>
      </c>
      <c r="G49" s="658">
        <v>5.3093700000000021E-2</v>
      </c>
      <c r="H49" s="658" t="s">
        <v>347</v>
      </c>
      <c r="I49" s="654" t="s">
        <v>250</v>
      </c>
      <c r="J49" s="656">
        <v>0.75</v>
      </c>
      <c r="K49" s="656">
        <v>0.79166666666666663</v>
      </c>
      <c r="L49" s="657">
        <f t="shared" ref="L49:L67" si="4">(K49-J49)+L48</f>
        <v>8.3333333333333259E-2</v>
      </c>
    </row>
    <row r="50" spans="2:12">
      <c r="B50" s="660"/>
      <c r="C50" s="651" t="s">
        <v>367</v>
      </c>
      <c r="D50" s="652">
        <v>3</v>
      </c>
      <c r="E50" s="662">
        <v>43669</v>
      </c>
      <c r="F50" s="654" t="s">
        <v>247</v>
      </c>
      <c r="G50" s="658">
        <v>0.75143820000000017</v>
      </c>
      <c r="H50" s="658" t="s">
        <v>347</v>
      </c>
      <c r="I50" s="654" t="s">
        <v>250</v>
      </c>
      <c r="J50" s="656">
        <v>0.70833333333333337</v>
      </c>
      <c r="K50" s="656">
        <v>0.79166666666666663</v>
      </c>
      <c r="L50" s="657">
        <f t="shared" si="4"/>
        <v>0.16666666666666652</v>
      </c>
    </row>
    <row r="51" spans="2:12">
      <c r="B51" s="660"/>
      <c r="C51" s="651" t="s">
        <v>367</v>
      </c>
      <c r="D51" s="652">
        <v>4</v>
      </c>
      <c r="E51" s="662">
        <v>43670</v>
      </c>
      <c r="F51" s="654" t="s">
        <v>247</v>
      </c>
      <c r="G51" s="658">
        <v>0.79017959999999998</v>
      </c>
      <c r="H51" s="658" t="s">
        <v>347</v>
      </c>
      <c r="I51" s="654" t="s">
        <v>250</v>
      </c>
      <c r="J51" s="656">
        <v>0.75</v>
      </c>
      <c r="K51" s="656">
        <v>0.79166666666666663</v>
      </c>
      <c r="L51" s="657">
        <f t="shared" si="4"/>
        <v>0.20833333333333315</v>
      </c>
    </row>
    <row r="52" spans="2:12">
      <c r="B52" s="660"/>
      <c r="C52" s="651" t="s">
        <v>367</v>
      </c>
      <c r="D52" s="652">
        <v>5</v>
      </c>
      <c r="E52" s="662">
        <v>43671</v>
      </c>
      <c r="F52" s="654" t="s">
        <v>247</v>
      </c>
      <c r="G52" s="658">
        <v>0.66678729999999997</v>
      </c>
      <c r="H52" s="658" t="s">
        <v>347</v>
      </c>
      <c r="I52" s="654" t="s">
        <v>250</v>
      </c>
      <c r="J52" s="656">
        <v>0.70833333333333337</v>
      </c>
      <c r="K52" s="656">
        <v>0.79166666666666663</v>
      </c>
      <c r="L52" s="657">
        <f t="shared" si="4"/>
        <v>0.29166666666666641</v>
      </c>
    </row>
    <row r="53" spans="2:12">
      <c r="B53" s="660"/>
      <c r="C53" s="651" t="s">
        <v>367</v>
      </c>
      <c r="D53" s="652">
        <v>6</v>
      </c>
      <c r="E53" s="662">
        <v>43683</v>
      </c>
      <c r="F53" s="654" t="s">
        <v>247</v>
      </c>
      <c r="G53" s="658">
        <v>1.1359999999999975</v>
      </c>
      <c r="H53" s="658" t="s">
        <v>365</v>
      </c>
      <c r="I53" s="654" t="s">
        <v>250</v>
      </c>
      <c r="J53" s="656">
        <v>0.75</v>
      </c>
      <c r="K53" s="656">
        <v>0.79166666666666663</v>
      </c>
      <c r="L53" s="657">
        <f t="shared" si="4"/>
        <v>0.33333333333333304</v>
      </c>
    </row>
    <row r="54" spans="2:12">
      <c r="B54" s="660"/>
      <c r="C54" s="651" t="s">
        <v>367</v>
      </c>
      <c r="D54" s="652">
        <v>7</v>
      </c>
      <c r="E54" s="662">
        <v>43691</v>
      </c>
      <c r="F54" s="654" t="s">
        <v>247</v>
      </c>
      <c r="G54" s="658">
        <v>1.1359999999999975</v>
      </c>
      <c r="H54" s="658" t="s">
        <v>365</v>
      </c>
      <c r="I54" s="654" t="s">
        <v>250</v>
      </c>
      <c r="J54" s="656">
        <v>0.75</v>
      </c>
      <c r="K54" s="656">
        <v>0.79166666666666663</v>
      </c>
      <c r="L54" s="657">
        <f t="shared" si="4"/>
        <v>0.37499999999999967</v>
      </c>
    </row>
    <row r="55" spans="2:12">
      <c r="B55" s="660"/>
      <c r="C55" s="651" t="s">
        <v>367</v>
      </c>
      <c r="D55" s="652">
        <v>8</v>
      </c>
      <c r="E55" s="662">
        <v>43692</v>
      </c>
      <c r="F55" s="654" t="s">
        <v>247</v>
      </c>
      <c r="G55" s="658">
        <v>1.1359999999999975</v>
      </c>
      <c r="H55" s="658" t="s">
        <v>365</v>
      </c>
      <c r="I55" s="654" t="s">
        <v>250</v>
      </c>
      <c r="J55" s="656">
        <v>0.75</v>
      </c>
      <c r="K55" s="656">
        <v>0.79166666666666663</v>
      </c>
      <c r="L55" s="657">
        <f t="shared" si="4"/>
        <v>0.4166666666666663</v>
      </c>
    </row>
    <row r="56" spans="2:12">
      <c r="B56" s="660"/>
      <c r="C56" s="651" t="s">
        <v>367</v>
      </c>
      <c r="D56" s="652">
        <v>9</v>
      </c>
      <c r="E56" s="662">
        <v>43704</v>
      </c>
      <c r="F56" s="654" t="s">
        <v>247</v>
      </c>
      <c r="G56" s="658">
        <v>1.1359999999999975</v>
      </c>
      <c r="H56" s="658" t="s">
        <v>365</v>
      </c>
      <c r="I56" s="654" t="s">
        <v>250</v>
      </c>
      <c r="J56" s="656">
        <v>0.75</v>
      </c>
      <c r="K56" s="656">
        <v>0.79166666666666663</v>
      </c>
      <c r="L56" s="657">
        <f t="shared" si="4"/>
        <v>0.45833333333333293</v>
      </c>
    </row>
    <row r="57" spans="2:12">
      <c r="B57" s="660"/>
      <c r="C57" s="651" t="s">
        <v>367</v>
      </c>
      <c r="D57" s="652">
        <v>10</v>
      </c>
      <c r="E57" s="662">
        <v>43705</v>
      </c>
      <c r="F57" s="654" t="s">
        <v>247</v>
      </c>
      <c r="G57" s="658">
        <v>1.1359999999999975</v>
      </c>
      <c r="H57" s="658" t="s">
        <v>365</v>
      </c>
      <c r="I57" s="654" t="s">
        <v>250</v>
      </c>
      <c r="J57" s="656">
        <v>0.75</v>
      </c>
      <c r="K57" s="656">
        <v>0.79166666666666663</v>
      </c>
      <c r="L57" s="657">
        <f t="shared" si="4"/>
        <v>0.49999999999999956</v>
      </c>
    </row>
    <row r="58" spans="2:12">
      <c r="B58" s="660"/>
      <c r="C58" s="651" t="s">
        <v>367</v>
      </c>
      <c r="D58" s="652">
        <v>11</v>
      </c>
      <c r="E58" s="662">
        <v>43712</v>
      </c>
      <c r="F58" s="654" t="s">
        <v>247</v>
      </c>
      <c r="G58" s="658">
        <v>1.0289999999999999</v>
      </c>
      <c r="H58" s="658" t="s">
        <v>365</v>
      </c>
      <c r="I58" s="654" t="s">
        <v>250</v>
      </c>
      <c r="J58" s="656">
        <v>0.66666666666666663</v>
      </c>
      <c r="K58" s="656">
        <v>0.79166666666666663</v>
      </c>
      <c r="L58" s="657">
        <f t="shared" si="4"/>
        <v>0.62499999999999956</v>
      </c>
    </row>
    <row r="59" spans="2:12">
      <c r="B59" s="660"/>
      <c r="C59" s="651" t="s">
        <v>367</v>
      </c>
      <c r="D59" s="652">
        <v>12</v>
      </c>
      <c r="E59" s="662">
        <v>43713</v>
      </c>
      <c r="F59" s="654" t="s">
        <v>247</v>
      </c>
      <c r="G59" s="658">
        <v>1.0289999999999999</v>
      </c>
      <c r="H59" s="658" t="s">
        <v>365</v>
      </c>
      <c r="I59" s="654" t="s">
        <v>250</v>
      </c>
      <c r="J59" s="656">
        <v>0.58333333333333337</v>
      </c>
      <c r="K59" s="656">
        <v>0.79166666666666663</v>
      </c>
      <c r="L59" s="657">
        <f t="shared" si="4"/>
        <v>0.83333333333333282</v>
      </c>
    </row>
    <row r="60" spans="2:12">
      <c r="B60" s="660"/>
      <c r="C60" s="651" t="s">
        <v>367</v>
      </c>
      <c r="D60" s="652">
        <v>13</v>
      </c>
      <c r="E60" s="662">
        <v>43714</v>
      </c>
      <c r="F60" s="654" t="s">
        <v>247</v>
      </c>
      <c r="G60" s="658">
        <v>1.0289999999999999</v>
      </c>
      <c r="H60" s="658" t="s">
        <v>365</v>
      </c>
      <c r="I60" s="654" t="s">
        <v>250</v>
      </c>
      <c r="J60" s="656">
        <v>0.70833333333333337</v>
      </c>
      <c r="K60" s="656">
        <v>0.79166666666666663</v>
      </c>
      <c r="L60" s="657">
        <f t="shared" si="4"/>
        <v>0.91666666666666607</v>
      </c>
    </row>
    <row r="61" spans="2:12">
      <c r="B61" s="660"/>
      <c r="C61" s="651" t="s">
        <v>367</v>
      </c>
      <c r="D61" s="652">
        <v>14</v>
      </c>
      <c r="E61" s="662">
        <v>43717</v>
      </c>
      <c r="F61" s="654" t="s">
        <v>247</v>
      </c>
      <c r="G61" s="658">
        <v>1.0289999999999999</v>
      </c>
      <c r="H61" s="658" t="s">
        <v>365</v>
      </c>
      <c r="I61" s="654" t="s">
        <v>250</v>
      </c>
      <c r="J61" s="656">
        <v>0.70833333333333337</v>
      </c>
      <c r="K61" s="656">
        <v>0.79166666666666663</v>
      </c>
      <c r="L61" s="657">
        <f t="shared" si="4"/>
        <v>0.99999999999999933</v>
      </c>
    </row>
    <row r="62" spans="2:12">
      <c r="B62" s="660"/>
      <c r="C62" s="651" t="s">
        <v>367</v>
      </c>
      <c r="D62" s="652">
        <v>15</v>
      </c>
      <c r="E62" s="662">
        <v>43720</v>
      </c>
      <c r="F62" s="654" t="s">
        <v>247</v>
      </c>
      <c r="G62" s="658">
        <v>1.0289999999999999</v>
      </c>
      <c r="H62" s="658" t="s">
        <v>365</v>
      </c>
      <c r="I62" s="654" t="s">
        <v>250</v>
      </c>
      <c r="J62" s="656">
        <v>0.75</v>
      </c>
      <c r="K62" s="656">
        <v>0.79166666666666663</v>
      </c>
      <c r="L62" s="657">
        <f t="shared" si="4"/>
        <v>1.0416666666666661</v>
      </c>
    </row>
    <row r="63" spans="2:12">
      <c r="B63" s="660"/>
      <c r="C63" s="651" t="s">
        <v>367</v>
      </c>
      <c r="D63" s="652">
        <v>16</v>
      </c>
      <c r="E63" s="662">
        <v>43746</v>
      </c>
      <c r="F63" s="654" t="s">
        <v>247</v>
      </c>
      <c r="G63" s="658">
        <v>1.0090000000000003</v>
      </c>
      <c r="H63" s="658" t="s">
        <v>365</v>
      </c>
      <c r="I63" s="654" t="s">
        <v>250</v>
      </c>
      <c r="J63" s="656">
        <v>0.75</v>
      </c>
      <c r="K63" s="656">
        <v>0.79166666666666663</v>
      </c>
      <c r="L63" s="657">
        <f t="shared" si="4"/>
        <v>1.0833333333333326</v>
      </c>
    </row>
    <row r="64" spans="2:12">
      <c r="B64" s="660"/>
      <c r="C64" s="651" t="s">
        <v>367</v>
      </c>
      <c r="D64" s="652">
        <v>17</v>
      </c>
      <c r="E64" s="662">
        <v>43753</v>
      </c>
      <c r="F64" s="654" t="s">
        <v>247</v>
      </c>
      <c r="G64" s="658">
        <v>1.0090000000000003</v>
      </c>
      <c r="H64" s="658" t="s">
        <v>365</v>
      </c>
      <c r="I64" s="654" t="s">
        <v>250</v>
      </c>
      <c r="J64" s="656">
        <v>0.75</v>
      </c>
      <c r="K64" s="656">
        <v>0.79166666666666663</v>
      </c>
      <c r="L64" s="657">
        <f t="shared" si="4"/>
        <v>1.1249999999999991</v>
      </c>
    </row>
    <row r="65" spans="2:12">
      <c r="B65" s="660"/>
      <c r="C65" s="651" t="s">
        <v>367</v>
      </c>
      <c r="D65" s="652">
        <v>18</v>
      </c>
      <c r="E65" s="662">
        <v>43754</v>
      </c>
      <c r="F65" s="654" t="s">
        <v>247</v>
      </c>
      <c r="G65" s="658">
        <v>1.0090000000000003</v>
      </c>
      <c r="H65" s="658" t="s">
        <v>365</v>
      </c>
      <c r="I65" s="654" t="s">
        <v>250</v>
      </c>
      <c r="J65" s="656">
        <v>0.75</v>
      </c>
      <c r="K65" s="656">
        <v>0.79166666666666663</v>
      </c>
      <c r="L65" s="657">
        <f t="shared" si="4"/>
        <v>1.1666666666666656</v>
      </c>
    </row>
    <row r="66" spans="2:12">
      <c r="B66" s="660"/>
      <c r="C66" s="651" t="s">
        <v>367</v>
      </c>
      <c r="D66" s="652">
        <v>19</v>
      </c>
      <c r="E66" s="662">
        <v>43759</v>
      </c>
      <c r="F66" s="654" t="s">
        <v>247</v>
      </c>
      <c r="G66" s="658">
        <v>1.0090000000000003</v>
      </c>
      <c r="H66" s="658" t="s">
        <v>365</v>
      </c>
      <c r="I66" s="654" t="s">
        <v>250</v>
      </c>
      <c r="J66" s="656">
        <v>0.75</v>
      </c>
      <c r="K66" s="656">
        <v>0.79166666666666663</v>
      </c>
      <c r="L66" s="657">
        <f t="shared" si="4"/>
        <v>1.2083333333333321</v>
      </c>
    </row>
    <row r="67" spans="2:12">
      <c r="B67" s="660"/>
      <c r="C67" s="651" t="s">
        <v>367</v>
      </c>
      <c r="D67" s="652">
        <v>20</v>
      </c>
      <c r="E67" s="662">
        <v>43760</v>
      </c>
      <c r="F67" s="654" t="s">
        <v>247</v>
      </c>
      <c r="G67" s="658">
        <v>1.0090000000000003</v>
      </c>
      <c r="H67" s="658" t="s">
        <v>365</v>
      </c>
      <c r="I67" s="654" t="s">
        <v>250</v>
      </c>
      <c r="J67" s="656">
        <v>0.70833333333333337</v>
      </c>
      <c r="K67" s="656">
        <v>0.79166666666666663</v>
      </c>
      <c r="L67" s="657">
        <f t="shared" si="4"/>
        <v>1.2916666666666654</v>
      </c>
    </row>
    <row r="68" spans="2:12">
      <c r="B68" s="660"/>
      <c r="C68" s="660"/>
      <c r="D68" s="661"/>
      <c r="E68" s="662"/>
      <c r="F68" s="663"/>
      <c r="G68" s="663"/>
      <c r="H68" s="658"/>
      <c r="I68" s="663"/>
      <c r="J68" s="722"/>
      <c r="K68" s="722"/>
      <c r="L68" s="723"/>
    </row>
    <row r="69" spans="2:12">
      <c r="B69" s="660"/>
      <c r="C69" s="651" t="s">
        <v>367</v>
      </c>
      <c r="D69" s="652">
        <v>1</v>
      </c>
      <c r="E69" s="662">
        <v>43627</v>
      </c>
      <c r="F69" s="654" t="s">
        <v>247</v>
      </c>
      <c r="G69" s="658">
        <v>-0.2108961</v>
      </c>
      <c r="H69" s="658" t="s">
        <v>347</v>
      </c>
      <c r="I69" s="654" t="s">
        <v>366</v>
      </c>
      <c r="J69" s="656">
        <v>0.75</v>
      </c>
      <c r="K69" s="656">
        <v>0.79166666666666663</v>
      </c>
      <c r="L69" s="657">
        <f>K69-J69</f>
        <v>4.166666666666663E-2</v>
      </c>
    </row>
    <row r="70" spans="2:12">
      <c r="B70" s="660"/>
      <c r="C70" s="651" t="s">
        <v>367</v>
      </c>
      <c r="D70" s="652">
        <v>2</v>
      </c>
      <c r="E70" s="662">
        <v>43628</v>
      </c>
      <c r="F70" s="654" t="s">
        <v>247</v>
      </c>
      <c r="G70" s="658">
        <v>-0.18326909999999999</v>
      </c>
      <c r="H70" s="658" t="s">
        <v>347</v>
      </c>
      <c r="I70" s="654" t="s">
        <v>366</v>
      </c>
      <c r="J70" s="656">
        <v>0.75</v>
      </c>
      <c r="K70" s="656">
        <v>0.79166666666666663</v>
      </c>
      <c r="L70" s="657">
        <f t="shared" ref="L70:L88" si="5">(K70-J70)+L69</f>
        <v>8.3333333333333259E-2</v>
      </c>
    </row>
    <row r="71" spans="2:12">
      <c r="B71" s="660"/>
      <c r="C71" s="651" t="s">
        <v>367</v>
      </c>
      <c r="D71" s="652">
        <v>3</v>
      </c>
      <c r="E71" s="662">
        <v>43669</v>
      </c>
      <c r="F71" s="654" t="s">
        <v>247</v>
      </c>
      <c r="G71" s="658">
        <v>0.22480159999999999</v>
      </c>
      <c r="H71" s="658" t="s">
        <v>347</v>
      </c>
      <c r="I71" s="654" t="s">
        <v>366</v>
      </c>
      <c r="J71" s="656">
        <v>0.75</v>
      </c>
      <c r="K71" s="656">
        <v>0.79166666666666663</v>
      </c>
      <c r="L71" s="657">
        <f t="shared" si="5"/>
        <v>0.12499999999999989</v>
      </c>
    </row>
    <row r="72" spans="2:12">
      <c r="B72" s="660"/>
      <c r="C72" s="651" t="s">
        <v>367</v>
      </c>
      <c r="D72" s="652">
        <v>4</v>
      </c>
      <c r="E72" s="662">
        <v>43670</v>
      </c>
      <c r="F72" s="654" t="s">
        <v>247</v>
      </c>
      <c r="G72" s="658">
        <v>0.21007589999999998</v>
      </c>
      <c r="H72" s="658" t="s">
        <v>347</v>
      </c>
      <c r="I72" s="654" t="s">
        <v>366</v>
      </c>
      <c r="J72" s="656">
        <v>0.75</v>
      </c>
      <c r="K72" s="656">
        <v>0.79166666666666663</v>
      </c>
      <c r="L72" s="657">
        <f t="shared" si="5"/>
        <v>0.16666666666666652</v>
      </c>
    </row>
    <row r="73" spans="2:12">
      <c r="B73" s="660"/>
      <c r="C73" s="651" t="s">
        <v>367</v>
      </c>
      <c r="D73" s="652">
        <v>5</v>
      </c>
      <c r="E73" s="662">
        <v>43671</v>
      </c>
      <c r="F73" s="654" t="s">
        <v>247</v>
      </c>
      <c r="G73" s="658">
        <v>1.2630700000000002E-2</v>
      </c>
      <c r="H73" s="658" t="s">
        <v>347</v>
      </c>
      <c r="I73" s="654" t="s">
        <v>366</v>
      </c>
      <c r="J73" s="656">
        <v>0.75</v>
      </c>
      <c r="K73" s="656">
        <v>0.79166666666666663</v>
      </c>
      <c r="L73" s="657">
        <f t="shared" si="5"/>
        <v>0.20833333333333315</v>
      </c>
    </row>
    <row r="74" spans="2:12">
      <c r="B74" s="660"/>
      <c r="C74" s="651" t="s">
        <v>367</v>
      </c>
      <c r="D74" s="652">
        <v>6</v>
      </c>
      <c r="E74" s="662">
        <v>43683</v>
      </c>
      <c r="F74" s="654" t="s">
        <v>247</v>
      </c>
      <c r="G74" s="658">
        <v>0.18700000000000006</v>
      </c>
      <c r="H74" s="658" t="s">
        <v>365</v>
      </c>
      <c r="I74" s="654" t="s">
        <v>366</v>
      </c>
      <c r="J74" s="656">
        <v>0.75</v>
      </c>
      <c r="K74" s="656">
        <v>0.79166666666666663</v>
      </c>
      <c r="L74" s="657">
        <f t="shared" si="5"/>
        <v>0.24999999999999978</v>
      </c>
    </row>
    <row r="75" spans="2:12">
      <c r="B75" s="660"/>
      <c r="C75" s="651" t="s">
        <v>367</v>
      </c>
      <c r="D75" s="652">
        <v>7</v>
      </c>
      <c r="E75" s="662">
        <v>43691</v>
      </c>
      <c r="F75" s="654" t="s">
        <v>247</v>
      </c>
      <c r="G75" s="658">
        <v>0.18700000000000006</v>
      </c>
      <c r="H75" s="658" t="s">
        <v>365</v>
      </c>
      <c r="I75" s="654" t="s">
        <v>366</v>
      </c>
      <c r="J75" s="656">
        <v>0.75</v>
      </c>
      <c r="K75" s="656">
        <v>0.79166666666666663</v>
      </c>
      <c r="L75" s="657">
        <f t="shared" si="5"/>
        <v>0.29166666666666641</v>
      </c>
    </row>
    <row r="76" spans="2:12">
      <c r="B76" s="660"/>
      <c r="C76" s="651" t="s">
        <v>367</v>
      </c>
      <c r="D76" s="652">
        <v>8</v>
      </c>
      <c r="E76" s="662">
        <v>43692</v>
      </c>
      <c r="F76" s="654" t="s">
        <v>247</v>
      </c>
      <c r="G76" s="658">
        <v>0.18700000000000006</v>
      </c>
      <c r="H76" s="658" t="s">
        <v>365</v>
      </c>
      <c r="I76" s="654" t="s">
        <v>366</v>
      </c>
      <c r="J76" s="656">
        <v>0.75</v>
      </c>
      <c r="K76" s="656">
        <v>0.79166666666666663</v>
      </c>
      <c r="L76" s="657">
        <f t="shared" si="5"/>
        <v>0.33333333333333304</v>
      </c>
    </row>
    <row r="77" spans="2:12">
      <c r="B77" s="660"/>
      <c r="C77" s="651" t="s">
        <v>367</v>
      </c>
      <c r="D77" s="652">
        <v>9</v>
      </c>
      <c r="E77" s="662">
        <v>43704</v>
      </c>
      <c r="F77" s="654" t="s">
        <v>247</v>
      </c>
      <c r="G77" s="658">
        <v>0.18700000000000006</v>
      </c>
      <c r="H77" s="658" t="s">
        <v>365</v>
      </c>
      <c r="I77" s="654" t="s">
        <v>366</v>
      </c>
      <c r="J77" s="656">
        <v>0.75</v>
      </c>
      <c r="K77" s="656">
        <v>0.79166666666666663</v>
      </c>
      <c r="L77" s="657">
        <f t="shared" si="5"/>
        <v>0.37499999999999967</v>
      </c>
    </row>
    <row r="78" spans="2:12">
      <c r="B78" s="660"/>
      <c r="C78" s="651" t="s">
        <v>367</v>
      </c>
      <c r="D78" s="652">
        <v>10</v>
      </c>
      <c r="E78" s="662">
        <v>43705</v>
      </c>
      <c r="F78" s="654" t="s">
        <v>247</v>
      </c>
      <c r="G78" s="658">
        <v>0.18700000000000006</v>
      </c>
      <c r="H78" s="658" t="s">
        <v>365</v>
      </c>
      <c r="I78" s="654" t="s">
        <v>366</v>
      </c>
      <c r="J78" s="656">
        <v>0.75</v>
      </c>
      <c r="K78" s="656">
        <v>0.79166666666666663</v>
      </c>
      <c r="L78" s="657">
        <f t="shared" si="5"/>
        <v>0.4166666666666663</v>
      </c>
    </row>
    <row r="79" spans="2:12">
      <c r="B79" s="660"/>
      <c r="C79" s="651" t="s">
        <v>367</v>
      </c>
      <c r="D79" s="652">
        <v>11</v>
      </c>
      <c r="E79" s="662">
        <v>43712</v>
      </c>
      <c r="F79" s="654" t="s">
        <v>247</v>
      </c>
      <c r="G79" s="658">
        <v>0.18700000000000006</v>
      </c>
      <c r="H79" s="658" t="s">
        <v>365</v>
      </c>
      <c r="I79" s="654" t="s">
        <v>366</v>
      </c>
      <c r="J79" s="656">
        <v>0.70833333333333337</v>
      </c>
      <c r="K79" s="656">
        <v>0.79166666666666663</v>
      </c>
      <c r="L79" s="657">
        <f t="shared" si="5"/>
        <v>0.49999999999999956</v>
      </c>
    </row>
    <row r="80" spans="2:12">
      <c r="B80" s="660"/>
      <c r="C80" s="651" t="s">
        <v>367</v>
      </c>
      <c r="D80" s="652">
        <v>12</v>
      </c>
      <c r="E80" s="662">
        <v>43713</v>
      </c>
      <c r="F80" s="654" t="s">
        <v>247</v>
      </c>
      <c r="G80" s="658">
        <v>0.18700000000000006</v>
      </c>
      <c r="H80" s="658" t="s">
        <v>365</v>
      </c>
      <c r="I80" s="654" t="s">
        <v>366</v>
      </c>
      <c r="J80" s="656">
        <v>0.625</v>
      </c>
      <c r="K80" s="656">
        <v>0.79166666666666663</v>
      </c>
      <c r="L80" s="657">
        <f t="shared" si="5"/>
        <v>0.66666666666666619</v>
      </c>
    </row>
    <row r="81" spans="2:12">
      <c r="B81" s="660"/>
      <c r="C81" s="651" t="s">
        <v>367</v>
      </c>
      <c r="D81" s="652">
        <v>13</v>
      </c>
      <c r="E81" s="662">
        <v>43714</v>
      </c>
      <c r="F81" s="654" t="s">
        <v>247</v>
      </c>
      <c r="G81" s="658">
        <v>0.18700000000000006</v>
      </c>
      <c r="H81" s="658" t="s">
        <v>365</v>
      </c>
      <c r="I81" s="654" t="s">
        <v>366</v>
      </c>
      <c r="J81" s="656">
        <v>0.75</v>
      </c>
      <c r="K81" s="656">
        <v>0.79166666666666663</v>
      </c>
      <c r="L81" s="657">
        <f t="shared" si="5"/>
        <v>0.70833333333333282</v>
      </c>
    </row>
    <row r="82" spans="2:12">
      <c r="B82" s="660"/>
      <c r="C82" s="651" t="s">
        <v>367</v>
      </c>
      <c r="D82" s="652">
        <v>14</v>
      </c>
      <c r="E82" s="662">
        <v>43717</v>
      </c>
      <c r="F82" s="654" t="s">
        <v>247</v>
      </c>
      <c r="G82" s="658">
        <v>0.18700000000000006</v>
      </c>
      <c r="H82" s="658" t="s">
        <v>365</v>
      </c>
      <c r="I82" s="654" t="s">
        <v>366</v>
      </c>
      <c r="J82" s="656">
        <v>0.70833333333333337</v>
      </c>
      <c r="K82" s="656">
        <v>0.79166666666666663</v>
      </c>
      <c r="L82" s="657">
        <f t="shared" si="5"/>
        <v>0.79166666666666607</v>
      </c>
    </row>
    <row r="83" spans="2:12">
      <c r="B83" s="660"/>
      <c r="C83" s="651" t="s">
        <v>367</v>
      </c>
      <c r="D83" s="652">
        <v>15</v>
      </c>
      <c r="E83" s="662">
        <v>43720</v>
      </c>
      <c r="F83" s="654" t="s">
        <v>247</v>
      </c>
      <c r="G83" s="658">
        <v>0.18700000000000006</v>
      </c>
      <c r="H83" s="658" t="s">
        <v>365</v>
      </c>
      <c r="I83" s="654" t="s">
        <v>366</v>
      </c>
      <c r="J83" s="656">
        <v>0.75</v>
      </c>
      <c r="K83" s="656">
        <v>0.79166666666666663</v>
      </c>
      <c r="L83" s="657">
        <f t="shared" si="5"/>
        <v>0.8333333333333327</v>
      </c>
    </row>
    <row r="84" spans="2:12">
      <c r="B84" s="660"/>
      <c r="C84" s="651" t="s">
        <v>367</v>
      </c>
      <c r="D84" s="652">
        <v>16</v>
      </c>
      <c r="E84" s="662">
        <v>43753</v>
      </c>
      <c r="F84" s="654" t="s">
        <v>247</v>
      </c>
      <c r="G84" s="658">
        <v>0.19700000000000006</v>
      </c>
      <c r="H84" s="658" t="s">
        <v>365</v>
      </c>
      <c r="I84" s="654" t="s">
        <v>366</v>
      </c>
      <c r="J84" s="656">
        <v>0.75</v>
      </c>
      <c r="K84" s="656">
        <v>0.79166666666666663</v>
      </c>
      <c r="L84" s="657">
        <f t="shared" si="5"/>
        <v>0.87499999999999933</v>
      </c>
    </row>
    <row r="85" spans="2:12">
      <c r="B85" s="660"/>
      <c r="C85" s="651" t="s">
        <v>367</v>
      </c>
      <c r="D85" s="652">
        <v>17</v>
      </c>
      <c r="E85" s="662">
        <v>43754</v>
      </c>
      <c r="F85" s="654" t="s">
        <v>247</v>
      </c>
      <c r="G85" s="658">
        <v>0.19700000000000006</v>
      </c>
      <c r="H85" s="658" t="s">
        <v>365</v>
      </c>
      <c r="I85" s="654" t="s">
        <v>366</v>
      </c>
      <c r="J85" s="656">
        <v>0.75</v>
      </c>
      <c r="K85" s="656">
        <v>0.79166666666666663</v>
      </c>
      <c r="L85" s="657">
        <f t="shared" si="5"/>
        <v>0.91666666666666596</v>
      </c>
    </row>
    <row r="86" spans="2:12">
      <c r="B86" s="660"/>
      <c r="C86" s="651" t="s">
        <v>367</v>
      </c>
      <c r="D86" s="652">
        <v>18</v>
      </c>
      <c r="E86" s="662">
        <v>43759</v>
      </c>
      <c r="F86" s="654" t="s">
        <v>247</v>
      </c>
      <c r="G86" s="658">
        <v>0.19700000000000006</v>
      </c>
      <c r="H86" s="658" t="s">
        <v>365</v>
      </c>
      <c r="I86" s="654" t="s">
        <v>366</v>
      </c>
      <c r="J86" s="656">
        <v>0.75</v>
      </c>
      <c r="K86" s="656">
        <v>0.79166666666666663</v>
      </c>
      <c r="L86" s="657">
        <f t="shared" si="5"/>
        <v>0.95833333333333259</v>
      </c>
    </row>
    <row r="87" spans="2:12">
      <c r="B87" s="660"/>
      <c r="C87" s="651" t="s">
        <v>367</v>
      </c>
      <c r="D87" s="652">
        <v>19</v>
      </c>
      <c r="E87" s="662">
        <v>43760</v>
      </c>
      <c r="F87" s="654" t="s">
        <v>247</v>
      </c>
      <c r="G87" s="658">
        <v>0.19700000000000006</v>
      </c>
      <c r="H87" s="658" t="s">
        <v>365</v>
      </c>
      <c r="I87" s="654" t="s">
        <v>366</v>
      </c>
      <c r="J87" s="656">
        <v>0.70833333333333337</v>
      </c>
      <c r="K87" s="656">
        <v>0.79166666666666663</v>
      </c>
      <c r="L87" s="657">
        <f t="shared" si="5"/>
        <v>1.0416666666666659</v>
      </c>
    </row>
    <row r="88" spans="2:12">
      <c r="B88" s="660"/>
      <c r="C88" s="651" t="s">
        <v>367</v>
      </c>
      <c r="D88" s="652">
        <v>20</v>
      </c>
      <c r="E88" s="662">
        <v>43761</v>
      </c>
      <c r="F88" s="654" t="s">
        <v>247</v>
      </c>
      <c r="G88" s="658">
        <v>0.19700000000000006</v>
      </c>
      <c r="H88" s="658" t="s">
        <v>365</v>
      </c>
      <c r="I88" s="654" t="s">
        <v>366</v>
      </c>
      <c r="J88" s="656">
        <v>0.75</v>
      </c>
      <c r="K88" s="656">
        <v>0.79166666666666663</v>
      </c>
      <c r="L88" s="657">
        <f t="shared" si="5"/>
        <v>1.0833333333333326</v>
      </c>
    </row>
    <row r="89" spans="2:12">
      <c r="B89" s="660"/>
      <c r="C89" s="660"/>
      <c r="D89" s="661"/>
      <c r="E89" s="662"/>
      <c r="F89" s="663"/>
      <c r="G89" s="663"/>
      <c r="H89" s="658"/>
      <c r="I89" s="663"/>
      <c r="J89" s="722"/>
      <c r="K89" s="722"/>
      <c r="L89" s="723"/>
    </row>
    <row r="90" spans="2:12">
      <c r="B90" s="660"/>
      <c r="C90" s="651" t="s">
        <v>367</v>
      </c>
      <c r="D90" s="652">
        <v>1</v>
      </c>
      <c r="E90" s="662">
        <v>43712</v>
      </c>
      <c r="F90" s="654" t="s">
        <v>247</v>
      </c>
      <c r="G90" s="658">
        <v>5.0000000000000001E-3</v>
      </c>
      <c r="H90" s="658" t="s">
        <v>365</v>
      </c>
      <c r="I90" s="654" t="s">
        <v>379</v>
      </c>
      <c r="J90" s="656">
        <v>0.70833333333333337</v>
      </c>
      <c r="K90" s="656">
        <v>0.79166666666666663</v>
      </c>
      <c r="L90" s="657">
        <f>(K90-J90)</f>
        <v>8.3333333333333259E-2</v>
      </c>
    </row>
    <row r="91" spans="2:12">
      <c r="B91" s="660"/>
      <c r="C91" s="651" t="s">
        <v>367</v>
      </c>
      <c r="D91" s="652">
        <v>2</v>
      </c>
      <c r="E91" s="662">
        <v>43713</v>
      </c>
      <c r="F91" s="654" t="s">
        <v>247</v>
      </c>
      <c r="G91" s="658">
        <v>5.0000000000000001E-3</v>
      </c>
      <c r="H91" s="658" t="s">
        <v>365</v>
      </c>
      <c r="I91" s="654" t="s">
        <v>379</v>
      </c>
      <c r="J91" s="656">
        <v>0.625</v>
      </c>
      <c r="K91" s="656">
        <v>0.79166666666666663</v>
      </c>
      <c r="L91" s="657">
        <f t="shared" ref="L91:L99" si="6">(K91-J91)+L90</f>
        <v>0.24999999999999989</v>
      </c>
    </row>
    <row r="92" spans="2:12">
      <c r="B92" s="660"/>
      <c r="C92" s="651" t="s">
        <v>367</v>
      </c>
      <c r="D92" s="652">
        <v>3</v>
      </c>
      <c r="E92" s="662">
        <v>43714</v>
      </c>
      <c r="F92" s="654" t="s">
        <v>247</v>
      </c>
      <c r="G92" s="658">
        <v>5.0000000000000001E-3</v>
      </c>
      <c r="H92" s="658" t="s">
        <v>365</v>
      </c>
      <c r="I92" s="654" t="s">
        <v>379</v>
      </c>
      <c r="J92" s="656">
        <v>0.75</v>
      </c>
      <c r="K92" s="656">
        <v>0.79166666666666663</v>
      </c>
      <c r="L92" s="657">
        <f t="shared" si="6"/>
        <v>0.29166666666666652</v>
      </c>
    </row>
    <row r="93" spans="2:12">
      <c r="B93" s="660"/>
      <c r="C93" s="651" t="s">
        <v>367</v>
      </c>
      <c r="D93" s="652">
        <v>4</v>
      </c>
      <c r="E93" s="662">
        <v>43717</v>
      </c>
      <c r="F93" s="654" t="s">
        <v>247</v>
      </c>
      <c r="G93" s="658">
        <v>5.0000000000000001E-3</v>
      </c>
      <c r="H93" s="658" t="s">
        <v>365</v>
      </c>
      <c r="I93" s="654" t="s">
        <v>379</v>
      </c>
      <c r="J93" s="656">
        <v>0.70833333333333337</v>
      </c>
      <c r="K93" s="656">
        <v>0.79166666666666663</v>
      </c>
      <c r="L93" s="657">
        <f t="shared" si="6"/>
        <v>0.37499999999999978</v>
      </c>
    </row>
    <row r="94" spans="2:12">
      <c r="B94" s="660"/>
      <c r="C94" s="651" t="s">
        <v>367</v>
      </c>
      <c r="D94" s="652">
        <v>5</v>
      </c>
      <c r="E94" s="662">
        <v>43720</v>
      </c>
      <c r="F94" s="654" t="s">
        <v>247</v>
      </c>
      <c r="G94" s="658">
        <v>5.0000000000000001E-3</v>
      </c>
      <c r="H94" s="658" t="s">
        <v>365</v>
      </c>
      <c r="I94" s="654" t="s">
        <v>379</v>
      </c>
      <c r="J94" s="656">
        <v>0.75</v>
      </c>
      <c r="K94" s="656">
        <v>0.79166666666666663</v>
      </c>
      <c r="L94" s="657">
        <f t="shared" si="6"/>
        <v>0.41666666666666641</v>
      </c>
    </row>
    <row r="95" spans="2:12">
      <c r="B95" s="660"/>
      <c r="C95" s="651" t="s">
        <v>367</v>
      </c>
      <c r="D95" s="652">
        <v>6</v>
      </c>
      <c r="E95" s="662">
        <v>43753</v>
      </c>
      <c r="F95" s="654" t="s">
        <v>247</v>
      </c>
      <c r="G95" s="658">
        <v>5.0000000000000001E-3</v>
      </c>
      <c r="H95" s="658" t="s">
        <v>365</v>
      </c>
      <c r="I95" s="654" t="s">
        <v>379</v>
      </c>
      <c r="J95" s="656">
        <v>0.75</v>
      </c>
      <c r="K95" s="656">
        <v>0.79166666666666663</v>
      </c>
      <c r="L95" s="657">
        <f t="shared" si="6"/>
        <v>0.45833333333333304</v>
      </c>
    </row>
    <row r="96" spans="2:12">
      <c r="B96" s="660"/>
      <c r="C96" s="651" t="s">
        <v>367</v>
      </c>
      <c r="D96" s="652">
        <v>7</v>
      </c>
      <c r="E96" s="662">
        <v>43754</v>
      </c>
      <c r="F96" s="654" t="s">
        <v>247</v>
      </c>
      <c r="G96" s="658">
        <v>5.0000000000000001E-3</v>
      </c>
      <c r="H96" s="658" t="s">
        <v>365</v>
      </c>
      <c r="I96" s="654" t="s">
        <v>379</v>
      </c>
      <c r="J96" s="656">
        <v>0.75</v>
      </c>
      <c r="K96" s="656">
        <v>0.79166666666666663</v>
      </c>
      <c r="L96" s="657">
        <f t="shared" si="6"/>
        <v>0.49999999999999967</v>
      </c>
    </row>
    <row r="97" spans="2:12">
      <c r="B97" s="660"/>
      <c r="C97" s="651" t="s">
        <v>367</v>
      </c>
      <c r="D97" s="652">
        <v>8</v>
      </c>
      <c r="E97" s="662">
        <v>43759</v>
      </c>
      <c r="F97" s="654" t="s">
        <v>247</v>
      </c>
      <c r="G97" s="658">
        <v>5.0000000000000001E-3</v>
      </c>
      <c r="H97" s="658" t="s">
        <v>365</v>
      </c>
      <c r="I97" s="654" t="s">
        <v>379</v>
      </c>
      <c r="J97" s="656">
        <v>0.75</v>
      </c>
      <c r="K97" s="656">
        <v>0.79166666666666663</v>
      </c>
      <c r="L97" s="657">
        <f t="shared" si="6"/>
        <v>0.5416666666666663</v>
      </c>
    </row>
    <row r="98" spans="2:12">
      <c r="B98" s="660"/>
      <c r="C98" s="651" t="s">
        <v>367</v>
      </c>
      <c r="D98" s="652">
        <v>9</v>
      </c>
      <c r="E98" s="662">
        <v>43760</v>
      </c>
      <c r="F98" s="654" t="s">
        <v>247</v>
      </c>
      <c r="G98" s="658">
        <v>5.0000000000000001E-3</v>
      </c>
      <c r="H98" s="658" t="s">
        <v>365</v>
      </c>
      <c r="I98" s="654" t="s">
        <v>379</v>
      </c>
      <c r="J98" s="656">
        <v>0.70833333333333337</v>
      </c>
      <c r="K98" s="656">
        <v>0.79166666666666663</v>
      </c>
      <c r="L98" s="657">
        <f t="shared" si="6"/>
        <v>0.62499999999999956</v>
      </c>
    </row>
    <row r="99" spans="2:12">
      <c r="B99" s="660"/>
      <c r="C99" s="651" t="s">
        <v>367</v>
      </c>
      <c r="D99" s="652">
        <v>10</v>
      </c>
      <c r="E99" s="662">
        <v>43761</v>
      </c>
      <c r="F99" s="654" t="s">
        <v>247</v>
      </c>
      <c r="G99" s="658">
        <v>5.0000000000000001E-3</v>
      </c>
      <c r="H99" s="658" t="s">
        <v>365</v>
      </c>
      <c r="I99" s="654" t="s">
        <v>379</v>
      </c>
      <c r="J99" s="656">
        <v>0.75</v>
      </c>
      <c r="K99" s="656">
        <v>0.79166666666666663</v>
      </c>
      <c r="L99" s="657">
        <f t="shared" si="6"/>
        <v>0.66666666666666619</v>
      </c>
    </row>
    <row r="100" spans="2:12">
      <c r="B100" s="660"/>
      <c r="C100" s="660"/>
      <c r="D100" s="661"/>
      <c r="E100" s="662"/>
      <c r="F100" s="663"/>
      <c r="G100" s="663"/>
      <c r="H100" s="658"/>
      <c r="I100" s="663"/>
      <c r="J100" s="722"/>
      <c r="K100" s="722"/>
      <c r="L100" s="723"/>
    </row>
    <row r="101" spans="2:12">
      <c r="B101" s="660"/>
      <c r="C101" s="651" t="s">
        <v>367</v>
      </c>
      <c r="D101" s="652">
        <v>1</v>
      </c>
      <c r="E101" s="662">
        <v>43627</v>
      </c>
      <c r="F101" s="654" t="s">
        <v>247</v>
      </c>
      <c r="G101" s="658">
        <v>-4.9681599999999999E-2</v>
      </c>
      <c r="H101" s="658" t="s">
        <v>347</v>
      </c>
      <c r="I101" s="654" t="s">
        <v>251</v>
      </c>
      <c r="J101" s="656">
        <v>0.75</v>
      </c>
      <c r="K101" s="656">
        <v>0.79166666666666663</v>
      </c>
      <c r="L101" s="657">
        <f>(K101-J101)</f>
        <v>4.166666666666663E-2</v>
      </c>
    </row>
    <row r="102" spans="2:12">
      <c r="B102" s="660"/>
      <c r="C102" s="651" t="s">
        <v>367</v>
      </c>
      <c r="D102" s="652">
        <v>2</v>
      </c>
      <c r="E102" s="662">
        <v>43628</v>
      </c>
      <c r="F102" s="654" t="s">
        <v>247</v>
      </c>
      <c r="G102" s="658">
        <v>1.3187399999999998E-2</v>
      </c>
      <c r="H102" s="658" t="s">
        <v>347</v>
      </c>
      <c r="I102" s="654" t="s">
        <v>251</v>
      </c>
      <c r="J102" s="656">
        <v>0.75</v>
      </c>
      <c r="K102" s="656">
        <v>0.79166666666666663</v>
      </c>
      <c r="L102" s="657">
        <f t="shared" ref="L102:L120" si="7">(K102-J102)+L101</f>
        <v>8.3333333333333259E-2</v>
      </c>
    </row>
    <row r="103" spans="2:12">
      <c r="B103" s="660"/>
      <c r="C103" s="651" t="s">
        <v>367</v>
      </c>
      <c r="D103" s="652">
        <v>3</v>
      </c>
      <c r="E103" s="662">
        <v>43669</v>
      </c>
      <c r="F103" s="654" t="s">
        <v>247</v>
      </c>
      <c r="G103" s="658">
        <v>8.6782899999999996E-2</v>
      </c>
      <c r="H103" s="658" t="s">
        <v>347</v>
      </c>
      <c r="I103" s="654" t="s">
        <v>251</v>
      </c>
      <c r="J103" s="656">
        <v>0.75</v>
      </c>
      <c r="K103" s="656">
        <v>0.79166666666666663</v>
      </c>
      <c r="L103" s="657">
        <f t="shared" si="7"/>
        <v>0.12499999999999989</v>
      </c>
    </row>
    <row r="104" spans="2:12">
      <c r="B104" s="660"/>
      <c r="C104" s="651" t="s">
        <v>367</v>
      </c>
      <c r="D104" s="652">
        <v>4</v>
      </c>
      <c r="E104" s="662">
        <v>43670</v>
      </c>
      <c r="F104" s="654" t="s">
        <v>247</v>
      </c>
      <c r="G104" s="658">
        <v>7.5697200000000006E-2</v>
      </c>
      <c r="H104" s="658" t="s">
        <v>347</v>
      </c>
      <c r="I104" s="654" t="s">
        <v>251</v>
      </c>
      <c r="J104" s="656">
        <v>0.75</v>
      </c>
      <c r="K104" s="656">
        <v>0.79166666666666663</v>
      </c>
      <c r="L104" s="657">
        <f t="shared" si="7"/>
        <v>0.16666666666666652</v>
      </c>
    </row>
    <row r="105" spans="2:12">
      <c r="B105" s="660"/>
      <c r="C105" s="651" t="s">
        <v>367</v>
      </c>
      <c r="D105" s="652">
        <v>5</v>
      </c>
      <c r="E105" s="662">
        <v>43671</v>
      </c>
      <c r="F105" s="654" t="s">
        <v>247</v>
      </c>
      <c r="G105" s="658">
        <v>7.7481800000000017E-2</v>
      </c>
      <c r="H105" s="658" t="s">
        <v>347</v>
      </c>
      <c r="I105" s="654" t="s">
        <v>251</v>
      </c>
      <c r="J105" s="656">
        <v>0.75</v>
      </c>
      <c r="K105" s="656">
        <v>0.79166666666666663</v>
      </c>
      <c r="L105" s="657">
        <f t="shared" si="7"/>
        <v>0.20833333333333315</v>
      </c>
    </row>
    <row r="106" spans="2:12">
      <c r="B106" s="660"/>
      <c r="C106" s="651" t="s">
        <v>367</v>
      </c>
      <c r="D106" s="652">
        <v>6</v>
      </c>
      <c r="E106" s="662">
        <v>43683</v>
      </c>
      <c r="F106" s="654" t="s">
        <v>247</v>
      </c>
      <c r="G106" s="658">
        <v>0.2</v>
      </c>
      <c r="H106" s="658" t="s">
        <v>365</v>
      </c>
      <c r="I106" s="654" t="s">
        <v>251</v>
      </c>
      <c r="J106" s="656">
        <v>0.75</v>
      </c>
      <c r="K106" s="656">
        <v>0.79166666666666663</v>
      </c>
      <c r="L106" s="657">
        <f t="shared" si="7"/>
        <v>0.24999999999999978</v>
      </c>
    </row>
    <row r="107" spans="2:12">
      <c r="B107" s="660"/>
      <c r="C107" s="651" t="s">
        <v>367</v>
      </c>
      <c r="D107" s="652">
        <v>7</v>
      </c>
      <c r="E107" s="662">
        <v>43691</v>
      </c>
      <c r="F107" s="654" t="s">
        <v>247</v>
      </c>
      <c r="G107" s="658">
        <v>0.2</v>
      </c>
      <c r="H107" s="658" t="s">
        <v>365</v>
      </c>
      <c r="I107" s="654" t="s">
        <v>251</v>
      </c>
      <c r="J107" s="656">
        <v>0.75</v>
      </c>
      <c r="K107" s="656">
        <v>0.79166666666666663</v>
      </c>
      <c r="L107" s="657">
        <f t="shared" si="7"/>
        <v>0.29166666666666641</v>
      </c>
    </row>
    <row r="108" spans="2:12">
      <c r="B108" s="660"/>
      <c r="C108" s="651" t="s">
        <v>367</v>
      </c>
      <c r="D108" s="652">
        <v>8</v>
      </c>
      <c r="E108" s="662">
        <v>43692</v>
      </c>
      <c r="F108" s="654" t="s">
        <v>247</v>
      </c>
      <c r="G108" s="658">
        <v>0.2</v>
      </c>
      <c r="H108" s="658" t="s">
        <v>365</v>
      </c>
      <c r="I108" s="654" t="s">
        <v>251</v>
      </c>
      <c r="J108" s="656">
        <v>0.75</v>
      </c>
      <c r="K108" s="656">
        <v>0.79166666666666663</v>
      </c>
      <c r="L108" s="657">
        <f t="shared" si="7"/>
        <v>0.33333333333333304</v>
      </c>
    </row>
    <row r="109" spans="2:12">
      <c r="B109" s="660"/>
      <c r="C109" s="651" t="s">
        <v>367</v>
      </c>
      <c r="D109" s="652">
        <v>9</v>
      </c>
      <c r="E109" s="662">
        <v>43704</v>
      </c>
      <c r="F109" s="654" t="s">
        <v>247</v>
      </c>
      <c r="G109" s="658">
        <v>0.2</v>
      </c>
      <c r="H109" s="658" t="s">
        <v>365</v>
      </c>
      <c r="I109" s="654" t="s">
        <v>251</v>
      </c>
      <c r="J109" s="656">
        <v>0.75</v>
      </c>
      <c r="K109" s="656">
        <v>0.79166666666666663</v>
      </c>
      <c r="L109" s="657">
        <f t="shared" si="7"/>
        <v>0.37499999999999967</v>
      </c>
    </row>
    <row r="110" spans="2:12">
      <c r="B110" s="660"/>
      <c r="C110" s="651" t="s">
        <v>367</v>
      </c>
      <c r="D110" s="652">
        <v>10</v>
      </c>
      <c r="E110" s="662">
        <v>43705</v>
      </c>
      <c r="F110" s="654" t="s">
        <v>247</v>
      </c>
      <c r="G110" s="658">
        <v>0.2</v>
      </c>
      <c r="H110" s="658" t="s">
        <v>365</v>
      </c>
      <c r="I110" s="654" t="s">
        <v>251</v>
      </c>
      <c r="J110" s="656">
        <v>0.75</v>
      </c>
      <c r="K110" s="656">
        <v>0.79166666666666663</v>
      </c>
      <c r="L110" s="657">
        <f t="shared" si="7"/>
        <v>0.4166666666666663</v>
      </c>
    </row>
    <row r="111" spans="2:12">
      <c r="B111" s="660"/>
      <c r="C111" s="651" t="s">
        <v>367</v>
      </c>
      <c r="D111" s="652">
        <v>11</v>
      </c>
      <c r="E111" s="662">
        <v>43712</v>
      </c>
      <c r="F111" s="654" t="s">
        <v>247</v>
      </c>
      <c r="G111" s="658">
        <v>0.15000000000000005</v>
      </c>
      <c r="H111" s="658" t="s">
        <v>365</v>
      </c>
      <c r="I111" s="654" t="s">
        <v>251</v>
      </c>
      <c r="J111" s="656">
        <v>0.70833333333333337</v>
      </c>
      <c r="K111" s="656">
        <v>0.79166666666666663</v>
      </c>
      <c r="L111" s="657">
        <f t="shared" si="7"/>
        <v>0.49999999999999956</v>
      </c>
    </row>
    <row r="112" spans="2:12">
      <c r="B112" s="660"/>
      <c r="C112" s="651" t="s">
        <v>367</v>
      </c>
      <c r="D112" s="652">
        <v>12</v>
      </c>
      <c r="E112" s="662">
        <v>43713</v>
      </c>
      <c r="F112" s="654" t="s">
        <v>247</v>
      </c>
      <c r="G112" s="658">
        <v>0.15000000000000005</v>
      </c>
      <c r="H112" s="658" t="s">
        <v>365</v>
      </c>
      <c r="I112" s="654" t="s">
        <v>251</v>
      </c>
      <c r="J112" s="656">
        <v>0.58333333333333337</v>
      </c>
      <c r="K112" s="656">
        <v>0.79166666666666663</v>
      </c>
      <c r="L112" s="657">
        <f t="shared" si="7"/>
        <v>0.70833333333333282</v>
      </c>
    </row>
    <row r="113" spans="2:12">
      <c r="B113" s="660"/>
      <c r="C113" s="651" t="s">
        <v>367</v>
      </c>
      <c r="D113" s="652">
        <v>13</v>
      </c>
      <c r="E113" s="662">
        <v>43714</v>
      </c>
      <c r="F113" s="654" t="s">
        <v>247</v>
      </c>
      <c r="G113" s="658">
        <v>0.15000000000000005</v>
      </c>
      <c r="H113" s="658" t="s">
        <v>365</v>
      </c>
      <c r="I113" s="654" t="s">
        <v>251</v>
      </c>
      <c r="J113" s="656">
        <v>0.75</v>
      </c>
      <c r="K113" s="656">
        <v>0.79166666666666663</v>
      </c>
      <c r="L113" s="657">
        <f t="shared" si="7"/>
        <v>0.74999999999999944</v>
      </c>
    </row>
    <row r="114" spans="2:12">
      <c r="B114" s="660"/>
      <c r="C114" s="651" t="s">
        <v>367</v>
      </c>
      <c r="D114" s="652">
        <v>14</v>
      </c>
      <c r="E114" s="662">
        <v>43717</v>
      </c>
      <c r="F114" s="654" t="s">
        <v>247</v>
      </c>
      <c r="G114" s="658">
        <v>0.15000000000000005</v>
      </c>
      <c r="H114" s="658" t="s">
        <v>365</v>
      </c>
      <c r="I114" s="654" t="s">
        <v>251</v>
      </c>
      <c r="J114" s="656">
        <v>0.70833333333333337</v>
      </c>
      <c r="K114" s="656">
        <v>0.79166666666666663</v>
      </c>
      <c r="L114" s="657">
        <f t="shared" si="7"/>
        <v>0.8333333333333327</v>
      </c>
    </row>
    <row r="115" spans="2:12">
      <c r="B115" s="660"/>
      <c r="C115" s="651" t="s">
        <v>367</v>
      </c>
      <c r="D115" s="652">
        <v>15</v>
      </c>
      <c r="E115" s="662">
        <v>43720</v>
      </c>
      <c r="F115" s="654" t="s">
        <v>247</v>
      </c>
      <c r="G115" s="658">
        <v>0.15000000000000005</v>
      </c>
      <c r="H115" s="658" t="s">
        <v>365</v>
      </c>
      <c r="I115" s="654" t="s">
        <v>251</v>
      </c>
      <c r="J115" s="656">
        <v>0.75</v>
      </c>
      <c r="K115" s="656">
        <v>0.79166666666666663</v>
      </c>
      <c r="L115" s="657">
        <f t="shared" si="7"/>
        <v>0.87499999999999933</v>
      </c>
    </row>
    <row r="116" spans="2:12">
      <c r="B116" s="660"/>
      <c r="C116" s="651" t="s">
        <v>367</v>
      </c>
      <c r="D116" s="652">
        <v>16</v>
      </c>
      <c r="E116" s="662">
        <v>43746</v>
      </c>
      <c r="F116" s="654" t="s">
        <v>247</v>
      </c>
      <c r="G116" s="658">
        <v>4.9999999999999989E-2</v>
      </c>
      <c r="H116" s="658" t="s">
        <v>365</v>
      </c>
      <c r="I116" s="654" t="s">
        <v>251</v>
      </c>
      <c r="J116" s="656">
        <v>0.75</v>
      </c>
      <c r="K116" s="656">
        <v>0.79166666666666663</v>
      </c>
      <c r="L116" s="657">
        <f t="shared" si="7"/>
        <v>0.91666666666666596</v>
      </c>
    </row>
    <row r="117" spans="2:12">
      <c r="B117" s="660"/>
      <c r="C117" s="651" t="s">
        <v>367</v>
      </c>
      <c r="D117" s="652">
        <v>17</v>
      </c>
      <c r="E117" s="662">
        <v>43753</v>
      </c>
      <c r="F117" s="654" t="s">
        <v>247</v>
      </c>
      <c r="G117" s="658">
        <v>4.9999999999999989E-2</v>
      </c>
      <c r="H117" s="658" t="s">
        <v>365</v>
      </c>
      <c r="I117" s="654" t="s">
        <v>251</v>
      </c>
      <c r="J117" s="656">
        <v>0.75</v>
      </c>
      <c r="K117" s="656">
        <v>0.79166666666666663</v>
      </c>
      <c r="L117" s="657">
        <f t="shared" si="7"/>
        <v>0.95833333333333259</v>
      </c>
    </row>
    <row r="118" spans="2:12">
      <c r="B118" s="660"/>
      <c r="C118" s="651" t="s">
        <v>367</v>
      </c>
      <c r="D118" s="652">
        <v>18</v>
      </c>
      <c r="E118" s="662">
        <v>43754</v>
      </c>
      <c r="F118" s="654" t="s">
        <v>247</v>
      </c>
      <c r="G118" s="658">
        <v>4.9999999999999989E-2</v>
      </c>
      <c r="H118" s="658" t="s">
        <v>365</v>
      </c>
      <c r="I118" s="654" t="s">
        <v>251</v>
      </c>
      <c r="J118" s="656">
        <v>0.75</v>
      </c>
      <c r="K118" s="656">
        <v>0.79166666666666663</v>
      </c>
      <c r="L118" s="657">
        <f t="shared" si="7"/>
        <v>0.99999999999999922</v>
      </c>
    </row>
    <row r="119" spans="2:12">
      <c r="B119" s="660"/>
      <c r="C119" s="651" t="s">
        <v>367</v>
      </c>
      <c r="D119" s="652">
        <v>19</v>
      </c>
      <c r="E119" s="662">
        <v>43759</v>
      </c>
      <c r="F119" s="654" t="s">
        <v>247</v>
      </c>
      <c r="G119" s="658">
        <v>4.9999999999999989E-2</v>
      </c>
      <c r="H119" s="658" t="s">
        <v>365</v>
      </c>
      <c r="I119" s="654" t="s">
        <v>251</v>
      </c>
      <c r="J119" s="656">
        <v>0.75</v>
      </c>
      <c r="K119" s="656">
        <v>0.79166666666666663</v>
      </c>
      <c r="L119" s="657">
        <f t="shared" si="7"/>
        <v>1.0416666666666659</v>
      </c>
    </row>
    <row r="120" spans="2:12">
      <c r="B120" s="660"/>
      <c r="C120" s="651" t="s">
        <v>367</v>
      </c>
      <c r="D120" s="652">
        <v>20</v>
      </c>
      <c r="E120" s="662">
        <v>43761</v>
      </c>
      <c r="F120" s="654" t="s">
        <v>247</v>
      </c>
      <c r="G120" s="658">
        <v>4.9999999999999989E-2</v>
      </c>
      <c r="H120" s="658" t="s">
        <v>365</v>
      </c>
      <c r="I120" s="654" t="s">
        <v>251</v>
      </c>
      <c r="J120" s="656">
        <v>0.75</v>
      </c>
      <c r="K120" s="656">
        <v>0.79166666666666663</v>
      </c>
      <c r="L120" s="657">
        <f t="shared" si="7"/>
        <v>1.0833333333333326</v>
      </c>
    </row>
    <row r="121" spans="2:12">
      <c r="B121" s="660"/>
      <c r="C121" s="721"/>
      <c r="D121" s="661"/>
      <c r="E121" s="662"/>
      <c r="F121" s="663"/>
      <c r="G121" s="663"/>
      <c r="H121" s="658"/>
      <c r="I121" s="663"/>
      <c r="J121" s="722"/>
      <c r="K121" s="722"/>
      <c r="L121" s="723"/>
    </row>
    <row r="122" spans="2:12">
      <c r="B122" s="651"/>
      <c r="C122" s="651" t="s">
        <v>252</v>
      </c>
      <c r="D122" s="652">
        <v>1</v>
      </c>
      <c r="E122" s="653">
        <v>43467</v>
      </c>
      <c r="F122" s="654" t="s">
        <v>247</v>
      </c>
      <c r="G122" s="655">
        <v>-6.2890500000000002E-2</v>
      </c>
      <c r="H122" s="655" t="s">
        <v>347</v>
      </c>
      <c r="I122" s="654" t="s">
        <v>248</v>
      </c>
      <c r="J122" s="656">
        <v>0.70833333333333337</v>
      </c>
      <c r="K122" s="656">
        <v>0.79166666666666663</v>
      </c>
      <c r="L122" s="657">
        <f>K122-J122</f>
        <v>8.3333333333333259E-2</v>
      </c>
    </row>
    <row r="123" spans="2:12">
      <c r="B123" s="651"/>
      <c r="C123" s="651" t="s">
        <v>252</v>
      </c>
      <c r="D123" s="652">
        <v>2</v>
      </c>
      <c r="E123" s="653">
        <v>43468</v>
      </c>
      <c r="F123" s="654" t="s">
        <v>247</v>
      </c>
      <c r="G123" s="655">
        <v>-4.8885299999999993E-2</v>
      </c>
      <c r="H123" s="655" t="s">
        <v>347</v>
      </c>
      <c r="I123" s="654" t="s">
        <v>248</v>
      </c>
      <c r="J123" s="656">
        <v>0.70833333333333337</v>
      </c>
      <c r="K123" s="656">
        <v>0.79166666666666663</v>
      </c>
      <c r="L123" s="657">
        <f t="shared" ref="L123:L156" si="8">(K123-J123)+L122</f>
        <v>0.16666666666666652</v>
      </c>
    </row>
    <row r="124" spans="2:12">
      <c r="B124" s="651"/>
      <c r="C124" s="651" t="s">
        <v>252</v>
      </c>
      <c r="D124" s="652">
        <v>3</v>
      </c>
      <c r="E124" s="653">
        <v>43469</v>
      </c>
      <c r="F124" s="654" t="s">
        <v>247</v>
      </c>
      <c r="G124" s="655">
        <v>-5.3292899999999997E-2</v>
      </c>
      <c r="H124" s="655" t="s">
        <v>347</v>
      </c>
      <c r="I124" s="654" t="s">
        <v>248</v>
      </c>
      <c r="J124" s="656">
        <v>0.70833333333333337</v>
      </c>
      <c r="K124" s="656">
        <v>0.79166666666666663</v>
      </c>
      <c r="L124" s="657">
        <f t="shared" si="8"/>
        <v>0.24999999999999978</v>
      </c>
    </row>
    <row r="125" spans="2:12">
      <c r="B125" s="651"/>
      <c r="C125" s="651" t="s">
        <v>252</v>
      </c>
      <c r="D125" s="652">
        <v>4</v>
      </c>
      <c r="E125" s="653">
        <v>43472</v>
      </c>
      <c r="F125" s="654" t="s">
        <v>247</v>
      </c>
      <c r="G125" s="655">
        <v>-6.0574300000000005E-2</v>
      </c>
      <c r="H125" s="655" t="s">
        <v>347</v>
      </c>
      <c r="I125" s="654" t="s">
        <v>248</v>
      </c>
      <c r="J125" s="656">
        <v>0.70833333333333337</v>
      </c>
      <c r="K125" s="656">
        <v>0.79166666666666663</v>
      </c>
      <c r="L125" s="657">
        <f t="shared" si="8"/>
        <v>0.33333333333333304</v>
      </c>
    </row>
    <row r="126" spans="2:12">
      <c r="B126" s="651"/>
      <c r="C126" s="651" t="s">
        <v>252</v>
      </c>
      <c r="D126" s="652">
        <v>5</v>
      </c>
      <c r="E126" s="653">
        <v>43473</v>
      </c>
      <c r="F126" s="654" t="s">
        <v>247</v>
      </c>
      <c r="G126" s="655">
        <v>-6.079070000000001E-2</v>
      </c>
      <c r="H126" s="655" t="s">
        <v>347</v>
      </c>
      <c r="I126" s="654" t="s">
        <v>248</v>
      </c>
      <c r="J126" s="656">
        <v>0.70833333333333337</v>
      </c>
      <c r="K126" s="656">
        <v>0.79166666666666663</v>
      </c>
      <c r="L126" s="657">
        <f t="shared" si="8"/>
        <v>0.4166666666666663</v>
      </c>
    </row>
    <row r="127" spans="2:12">
      <c r="B127" s="660"/>
      <c r="C127" s="651" t="s">
        <v>252</v>
      </c>
      <c r="D127" s="652">
        <v>6</v>
      </c>
      <c r="E127" s="653">
        <v>43500</v>
      </c>
      <c r="F127" s="654" t="s">
        <v>247</v>
      </c>
      <c r="G127" s="658">
        <v>7.4371999999999962E-3</v>
      </c>
      <c r="H127" s="655" t="s">
        <v>347</v>
      </c>
      <c r="I127" s="654" t="s">
        <v>248</v>
      </c>
      <c r="J127" s="656">
        <v>0.75</v>
      </c>
      <c r="K127" s="656">
        <v>0.79166666666666663</v>
      </c>
      <c r="L127" s="657">
        <f t="shared" si="8"/>
        <v>0.45833333333333293</v>
      </c>
    </row>
    <row r="128" spans="2:12">
      <c r="B128" s="660"/>
      <c r="C128" s="651" t="s">
        <v>252</v>
      </c>
      <c r="D128" s="652">
        <v>7</v>
      </c>
      <c r="E128" s="653">
        <v>43501</v>
      </c>
      <c r="F128" s="654" t="s">
        <v>247</v>
      </c>
      <c r="G128" s="658">
        <v>9.020700000000003E-3</v>
      </c>
      <c r="H128" s="655" t="s">
        <v>347</v>
      </c>
      <c r="I128" s="654" t="s">
        <v>248</v>
      </c>
      <c r="J128" s="656">
        <v>0.70833333333333337</v>
      </c>
      <c r="K128" s="656">
        <v>0.79166666666666663</v>
      </c>
      <c r="L128" s="657">
        <f t="shared" si="8"/>
        <v>0.54166666666666619</v>
      </c>
    </row>
    <row r="129" spans="2:12">
      <c r="B129" s="660"/>
      <c r="C129" s="651" t="s">
        <v>252</v>
      </c>
      <c r="D129" s="652">
        <v>8</v>
      </c>
      <c r="E129" s="653">
        <v>43502</v>
      </c>
      <c r="F129" s="654" t="s">
        <v>247</v>
      </c>
      <c r="G129" s="658">
        <v>5.2265900000000004E-2</v>
      </c>
      <c r="H129" s="655" t="s">
        <v>347</v>
      </c>
      <c r="I129" s="654" t="s">
        <v>248</v>
      </c>
      <c r="J129" s="656">
        <v>0.66666666666666663</v>
      </c>
      <c r="K129" s="656">
        <v>0.79166666666666663</v>
      </c>
      <c r="L129" s="657">
        <f t="shared" si="8"/>
        <v>0.66666666666666619</v>
      </c>
    </row>
    <row r="130" spans="2:12">
      <c r="B130" s="660"/>
      <c r="C130" s="651" t="s">
        <v>252</v>
      </c>
      <c r="D130" s="652">
        <v>9</v>
      </c>
      <c r="E130" s="653">
        <v>43503</v>
      </c>
      <c r="F130" s="654" t="s">
        <v>247</v>
      </c>
      <c r="G130" s="658">
        <v>8.0841200000000002E-2</v>
      </c>
      <c r="H130" s="655" t="s">
        <v>347</v>
      </c>
      <c r="I130" s="654" t="s">
        <v>248</v>
      </c>
      <c r="J130" s="656">
        <v>0.625</v>
      </c>
      <c r="K130" s="656">
        <v>0.79166666666666663</v>
      </c>
      <c r="L130" s="657">
        <f t="shared" si="8"/>
        <v>0.83333333333333282</v>
      </c>
    </row>
    <row r="131" spans="2:12">
      <c r="B131" s="660"/>
      <c r="C131" s="651" t="s">
        <v>252</v>
      </c>
      <c r="D131" s="652">
        <v>10</v>
      </c>
      <c r="E131" s="653">
        <v>43504</v>
      </c>
      <c r="F131" s="654" t="s">
        <v>247</v>
      </c>
      <c r="G131" s="658">
        <v>0.1059245</v>
      </c>
      <c r="H131" s="655" t="s">
        <v>347</v>
      </c>
      <c r="I131" s="654" t="s">
        <v>248</v>
      </c>
      <c r="J131" s="656">
        <v>0.625</v>
      </c>
      <c r="K131" s="656">
        <v>0.79166666666666663</v>
      </c>
      <c r="L131" s="657">
        <f t="shared" si="8"/>
        <v>0.99999999999999944</v>
      </c>
    </row>
    <row r="132" spans="2:12">
      <c r="B132" s="660"/>
      <c r="C132" s="651" t="s">
        <v>252</v>
      </c>
      <c r="D132" s="652">
        <v>11</v>
      </c>
      <c r="E132" s="662">
        <v>43525</v>
      </c>
      <c r="F132" s="654" t="s">
        <v>247</v>
      </c>
      <c r="G132" s="658">
        <v>8.8269700000000006E-2</v>
      </c>
      <c r="H132" s="655" t="s">
        <v>347</v>
      </c>
      <c r="I132" s="654" t="s">
        <v>248</v>
      </c>
      <c r="J132" s="656">
        <v>0.70833333333333337</v>
      </c>
      <c r="K132" s="656">
        <v>0.79166666666666663</v>
      </c>
      <c r="L132" s="657">
        <f t="shared" si="8"/>
        <v>1.0833333333333326</v>
      </c>
    </row>
    <row r="133" spans="2:12">
      <c r="B133" s="660"/>
      <c r="C133" s="651" t="s">
        <v>252</v>
      </c>
      <c r="D133" s="652">
        <v>12</v>
      </c>
      <c r="E133" s="662">
        <v>43528</v>
      </c>
      <c r="F133" s="654" t="s">
        <v>247</v>
      </c>
      <c r="G133" s="658">
        <v>7.67013E-2</v>
      </c>
      <c r="H133" s="655" t="s">
        <v>347</v>
      </c>
      <c r="I133" s="654" t="s">
        <v>248</v>
      </c>
      <c r="J133" s="656">
        <v>0.70833333333333337</v>
      </c>
      <c r="K133" s="656">
        <v>0.79166666666666663</v>
      </c>
      <c r="L133" s="657">
        <f t="shared" si="8"/>
        <v>1.1666666666666659</v>
      </c>
    </row>
    <row r="134" spans="2:12">
      <c r="B134" s="660"/>
      <c r="C134" s="651" t="s">
        <v>252</v>
      </c>
      <c r="D134" s="652">
        <v>13</v>
      </c>
      <c r="E134" s="662">
        <v>43529</v>
      </c>
      <c r="F134" s="654" t="s">
        <v>247</v>
      </c>
      <c r="G134" s="658">
        <v>6.3683000000000003E-2</v>
      </c>
      <c r="H134" s="655" t="s">
        <v>347</v>
      </c>
      <c r="I134" s="654" t="s">
        <v>248</v>
      </c>
      <c r="J134" s="656">
        <v>0.66666666666666663</v>
      </c>
      <c r="K134" s="656">
        <v>0.79166666666666663</v>
      </c>
      <c r="L134" s="657">
        <f t="shared" si="8"/>
        <v>1.2916666666666659</v>
      </c>
    </row>
    <row r="135" spans="2:12">
      <c r="B135" s="660"/>
      <c r="C135" s="651" t="s">
        <v>252</v>
      </c>
      <c r="D135" s="652">
        <v>14</v>
      </c>
      <c r="E135" s="662">
        <v>43530</v>
      </c>
      <c r="F135" s="654" t="s">
        <v>247</v>
      </c>
      <c r="G135" s="658">
        <v>1.5671600000000004E-2</v>
      </c>
      <c r="H135" s="655" t="s">
        <v>347</v>
      </c>
      <c r="I135" s="654" t="s">
        <v>248</v>
      </c>
      <c r="J135" s="656">
        <v>0.70833333333333337</v>
      </c>
      <c r="K135" s="656">
        <v>0.79166666666666663</v>
      </c>
      <c r="L135" s="657">
        <f t="shared" si="8"/>
        <v>1.3749999999999991</v>
      </c>
    </row>
    <row r="136" spans="2:12">
      <c r="B136" s="660"/>
      <c r="C136" s="651" t="s">
        <v>252</v>
      </c>
      <c r="D136" s="652">
        <v>15</v>
      </c>
      <c r="E136" s="662">
        <v>43531</v>
      </c>
      <c r="F136" s="654" t="s">
        <v>247</v>
      </c>
      <c r="G136" s="658">
        <v>0.1017662</v>
      </c>
      <c r="H136" s="655" t="s">
        <v>347</v>
      </c>
      <c r="I136" s="654" t="s">
        <v>248</v>
      </c>
      <c r="J136" s="656">
        <v>0.75</v>
      </c>
      <c r="K136" s="656">
        <v>0.79166666666666663</v>
      </c>
      <c r="L136" s="657">
        <f t="shared" si="8"/>
        <v>1.4166666666666656</v>
      </c>
    </row>
    <row r="137" spans="2:12">
      <c r="B137" s="660"/>
      <c r="C137" s="651" t="s">
        <v>252</v>
      </c>
      <c r="D137" s="652">
        <v>16</v>
      </c>
      <c r="E137" s="662">
        <v>43627</v>
      </c>
      <c r="F137" s="654" t="s">
        <v>247</v>
      </c>
      <c r="G137" s="658">
        <v>1.6406303000000004</v>
      </c>
      <c r="H137" s="658" t="s">
        <v>347</v>
      </c>
      <c r="I137" s="654" t="s">
        <v>248</v>
      </c>
      <c r="J137" s="656">
        <v>0.75</v>
      </c>
      <c r="K137" s="656">
        <v>0.79166666666666663</v>
      </c>
      <c r="L137" s="657">
        <f t="shared" si="8"/>
        <v>1.4583333333333321</v>
      </c>
    </row>
    <row r="138" spans="2:12">
      <c r="B138" s="660"/>
      <c r="C138" s="651" t="s">
        <v>252</v>
      </c>
      <c r="D138" s="652">
        <v>17</v>
      </c>
      <c r="E138" s="662">
        <v>43628</v>
      </c>
      <c r="F138" s="654" t="s">
        <v>247</v>
      </c>
      <c r="G138" s="658">
        <v>1.6766079000000007</v>
      </c>
      <c r="H138" s="658" t="s">
        <v>347</v>
      </c>
      <c r="I138" s="654" t="s">
        <v>248</v>
      </c>
      <c r="J138" s="656">
        <v>0.75</v>
      </c>
      <c r="K138" s="656">
        <v>0.79166666666666663</v>
      </c>
      <c r="L138" s="657">
        <f t="shared" si="8"/>
        <v>1.4999999999999987</v>
      </c>
    </row>
    <row r="139" spans="2:12">
      <c r="B139" s="660"/>
      <c r="C139" s="651" t="s">
        <v>252</v>
      </c>
      <c r="D139" s="652">
        <v>18</v>
      </c>
      <c r="E139" s="662">
        <v>43669</v>
      </c>
      <c r="F139" s="654" t="s">
        <v>247</v>
      </c>
      <c r="G139" s="658">
        <v>2.972341300000001</v>
      </c>
      <c r="H139" s="658" t="s">
        <v>347</v>
      </c>
      <c r="I139" s="654" t="s">
        <v>248</v>
      </c>
      <c r="J139" s="656">
        <v>0.75</v>
      </c>
      <c r="K139" s="656">
        <v>0.79166666666666663</v>
      </c>
      <c r="L139" s="657">
        <f t="shared" si="8"/>
        <v>1.5416666666666652</v>
      </c>
    </row>
    <row r="140" spans="2:12">
      <c r="B140" s="660"/>
      <c r="C140" s="651" t="s">
        <v>252</v>
      </c>
      <c r="D140" s="652">
        <v>19</v>
      </c>
      <c r="E140" s="662">
        <v>43670</v>
      </c>
      <c r="F140" s="654" t="s">
        <v>247</v>
      </c>
      <c r="G140" s="658">
        <v>2.9170204000000006</v>
      </c>
      <c r="H140" s="658" t="s">
        <v>347</v>
      </c>
      <c r="I140" s="654" t="s">
        <v>248</v>
      </c>
      <c r="J140" s="656">
        <v>0.75</v>
      </c>
      <c r="K140" s="656">
        <v>0.79166666666666663</v>
      </c>
      <c r="L140" s="657">
        <f t="shared" si="8"/>
        <v>1.5833333333333317</v>
      </c>
    </row>
    <row r="141" spans="2:12">
      <c r="B141" s="660"/>
      <c r="C141" s="651" t="s">
        <v>252</v>
      </c>
      <c r="D141" s="652">
        <v>20</v>
      </c>
      <c r="E141" s="662">
        <v>43671</v>
      </c>
      <c r="F141" s="654" t="s">
        <v>247</v>
      </c>
      <c r="G141" s="658">
        <v>2.6846974000000006</v>
      </c>
      <c r="H141" s="658" t="s">
        <v>347</v>
      </c>
      <c r="I141" s="654" t="s">
        <v>248</v>
      </c>
      <c r="J141" s="656">
        <v>0.75</v>
      </c>
      <c r="K141" s="656">
        <v>0.79166666666666663</v>
      </c>
      <c r="L141" s="657">
        <f t="shared" si="8"/>
        <v>1.6249999999999982</v>
      </c>
    </row>
    <row r="142" spans="2:12">
      <c r="B142" s="660"/>
      <c r="C142" s="651" t="s">
        <v>252</v>
      </c>
      <c r="D142" s="652">
        <v>21</v>
      </c>
      <c r="E142" s="662">
        <v>43682</v>
      </c>
      <c r="F142" s="654" t="s">
        <v>247</v>
      </c>
      <c r="G142" s="658">
        <v>3.6685675476060511</v>
      </c>
      <c r="H142" s="658" t="s">
        <v>365</v>
      </c>
      <c r="I142" s="654" t="s">
        <v>248</v>
      </c>
      <c r="J142" s="656">
        <v>0.75</v>
      </c>
      <c r="K142" s="656">
        <v>0.79166666666666663</v>
      </c>
      <c r="L142" s="657">
        <f t="shared" si="8"/>
        <v>1.6666666666666647</v>
      </c>
    </row>
    <row r="143" spans="2:12">
      <c r="B143" s="660"/>
      <c r="C143" s="651" t="s">
        <v>252</v>
      </c>
      <c r="D143" s="652">
        <v>22</v>
      </c>
      <c r="E143" s="662">
        <v>43683</v>
      </c>
      <c r="F143" s="654" t="s">
        <v>247</v>
      </c>
      <c r="G143" s="658">
        <v>3.6685675476060511</v>
      </c>
      <c r="H143" s="658" t="s">
        <v>365</v>
      </c>
      <c r="I143" s="654" t="s">
        <v>248</v>
      </c>
      <c r="J143" s="656">
        <v>0.75</v>
      </c>
      <c r="K143" s="656">
        <v>0.79166666666666663</v>
      </c>
      <c r="L143" s="657">
        <f t="shared" si="8"/>
        <v>1.7083333333333313</v>
      </c>
    </row>
    <row r="144" spans="2:12">
      <c r="B144" s="660"/>
      <c r="C144" s="651" t="s">
        <v>252</v>
      </c>
      <c r="D144" s="652">
        <v>23</v>
      </c>
      <c r="E144" s="662">
        <v>43691</v>
      </c>
      <c r="F144" s="654" t="s">
        <v>247</v>
      </c>
      <c r="G144" s="658">
        <v>3.6685675476060511</v>
      </c>
      <c r="H144" s="658" t="s">
        <v>365</v>
      </c>
      <c r="I144" s="654" t="s">
        <v>248</v>
      </c>
      <c r="J144" s="656">
        <v>0.75</v>
      </c>
      <c r="K144" s="656">
        <v>0.79166666666666663</v>
      </c>
      <c r="L144" s="657">
        <f t="shared" si="8"/>
        <v>1.7499999999999978</v>
      </c>
    </row>
    <row r="145" spans="2:12">
      <c r="B145" s="660"/>
      <c r="C145" s="651" t="s">
        <v>252</v>
      </c>
      <c r="D145" s="652">
        <v>24</v>
      </c>
      <c r="E145" s="662">
        <v>43692</v>
      </c>
      <c r="F145" s="654" t="s">
        <v>247</v>
      </c>
      <c r="G145" s="658">
        <v>3.6685675476060511</v>
      </c>
      <c r="H145" s="658" t="s">
        <v>365</v>
      </c>
      <c r="I145" s="654" t="s">
        <v>248</v>
      </c>
      <c r="J145" s="656">
        <v>0.75</v>
      </c>
      <c r="K145" s="656">
        <v>0.79166666666666663</v>
      </c>
      <c r="L145" s="657">
        <f t="shared" si="8"/>
        <v>1.7916666666666643</v>
      </c>
    </row>
    <row r="146" spans="2:12">
      <c r="B146" s="660"/>
      <c r="C146" s="651" t="s">
        <v>252</v>
      </c>
      <c r="D146" s="652">
        <v>25</v>
      </c>
      <c r="E146" s="662">
        <v>43703</v>
      </c>
      <c r="F146" s="654" t="s">
        <v>247</v>
      </c>
      <c r="G146" s="658">
        <v>3.6685675476060511</v>
      </c>
      <c r="H146" s="658" t="s">
        <v>365</v>
      </c>
      <c r="I146" s="654" t="s">
        <v>248</v>
      </c>
      <c r="J146" s="656">
        <v>0.75</v>
      </c>
      <c r="K146" s="656">
        <v>0.79166666666666663</v>
      </c>
      <c r="L146" s="657">
        <f t="shared" si="8"/>
        <v>1.8333333333333308</v>
      </c>
    </row>
    <row r="147" spans="2:12">
      <c r="B147" s="660"/>
      <c r="C147" s="651" t="s">
        <v>252</v>
      </c>
      <c r="D147" s="652">
        <v>26</v>
      </c>
      <c r="E147" s="662">
        <v>43711</v>
      </c>
      <c r="F147" s="654" t="s">
        <v>247</v>
      </c>
      <c r="G147" s="658">
        <v>3.6941092808356784</v>
      </c>
      <c r="H147" s="658" t="s">
        <v>365</v>
      </c>
      <c r="I147" s="654" t="s">
        <v>248</v>
      </c>
      <c r="J147" s="656">
        <v>0.75</v>
      </c>
      <c r="K147" s="656">
        <v>0.79166666666666663</v>
      </c>
      <c r="L147" s="657">
        <f t="shared" si="8"/>
        <v>1.8749999999999973</v>
      </c>
    </row>
    <row r="148" spans="2:12">
      <c r="B148" s="660"/>
      <c r="C148" s="651" t="s">
        <v>252</v>
      </c>
      <c r="D148" s="652">
        <v>27</v>
      </c>
      <c r="E148" s="662">
        <v>43712</v>
      </c>
      <c r="F148" s="654" t="s">
        <v>247</v>
      </c>
      <c r="G148" s="658">
        <v>3.6941092808356784</v>
      </c>
      <c r="H148" s="658" t="s">
        <v>365</v>
      </c>
      <c r="I148" s="654" t="s">
        <v>248</v>
      </c>
      <c r="J148" s="656">
        <v>0.70833333333333337</v>
      </c>
      <c r="K148" s="656">
        <v>0.79166666666666663</v>
      </c>
      <c r="L148" s="657">
        <f t="shared" si="8"/>
        <v>1.9583333333333306</v>
      </c>
    </row>
    <row r="149" spans="2:12">
      <c r="B149" s="660"/>
      <c r="C149" s="651" t="s">
        <v>252</v>
      </c>
      <c r="D149" s="652">
        <v>28</v>
      </c>
      <c r="E149" s="662">
        <v>43713</v>
      </c>
      <c r="F149" s="654" t="s">
        <v>247</v>
      </c>
      <c r="G149" s="658">
        <v>3.6941092808356784</v>
      </c>
      <c r="H149" s="658" t="s">
        <v>365</v>
      </c>
      <c r="I149" s="654" t="s">
        <v>248</v>
      </c>
      <c r="J149" s="656">
        <v>0.625</v>
      </c>
      <c r="K149" s="656">
        <v>0.79166666666666663</v>
      </c>
      <c r="L149" s="657">
        <f t="shared" si="8"/>
        <v>2.1249999999999973</v>
      </c>
    </row>
    <row r="150" spans="2:12">
      <c r="B150" s="660"/>
      <c r="C150" s="651" t="s">
        <v>252</v>
      </c>
      <c r="D150" s="652">
        <v>29</v>
      </c>
      <c r="E150" s="662">
        <v>43714</v>
      </c>
      <c r="F150" s="654" t="s">
        <v>247</v>
      </c>
      <c r="G150" s="658">
        <v>3.6941092808356784</v>
      </c>
      <c r="H150" s="658" t="s">
        <v>365</v>
      </c>
      <c r="I150" s="654" t="s">
        <v>248</v>
      </c>
      <c r="J150" s="656">
        <v>0.75</v>
      </c>
      <c r="K150" s="656">
        <v>0.79166666666666663</v>
      </c>
      <c r="L150" s="657">
        <f t="shared" si="8"/>
        <v>2.1666666666666639</v>
      </c>
    </row>
    <row r="151" spans="2:12">
      <c r="B151" s="660"/>
      <c r="C151" s="651" t="s">
        <v>252</v>
      </c>
      <c r="D151" s="652">
        <v>30</v>
      </c>
      <c r="E151" s="662">
        <v>43720</v>
      </c>
      <c r="F151" s="654" t="s">
        <v>247</v>
      </c>
      <c r="G151" s="658">
        <v>3.6941092808356784</v>
      </c>
      <c r="H151" s="658" t="s">
        <v>365</v>
      </c>
      <c r="I151" s="654" t="s">
        <v>248</v>
      </c>
      <c r="J151" s="656">
        <v>0.75</v>
      </c>
      <c r="K151" s="656">
        <v>0.79166666666666663</v>
      </c>
      <c r="L151" s="657">
        <f t="shared" si="8"/>
        <v>2.2083333333333304</v>
      </c>
    </row>
    <row r="152" spans="2:12">
      <c r="B152" s="660"/>
      <c r="C152" s="651" t="s">
        <v>252</v>
      </c>
      <c r="D152" s="652">
        <v>31</v>
      </c>
      <c r="E152" s="662">
        <v>43745</v>
      </c>
      <c r="F152" s="654" t="s">
        <v>247</v>
      </c>
      <c r="G152" s="658">
        <v>2.9788352492396539</v>
      </c>
      <c r="H152" s="658" t="s">
        <v>365</v>
      </c>
      <c r="I152" s="654" t="s">
        <v>248</v>
      </c>
      <c r="J152" s="656">
        <v>0.75</v>
      </c>
      <c r="K152" s="656">
        <v>0.79166666666666663</v>
      </c>
      <c r="L152" s="657">
        <f t="shared" si="8"/>
        <v>2.2499999999999969</v>
      </c>
    </row>
    <row r="153" spans="2:12">
      <c r="B153" s="660"/>
      <c r="C153" s="651" t="s">
        <v>252</v>
      </c>
      <c r="D153" s="652">
        <v>32</v>
      </c>
      <c r="E153" s="662">
        <v>43752</v>
      </c>
      <c r="F153" s="654" t="s">
        <v>247</v>
      </c>
      <c r="G153" s="658">
        <v>2.9788352492396539</v>
      </c>
      <c r="H153" s="658" t="s">
        <v>365</v>
      </c>
      <c r="I153" s="654" t="s">
        <v>248</v>
      </c>
      <c r="J153" s="656">
        <v>0.75</v>
      </c>
      <c r="K153" s="656">
        <v>0.79166666666666663</v>
      </c>
      <c r="L153" s="657">
        <f t="shared" si="8"/>
        <v>2.2916666666666634</v>
      </c>
    </row>
    <row r="154" spans="2:12">
      <c r="B154" s="660"/>
      <c r="C154" s="651" t="s">
        <v>252</v>
      </c>
      <c r="D154" s="652">
        <v>33</v>
      </c>
      <c r="E154" s="662">
        <v>43753</v>
      </c>
      <c r="F154" s="654" t="s">
        <v>247</v>
      </c>
      <c r="G154" s="658">
        <v>2.9788352492396539</v>
      </c>
      <c r="H154" s="658" t="s">
        <v>365</v>
      </c>
      <c r="I154" s="654" t="s">
        <v>248</v>
      </c>
      <c r="J154" s="656">
        <v>0.75</v>
      </c>
      <c r="K154" s="656">
        <v>0.79166666666666663</v>
      </c>
      <c r="L154" s="657">
        <f t="shared" si="8"/>
        <v>2.3333333333333299</v>
      </c>
    </row>
    <row r="155" spans="2:12">
      <c r="B155" s="660"/>
      <c r="C155" s="651" t="s">
        <v>252</v>
      </c>
      <c r="D155" s="652">
        <v>34</v>
      </c>
      <c r="E155" s="662">
        <v>43754</v>
      </c>
      <c r="F155" s="654" t="s">
        <v>247</v>
      </c>
      <c r="G155" s="658">
        <v>2.9788352492396539</v>
      </c>
      <c r="H155" s="658" t="s">
        <v>365</v>
      </c>
      <c r="I155" s="654" t="s">
        <v>248</v>
      </c>
      <c r="J155" s="656">
        <v>0.75</v>
      </c>
      <c r="K155" s="656">
        <v>0.79166666666666663</v>
      </c>
      <c r="L155" s="657">
        <f t="shared" si="8"/>
        <v>2.3749999999999964</v>
      </c>
    </row>
    <row r="156" spans="2:12">
      <c r="B156" s="660"/>
      <c r="C156" s="651" t="s">
        <v>252</v>
      </c>
      <c r="D156" s="652">
        <v>35</v>
      </c>
      <c r="E156" s="662">
        <v>43759</v>
      </c>
      <c r="F156" s="654" t="s">
        <v>247</v>
      </c>
      <c r="G156" s="658">
        <v>2.9788352492396539</v>
      </c>
      <c r="H156" s="658" t="s">
        <v>365</v>
      </c>
      <c r="I156" s="654" t="s">
        <v>248</v>
      </c>
      <c r="J156" s="656">
        <v>0.70833333333333337</v>
      </c>
      <c r="K156" s="656">
        <v>0.79166666666666663</v>
      </c>
      <c r="L156" s="657">
        <f t="shared" si="8"/>
        <v>2.4583333333333295</v>
      </c>
    </row>
    <row r="157" spans="2:12">
      <c r="B157" s="660"/>
      <c r="C157" s="660"/>
      <c r="D157" s="661"/>
      <c r="E157" s="662"/>
      <c r="F157" s="663"/>
      <c r="G157" s="658"/>
      <c r="H157" s="658"/>
      <c r="I157" s="663"/>
      <c r="J157" s="664"/>
      <c r="K157" s="664"/>
      <c r="L157" s="665"/>
    </row>
    <row r="158" spans="2:12">
      <c r="B158" s="651"/>
      <c r="C158" s="651" t="s">
        <v>252</v>
      </c>
      <c r="D158" s="652">
        <v>1</v>
      </c>
      <c r="E158" s="653">
        <v>43467</v>
      </c>
      <c r="F158" s="654" t="s">
        <v>247</v>
      </c>
      <c r="G158" s="655">
        <v>1.6938099999999991E-2</v>
      </c>
      <c r="H158" s="655" t="s">
        <v>347</v>
      </c>
      <c r="I158" s="654" t="s">
        <v>249</v>
      </c>
      <c r="J158" s="656">
        <v>0.75</v>
      </c>
      <c r="K158" s="656">
        <v>0.79166666666666663</v>
      </c>
      <c r="L158" s="657">
        <f>K158-J158</f>
        <v>4.166666666666663E-2</v>
      </c>
    </row>
    <row r="159" spans="2:12">
      <c r="B159" s="651"/>
      <c r="C159" s="651" t="s">
        <v>252</v>
      </c>
      <c r="D159" s="652">
        <v>2</v>
      </c>
      <c r="E159" s="653">
        <v>43468</v>
      </c>
      <c r="F159" s="654" t="s">
        <v>247</v>
      </c>
      <c r="G159" s="655">
        <v>2.6820500000000004E-2</v>
      </c>
      <c r="H159" s="655" t="s">
        <v>347</v>
      </c>
      <c r="I159" s="654" t="s">
        <v>249</v>
      </c>
      <c r="J159" s="656">
        <v>0.70833333333333337</v>
      </c>
      <c r="K159" s="656">
        <v>0.79166666666666663</v>
      </c>
      <c r="L159" s="657">
        <f t="shared" ref="L159:L160" si="9">(K159-J159)+L158</f>
        <v>0.12499999999999989</v>
      </c>
    </row>
    <row r="160" spans="2:12">
      <c r="B160" s="651"/>
      <c r="C160" s="651" t="s">
        <v>252</v>
      </c>
      <c r="D160" s="652">
        <v>3</v>
      </c>
      <c r="E160" s="653">
        <v>43469</v>
      </c>
      <c r="F160" s="654" t="s">
        <v>247</v>
      </c>
      <c r="G160" s="655">
        <v>9.8996999999999939E-3</v>
      </c>
      <c r="H160" s="655" t="s">
        <v>347</v>
      </c>
      <c r="I160" s="654" t="s">
        <v>249</v>
      </c>
      <c r="J160" s="656">
        <v>0.70833333333333337</v>
      </c>
      <c r="K160" s="656">
        <v>0.79166666666666663</v>
      </c>
      <c r="L160" s="657">
        <f t="shared" si="9"/>
        <v>0.20833333333333315</v>
      </c>
    </row>
    <row r="161" spans="2:12">
      <c r="B161" s="651"/>
      <c r="C161" s="651" t="s">
        <v>252</v>
      </c>
      <c r="D161" s="652">
        <v>4</v>
      </c>
      <c r="E161" s="653">
        <v>43472</v>
      </c>
      <c r="F161" s="654" t="s">
        <v>247</v>
      </c>
      <c r="G161" s="655">
        <v>1.7529599999999996E-2</v>
      </c>
      <c r="H161" s="655" t="s">
        <v>347</v>
      </c>
      <c r="I161" s="654" t="s">
        <v>249</v>
      </c>
      <c r="J161" s="656">
        <v>0.70833333333333337</v>
      </c>
      <c r="K161" s="656">
        <v>0.75</v>
      </c>
      <c r="L161" s="657">
        <f>(K161-J161)+L160</f>
        <v>0.24999999999999978</v>
      </c>
    </row>
    <row r="162" spans="2:12">
      <c r="B162" s="651"/>
      <c r="C162" s="651" t="s">
        <v>252</v>
      </c>
      <c r="D162" s="652">
        <v>5</v>
      </c>
      <c r="E162" s="653">
        <v>43481</v>
      </c>
      <c r="F162" s="654" t="s">
        <v>247</v>
      </c>
      <c r="G162" s="655">
        <v>-1.7420400000000003E-2</v>
      </c>
      <c r="H162" s="655" t="s">
        <v>347</v>
      </c>
      <c r="I162" s="654" t="s">
        <v>249</v>
      </c>
      <c r="J162" s="656">
        <v>0.70833333333333337</v>
      </c>
      <c r="K162" s="656">
        <v>0.79166666666666663</v>
      </c>
      <c r="L162" s="657">
        <f>(K162-J162)+L161</f>
        <v>0.33333333333333304</v>
      </c>
    </row>
    <row r="163" spans="2:12">
      <c r="B163" s="660"/>
      <c r="C163" s="651" t="s">
        <v>252</v>
      </c>
      <c r="D163" s="652">
        <v>6</v>
      </c>
      <c r="E163" s="653">
        <v>43501</v>
      </c>
      <c r="F163" s="654" t="s">
        <v>247</v>
      </c>
      <c r="G163" s="658">
        <v>-2.4791499999999998E-2</v>
      </c>
      <c r="H163" s="655" t="s">
        <v>347</v>
      </c>
      <c r="I163" s="654" t="s">
        <v>249</v>
      </c>
      <c r="J163" s="656">
        <v>0.75</v>
      </c>
      <c r="K163" s="656">
        <v>0.79166666666666663</v>
      </c>
      <c r="L163" s="657">
        <f t="shared" ref="L163:L184" si="10">(K163-J163)+L162</f>
        <v>0.37499999999999967</v>
      </c>
    </row>
    <row r="164" spans="2:12">
      <c r="B164" s="660"/>
      <c r="C164" s="651" t="s">
        <v>252</v>
      </c>
      <c r="D164" s="652">
        <v>7</v>
      </c>
      <c r="E164" s="653">
        <v>43502</v>
      </c>
      <c r="F164" s="654" t="s">
        <v>247</v>
      </c>
      <c r="G164" s="658">
        <v>7.8769000000000009E-3</v>
      </c>
      <c r="H164" s="655" t="s">
        <v>347</v>
      </c>
      <c r="I164" s="654" t="s">
        <v>249</v>
      </c>
      <c r="J164" s="656">
        <v>0.66666666666666663</v>
      </c>
      <c r="K164" s="656">
        <v>0.79166666666666663</v>
      </c>
      <c r="L164" s="657">
        <f t="shared" si="10"/>
        <v>0.49999999999999967</v>
      </c>
    </row>
    <row r="165" spans="2:12">
      <c r="B165" s="660"/>
      <c r="C165" s="651" t="s">
        <v>252</v>
      </c>
      <c r="D165" s="652">
        <v>8</v>
      </c>
      <c r="E165" s="653">
        <v>43503</v>
      </c>
      <c r="F165" s="654" t="s">
        <v>247</v>
      </c>
      <c r="G165" s="658">
        <v>7.622900000000001E-3</v>
      </c>
      <c r="H165" s="655" t="s">
        <v>347</v>
      </c>
      <c r="I165" s="654" t="s">
        <v>249</v>
      </c>
      <c r="J165" s="656">
        <v>0.625</v>
      </c>
      <c r="K165" s="656">
        <v>0.79166666666666663</v>
      </c>
      <c r="L165" s="657">
        <f t="shared" si="10"/>
        <v>0.6666666666666663</v>
      </c>
    </row>
    <row r="166" spans="2:12">
      <c r="B166" s="660"/>
      <c r="C166" s="651" t="s">
        <v>252</v>
      </c>
      <c r="D166" s="652">
        <v>9</v>
      </c>
      <c r="E166" s="653">
        <v>43504</v>
      </c>
      <c r="F166" s="654" t="s">
        <v>247</v>
      </c>
      <c r="G166" s="658">
        <v>2.5485800000000003E-2</v>
      </c>
      <c r="H166" s="655" t="s">
        <v>347</v>
      </c>
      <c r="I166" s="654" t="s">
        <v>249</v>
      </c>
      <c r="J166" s="656">
        <v>0.625</v>
      </c>
      <c r="K166" s="656">
        <v>0.79166666666666663</v>
      </c>
      <c r="L166" s="657">
        <f t="shared" si="10"/>
        <v>0.83333333333333293</v>
      </c>
    </row>
    <row r="167" spans="2:12">
      <c r="B167" s="660"/>
      <c r="C167" s="651" t="s">
        <v>252</v>
      </c>
      <c r="D167" s="652">
        <v>10</v>
      </c>
      <c r="E167" s="653">
        <v>43507</v>
      </c>
      <c r="F167" s="654" t="s">
        <v>247</v>
      </c>
      <c r="G167" s="658">
        <v>2.1034000000000001E-2</v>
      </c>
      <c r="H167" s="655" t="s">
        <v>347</v>
      </c>
      <c r="I167" s="654" t="s">
        <v>249</v>
      </c>
      <c r="J167" s="656">
        <v>0.54166666666666663</v>
      </c>
      <c r="K167" s="656">
        <v>0.79166666666666663</v>
      </c>
      <c r="L167" s="657">
        <f t="shared" si="10"/>
        <v>1.083333333333333</v>
      </c>
    </row>
    <row r="168" spans="2:12">
      <c r="B168" s="660"/>
      <c r="C168" s="651" t="s">
        <v>252</v>
      </c>
      <c r="D168" s="652">
        <v>11</v>
      </c>
      <c r="E168" s="662">
        <v>43528</v>
      </c>
      <c r="F168" s="654" t="s">
        <v>247</v>
      </c>
      <c r="G168" s="658">
        <v>2.6685800000000003E-2</v>
      </c>
      <c r="H168" s="655" t="s">
        <v>347</v>
      </c>
      <c r="I168" s="654" t="s">
        <v>249</v>
      </c>
      <c r="J168" s="656">
        <v>0.70833333333333337</v>
      </c>
      <c r="K168" s="656">
        <v>0.79166666666666663</v>
      </c>
      <c r="L168" s="657">
        <f t="shared" si="10"/>
        <v>1.1666666666666663</v>
      </c>
    </row>
    <row r="169" spans="2:12">
      <c r="B169" s="660"/>
      <c r="C169" s="651" t="s">
        <v>252</v>
      </c>
      <c r="D169" s="652">
        <v>12</v>
      </c>
      <c r="E169" s="662">
        <v>43529</v>
      </c>
      <c r="F169" s="654" t="s">
        <v>247</v>
      </c>
      <c r="G169" s="658">
        <v>2.8949199999999998E-2</v>
      </c>
      <c r="H169" s="655" t="s">
        <v>347</v>
      </c>
      <c r="I169" s="654" t="s">
        <v>249</v>
      </c>
      <c r="J169" s="656">
        <v>0.70833333333333337</v>
      </c>
      <c r="K169" s="656">
        <v>0.79166666666666663</v>
      </c>
      <c r="L169" s="657">
        <f t="shared" si="10"/>
        <v>1.2499999999999996</v>
      </c>
    </row>
    <row r="170" spans="2:12">
      <c r="B170" s="660"/>
      <c r="C170" s="651" t="s">
        <v>252</v>
      </c>
      <c r="D170" s="652">
        <v>13</v>
      </c>
      <c r="E170" s="662">
        <v>43530</v>
      </c>
      <c r="F170" s="654" t="s">
        <v>247</v>
      </c>
      <c r="G170" s="658">
        <v>1.38581E-2</v>
      </c>
      <c r="H170" s="655" t="s">
        <v>347</v>
      </c>
      <c r="I170" s="654" t="s">
        <v>249</v>
      </c>
      <c r="J170" s="656">
        <v>0.75</v>
      </c>
      <c r="K170" s="656">
        <v>0.79166666666666663</v>
      </c>
      <c r="L170" s="657">
        <f t="shared" si="10"/>
        <v>1.2916666666666661</v>
      </c>
    </row>
    <row r="171" spans="2:12">
      <c r="B171" s="660"/>
      <c r="C171" s="651" t="s">
        <v>252</v>
      </c>
      <c r="D171" s="652">
        <v>14</v>
      </c>
      <c r="E171" s="662">
        <v>43531</v>
      </c>
      <c r="F171" s="654" t="s">
        <v>247</v>
      </c>
      <c r="G171" s="658">
        <v>2.8067999999999999E-3</v>
      </c>
      <c r="H171" s="655" t="s">
        <v>347</v>
      </c>
      <c r="I171" s="654" t="s">
        <v>249</v>
      </c>
      <c r="J171" s="656">
        <v>0.75</v>
      </c>
      <c r="K171" s="656">
        <v>0.79166666666666663</v>
      </c>
      <c r="L171" s="657">
        <f t="shared" si="10"/>
        <v>1.3333333333333326</v>
      </c>
    </row>
    <row r="172" spans="2:12">
      <c r="B172" s="660"/>
      <c r="C172" s="651" t="s">
        <v>252</v>
      </c>
      <c r="D172" s="652">
        <v>15</v>
      </c>
      <c r="E172" s="662">
        <v>43532</v>
      </c>
      <c r="F172" s="654" t="s">
        <v>247</v>
      </c>
      <c r="G172" s="658">
        <v>3.8873600000000001E-2</v>
      </c>
      <c r="H172" s="655" t="s">
        <v>347</v>
      </c>
      <c r="I172" s="654" t="s">
        <v>249</v>
      </c>
      <c r="J172" s="656">
        <v>0.75</v>
      </c>
      <c r="K172" s="656">
        <v>0.79166666666666663</v>
      </c>
      <c r="L172" s="657">
        <f t="shared" si="10"/>
        <v>1.3749999999999991</v>
      </c>
    </row>
    <row r="173" spans="2:12">
      <c r="B173" s="660"/>
      <c r="C173" s="651" t="s">
        <v>252</v>
      </c>
      <c r="D173" s="652">
        <v>16</v>
      </c>
      <c r="E173" s="662">
        <v>43704</v>
      </c>
      <c r="F173" s="654" t="s">
        <v>247</v>
      </c>
      <c r="G173" s="658">
        <v>0.94555668571979079</v>
      </c>
      <c r="H173" s="658" t="s">
        <v>365</v>
      </c>
      <c r="I173" s="654" t="s">
        <v>249</v>
      </c>
      <c r="J173" s="656">
        <v>0.75</v>
      </c>
      <c r="K173" s="656">
        <v>0.79166666666666663</v>
      </c>
      <c r="L173" s="657">
        <f t="shared" si="10"/>
        <v>1.4166666666666656</v>
      </c>
    </row>
    <row r="174" spans="2:12">
      <c r="B174" s="660"/>
      <c r="C174" s="651" t="s">
        <v>252</v>
      </c>
      <c r="D174" s="652">
        <v>17</v>
      </c>
      <c r="E174" s="662">
        <v>43705</v>
      </c>
      <c r="F174" s="654" t="s">
        <v>247</v>
      </c>
      <c r="G174" s="658">
        <v>0.94555668571979079</v>
      </c>
      <c r="H174" s="658" t="s">
        <v>365</v>
      </c>
      <c r="I174" s="654" t="s">
        <v>249</v>
      </c>
      <c r="J174" s="656">
        <v>0.75</v>
      </c>
      <c r="K174" s="656">
        <v>0.79166666666666663</v>
      </c>
      <c r="L174" s="657">
        <f t="shared" si="10"/>
        <v>1.4583333333333321</v>
      </c>
    </row>
    <row r="175" spans="2:12">
      <c r="B175" s="660"/>
      <c r="C175" s="651" t="s">
        <v>252</v>
      </c>
      <c r="D175" s="652">
        <v>18</v>
      </c>
      <c r="E175" s="662">
        <v>43711</v>
      </c>
      <c r="F175" s="654" t="s">
        <v>247</v>
      </c>
      <c r="G175" s="658">
        <v>0.96879379268782639</v>
      </c>
      <c r="H175" s="658" t="s">
        <v>365</v>
      </c>
      <c r="I175" s="654" t="s">
        <v>249</v>
      </c>
      <c r="J175" s="656">
        <v>0.75</v>
      </c>
      <c r="K175" s="656">
        <v>0.79166666666666663</v>
      </c>
      <c r="L175" s="657">
        <f t="shared" si="10"/>
        <v>1.4999999999999987</v>
      </c>
    </row>
    <row r="176" spans="2:12">
      <c r="B176" s="660"/>
      <c r="C176" s="651" t="s">
        <v>252</v>
      </c>
      <c r="D176" s="652">
        <v>19</v>
      </c>
      <c r="E176" s="662">
        <v>43712</v>
      </c>
      <c r="F176" s="654" t="s">
        <v>247</v>
      </c>
      <c r="G176" s="658">
        <v>0.96879379268782639</v>
      </c>
      <c r="H176" s="658" t="s">
        <v>365</v>
      </c>
      <c r="I176" s="654" t="s">
        <v>249</v>
      </c>
      <c r="J176" s="656">
        <v>0.70833333333333337</v>
      </c>
      <c r="K176" s="656">
        <v>0.79166666666666663</v>
      </c>
      <c r="L176" s="657">
        <f t="shared" si="10"/>
        <v>1.5833333333333319</v>
      </c>
    </row>
    <row r="177" spans="2:12">
      <c r="B177" s="660"/>
      <c r="C177" s="651" t="s">
        <v>252</v>
      </c>
      <c r="D177" s="652">
        <v>20</v>
      </c>
      <c r="E177" s="662">
        <v>43713</v>
      </c>
      <c r="F177" s="654" t="s">
        <v>247</v>
      </c>
      <c r="G177" s="658">
        <v>0.96879379268782639</v>
      </c>
      <c r="H177" s="658" t="s">
        <v>365</v>
      </c>
      <c r="I177" s="654" t="s">
        <v>249</v>
      </c>
      <c r="J177" s="656">
        <v>0.66666666666666663</v>
      </c>
      <c r="K177" s="656">
        <v>0.79166666666666663</v>
      </c>
      <c r="L177" s="657">
        <f t="shared" si="10"/>
        <v>1.7083333333333319</v>
      </c>
    </row>
    <row r="178" spans="2:12">
      <c r="B178" s="660"/>
      <c r="C178" s="651" t="s">
        <v>252</v>
      </c>
      <c r="D178" s="652">
        <v>21</v>
      </c>
      <c r="E178" s="662">
        <v>43714</v>
      </c>
      <c r="F178" s="654" t="s">
        <v>247</v>
      </c>
      <c r="G178" s="658">
        <v>0.96879379268782639</v>
      </c>
      <c r="H178" s="658" t="s">
        <v>365</v>
      </c>
      <c r="I178" s="654" t="s">
        <v>249</v>
      </c>
      <c r="J178" s="656">
        <v>0.75</v>
      </c>
      <c r="K178" s="656">
        <v>0.79166666666666663</v>
      </c>
      <c r="L178" s="657">
        <f t="shared" si="10"/>
        <v>1.7499999999999987</v>
      </c>
    </row>
    <row r="179" spans="2:12">
      <c r="B179" s="660"/>
      <c r="C179" s="651" t="s">
        <v>252</v>
      </c>
      <c r="D179" s="652">
        <v>22</v>
      </c>
      <c r="E179" s="662">
        <v>43720</v>
      </c>
      <c r="F179" s="654" t="s">
        <v>247</v>
      </c>
      <c r="G179" s="658">
        <v>0.96879379268782639</v>
      </c>
      <c r="H179" s="658" t="s">
        <v>365</v>
      </c>
      <c r="I179" s="654" t="s">
        <v>249</v>
      </c>
      <c r="J179" s="656">
        <v>0.75</v>
      </c>
      <c r="K179" s="656">
        <v>0.79166666666666663</v>
      </c>
      <c r="L179" s="657">
        <f t="shared" si="10"/>
        <v>1.7916666666666652</v>
      </c>
    </row>
    <row r="180" spans="2:12">
      <c r="B180" s="660"/>
      <c r="C180" s="651" t="s">
        <v>252</v>
      </c>
      <c r="D180" s="652">
        <v>23</v>
      </c>
      <c r="E180" s="662">
        <v>43745</v>
      </c>
      <c r="F180" s="654" t="s">
        <v>247</v>
      </c>
      <c r="G180" s="658">
        <v>0.46585464456930764</v>
      </c>
      <c r="H180" s="658" t="s">
        <v>365</v>
      </c>
      <c r="I180" s="654" t="s">
        <v>249</v>
      </c>
      <c r="J180" s="656">
        <v>0.75</v>
      </c>
      <c r="K180" s="656">
        <v>0.79166666666666663</v>
      </c>
      <c r="L180" s="657">
        <f t="shared" si="10"/>
        <v>1.8333333333333317</v>
      </c>
    </row>
    <row r="181" spans="2:12">
      <c r="B181" s="660"/>
      <c r="C181" s="651" t="s">
        <v>252</v>
      </c>
      <c r="D181" s="652">
        <v>24</v>
      </c>
      <c r="E181" s="662">
        <v>43753</v>
      </c>
      <c r="F181" s="654" t="s">
        <v>247</v>
      </c>
      <c r="G181" s="658">
        <v>0.46585464456930764</v>
      </c>
      <c r="H181" s="658" t="s">
        <v>365</v>
      </c>
      <c r="I181" s="654" t="s">
        <v>249</v>
      </c>
      <c r="J181" s="656">
        <v>0.75</v>
      </c>
      <c r="K181" s="656">
        <v>0.79166666666666663</v>
      </c>
      <c r="L181" s="657">
        <f t="shared" si="10"/>
        <v>1.8749999999999982</v>
      </c>
    </row>
    <row r="182" spans="2:12">
      <c r="B182" s="660"/>
      <c r="C182" s="651" t="s">
        <v>252</v>
      </c>
      <c r="D182" s="652">
        <v>25</v>
      </c>
      <c r="E182" s="662">
        <v>43754</v>
      </c>
      <c r="F182" s="654" t="s">
        <v>247</v>
      </c>
      <c r="G182" s="658">
        <v>0.46585464456930764</v>
      </c>
      <c r="H182" s="658" t="s">
        <v>365</v>
      </c>
      <c r="I182" s="654" t="s">
        <v>249</v>
      </c>
      <c r="J182" s="656">
        <v>0.75</v>
      </c>
      <c r="K182" s="656">
        <v>0.79166666666666663</v>
      </c>
      <c r="L182" s="657">
        <f t="shared" si="10"/>
        <v>1.9166666666666647</v>
      </c>
    </row>
    <row r="183" spans="2:12">
      <c r="B183" s="660"/>
      <c r="C183" s="651" t="s">
        <v>252</v>
      </c>
      <c r="D183" s="652">
        <v>26</v>
      </c>
      <c r="E183" s="662">
        <v>43759</v>
      </c>
      <c r="F183" s="654" t="s">
        <v>247</v>
      </c>
      <c r="G183" s="658">
        <v>0.46585464456930764</v>
      </c>
      <c r="H183" s="658" t="s">
        <v>365</v>
      </c>
      <c r="I183" s="654" t="s">
        <v>249</v>
      </c>
      <c r="J183" s="656">
        <v>0.70833333333333337</v>
      </c>
      <c r="K183" s="656">
        <v>0.79166666666666663</v>
      </c>
      <c r="L183" s="657">
        <f t="shared" si="10"/>
        <v>1.999999999999998</v>
      </c>
    </row>
    <row r="184" spans="2:12">
      <c r="B184" s="660"/>
      <c r="C184" s="651" t="s">
        <v>252</v>
      </c>
      <c r="D184" s="652">
        <v>27</v>
      </c>
      <c r="E184" s="662">
        <v>43760</v>
      </c>
      <c r="F184" s="654" t="s">
        <v>247</v>
      </c>
      <c r="G184" s="658">
        <v>0.46585464456930764</v>
      </c>
      <c r="H184" s="658" t="s">
        <v>365</v>
      </c>
      <c r="I184" s="654" t="s">
        <v>249</v>
      </c>
      <c r="J184" s="656">
        <v>0.70833333333333337</v>
      </c>
      <c r="K184" s="656">
        <v>0.79166666666666663</v>
      </c>
      <c r="L184" s="657">
        <f t="shared" si="10"/>
        <v>2.0833333333333313</v>
      </c>
    </row>
    <row r="185" spans="2:12">
      <c r="B185" s="651"/>
      <c r="C185" s="651"/>
      <c r="D185" s="652"/>
      <c r="E185" s="653"/>
      <c r="F185" s="654"/>
      <c r="G185" s="655"/>
      <c r="H185" s="655"/>
      <c r="I185" s="654"/>
      <c r="J185" s="656"/>
      <c r="K185" s="656"/>
      <c r="L185" s="654"/>
    </row>
    <row r="186" spans="2:12">
      <c r="B186" s="651"/>
      <c r="C186" s="651" t="s">
        <v>252</v>
      </c>
      <c r="D186" s="652">
        <v>1</v>
      </c>
      <c r="E186" s="653">
        <v>43467</v>
      </c>
      <c r="F186" s="654" t="s">
        <v>247</v>
      </c>
      <c r="G186" s="655">
        <v>5.0812300000000005E-2</v>
      </c>
      <c r="H186" s="655" t="s">
        <v>347</v>
      </c>
      <c r="I186" s="654" t="s">
        <v>250</v>
      </c>
      <c r="J186" s="656">
        <v>0.70833333333333337</v>
      </c>
      <c r="K186" s="656">
        <v>0.79166666666666663</v>
      </c>
      <c r="L186" s="657">
        <f>K186-J186</f>
        <v>8.3333333333333259E-2</v>
      </c>
    </row>
    <row r="187" spans="2:12">
      <c r="B187" s="651"/>
      <c r="C187" s="651" t="s">
        <v>252</v>
      </c>
      <c r="D187" s="652">
        <v>2</v>
      </c>
      <c r="E187" s="653">
        <v>43468</v>
      </c>
      <c r="F187" s="654" t="s">
        <v>247</v>
      </c>
      <c r="G187" s="655">
        <v>3.0613999999999995E-2</v>
      </c>
      <c r="H187" s="655" t="s">
        <v>347</v>
      </c>
      <c r="I187" s="654" t="s">
        <v>250</v>
      </c>
      <c r="J187" s="656">
        <v>0.70833333333333337</v>
      </c>
      <c r="K187" s="656">
        <v>0.79166666666666663</v>
      </c>
      <c r="L187" s="657">
        <f t="shared" ref="L187:L220" si="11">(K187-J187)+L186</f>
        <v>0.16666666666666652</v>
      </c>
    </row>
    <row r="188" spans="2:12">
      <c r="B188" s="651"/>
      <c r="C188" s="651" t="s">
        <v>252</v>
      </c>
      <c r="D188" s="652">
        <v>3</v>
      </c>
      <c r="E188" s="653">
        <v>43469</v>
      </c>
      <c r="F188" s="654" t="s">
        <v>247</v>
      </c>
      <c r="G188" s="655">
        <v>3.2678699999999998E-2</v>
      </c>
      <c r="H188" s="655" t="s">
        <v>347</v>
      </c>
      <c r="I188" s="654" t="s">
        <v>250</v>
      </c>
      <c r="J188" s="656">
        <v>0.70833333333333337</v>
      </c>
      <c r="K188" s="656">
        <v>0.79166666666666663</v>
      </c>
      <c r="L188" s="657">
        <f t="shared" si="11"/>
        <v>0.24999999999999978</v>
      </c>
    </row>
    <row r="189" spans="2:12">
      <c r="B189" s="651"/>
      <c r="C189" s="651" t="s">
        <v>252</v>
      </c>
      <c r="D189" s="652">
        <v>4</v>
      </c>
      <c r="E189" s="653">
        <v>43472</v>
      </c>
      <c r="F189" s="654" t="s">
        <v>247</v>
      </c>
      <c r="G189" s="655">
        <v>3.2394699999999998E-2</v>
      </c>
      <c r="H189" s="655" t="s">
        <v>347</v>
      </c>
      <c r="I189" s="654" t="s">
        <v>250</v>
      </c>
      <c r="J189" s="656">
        <v>0.70833333333333337</v>
      </c>
      <c r="K189" s="656">
        <v>0.79166666666666663</v>
      </c>
      <c r="L189" s="657">
        <f t="shared" si="11"/>
        <v>0.33333333333333304</v>
      </c>
    </row>
    <row r="190" spans="2:12">
      <c r="B190" s="651"/>
      <c r="C190" s="651" t="s">
        <v>252</v>
      </c>
      <c r="D190" s="652">
        <v>5</v>
      </c>
      <c r="E190" s="653">
        <v>43473</v>
      </c>
      <c r="F190" s="654" t="s">
        <v>247</v>
      </c>
      <c r="G190" s="655">
        <v>5.2212800000000004E-2</v>
      </c>
      <c r="H190" s="655" t="s">
        <v>347</v>
      </c>
      <c r="I190" s="654" t="s">
        <v>250</v>
      </c>
      <c r="J190" s="656">
        <v>0.70833333333333337</v>
      </c>
      <c r="K190" s="656">
        <v>0.79166666666666663</v>
      </c>
      <c r="L190" s="657">
        <f t="shared" si="11"/>
        <v>0.4166666666666663</v>
      </c>
    </row>
    <row r="191" spans="2:12">
      <c r="B191" s="660"/>
      <c r="C191" s="651" t="s">
        <v>252</v>
      </c>
      <c r="D191" s="652">
        <v>6</v>
      </c>
      <c r="E191" s="653">
        <v>43500</v>
      </c>
      <c r="F191" s="654" t="s">
        <v>247</v>
      </c>
      <c r="G191" s="658">
        <v>2.7970999999999985E-3</v>
      </c>
      <c r="H191" s="655" t="s">
        <v>347</v>
      </c>
      <c r="I191" s="654" t="s">
        <v>250</v>
      </c>
      <c r="J191" s="656">
        <v>0.75</v>
      </c>
      <c r="K191" s="656">
        <v>0.79166666666666663</v>
      </c>
      <c r="L191" s="657">
        <f t="shared" si="11"/>
        <v>0.45833333333333293</v>
      </c>
    </row>
    <row r="192" spans="2:12">
      <c r="B192" s="660"/>
      <c r="C192" s="651" t="s">
        <v>252</v>
      </c>
      <c r="D192" s="652">
        <v>7</v>
      </c>
      <c r="E192" s="653">
        <v>43501</v>
      </c>
      <c r="F192" s="654" t="s">
        <v>247</v>
      </c>
      <c r="G192" s="658">
        <v>1.6477500000000003E-2</v>
      </c>
      <c r="H192" s="655" t="s">
        <v>347</v>
      </c>
      <c r="I192" s="654" t="s">
        <v>250</v>
      </c>
      <c r="J192" s="656">
        <v>0.70833333333333337</v>
      </c>
      <c r="K192" s="656">
        <v>0.79166666666666663</v>
      </c>
      <c r="L192" s="657">
        <f t="shared" si="11"/>
        <v>0.54166666666666619</v>
      </c>
    </row>
    <row r="193" spans="2:12">
      <c r="B193" s="660"/>
      <c r="C193" s="651" t="s">
        <v>252</v>
      </c>
      <c r="D193" s="652">
        <v>8</v>
      </c>
      <c r="E193" s="653">
        <v>43502</v>
      </c>
      <c r="F193" s="654" t="s">
        <v>247</v>
      </c>
      <c r="G193" s="658">
        <v>4.0998199999999999E-2</v>
      </c>
      <c r="H193" s="655" t="s">
        <v>347</v>
      </c>
      <c r="I193" s="654" t="s">
        <v>250</v>
      </c>
      <c r="J193" s="656">
        <v>0.66666666666666663</v>
      </c>
      <c r="K193" s="656">
        <v>0.79166666666666663</v>
      </c>
      <c r="L193" s="657">
        <f t="shared" si="11"/>
        <v>0.66666666666666619</v>
      </c>
    </row>
    <row r="194" spans="2:12">
      <c r="B194" s="660"/>
      <c r="C194" s="651" t="s">
        <v>252</v>
      </c>
      <c r="D194" s="652">
        <v>9</v>
      </c>
      <c r="E194" s="653">
        <v>43503</v>
      </c>
      <c r="F194" s="654" t="s">
        <v>247</v>
      </c>
      <c r="G194" s="658">
        <v>2.9191599999999998E-2</v>
      </c>
      <c r="H194" s="655" t="s">
        <v>347</v>
      </c>
      <c r="I194" s="654" t="s">
        <v>250</v>
      </c>
      <c r="J194" s="656">
        <v>0.625</v>
      </c>
      <c r="K194" s="656">
        <v>0.79166666666666663</v>
      </c>
      <c r="L194" s="657">
        <f t="shared" si="11"/>
        <v>0.83333333333333282</v>
      </c>
    </row>
    <row r="195" spans="2:12">
      <c r="B195" s="660"/>
      <c r="C195" s="651" t="s">
        <v>252</v>
      </c>
      <c r="D195" s="652">
        <v>10</v>
      </c>
      <c r="E195" s="653">
        <v>43504</v>
      </c>
      <c r="F195" s="654" t="s">
        <v>247</v>
      </c>
      <c r="G195" s="658">
        <v>1.5061299999999996E-2</v>
      </c>
      <c r="H195" s="655" t="s">
        <v>347</v>
      </c>
      <c r="I195" s="654" t="s">
        <v>250</v>
      </c>
      <c r="J195" s="656">
        <v>0.625</v>
      </c>
      <c r="K195" s="656">
        <v>0.79166666666666663</v>
      </c>
      <c r="L195" s="657">
        <f t="shared" si="11"/>
        <v>0.99999999999999944</v>
      </c>
    </row>
    <row r="196" spans="2:12">
      <c r="B196" s="660"/>
      <c r="C196" s="651" t="s">
        <v>252</v>
      </c>
      <c r="D196" s="652">
        <v>11</v>
      </c>
      <c r="E196" s="662">
        <v>43525</v>
      </c>
      <c r="F196" s="654" t="s">
        <v>247</v>
      </c>
      <c r="G196" s="658">
        <v>4.1131200000000007E-2</v>
      </c>
      <c r="H196" s="655" t="s">
        <v>347</v>
      </c>
      <c r="I196" s="654" t="s">
        <v>250</v>
      </c>
      <c r="J196" s="656">
        <v>0.70833333333333337</v>
      </c>
      <c r="K196" s="656">
        <v>0.79166666666666663</v>
      </c>
      <c r="L196" s="657">
        <f t="shared" si="11"/>
        <v>1.0833333333333326</v>
      </c>
    </row>
    <row r="197" spans="2:12">
      <c r="B197" s="660"/>
      <c r="C197" s="651" t="s">
        <v>252</v>
      </c>
      <c r="D197" s="652">
        <v>12</v>
      </c>
      <c r="E197" s="662">
        <v>43528</v>
      </c>
      <c r="F197" s="654" t="s">
        <v>247</v>
      </c>
      <c r="G197" s="658">
        <v>3.8316199999999995E-2</v>
      </c>
      <c r="H197" s="655" t="s">
        <v>347</v>
      </c>
      <c r="I197" s="654" t="s">
        <v>250</v>
      </c>
      <c r="J197" s="656">
        <v>0.70833333333333337</v>
      </c>
      <c r="K197" s="656">
        <v>0.79166666666666663</v>
      </c>
      <c r="L197" s="657">
        <f t="shared" si="11"/>
        <v>1.1666666666666659</v>
      </c>
    </row>
    <row r="198" spans="2:12">
      <c r="B198" s="660"/>
      <c r="C198" s="651" t="s">
        <v>252</v>
      </c>
      <c r="D198" s="652">
        <v>13</v>
      </c>
      <c r="E198" s="662">
        <v>43529</v>
      </c>
      <c r="F198" s="654" t="s">
        <v>247</v>
      </c>
      <c r="G198" s="658">
        <v>3.1521099999999996E-2</v>
      </c>
      <c r="H198" s="655" t="s">
        <v>347</v>
      </c>
      <c r="I198" s="654" t="s">
        <v>250</v>
      </c>
      <c r="J198" s="656">
        <v>0.66666666666666663</v>
      </c>
      <c r="K198" s="656">
        <v>0.79166666666666663</v>
      </c>
      <c r="L198" s="657">
        <f t="shared" si="11"/>
        <v>1.2916666666666659</v>
      </c>
    </row>
    <row r="199" spans="2:12">
      <c r="B199" s="660"/>
      <c r="C199" s="651" t="s">
        <v>252</v>
      </c>
      <c r="D199" s="652">
        <v>14</v>
      </c>
      <c r="E199" s="662">
        <v>43530</v>
      </c>
      <c r="F199" s="654" t="s">
        <v>247</v>
      </c>
      <c r="G199" s="658">
        <v>-2.627999999999988E-4</v>
      </c>
      <c r="H199" s="655" t="s">
        <v>347</v>
      </c>
      <c r="I199" s="654" t="s">
        <v>250</v>
      </c>
      <c r="J199" s="656">
        <v>0.70833333333333337</v>
      </c>
      <c r="K199" s="656">
        <v>0.79166666666666663</v>
      </c>
      <c r="L199" s="657">
        <f t="shared" si="11"/>
        <v>1.3749999999999991</v>
      </c>
    </row>
    <row r="200" spans="2:12">
      <c r="B200" s="660"/>
      <c r="C200" s="651" t="s">
        <v>252</v>
      </c>
      <c r="D200" s="652">
        <v>15</v>
      </c>
      <c r="E200" s="662">
        <v>43531</v>
      </c>
      <c r="F200" s="654" t="s">
        <v>247</v>
      </c>
      <c r="G200" s="658">
        <v>1.7907300000000001E-2</v>
      </c>
      <c r="H200" s="655" t="s">
        <v>347</v>
      </c>
      <c r="I200" s="654" t="s">
        <v>250</v>
      </c>
      <c r="J200" s="656">
        <v>0.75</v>
      </c>
      <c r="K200" s="656">
        <v>0.79166666666666663</v>
      </c>
      <c r="L200" s="657">
        <f t="shared" si="11"/>
        <v>1.4166666666666656</v>
      </c>
    </row>
    <row r="201" spans="2:12">
      <c r="B201" s="660"/>
      <c r="C201" s="651" t="s">
        <v>252</v>
      </c>
      <c r="D201" s="652">
        <v>16</v>
      </c>
      <c r="E201" s="662">
        <v>43627</v>
      </c>
      <c r="F201" s="654" t="s">
        <v>247</v>
      </c>
      <c r="G201" s="658">
        <v>1.2507175000000001</v>
      </c>
      <c r="H201" s="658" t="s">
        <v>347</v>
      </c>
      <c r="I201" s="654" t="s">
        <v>250</v>
      </c>
      <c r="J201" s="656">
        <v>0.75</v>
      </c>
      <c r="K201" s="656">
        <v>0.79166666666666663</v>
      </c>
      <c r="L201" s="657">
        <f t="shared" si="11"/>
        <v>1.4583333333333321</v>
      </c>
    </row>
    <row r="202" spans="2:12">
      <c r="B202" s="660"/>
      <c r="C202" s="651" t="s">
        <v>252</v>
      </c>
      <c r="D202" s="652">
        <v>17</v>
      </c>
      <c r="E202" s="662">
        <v>43628</v>
      </c>
      <c r="F202" s="654" t="s">
        <v>247</v>
      </c>
      <c r="G202" s="658">
        <v>1.0236641000000002</v>
      </c>
      <c r="H202" s="658" t="s">
        <v>347</v>
      </c>
      <c r="I202" s="654" t="s">
        <v>250</v>
      </c>
      <c r="J202" s="656">
        <v>0.75</v>
      </c>
      <c r="K202" s="656">
        <v>0.79166666666666663</v>
      </c>
      <c r="L202" s="657">
        <f t="shared" si="11"/>
        <v>1.4999999999999987</v>
      </c>
    </row>
    <row r="203" spans="2:12">
      <c r="B203" s="660"/>
      <c r="C203" s="651" t="s">
        <v>252</v>
      </c>
      <c r="D203" s="652">
        <v>18</v>
      </c>
      <c r="E203" s="662">
        <v>43669</v>
      </c>
      <c r="F203" s="654" t="s">
        <v>247</v>
      </c>
      <c r="G203" s="658">
        <v>1.3746127999999997</v>
      </c>
      <c r="H203" s="658" t="s">
        <v>347</v>
      </c>
      <c r="I203" s="654" t="s">
        <v>250</v>
      </c>
      <c r="J203" s="656">
        <v>0.70833333333333337</v>
      </c>
      <c r="K203" s="656">
        <v>0.79166666666666663</v>
      </c>
      <c r="L203" s="657">
        <f t="shared" si="11"/>
        <v>1.5833333333333319</v>
      </c>
    </row>
    <row r="204" spans="2:12">
      <c r="B204" s="660"/>
      <c r="C204" s="651" t="s">
        <v>252</v>
      </c>
      <c r="D204" s="652">
        <v>19</v>
      </c>
      <c r="E204" s="662">
        <v>43670</v>
      </c>
      <c r="F204" s="654" t="s">
        <v>247</v>
      </c>
      <c r="G204" s="658">
        <v>1.6437341999999999</v>
      </c>
      <c r="H204" s="658" t="s">
        <v>347</v>
      </c>
      <c r="I204" s="654" t="s">
        <v>250</v>
      </c>
      <c r="J204" s="656">
        <v>0.75</v>
      </c>
      <c r="K204" s="656">
        <v>0.79166666666666663</v>
      </c>
      <c r="L204" s="657">
        <f t="shared" si="11"/>
        <v>1.6249999999999987</v>
      </c>
    </row>
    <row r="205" spans="2:12">
      <c r="B205" s="660"/>
      <c r="C205" s="651" t="s">
        <v>252</v>
      </c>
      <c r="D205" s="652">
        <v>20</v>
      </c>
      <c r="E205" s="662">
        <v>43671</v>
      </c>
      <c r="F205" s="654" t="s">
        <v>247</v>
      </c>
      <c r="G205" s="658">
        <v>1.3111760000000001</v>
      </c>
      <c r="H205" s="658" t="s">
        <v>347</v>
      </c>
      <c r="I205" s="654" t="s">
        <v>250</v>
      </c>
      <c r="J205" s="656">
        <v>0.70833333333333337</v>
      </c>
      <c r="K205" s="656">
        <v>0.79166666666666663</v>
      </c>
      <c r="L205" s="657">
        <f t="shared" si="11"/>
        <v>1.7083333333333319</v>
      </c>
    </row>
    <row r="206" spans="2:12">
      <c r="B206" s="660"/>
      <c r="C206" s="651" t="s">
        <v>252</v>
      </c>
      <c r="D206" s="652">
        <v>21</v>
      </c>
      <c r="E206" s="662">
        <v>43682</v>
      </c>
      <c r="F206" s="654" t="s">
        <v>247</v>
      </c>
      <c r="G206" s="658">
        <v>1.424553008895026</v>
      </c>
      <c r="H206" s="658" t="s">
        <v>365</v>
      </c>
      <c r="I206" s="654" t="s">
        <v>250</v>
      </c>
      <c r="J206" s="656">
        <v>0.75</v>
      </c>
      <c r="K206" s="656">
        <v>0.79166666666666663</v>
      </c>
      <c r="L206" s="657">
        <f t="shared" si="11"/>
        <v>1.7499999999999987</v>
      </c>
    </row>
    <row r="207" spans="2:12">
      <c r="B207" s="660"/>
      <c r="C207" s="651" t="s">
        <v>252</v>
      </c>
      <c r="D207" s="652">
        <v>22</v>
      </c>
      <c r="E207" s="662">
        <v>43683</v>
      </c>
      <c r="F207" s="654" t="s">
        <v>247</v>
      </c>
      <c r="G207" s="658">
        <v>1.424553008895026</v>
      </c>
      <c r="H207" s="658" t="s">
        <v>365</v>
      </c>
      <c r="I207" s="654" t="s">
        <v>250</v>
      </c>
      <c r="J207" s="656">
        <v>0.75</v>
      </c>
      <c r="K207" s="656">
        <v>0.79166666666666663</v>
      </c>
      <c r="L207" s="657">
        <f t="shared" si="11"/>
        <v>1.7916666666666652</v>
      </c>
    </row>
    <row r="208" spans="2:12">
      <c r="B208" s="660"/>
      <c r="C208" s="651" t="s">
        <v>252</v>
      </c>
      <c r="D208" s="652">
        <v>23</v>
      </c>
      <c r="E208" s="662">
        <v>43691</v>
      </c>
      <c r="F208" s="654" t="s">
        <v>247</v>
      </c>
      <c r="G208" s="658">
        <v>1.424553008895026</v>
      </c>
      <c r="H208" s="658" t="s">
        <v>365</v>
      </c>
      <c r="I208" s="654" t="s">
        <v>250</v>
      </c>
      <c r="J208" s="656">
        <v>0.75</v>
      </c>
      <c r="K208" s="656">
        <v>0.79166666666666663</v>
      </c>
      <c r="L208" s="657">
        <f t="shared" si="11"/>
        <v>1.8333333333333317</v>
      </c>
    </row>
    <row r="209" spans="2:12">
      <c r="B209" s="660"/>
      <c r="C209" s="651" t="s">
        <v>252</v>
      </c>
      <c r="D209" s="652">
        <v>24</v>
      </c>
      <c r="E209" s="662">
        <v>43692</v>
      </c>
      <c r="F209" s="654" t="s">
        <v>247</v>
      </c>
      <c r="G209" s="658">
        <v>1.424553008895026</v>
      </c>
      <c r="H209" s="658" t="s">
        <v>365</v>
      </c>
      <c r="I209" s="654" t="s">
        <v>250</v>
      </c>
      <c r="J209" s="656">
        <v>0.75</v>
      </c>
      <c r="K209" s="656">
        <v>0.79166666666666663</v>
      </c>
      <c r="L209" s="657">
        <f t="shared" si="11"/>
        <v>1.8749999999999982</v>
      </c>
    </row>
    <row r="210" spans="2:12">
      <c r="B210" s="660"/>
      <c r="C210" s="651" t="s">
        <v>252</v>
      </c>
      <c r="D210" s="652">
        <v>25</v>
      </c>
      <c r="E210" s="662">
        <v>43703</v>
      </c>
      <c r="F210" s="654" t="s">
        <v>247</v>
      </c>
      <c r="G210" s="658">
        <v>1.424553008895026</v>
      </c>
      <c r="H210" s="658" t="s">
        <v>365</v>
      </c>
      <c r="I210" s="654" t="s">
        <v>250</v>
      </c>
      <c r="J210" s="656">
        <v>0.75</v>
      </c>
      <c r="K210" s="656">
        <v>0.79166666666666663</v>
      </c>
      <c r="L210" s="657">
        <f t="shared" si="11"/>
        <v>1.9166666666666647</v>
      </c>
    </row>
    <row r="211" spans="2:12">
      <c r="B211" s="660"/>
      <c r="C211" s="651" t="s">
        <v>252</v>
      </c>
      <c r="D211" s="652">
        <v>26</v>
      </c>
      <c r="E211" s="662">
        <v>43711</v>
      </c>
      <c r="F211" s="654" t="s">
        <v>247</v>
      </c>
      <c r="G211" s="658">
        <v>1.3124862394535961</v>
      </c>
      <c r="H211" s="658" t="s">
        <v>365</v>
      </c>
      <c r="I211" s="654" t="s">
        <v>250</v>
      </c>
      <c r="J211" s="656">
        <v>0.75</v>
      </c>
      <c r="K211" s="656">
        <v>0.79166666666666663</v>
      </c>
      <c r="L211" s="657">
        <f t="shared" si="11"/>
        <v>1.9583333333333313</v>
      </c>
    </row>
    <row r="212" spans="2:12">
      <c r="B212" s="660"/>
      <c r="C212" s="651" t="s">
        <v>252</v>
      </c>
      <c r="D212" s="652">
        <v>27</v>
      </c>
      <c r="E212" s="662">
        <v>43712</v>
      </c>
      <c r="F212" s="654" t="s">
        <v>247</v>
      </c>
      <c r="G212" s="658">
        <v>1.3124862394535961</v>
      </c>
      <c r="H212" s="658" t="s">
        <v>365</v>
      </c>
      <c r="I212" s="654" t="s">
        <v>250</v>
      </c>
      <c r="J212" s="656">
        <v>0.66666666666666663</v>
      </c>
      <c r="K212" s="656">
        <v>0.79166666666666663</v>
      </c>
      <c r="L212" s="657">
        <f t="shared" si="11"/>
        <v>2.0833333333333313</v>
      </c>
    </row>
    <row r="213" spans="2:12">
      <c r="B213" s="660"/>
      <c r="C213" s="651" t="s">
        <v>252</v>
      </c>
      <c r="D213" s="652">
        <v>28</v>
      </c>
      <c r="E213" s="662">
        <v>43713</v>
      </c>
      <c r="F213" s="654" t="s">
        <v>247</v>
      </c>
      <c r="G213" s="658">
        <v>1.3124862394535961</v>
      </c>
      <c r="H213" s="658" t="s">
        <v>365</v>
      </c>
      <c r="I213" s="654" t="s">
        <v>250</v>
      </c>
      <c r="J213" s="656">
        <v>0.58333333333333337</v>
      </c>
      <c r="K213" s="656">
        <v>0.79166666666666663</v>
      </c>
      <c r="L213" s="657">
        <f t="shared" si="11"/>
        <v>2.2916666666666643</v>
      </c>
    </row>
    <row r="214" spans="2:12">
      <c r="B214" s="660"/>
      <c r="C214" s="651" t="s">
        <v>252</v>
      </c>
      <c r="D214" s="652">
        <v>29</v>
      </c>
      <c r="E214" s="662">
        <v>43714</v>
      </c>
      <c r="F214" s="654" t="s">
        <v>247</v>
      </c>
      <c r="G214" s="658">
        <v>1.3124862394535961</v>
      </c>
      <c r="H214" s="658" t="s">
        <v>365</v>
      </c>
      <c r="I214" s="654" t="s">
        <v>250</v>
      </c>
      <c r="J214" s="656">
        <v>0.70833333333333337</v>
      </c>
      <c r="K214" s="656">
        <v>0.79166666666666663</v>
      </c>
      <c r="L214" s="657">
        <f t="shared" si="11"/>
        <v>2.3749999999999973</v>
      </c>
    </row>
    <row r="215" spans="2:12">
      <c r="B215" s="660"/>
      <c r="C215" s="651" t="s">
        <v>252</v>
      </c>
      <c r="D215" s="652">
        <v>30</v>
      </c>
      <c r="E215" s="662">
        <v>43720</v>
      </c>
      <c r="F215" s="654" t="s">
        <v>247</v>
      </c>
      <c r="G215" s="658">
        <v>1.3124862394535961</v>
      </c>
      <c r="H215" s="658" t="s">
        <v>365</v>
      </c>
      <c r="I215" s="654" t="s">
        <v>250</v>
      </c>
      <c r="J215" s="656">
        <v>0.75</v>
      </c>
      <c r="K215" s="656">
        <v>0.79166666666666663</v>
      </c>
      <c r="L215" s="657">
        <f t="shared" si="11"/>
        <v>2.4166666666666639</v>
      </c>
    </row>
    <row r="216" spans="2:12">
      <c r="B216" s="660"/>
      <c r="C216" s="651" t="s">
        <v>252</v>
      </c>
      <c r="D216" s="652">
        <v>31</v>
      </c>
      <c r="E216" s="662">
        <v>43745</v>
      </c>
      <c r="F216" s="654" t="s">
        <v>247</v>
      </c>
      <c r="G216" s="658">
        <v>1.1343502629001498</v>
      </c>
      <c r="H216" s="658" t="s">
        <v>365</v>
      </c>
      <c r="I216" s="654" t="s">
        <v>250</v>
      </c>
      <c r="J216" s="656">
        <v>0.75</v>
      </c>
      <c r="K216" s="656">
        <v>0.79166666666666663</v>
      </c>
      <c r="L216" s="657">
        <f t="shared" si="11"/>
        <v>2.4583333333333304</v>
      </c>
    </row>
    <row r="217" spans="2:12">
      <c r="B217" s="660"/>
      <c r="C217" s="651" t="s">
        <v>252</v>
      </c>
      <c r="D217" s="652">
        <v>32</v>
      </c>
      <c r="E217" s="662">
        <v>43746</v>
      </c>
      <c r="F217" s="654" t="s">
        <v>247</v>
      </c>
      <c r="G217" s="658">
        <v>1.1343502629001498</v>
      </c>
      <c r="H217" s="658" t="s">
        <v>365</v>
      </c>
      <c r="I217" s="654" t="s">
        <v>250</v>
      </c>
      <c r="J217" s="656">
        <v>0.75</v>
      </c>
      <c r="K217" s="656">
        <v>0.79166666666666663</v>
      </c>
      <c r="L217" s="657">
        <f t="shared" si="11"/>
        <v>2.4999999999999969</v>
      </c>
    </row>
    <row r="218" spans="2:12">
      <c r="B218" s="660"/>
      <c r="C218" s="651" t="s">
        <v>252</v>
      </c>
      <c r="D218" s="652">
        <v>33</v>
      </c>
      <c r="E218" s="662">
        <v>43752</v>
      </c>
      <c r="F218" s="654" t="s">
        <v>247</v>
      </c>
      <c r="G218" s="658">
        <v>1.1343502629001498</v>
      </c>
      <c r="H218" s="658" t="s">
        <v>365</v>
      </c>
      <c r="I218" s="654" t="s">
        <v>250</v>
      </c>
      <c r="J218" s="656">
        <v>0.75</v>
      </c>
      <c r="K218" s="656">
        <v>0.79166666666666663</v>
      </c>
      <c r="L218" s="657">
        <f t="shared" si="11"/>
        <v>2.5416666666666634</v>
      </c>
    </row>
    <row r="219" spans="2:12">
      <c r="B219" s="660"/>
      <c r="C219" s="651" t="s">
        <v>252</v>
      </c>
      <c r="D219" s="652">
        <v>34</v>
      </c>
      <c r="E219" s="662">
        <v>43753</v>
      </c>
      <c r="F219" s="654" t="s">
        <v>247</v>
      </c>
      <c r="G219" s="658">
        <v>1.1343502629001498</v>
      </c>
      <c r="H219" s="658" t="s">
        <v>365</v>
      </c>
      <c r="I219" s="654" t="s">
        <v>250</v>
      </c>
      <c r="J219" s="656">
        <v>0.75</v>
      </c>
      <c r="K219" s="656">
        <v>0.79166666666666663</v>
      </c>
      <c r="L219" s="657">
        <f t="shared" si="11"/>
        <v>2.5833333333333299</v>
      </c>
    </row>
    <row r="220" spans="2:12">
      <c r="B220" s="660"/>
      <c r="C220" s="651" t="s">
        <v>252</v>
      </c>
      <c r="D220" s="652">
        <v>35</v>
      </c>
      <c r="E220" s="662">
        <v>43754</v>
      </c>
      <c r="F220" s="654" t="s">
        <v>247</v>
      </c>
      <c r="G220" s="658">
        <v>1.1343502629001498</v>
      </c>
      <c r="H220" s="658" t="s">
        <v>365</v>
      </c>
      <c r="I220" s="654" t="s">
        <v>250</v>
      </c>
      <c r="J220" s="656">
        <v>0.75</v>
      </c>
      <c r="K220" s="656">
        <v>0.79166666666666663</v>
      </c>
      <c r="L220" s="657">
        <f t="shared" si="11"/>
        <v>2.6249999999999964</v>
      </c>
    </row>
    <row r="221" spans="2:12">
      <c r="B221" s="660"/>
      <c r="C221" s="660"/>
      <c r="D221" s="661"/>
      <c r="E221" s="662"/>
      <c r="F221" s="663"/>
      <c r="G221" s="658"/>
      <c r="H221" s="658"/>
      <c r="I221" s="663"/>
      <c r="J221" s="664"/>
      <c r="K221" s="664"/>
      <c r="L221" s="665"/>
    </row>
    <row r="222" spans="2:12">
      <c r="B222" s="660"/>
      <c r="C222" s="651" t="s">
        <v>252</v>
      </c>
      <c r="D222" s="652">
        <v>1</v>
      </c>
      <c r="E222" s="662">
        <v>43627</v>
      </c>
      <c r="F222" s="654" t="s">
        <v>247</v>
      </c>
      <c r="G222" s="658">
        <v>0.1544334</v>
      </c>
      <c r="H222" s="658" t="s">
        <v>347</v>
      </c>
      <c r="I222" s="654" t="s">
        <v>366</v>
      </c>
      <c r="J222" s="656">
        <v>0.75</v>
      </c>
      <c r="K222" s="656">
        <v>0.79166666666666663</v>
      </c>
      <c r="L222" s="657">
        <f>K222-J222</f>
        <v>4.166666666666663E-2</v>
      </c>
    </row>
    <row r="223" spans="2:12">
      <c r="B223" s="660"/>
      <c r="C223" s="651" t="s">
        <v>252</v>
      </c>
      <c r="D223" s="652">
        <v>2</v>
      </c>
      <c r="E223" s="662">
        <v>43628</v>
      </c>
      <c r="F223" s="654" t="s">
        <v>247</v>
      </c>
      <c r="G223" s="658">
        <v>7.4689599999999995E-2</v>
      </c>
      <c r="H223" s="658" t="s">
        <v>347</v>
      </c>
      <c r="I223" s="654" t="s">
        <v>366</v>
      </c>
      <c r="J223" s="656">
        <v>0.75</v>
      </c>
      <c r="K223" s="656">
        <v>0.79166666666666663</v>
      </c>
      <c r="L223" s="657">
        <f t="shared" ref="L223:L241" si="12">(K223-J223)+L222</f>
        <v>8.3333333333333259E-2</v>
      </c>
    </row>
    <row r="224" spans="2:12">
      <c r="B224" s="660"/>
      <c r="C224" s="651" t="s">
        <v>252</v>
      </c>
      <c r="D224" s="661">
        <v>3</v>
      </c>
      <c r="E224" s="662">
        <v>43669</v>
      </c>
      <c r="F224" s="654" t="s">
        <v>247</v>
      </c>
      <c r="G224" s="658">
        <v>0.17026170000000002</v>
      </c>
      <c r="H224" s="658" t="s">
        <v>347</v>
      </c>
      <c r="I224" s="654" t="s">
        <v>366</v>
      </c>
      <c r="J224" s="656">
        <v>0.75</v>
      </c>
      <c r="K224" s="656">
        <v>0.79166666666666663</v>
      </c>
      <c r="L224" s="657">
        <f t="shared" si="12"/>
        <v>0.12499999999999989</v>
      </c>
    </row>
    <row r="225" spans="2:12">
      <c r="B225" s="660"/>
      <c r="C225" s="651" t="s">
        <v>252</v>
      </c>
      <c r="D225" s="661">
        <v>4</v>
      </c>
      <c r="E225" s="662">
        <v>43670</v>
      </c>
      <c r="F225" s="654" t="s">
        <v>247</v>
      </c>
      <c r="G225" s="658">
        <v>0.20675080000000001</v>
      </c>
      <c r="H225" s="658" t="s">
        <v>347</v>
      </c>
      <c r="I225" s="654" t="s">
        <v>366</v>
      </c>
      <c r="J225" s="656">
        <v>0.75</v>
      </c>
      <c r="K225" s="656">
        <v>0.79166666666666663</v>
      </c>
      <c r="L225" s="657">
        <f t="shared" si="12"/>
        <v>0.16666666666666652</v>
      </c>
    </row>
    <row r="226" spans="2:12">
      <c r="B226" s="660"/>
      <c r="C226" s="651" t="s">
        <v>252</v>
      </c>
      <c r="D226" s="661">
        <v>5</v>
      </c>
      <c r="E226" s="662">
        <v>43671</v>
      </c>
      <c r="F226" s="654" t="s">
        <v>247</v>
      </c>
      <c r="G226" s="658">
        <v>0.15617239999999999</v>
      </c>
      <c r="H226" s="658" t="s">
        <v>347</v>
      </c>
      <c r="I226" s="654" t="s">
        <v>366</v>
      </c>
      <c r="J226" s="656">
        <v>0.75</v>
      </c>
      <c r="K226" s="656">
        <v>0.79166666666666663</v>
      </c>
      <c r="L226" s="657">
        <f t="shared" si="12"/>
        <v>0.20833333333333315</v>
      </c>
    </row>
    <row r="227" spans="2:12">
      <c r="B227" s="660"/>
      <c r="C227" s="651" t="s">
        <v>252</v>
      </c>
      <c r="D227" s="652">
        <v>6</v>
      </c>
      <c r="E227" s="662">
        <v>43682</v>
      </c>
      <c r="F227" s="654" t="s">
        <v>247</v>
      </c>
      <c r="G227" s="658">
        <v>0.17449237339841367</v>
      </c>
      <c r="H227" s="658" t="s">
        <v>365</v>
      </c>
      <c r="I227" s="654" t="s">
        <v>366</v>
      </c>
      <c r="J227" s="656">
        <v>0.75</v>
      </c>
      <c r="K227" s="656">
        <v>0.79166666666666663</v>
      </c>
      <c r="L227" s="657">
        <f t="shared" si="12"/>
        <v>0.24999999999999978</v>
      </c>
    </row>
    <row r="228" spans="2:12">
      <c r="B228" s="660"/>
      <c r="C228" s="651" t="s">
        <v>252</v>
      </c>
      <c r="D228" s="652">
        <v>7</v>
      </c>
      <c r="E228" s="662">
        <v>43683</v>
      </c>
      <c r="F228" s="654" t="s">
        <v>247</v>
      </c>
      <c r="G228" s="658">
        <v>0.17449237339841367</v>
      </c>
      <c r="H228" s="658" t="s">
        <v>365</v>
      </c>
      <c r="I228" s="654" t="s">
        <v>366</v>
      </c>
      <c r="J228" s="656">
        <v>0.75</v>
      </c>
      <c r="K228" s="656">
        <v>0.79166666666666663</v>
      </c>
      <c r="L228" s="657">
        <f t="shared" si="12"/>
        <v>0.29166666666666641</v>
      </c>
    </row>
    <row r="229" spans="2:12">
      <c r="B229" s="660"/>
      <c r="C229" s="651" t="s">
        <v>252</v>
      </c>
      <c r="D229" s="661">
        <v>8</v>
      </c>
      <c r="E229" s="662">
        <v>43691</v>
      </c>
      <c r="F229" s="654" t="s">
        <v>247</v>
      </c>
      <c r="G229" s="658">
        <v>0.17449237339841367</v>
      </c>
      <c r="H229" s="658" t="s">
        <v>365</v>
      </c>
      <c r="I229" s="654" t="s">
        <v>366</v>
      </c>
      <c r="J229" s="656">
        <v>0.75</v>
      </c>
      <c r="K229" s="656">
        <v>0.79166666666666663</v>
      </c>
      <c r="L229" s="657">
        <f t="shared" si="12"/>
        <v>0.33333333333333304</v>
      </c>
    </row>
    <row r="230" spans="2:12">
      <c r="B230" s="660"/>
      <c r="C230" s="651" t="s">
        <v>252</v>
      </c>
      <c r="D230" s="661">
        <v>9</v>
      </c>
      <c r="E230" s="662">
        <v>43692</v>
      </c>
      <c r="F230" s="654" t="s">
        <v>247</v>
      </c>
      <c r="G230" s="658">
        <v>0.17449237339841367</v>
      </c>
      <c r="H230" s="658" t="s">
        <v>365</v>
      </c>
      <c r="I230" s="654" t="s">
        <v>366</v>
      </c>
      <c r="J230" s="656">
        <v>0.75</v>
      </c>
      <c r="K230" s="656">
        <v>0.79166666666666663</v>
      </c>
      <c r="L230" s="657">
        <f t="shared" si="12"/>
        <v>0.37499999999999967</v>
      </c>
    </row>
    <row r="231" spans="2:12">
      <c r="B231" s="660"/>
      <c r="C231" s="651" t="s">
        <v>252</v>
      </c>
      <c r="D231" s="661">
        <v>10</v>
      </c>
      <c r="E231" s="662">
        <v>43703</v>
      </c>
      <c r="F231" s="654" t="s">
        <v>247</v>
      </c>
      <c r="G231" s="658">
        <v>0.17449237339841367</v>
      </c>
      <c r="H231" s="658" t="s">
        <v>365</v>
      </c>
      <c r="I231" s="654" t="s">
        <v>366</v>
      </c>
      <c r="J231" s="656">
        <v>0.75</v>
      </c>
      <c r="K231" s="656">
        <v>0.79166666666666663</v>
      </c>
      <c r="L231" s="657">
        <f t="shared" si="12"/>
        <v>0.4166666666666663</v>
      </c>
    </row>
    <row r="232" spans="2:12">
      <c r="B232" s="660"/>
      <c r="C232" s="651" t="s">
        <v>252</v>
      </c>
      <c r="D232" s="652">
        <v>11</v>
      </c>
      <c r="E232" s="662">
        <v>43711</v>
      </c>
      <c r="F232" s="654" t="s">
        <v>247</v>
      </c>
      <c r="G232" s="658">
        <v>6.6175572519083958E-2</v>
      </c>
      <c r="H232" s="658" t="s">
        <v>365</v>
      </c>
      <c r="I232" s="654" t="s">
        <v>366</v>
      </c>
      <c r="J232" s="656">
        <v>0.75</v>
      </c>
      <c r="K232" s="656">
        <v>0.79166666666666663</v>
      </c>
      <c r="L232" s="657">
        <f t="shared" si="12"/>
        <v>0.45833333333333293</v>
      </c>
    </row>
    <row r="233" spans="2:12">
      <c r="B233" s="660"/>
      <c r="C233" s="651" t="s">
        <v>252</v>
      </c>
      <c r="D233" s="661">
        <v>12</v>
      </c>
      <c r="E233" s="662">
        <v>43712</v>
      </c>
      <c r="F233" s="654" t="s">
        <v>247</v>
      </c>
      <c r="G233" s="658">
        <v>6.6175572519083958E-2</v>
      </c>
      <c r="H233" s="658" t="s">
        <v>365</v>
      </c>
      <c r="I233" s="654" t="s">
        <v>366</v>
      </c>
      <c r="J233" s="656">
        <v>0.70833333333333337</v>
      </c>
      <c r="K233" s="656">
        <v>0.79166666666666663</v>
      </c>
      <c r="L233" s="657">
        <f t="shared" si="12"/>
        <v>0.54166666666666619</v>
      </c>
    </row>
    <row r="234" spans="2:12">
      <c r="B234" s="660"/>
      <c r="C234" s="651" t="s">
        <v>252</v>
      </c>
      <c r="D234" s="661">
        <v>13</v>
      </c>
      <c r="E234" s="662">
        <v>43713</v>
      </c>
      <c r="F234" s="654" t="s">
        <v>247</v>
      </c>
      <c r="G234" s="658">
        <v>6.6175572519083958E-2</v>
      </c>
      <c r="H234" s="658" t="s">
        <v>365</v>
      </c>
      <c r="I234" s="654" t="s">
        <v>366</v>
      </c>
      <c r="J234" s="656">
        <v>0.625</v>
      </c>
      <c r="K234" s="656">
        <v>0.79166666666666663</v>
      </c>
      <c r="L234" s="657">
        <f t="shared" si="12"/>
        <v>0.70833333333333282</v>
      </c>
    </row>
    <row r="235" spans="2:12">
      <c r="B235" s="660"/>
      <c r="C235" s="651" t="s">
        <v>252</v>
      </c>
      <c r="D235" s="661">
        <v>14</v>
      </c>
      <c r="E235" s="662">
        <v>43714</v>
      </c>
      <c r="F235" s="654" t="s">
        <v>247</v>
      </c>
      <c r="G235" s="658">
        <v>6.6175572519083958E-2</v>
      </c>
      <c r="H235" s="658" t="s">
        <v>365</v>
      </c>
      <c r="I235" s="654" t="s">
        <v>366</v>
      </c>
      <c r="J235" s="656">
        <v>0.75</v>
      </c>
      <c r="K235" s="656">
        <v>0.79166666666666663</v>
      </c>
      <c r="L235" s="657">
        <f t="shared" si="12"/>
        <v>0.74999999999999944</v>
      </c>
    </row>
    <row r="236" spans="2:12">
      <c r="B236" s="660"/>
      <c r="C236" s="651" t="s">
        <v>252</v>
      </c>
      <c r="D236" s="652">
        <v>15</v>
      </c>
      <c r="E236" s="662">
        <v>43720</v>
      </c>
      <c r="F236" s="654" t="s">
        <v>247</v>
      </c>
      <c r="G236" s="658">
        <v>6.6175572519083958E-2</v>
      </c>
      <c r="H236" s="658" t="s">
        <v>365</v>
      </c>
      <c r="I236" s="654" t="s">
        <v>366</v>
      </c>
      <c r="J236" s="656">
        <v>0.75</v>
      </c>
      <c r="K236" s="656">
        <v>0.79166666666666663</v>
      </c>
      <c r="L236" s="657">
        <f t="shared" si="12"/>
        <v>0.79166666666666607</v>
      </c>
    </row>
    <row r="237" spans="2:12">
      <c r="B237" s="660"/>
      <c r="C237" s="651" t="s">
        <v>252</v>
      </c>
      <c r="D237" s="661">
        <v>16</v>
      </c>
      <c r="E237" s="662">
        <v>43745</v>
      </c>
      <c r="F237" s="654" t="s">
        <v>247</v>
      </c>
      <c r="G237" s="658">
        <v>6.9380999020568074E-2</v>
      </c>
      <c r="H237" s="658" t="s">
        <v>365</v>
      </c>
      <c r="I237" s="654" t="s">
        <v>366</v>
      </c>
      <c r="J237" s="656">
        <v>0.75</v>
      </c>
      <c r="K237" s="656">
        <v>0.79166666666666663</v>
      </c>
      <c r="L237" s="657">
        <f t="shared" si="12"/>
        <v>0.8333333333333327</v>
      </c>
    </row>
    <row r="238" spans="2:12">
      <c r="B238" s="660"/>
      <c r="C238" s="651" t="s">
        <v>252</v>
      </c>
      <c r="D238" s="661">
        <v>17</v>
      </c>
      <c r="E238" s="662">
        <v>43752</v>
      </c>
      <c r="F238" s="654" t="s">
        <v>247</v>
      </c>
      <c r="G238" s="658">
        <v>6.9380999020568074E-2</v>
      </c>
      <c r="H238" s="658" t="s">
        <v>365</v>
      </c>
      <c r="I238" s="654" t="s">
        <v>366</v>
      </c>
      <c r="J238" s="656">
        <v>0.75</v>
      </c>
      <c r="K238" s="656">
        <v>0.79166666666666663</v>
      </c>
      <c r="L238" s="657">
        <f t="shared" si="12"/>
        <v>0.87499999999999933</v>
      </c>
    </row>
    <row r="239" spans="2:12">
      <c r="B239" s="660"/>
      <c r="C239" s="651" t="s">
        <v>252</v>
      </c>
      <c r="D239" s="661">
        <v>18</v>
      </c>
      <c r="E239" s="662">
        <v>43753</v>
      </c>
      <c r="F239" s="654" t="s">
        <v>247</v>
      </c>
      <c r="G239" s="658">
        <v>6.9380999020568074E-2</v>
      </c>
      <c r="H239" s="658" t="s">
        <v>365</v>
      </c>
      <c r="I239" s="654" t="s">
        <v>366</v>
      </c>
      <c r="J239" s="656">
        <v>0.75</v>
      </c>
      <c r="K239" s="656">
        <v>0.79166666666666663</v>
      </c>
      <c r="L239" s="657">
        <f t="shared" si="12"/>
        <v>0.91666666666666596</v>
      </c>
    </row>
    <row r="240" spans="2:12">
      <c r="B240" s="660"/>
      <c r="C240" s="651" t="s">
        <v>252</v>
      </c>
      <c r="D240" s="652">
        <v>19</v>
      </c>
      <c r="E240" s="662">
        <v>43754</v>
      </c>
      <c r="F240" s="654" t="s">
        <v>247</v>
      </c>
      <c r="G240" s="658">
        <v>6.9380999020568074E-2</v>
      </c>
      <c r="H240" s="658" t="s">
        <v>365</v>
      </c>
      <c r="I240" s="654" t="s">
        <v>366</v>
      </c>
      <c r="J240" s="656">
        <v>0.75</v>
      </c>
      <c r="K240" s="656">
        <v>0.79166666666666663</v>
      </c>
      <c r="L240" s="657">
        <f t="shared" si="12"/>
        <v>0.95833333333333259</v>
      </c>
    </row>
    <row r="241" spans="2:12">
      <c r="B241" s="660"/>
      <c r="C241" s="651" t="s">
        <v>252</v>
      </c>
      <c r="D241" s="661">
        <v>20</v>
      </c>
      <c r="E241" s="662">
        <v>43760</v>
      </c>
      <c r="F241" s="654" t="s">
        <v>247</v>
      </c>
      <c r="G241" s="658">
        <v>6.9380999020568074E-2</v>
      </c>
      <c r="H241" s="658" t="s">
        <v>365</v>
      </c>
      <c r="I241" s="654" t="s">
        <v>366</v>
      </c>
      <c r="J241" s="656">
        <v>0.70833333333333337</v>
      </c>
      <c r="K241" s="656">
        <v>0.79166666666666663</v>
      </c>
      <c r="L241" s="657">
        <f t="shared" si="12"/>
        <v>1.0416666666666659</v>
      </c>
    </row>
    <row r="242" spans="2:12">
      <c r="B242" s="660"/>
      <c r="C242" s="660"/>
      <c r="D242" s="661"/>
      <c r="E242" s="662"/>
      <c r="F242" s="663"/>
      <c r="G242" s="658"/>
      <c r="H242" s="658"/>
      <c r="I242" s="663"/>
      <c r="J242" s="664"/>
      <c r="K242" s="664"/>
      <c r="L242" s="665"/>
    </row>
    <row r="243" spans="2:12">
      <c r="B243" s="651"/>
      <c r="C243" s="651" t="s">
        <v>252</v>
      </c>
      <c r="D243" s="652">
        <v>1</v>
      </c>
      <c r="E243" s="653">
        <v>43467</v>
      </c>
      <c r="F243" s="654" t="s">
        <v>247</v>
      </c>
      <c r="G243" s="655">
        <v>0.31754480000000002</v>
      </c>
      <c r="H243" s="655" t="s">
        <v>347</v>
      </c>
      <c r="I243" s="654" t="s">
        <v>251</v>
      </c>
      <c r="J243" s="656">
        <v>0.70833333333333337</v>
      </c>
      <c r="K243" s="656">
        <v>0.79166666666666663</v>
      </c>
      <c r="L243" s="657">
        <f>K243-J243</f>
        <v>8.3333333333333259E-2</v>
      </c>
    </row>
    <row r="244" spans="2:12">
      <c r="B244" s="651"/>
      <c r="C244" s="651" t="s">
        <v>252</v>
      </c>
      <c r="D244" s="652">
        <v>2</v>
      </c>
      <c r="E244" s="653">
        <v>43468</v>
      </c>
      <c r="F244" s="654" t="s">
        <v>247</v>
      </c>
      <c r="G244" s="655">
        <v>0.60492460000000003</v>
      </c>
      <c r="H244" s="655" t="s">
        <v>347</v>
      </c>
      <c r="I244" s="654" t="s">
        <v>251</v>
      </c>
      <c r="J244" s="656">
        <v>0.70833333333333337</v>
      </c>
      <c r="K244" s="656">
        <v>0.79166666666666663</v>
      </c>
      <c r="L244" s="657">
        <f t="shared" ref="L244:L272" si="13">(K244-J244)+L243</f>
        <v>0.16666666666666652</v>
      </c>
    </row>
    <row r="245" spans="2:12">
      <c r="B245" s="651"/>
      <c r="C245" s="651" t="s">
        <v>252</v>
      </c>
      <c r="D245" s="652">
        <v>3</v>
      </c>
      <c r="E245" s="653">
        <v>43469</v>
      </c>
      <c r="F245" s="654" t="s">
        <v>247</v>
      </c>
      <c r="G245" s="655">
        <v>0.5427827999999999</v>
      </c>
      <c r="H245" s="655" t="s">
        <v>347</v>
      </c>
      <c r="I245" s="654" t="s">
        <v>251</v>
      </c>
      <c r="J245" s="656">
        <v>0.70833333333333337</v>
      </c>
      <c r="K245" s="656">
        <v>0.79166666666666663</v>
      </c>
      <c r="L245" s="657">
        <f t="shared" si="13"/>
        <v>0.24999999999999978</v>
      </c>
    </row>
    <row r="246" spans="2:12">
      <c r="B246" s="651"/>
      <c r="C246" s="651" t="s">
        <v>252</v>
      </c>
      <c r="D246" s="652">
        <v>4</v>
      </c>
      <c r="E246" s="653">
        <v>43472</v>
      </c>
      <c r="F246" s="654" t="s">
        <v>247</v>
      </c>
      <c r="G246" s="655">
        <v>1.4727228000000001</v>
      </c>
      <c r="H246" s="655" t="s">
        <v>347</v>
      </c>
      <c r="I246" s="654" t="s">
        <v>251</v>
      </c>
      <c r="J246" s="656">
        <v>0.70833333333333337</v>
      </c>
      <c r="K246" s="656">
        <v>0.75</v>
      </c>
      <c r="L246" s="657">
        <f t="shared" si="13"/>
        <v>0.29166666666666641</v>
      </c>
    </row>
    <row r="247" spans="2:12">
      <c r="B247" s="651"/>
      <c r="C247" s="651" t="s">
        <v>252</v>
      </c>
      <c r="D247" s="652">
        <v>5</v>
      </c>
      <c r="E247" s="653">
        <v>43473</v>
      </c>
      <c r="F247" s="654" t="s">
        <v>247</v>
      </c>
      <c r="G247" s="655">
        <v>1.3078629000000002</v>
      </c>
      <c r="H247" s="655" t="s">
        <v>347</v>
      </c>
      <c r="I247" s="654" t="s">
        <v>251</v>
      </c>
      <c r="J247" s="656">
        <v>0.70833333333333337</v>
      </c>
      <c r="K247" s="656">
        <v>0.75</v>
      </c>
      <c r="L247" s="657">
        <f t="shared" si="13"/>
        <v>0.33333333333333304</v>
      </c>
    </row>
    <row r="248" spans="2:12">
      <c r="B248" s="660"/>
      <c r="C248" s="651" t="s">
        <v>252</v>
      </c>
      <c r="D248" s="652">
        <v>6</v>
      </c>
      <c r="E248" s="653">
        <v>43500</v>
      </c>
      <c r="F248" s="654" t="s">
        <v>247</v>
      </c>
      <c r="G248" s="658">
        <v>-3.1989799999999999E-2</v>
      </c>
      <c r="H248" s="655" t="s">
        <v>347</v>
      </c>
      <c r="I248" s="654" t="s">
        <v>251</v>
      </c>
      <c r="J248" s="656">
        <v>0.75</v>
      </c>
      <c r="K248" s="656">
        <v>0.79166666666666663</v>
      </c>
      <c r="L248" s="657">
        <f t="shared" si="13"/>
        <v>0.37499999999999967</v>
      </c>
    </row>
    <row r="249" spans="2:12">
      <c r="B249" s="660"/>
      <c r="C249" s="651" t="s">
        <v>252</v>
      </c>
      <c r="D249" s="652">
        <v>7</v>
      </c>
      <c r="E249" s="653">
        <v>43501</v>
      </c>
      <c r="F249" s="654" t="s">
        <v>247</v>
      </c>
      <c r="G249" s="658">
        <v>-7.58273E-2</v>
      </c>
      <c r="H249" s="655" t="s">
        <v>347</v>
      </c>
      <c r="I249" s="654" t="s">
        <v>251</v>
      </c>
      <c r="J249" s="656">
        <v>0.70833333333333337</v>
      </c>
      <c r="K249" s="656">
        <v>0.79166666666666663</v>
      </c>
      <c r="L249" s="657">
        <f t="shared" si="13"/>
        <v>0.45833333333333293</v>
      </c>
    </row>
    <row r="250" spans="2:12">
      <c r="B250" s="660"/>
      <c r="C250" s="651" t="s">
        <v>252</v>
      </c>
      <c r="D250" s="652">
        <v>8</v>
      </c>
      <c r="E250" s="653">
        <v>43502</v>
      </c>
      <c r="F250" s="654" t="s">
        <v>247</v>
      </c>
      <c r="G250" s="658">
        <v>-7.8268400000000002E-2</v>
      </c>
      <c r="H250" s="655" t="s">
        <v>347</v>
      </c>
      <c r="I250" s="654" t="s">
        <v>251</v>
      </c>
      <c r="J250" s="656">
        <v>0.66666666666666663</v>
      </c>
      <c r="K250" s="656">
        <v>0.79166666666666663</v>
      </c>
      <c r="L250" s="657">
        <f t="shared" si="13"/>
        <v>0.58333333333333293</v>
      </c>
    </row>
    <row r="251" spans="2:12">
      <c r="B251" s="660"/>
      <c r="C251" s="651" t="s">
        <v>252</v>
      </c>
      <c r="D251" s="652">
        <v>9</v>
      </c>
      <c r="E251" s="653">
        <v>43503</v>
      </c>
      <c r="F251" s="654" t="s">
        <v>247</v>
      </c>
      <c r="G251" s="658">
        <v>0.28022639999999999</v>
      </c>
      <c r="H251" s="655" t="s">
        <v>347</v>
      </c>
      <c r="I251" s="654" t="s">
        <v>251</v>
      </c>
      <c r="J251" s="656">
        <v>0.625</v>
      </c>
      <c r="K251" s="656">
        <v>0.79166666666666663</v>
      </c>
      <c r="L251" s="657">
        <f t="shared" si="13"/>
        <v>0.74999999999999956</v>
      </c>
    </row>
    <row r="252" spans="2:12">
      <c r="B252" s="660"/>
      <c r="C252" s="651" t="s">
        <v>252</v>
      </c>
      <c r="D252" s="652">
        <v>10</v>
      </c>
      <c r="E252" s="653">
        <v>43504</v>
      </c>
      <c r="F252" s="654" t="s">
        <v>247</v>
      </c>
      <c r="G252" s="658">
        <v>0.34322639999999999</v>
      </c>
      <c r="H252" s="655" t="s">
        <v>347</v>
      </c>
      <c r="I252" s="654" t="s">
        <v>251</v>
      </c>
      <c r="J252" s="656">
        <v>0.625</v>
      </c>
      <c r="K252" s="656">
        <v>0.79166666666666663</v>
      </c>
      <c r="L252" s="657">
        <f t="shared" si="13"/>
        <v>0.91666666666666619</v>
      </c>
    </row>
    <row r="253" spans="2:12">
      <c r="B253" s="660"/>
      <c r="C253" s="651" t="s">
        <v>252</v>
      </c>
      <c r="D253" s="652">
        <v>11</v>
      </c>
      <c r="E253" s="662">
        <v>43525</v>
      </c>
      <c r="F253" s="654" t="s">
        <v>247</v>
      </c>
      <c r="G253" s="658">
        <v>1.9065524</v>
      </c>
      <c r="H253" s="655" t="s">
        <v>347</v>
      </c>
      <c r="I253" s="654" t="s">
        <v>251</v>
      </c>
      <c r="J253" s="656">
        <v>0.70833333333333337</v>
      </c>
      <c r="K253" s="656">
        <v>0.79166666666666663</v>
      </c>
      <c r="L253" s="657">
        <f t="shared" si="13"/>
        <v>0.99999999999999944</v>
      </c>
    </row>
    <row r="254" spans="2:12">
      <c r="B254" s="660"/>
      <c r="C254" s="651" t="s">
        <v>252</v>
      </c>
      <c r="D254" s="652">
        <v>12</v>
      </c>
      <c r="E254" s="662">
        <v>43528</v>
      </c>
      <c r="F254" s="654" t="s">
        <v>247</v>
      </c>
      <c r="G254" s="658">
        <v>-0.78055859999999999</v>
      </c>
      <c r="H254" s="655" t="s">
        <v>347</v>
      </c>
      <c r="I254" s="654" t="s">
        <v>251</v>
      </c>
      <c r="J254" s="656">
        <v>0.70833333333333337</v>
      </c>
      <c r="K254" s="656">
        <v>0.79166666666666663</v>
      </c>
      <c r="L254" s="657">
        <f t="shared" si="13"/>
        <v>1.0833333333333326</v>
      </c>
    </row>
    <row r="255" spans="2:12">
      <c r="B255" s="660"/>
      <c r="C255" s="651" t="s">
        <v>252</v>
      </c>
      <c r="D255" s="652">
        <v>13</v>
      </c>
      <c r="E255" s="662">
        <v>43529</v>
      </c>
      <c r="F255" s="654" t="s">
        <v>247</v>
      </c>
      <c r="G255" s="658">
        <v>3.1309944999999999</v>
      </c>
      <c r="H255" s="655" t="s">
        <v>347</v>
      </c>
      <c r="I255" s="654" t="s">
        <v>251</v>
      </c>
      <c r="J255" s="656">
        <v>0.66666666666666663</v>
      </c>
      <c r="K255" s="656">
        <v>0.79166666666666663</v>
      </c>
      <c r="L255" s="657">
        <f t="shared" si="13"/>
        <v>1.2083333333333326</v>
      </c>
    </row>
    <row r="256" spans="2:12">
      <c r="B256" s="660"/>
      <c r="C256" s="651" t="s">
        <v>252</v>
      </c>
      <c r="D256" s="652">
        <v>14</v>
      </c>
      <c r="E256" s="662">
        <v>43530</v>
      </c>
      <c r="F256" s="654" t="s">
        <v>247</v>
      </c>
      <c r="G256" s="658">
        <v>1.0672034000000001</v>
      </c>
      <c r="H256" s="655" t="s">
        <v>347</v>
      </c>
      <c r="I256" s="654" t="s">
        <v>251</v>
      </c>
      <c r="J256" s="656">
        <v>0.70833333333333337</v>
      </c>
      <c r="K256" s="656">
        <v>0.79166666666666663</v>
      </c>
      <c r="L256" s="657">
        <f t="shared" si="13"/>
        <v>1.2916666666666659</v>
      </c>
    </row>
    <row r="257" spans="2:12">
      <c r="B257" s="660"/>
      <c r="C257" s="651" t="s">
        <v>252</v>
      </c>
      <c r="D257" s="652">
        <v>15</v>
      </c>
      <c r="E257" s="662">
        <v>43531</v>
      </c>
      <c r="F257" s="654" t="s">
        <v>247</v>
      </c>
      <c r="G257" s="658">
        <v>-0.79327550000000002</v>
      </c>
      <c r="H257" s="655" t="s">
        <v>347</v>
      </c>
      <c r="I257" s="654" t="s">
        <v>251</v>
      </c>
      <c r="J257" s="656">
        <v>0.75</v>
      </c>
      <c r="K257" s="656">
        <v>0.79166666666666663</v>
      </c>
      <c r="L257" s="657">
        <f t="shared" si="13"/>
        <v>1.3333333333333326</v>
      </c>
    </row>
    <row r="258" spans="2:12">
      <c r="B258" s="660"/>
      <c r="C258" s="651" t="s">
        <v>252</v>
      </c>
      <c r="D258" s="652">
        <v>16</v>
      </c>
      <c r="E258" s="662">
        <v>43627</v>
      </c>
      <c r="F258" s="654" t="s">
        <v>247</v>
      </c>
      <c r="G258" s="658">
        <v>0.87279899999999988</v>
      </c>
      <c r="H258" s="658" t="s">
        <v>347</v>
      </c>
      <c r="I258" s="654" t="s">
        <v>251</v>
      </c>
      <c r="J258" s="656">
        <v>0.75</v>
      </c>
      <c r="K258" s="656">
        <v>0.79166666666666663</v>
      </c>
      <c r="L258" s="657">
        <f t="shared" si="13"/>
        <v>1.3749999999999991</v>
      </c>
    </row>
    <row r="259" spans="2:12">
      <c r="B259" s="660"/>
      <c r="C259" s="651" t="s">
        <v>252</v>
      </c>
      <c r="D259" s="652">
        <v>17</v>
      </c>
      <c r="E259" s="662">
        <v>43628</v>
      </c>
      <c r="F259" s="654" t="s">
        <v>247</v>
      </c>
      <c r="G259" s="658">
        <v>0.48753170000000001</v>
      </c>
      <c r="H259" s="658" t="s">
        <v>347</v>
      </c>
      <c r="I259" s="654" t="s">
        <v>251</v>
      </c>
      <c r="J259" s="656">
        <v>0.75</v>
      </c>
      <c r="K259" s="656">
        <v>0.79166666666666663</v>
      </c>
      <c r="L259" s="657">
        <f t="shared" si="13"/>
        <v>1.4166666666666656</v>
      </c>
    </row>
    <row r="260" spans="2:12">
      <c r="B260" s="660"/>
      <c r="C260" s="651" t="s">
        <v>252</v>
      </c>
      <c r="D260" s="652">
        <v>18</v>
      </c>
      <c r="E260" s="662">
        <v>43703</v>
      </c>
      <c r="F260" s="654" t="s">
        <v>247</v>
      </c>
      <c r="G260" s="658">
        <v>0.90283038438071994</v>
      </c>
      <c r="H260" s="658" t="s">
        <v>365</v>
      </c>
      <c r="I260" s="654" t="s">
        <v>251</v>
      </c>
      <c r="J260" s="656">
        <v>0.75</v>
      </c>
      <c r="K260" s="656">
        <v>0.79166666666666663</v>
      </c>
      <c r="L260" s="657">
        <f t="shared" si="13"/>
        <v>1.4583333333333321</v>
      </c>
    </row>
    <row r="261" spans="2:12">
      <c r="B261" s="660"/>
      <c r="C261" s="651" t="s">
        <v>252</v>
      </c>
      <c r="D261" s="652">
        <v>19</v>
      </c>
      <c r="E261" s="662">
        <v>43704</v>
      </c>
      <c r="F261" s="654" t="s">
        <v>247</v>
      </c>
      <c r="G261" s="658">
        <v>0.90283038438071994</v>
      </c>
      <c r="H261" s="658" t="s">
        <v>365</v>
      </c>
      <c r="I261" s="654" t="s">
        <v>251</v>
      </c>
      <c r="J261" s="656">
        <v>0.75</v>
      </c>
      <c r="K261" s="656">
        <v>0.79166666666666663</v>
      </c>
      <c r="L261" s="657">
        <f t="shared" si="13"/>
        <v>1.4999999999999987</v>
      </c>
    </row>
    <row r="262" spans="2:12">
      <c r="B262" s="660"/>
      <c r="C262" s="651" t="s">
        <v>252</v>
      </c>
      <c r="D262" s="652">
        <v>20</v>
      </c>
      <c r="E262" s="662">
        <v>43705</v>
      </c>
      <c r="F262" s="654" t="s">
        <v>247</v>
      </c>
      <c r="G262" s="658">
        <v>0.90283038438071994</v>
      </c>
      <c r="H262" s="658" t="s">
        <v>365</v>
      </c>
      <c r="I262" s="654" t="s">
        <v>251</v>
      </c>
      <c r="J262" s="656">
        <v>0.75</v>
      </c>
      <c r="K262" s="656">
        <v>0.79166666666666663</v>
      </c>
      <c r="L262" s="657">
        <f t="shared" si="13"/>
        <v>1.5416666666666652</v>
      </c>
    </row>
    <row r="263" spans="2:12">
      <c r="B263" s="660"/>
      <c r="C263" s="651" t="s">
        <v>252</v>
      </c>
      <c r="D263" s="652">
        <v>21</v>
      </c>
      <c r="E263" s="662">
        <v>43711</v>
      </c>
      <c r="F263" s="654" t="s">
        <v>247</v>
      </c>
      <c r="G263" s="658">
        <v>0.38843511450381679</v>
      </c>
      <c r="H263" s="658" t="s">
        <v>365</v>
      </c>
      <c r="I263" s="654" t="s">
        <v>251</v>
      </c>
      <c r="J263" s="656">
        <v>0.75</v>
      </c>
      <c r="K263" s="656">
        <v>0.79166666666666663</v>
      </c>
      <c r="L263" s="657">
        <f t="shared" si="13"/>
        <v>1.5833333333333317</v>
      </c>
    </row>
    <row r="264" spans="2:12">
      <c r="B264" s="660"/>
      <c r="C264" s="651" t="s">
        <v>252</v>
      </c>
      <c r="D264" s="652">
        <v>22</v>
      </c>
      <c r="E264" s="662">
        <v>43712</v>
      </c>
      <c r="F264" s="654" t="s">
        <v>247</v>
      </c>
      <c r="G264" s="658">
        <v>0.38843511450381679</v>
      </c>
      <c r="H264" s="658" t="s">
        <v>365</v>
      </c>
      <c r="I264" s="654" t="s">
        <v>251</v>
      </c>
      <c r="J264" s="656">
        <v>0.70833333333333337</v>
      </c>
      <c r="K264" s="656">
        <v>0.79166666666666663</v>
      </c>
      <c r="L264" s="657">
        <f t="shared" si="13"/>
        <v>1.666666666666665</v>
      </c>
    </row>
    <row r="265" spans="2:12">
      <c r="B265" s="660"/>
      <c r="C265" s="651" t="s">
        <v>252</v>
      </c>
      <c r="D265" s="652">
        <v>23</v>
      </c>
      <c r="E265" s="662">
        <v>43713</v>
      </c>
      <c r="F265" s="654" t="s">
        <v>247</v>
      </c>
      <c r="G265" s="658">
        <v>0.38843511450381679</v>
      </c>
      <c r="H265" s="658" t="s">
        <v>365</v>
      </c>
      <c r="I265" s="654" t="s">
        <v>251</v>
      </c>
      <c r="J265" s="656">
        <v>0.58333333333333337</v>
      </c>
      <c r="K265" s="656">
        <v>0.79166666666666663</v>
      </c>
      <c r="L265" s="657">
        <f t="shared" si="13"/>
        <v>1.8749999999999982</v>
      </c>
    </row>
    <row r="266" spans="2:12">
      <c r="B266" s="660"/>
      <c r="C266" s="651" t="s">
        <v>252</v>
      </c>
      <c r="D266" s="652">
        <v>24</v>
      </c>
      <c r="E266" s="662">
        <v>43714</v>
      </c>
      <c r="F266" s="654" t="s">
        <v>247</v>
      </c>
      <c r="G266" s="658">
        <v>0.38843511450381679</v>
      </c>
      <c r="H266" s="658" t="s">
        <v>365</v>
      </c>
      <c r="I266" s="654" t="s">
        <v>251</v>
      </c>
      <c r="J266" s="656">
        <v>0.75</v>
      </c>
      <c r="K266" s="656">
        <v>0.79166666666666663</v>
      </c>
      <c r="L266" s="657">
        <f t="shared" si="13"/>
        <v>1.9166666666666647</v>
      </c>
    </row>
    <row r="267" spans="2:12">
      <c r="B267" s="660"/>
      <c r="C267" s="651" t="s">
        <v>252</v>
      </c>
      <c r="D267" s="652">
        <v>25</v>
      </c>
      <c r="E267" s="662">
        <v>43720</v>
      </c>
      <c r="F267" s="654" t="s">
        <v>247</v>
      </c>
      <c r="G267" s="658">
        <v>0.38843511450381679</v>
      </c>
      <c r="H267" s="658" t="s">
        <v>365</v>
      </c>
      <c r="I267" s="654" t="s">
        <v>251</v>
      </c>
      <c r="J267" s="656">
        <v>0.75</v>
      </c>
      <c r="K267" s="656">
        <v>0.79166666666666663</v>
      </c>
      <c r="L267" s="657">
        <f t="shared" si="13"/>
        <v>1.9583333333333313</v>
      </c>
    </row>
    <row r="268" spans="2:12">
      <c r="B268" s="660"/>
      <c r="C268" s="651" t="s">
        <v>252</v>
      </c>
      <c r="D268" s="652">
        <v>26</v>
      </c>
      <c r="E268" s="662">
        <v>43745</v>
      </c>
      <c r="F268" s="654" t="s">
        <v>247</v>
      </c>
      <c r="G268" s="658">
        <v>0.6385788442703233</v>
      </c>
      <c r="H268" s="658" t="s">
        <v>365</v>
      </c>
      <c r="I268" s="654" t="s">
        <v>251</v>
      </c>
      <c r="J268" s="656">
        <v>0.75</v>
      </c>
      <c r="K268" s="656">
        <v>0.79166666666666663</v>
      </c>
      <c r="L268" s="657">
        <f t="shared" si="13"/>
        <v>1.9999999999999978</v>
      </c>
    </row>
    <row r="269" spans="2:12">
      <c r="B269" s="660"/>
      <c r="C269" s="651" t="s">
        <v>252</v>
      </c>
      <c r="D269" s="652">
        <v>27</v>
      </c>
      <c r="E269" s="662">
        <v>43746</v>
      </c>
      <c r="F269" s="654" t="s">
        <v>247</v>
      </c>
      <c r="G269" s="658">
        <v>0.6385788442703233</v>
      </c>
      <c r="H269" s="658" t="s">
        <v>365</v>
      </c>
      <c r="I269" s="654" t="s">
        <v>251</v>
      </c>
      <c r="J269" s="656">
        <v>0.75</v>
      </c>
      <c r="K269" s="656">
        <v>0.79166666666666663</v>
      </c>
      <c r="L269" s="657">
        <f t="shared" si="13"/>
        <v>2.0416666666666643</v>
      </c>
    </row>
    <row r="270" spans="2:12">
      <c r="B270" s="660"/>
      <c r="C270" s="651" t="s">
        <v>252</v>
      </c>
      <c r="D270" s="652">
        <v>28</v>
      </c>
      <c r="E270" s="662">
        <v>43752</v>
      </c>
      <c r="F270" s="654" t="s">
        <v>247</v>
      </c>
      <c r="G270" s="658">
        <v>0.6385788442703233</v>
      </c>
      <c r="H270" s="658" t="s">
        <v>365</v>
      </c>
      <c r="I270" s="654" t="s">
        <v>251</v>
      </c>
      <c r="J270" s="656">
        <v>0.75</v>
      </c>
      <c r="K270" s="656">
        <v>0.79166666666666663</v>
      </c>
      <c r="L270" s="657">
        <f t="shared" si="13"/>
        <v>2.0833333333333308</v>
      </c>
    </row>
    <row r="271" spans="2:12">
      <c r="B271" s="660"/>
      <c r="C271" s="651" t="s">
        <v>252</v>
      </c>
      <c r="D271" s="652">
        <v>29</v>
      </c>
      <c r="E271" s="662">
        <v>43753</v>
      </c>
      <c r="F271" s="654" t="s">
        <v>247</v>
      </c>
      <c r="G271" s="658">
        <v>0.6385788442703233</v>
      </c>
      <c r="H271" s="658" t="s">
        <v>365</v>
      </c>
      <c r="I271" s="654" t="s">
        <v>251</v>
      </c>
      <c r="J271" s="656">
        <v>0.75</v>
      </c>
      <c r="K271" s="656">
        <v>0.79166666666666663</v>
      </c>
      <c r="L271" s="657">
        <f t="shared" si="13"/>
        <v>2.1249999999999973</v>
      </c>
    </row>
    <row r="272" spans="2:12">
      <c r="B272" s="660"/>
      <c r="C272" s="651" t="s">
        <v>252</v>
      </c>
      <c r="D272" s="652">
        <v>30</v>
      </c>
      <c r="E272" s="662">
        <v>43754</v>
      </c>
      <c r="F272" s="654" t="s">
        <v>247</v>
      </c>
      <c r="G272" s="658">
        <v>0.6385788442703233</v>
      </c>
      <c r="H272" s="658" t="s">
        <v>365</v>
      </c>
      <c r="I272" s="654" t="s">
        <v>251</v>
      </c>
      <c r="J272" s="656">
        <v>0.75</v>
      </c>
      <c r="K272" s="656">
        <v>0.79166666666666663</v>
      </c>
      <c r="L272" s="657">
        <f t="shared" si="13"/>
        <v>2.1666666666666639</v>
      </c>
    </row>
    <row r="273" spans="2:12">
      <c r="B273" s="660"/>
      <c r="C273" s="660"/>
      <c r="D273" s="661"/>
      <c r="E273" s="662"/>
      <c r="F273" s="663"/>
      <c r="G273" s="658"/>
      <c r="H273" s="658"/>
      <c r="I273" s="663"/>
      <c r="J273" s="664"/>
      <c r="K273" s="664"/>
      <c r="L273" s="665"/>
    </row>
    <row r="274" spans="2:12">
      <c r="B274" s="660"/>
      <c r="C274" s="660" t="s">
        <v>373</v>
      </c>
      <c r="D274" s="661">
        <v>1</v>
      </c>
      <c r="E274" s="662">
        <v>43670</v>
      </c>
      <c r="F274" s="663" t="s">
        <v>382</v>
      </c>
      <c r="G274" s="658">
        <v>3.8749381001578933</v>
      </c>
      <c r="H274" s="658" t="s">
        <v>347</v>
      </c>
      <c r="I274" s="663" t="s">
        <v>375</v>
      </c>
      <c r="J274" s="656">
        <v>0.66666666666666663</v>
      </c>
      <c r="K274" s="656">
        <v>0.79166666666666663</v>
      </c>
      <c r="L274" s="657">
        <f>K274-J274</f>
        <v>0.125</v>
      </c>
    </row>
    <row r="275" spans="2:12">
      <c r="B275" s="660"/>
      <c r="C275" s="660" t="s">
        <v>373</v>
      </c>
      <c r="D275" s="661">
        <v>2</v>
      </c>
      <c r="E275" s="662">
        <v>43690</v>
      </c>
      <c r="F275" s="663" t="s">
        <v>382</v>
      </c>
      <c r="G275" s="658">
        <v>2.0297141000164021</v>
      </c>
      <c r="H275" s="658" t="s">
        <v>347</v>
      </c>
      <c r="I275" s="663" t="s">
        <v>375</v>
      </c>
      <c r="J275" s="656">
        <v>0.70833333333333304</v>
      </c>
      <c r="K275" s="656">
        <v>0.83333333333333304</v>
      </c>
      <c r="L275" s="657">
        <f t="shared" ref="L275:L282" si="14">(K275-J275)+L274</f>
        <v>0.25</v>
      </c>
    </row>
    <row r="276" spans="2:12">
      <c r="B276" s="660"/>
      <c r="C276" s="660" t="s">
        <v>373</v>
      </c>
      <c r="D276" s="661">
        <v>3</v>
      </c>
      <c r="E276" s="662">
        <v>43691</v>
      </c>
      <c r="F276" s="654" t="s">
        <v>247</v>
      </c>
      <c r="G276" s="658">
        <v>1.8569277284486745</v>
      </c>
      <c r="H276" s="658" t="s">
        <v>347</v>
      </c>
      <c r="I276" s="663" t="s">
        <v>375</v>
      </c>
      <c r="J276" s="656">
        <v>0.75</v>
      </c>
      <c r="K276" s="656">
        <v>0.83333333333333304</v>
      </c>
      <c r="L276" s="657">
        <f t="shared" si="14"/>
        <v>0.33333333333333304</v>
      </c>
    </row>
    <row r="277" spans="2:12">
      <c r="B277" s="660"/>
      <c r="C277" s="660" t="s">
        <v>373</v>
      </c>
      <c r="D277" s="661">
        <v>4</v>
      </c>
      <c r="E277" s="662">
        <v>43692</v>
      </c>
      <c r="F277" s="654" t="s">
        <v>247</v>
      </c>
      <c r="G277" s="658">
        <v>1.8569277284486745</v>
      </c>
      <c r="H277" s="658" t="s">
        <v>347</v>
      </c>
      <c r="I277" s="663" t="s">
        <v>375</v>
      </c>
      <c r="J277" s="656">
        <v>0.75</v>
      </c>
      <c r="K277" s="656">
        <v>0.83333333333333304</v>
      </c>
      <c r="L277" s="657">
        <f t="shared" si="14"/>
        <v>0.41666666666666607</v>
      </c>
    </row>
    <row r="278" spans="2:12">
      <c r="B278" s="660"/>
      <c r="C278" s="660" t="s">
        <v>373</v>
      </c>
      <c r="D278" s="661">
        <v>5</v>
      </c>
      <c r="E278" s="662">
        <v>43712</v>
      </c>
      <c r="F278" s="654" t="s">
        <v>247</v>
      </c>
      <c r="G278" s="658">
        <v>2.5037382868056572</v>
      </c>
      <c r="H278" s="658" t="s">
        <v>347</v>
      </c>
      <c r="I278" s="663" t="s">
        <v>375</v>
      </c>
      <c r="J278" s="656">
        <v>0.70833333333333304</v>
      </c>
      <c r="K278" s="656">
        <v>0.83333333333333304</v>
      </c>
      <c r="L278" s="657">
        <f t="shared" si="14"/>
        <v>0.54166666666666607</v>
      </c>
    </row>
    <row r="279" spans="2:12">
      <c r="B279" s="660"/>
      <c r="C279" s="660" t="s">
        <v>373</v>
      </c>
      <c r="D279" s="661">
        <v>6</v>
      </c>
      <c r="E279" s="662">
        <v>43721</v>
      </c>
      <c r="F279" s="654" t="s">
        <v>247</v>
      </c>
      <c r="G279" s="658">
        <v>2.0181956687668348</v>
      </c>
      <c r="H279" s="658" t="s">
        <v>347</v>
      </c>
      <c r="I279" s="663" t="s">
        <v>375</v>
      </c>
      <c r="J279" s="656">
        <v>0.75</v>
      </c>
      <c r="K279" s="656">
        <v>0.79166666666666663</v>
      </c>
      <c r="L279" s="657">
        <f t="shared" si="14"/>
        <v>0.5833333333333327</v>
      </c>
    </row>
    <row r="280" spans="2:12">
      <c r="B280" s="660"/>
      <c r="C280" s="660" t="s">
        <v>373</v>
      </c>
      <c r="D280" s="661">
        <v>7</v>
      </c>
      <c r="E280" s="662">
        <v>43732</v>
      </c>
      <c r="F280" s="663" t="s">
        <v>382</v>
      </c>
      <c r="G280" s="658">
        <v>5.8186129227746166</v>
      </c>
      <c r="H280" s="658" t="s">
        <v>347</v>
      </c>
      <c r="I280" s="663" t="s">
        <v>375</v>
      </c>
      <c r="J280" s="656">
        <v>0.54166666666666663</v>
      </c>
      <c r="K280" s="656">
        <v>0.625</v>
      </c>
      <c r="L280" s="657">
        <f t="shared" si="14"/>
        <v>0.66666666666666607</v>
      </c>
    </row>
    <row r="281" spans="2:12">
      <c r="B281" s="660"/>
      <c r="C281" s="660" t="s">
        <v>373</v>
      </c>
      <c r="D281" s="661">
        <v>8</v>
      </c>
      <c r="E281" s="662">
        <v>43732</v>
      </c>
      <c r="F281" s="654" t="s">
        <v>247</v>
      </c>
      <c r="G281" s="658">
        <v>1.5544649283530949</v>
      </c>
      <c r="H281" s="658" t="s">
        <v>347</v>
      </c>
      <c r="I281" s="663" t="s">
        <v>375</v>
      </c>
      <c r="J281" s="656">
        <v>0.75</v>
      </c>
      <c r="K281" s="656">
        <v>0.83333333333333304</v>
      </c>
      <c r="L281" s="657">
        <f t="shared" si="14"/>
        <v>0.74999999999999911</v>
      </c>
    </row>
    <row r="282" spans="2:12">
      <c r="B282" s="660"/>
      <c r="C282" s="660" t="s">
        <v>373</v>
      </c>
      <c r="D282" s="661">
        <v>9</v>
      </c>
      <c r="E282" s="662">
        <v>43754</v>
      </c>
      <c r="F282" s="663" t="s">
        <v>382</v>
      </c>
      <c r="G282" s="658">
        <v>1.8532875159531286</v>
      </c>
      <c r="H282" s="658" t="s">
        <v>347</v>
      </c>
      <c r="I282" s="663" t="s">
        <v>375</v>
      </c>
      <c r="J282" s="656">
        <v>0.70833333333333337</v>
      </c>
      <c r="K282" s="656">
        <v>0.79166666666666663</v>
      </c>
      <c r="L282" s="657">
        <f t="shared" si="14"/>
        <v>0.83333333333333237</v>
      </c>
    </row>
    <row r="283" spans="2:12">
      <c r="B283" s="660"/>
      <c r="C283" s="660"/>
      <c r="D283" s="661"/>
      <c r="E283" s="662"/>
      <c r="F283" s="663"/>
      <c r="G283" s="658"/>
      <c r="H283" s="658"/>
      <c r="I283" s="663"/>
      <c r="J283" s="664"/>
      <c r="K283" s="664"/>
      <c r="L283" s="665"/>
    </row>
    <row r="284" spans="2:12">
      <c r="B284" s="660"/>
      <c r="C284" s="660" t="s">
        <v>373</v>
      </c>
      <c r="D284" s="661">
        <v>1</v>
      </c>
      <c r="E284" s="662">
        <v>43670</v>
      </c>
      <c r="F284" s="663" t="s">
        <v>382</v>
      </c>
      <c r="G284" s="658">
        <v>1.53669028919061</v>
      </c>
      <c r="H284" s="658" t="s">
        <v>347</v>
      </c>
      <c r="I284" s="663" t="s">
        <v>376</v>
      </c>
      <c r="J284" s="656">
        <v>0.66666666666666663</v>
      </c>
      <c r="K284" s="656">
        <v>0.79166666666666663</v>
      </c>
      <c r="L284" s="657">
        <f>K284-J284</f>
        <v>0.125</v>
      </c>
    </row>
    <row r="285" spans="2:12">
      <c r="B285" s="660"/>
      <c r="C285" s="660" t="s">
        <v>373</v>
      </c>
      <c r="D285" s="661">
        <v>2</v>
      </c>
      <c r="E285" s="662">
        <v>43690</v>
      </c>
      <c r="F285" s="663" t="s">
        <v>382</v>
      </c>
      <c r="G285" s="658">
        <v>0.77212917774153222</v>
      </c>
      <c r="H285" s="658" t="s">
        <v>347</v>
      </c>
      <c r="I285" s="663" t="s">
        <v>376</v>
      </c>
      <c r="J285" s="656">
        <v>0.70833333333333304</v>
      </c>
      <c r="K285" s="656">
        <v>0.83333333333333304</v>
      </c>
      <c r="L285" s="657">
        <f t="shared" ref="L285:L292" si="15">(K285-J285)+L284</f>
        <v>0.25</v>
      </c>
    </row>
    <row r="286" spans="2:12">
      <c r="B286" s="660"/>
      <c r="C286" s="660" t="s">
        <v>373</v>
      </c>
      <c r="D286" s="661">
        <v>3</v>
      </c>
      <c r="E286" s="662">
        <v>43691</v>
      </c>
      <c r="F286" s="654" t="s">
        <v>247</v>
      </c>
      <c r="G286" s="658">
        <v>0.71951964709815031</v>
      </c>
      <c r="H286" s="658" t="s">
        <v>347</v>
      </c>
      <c r="I286" s="663" t="s">
        <v>376</v>
      </c>
      <c r="J286" s="656">
        <v>0.75</v>
      </c>
      <c r="K286" s="656">
        <v>0.83333333333333304</v>
      </c>
      <c r="L286" s="657">
        <f t="shared" si="15"/>
        <v>0.33333333333333304</v>
      </c>
    </row>
    <row r="287" spans="2:12">
      <c r="B287" s="660"/>
      <c r="C287" s="660" t="s">
        <v>373</v>
      </c>
      <c r="D287" s="661">
        <v>4</v>
      </c>
      <c r="E287" s="662">
        <v>43692</v>
      </c>
      <c r="F287" s="654" t="s">
        <v>247</v>
      </c>
      <c r="G287" s="658">
        <v>0.71951964709815031</v>
      </c>
      <c r="H287" s="658" t="s">
        <v>347</v>
      </c>
      <c r="I287" s="663" t="s">
        <v>376</v>
      </c>
      <c r="J287" s="656">
        <v>0.75</v>
      </c>
      <c r="K287" s="656">
        <v>0.83333333333333304</v>
      </c>
      <c r="L287" s="657">
        <f t="shared" si="15"/>
        <v>0.41666666666666607</v>
      </c>
    </row>
    <row r="288" spans="2:12">
      <c r="B288" s="660"/>
      <c r="C288" s="660" t="s">
        <v>373</v>
      </c>
      <c r="D288" s="661">
        <v>5</v>
      </c>
      <c r="E288" s="662">
        <v>43712</v>
      </c>
      <c r="F288" s="654" t="s">
        <v>247</v>
      </c>
      <c r="G288" s="658">
        <v>0.97895607323657186</v>
      </c>
      <c r="H288" s="658" t="s">
        <v>347</v>
      </c>
      <c r="I288" s="663" t="s">
        <v>376</v>
      </c>
      <c r="J288" s="656">
        <v>0.70833333333333304</v>
      </c>
      <c r="K288" s="656">
        <v>0.83333333333333304</v>
      </c>
      <c r="L288" s="657">
        <f t="shared" si="15"/>
        <v>0.54166666666666607</v>
      </c>
    </row>
    <row r="289" spans="2:12">
      <c r="B289" s="660"/>
      <c r="C289" s="660" t="s">
        <v>373</v>
      </c>
      <c r="D289" s="661">
        <v>6</v>
      </c>
      <c r="E289" s="662">
        <v>43713</v>
      </c>
      <c r="F289" s="654" t="s">
        <v>247</v>
      </c>
      <c r="G289" s="658">
        <v>0.84804819550129695</v>
      </c>
      <c r="H289" s="658" t="s">
        <v>347</v>
      </c>
      <c r="I289" s="663" t="s">
        <v>376</v>
      </c>
      <c r="J289" s="656">
        <v>0.70833333333333304</v>
      </c>
      <c r="K289" s="656">
        <v>0.83333333333333304</v>
      </c>
      <c r="L289" s="657">
        <f t="shared" si="15"/>
        <v>0.66666666666666607</v>
      </c>
    </row>
    <row r="290" spans="2:12">
      <c r="B290" s="660"/>
      <c r="C290" s="660" t="s">
        <v>373</v>
      </c>
      <c r="D290" s="661">
        <v>7</v>
      </c>
      <c r="E290" s="662">
        <v>43714</v>
      </c>
      <c r="F290" s="654" t="s">
        <v>247</v>
      </c>
      <c r="G290" s="658">
        <v>0.6205397347258641</v>
      </c>
      <c r="H290" s="658" t="s">
        <v>347</v>
      </c>
      <c r="I290" s="663" t="s">
        <v>376</v>
      </c>
      <c r="J290" s="656">
        <v>0.75</v>
      </c>
      <c r="K290" s="656">
        <v>0.79166666666666663</v>
      </c>
      <c r="L290" s="657">
        <f t="shared" si="15"/>
        <v>0.7083333333333327</v>
      </c>
    </row>
    <row r="291" spans="2:12">
      <c r="B291" s="660"/>
      <c r="C291" s="660" t="s">
        <v>373</v>
      </c>
      <c r="D291" s="661">
        <v>8</v>
      </c>
      <c r="E291" s="662">
        <v>43732</v>
      </c>
      <c r="F291" s="663" t="s">
        <v>382</v>
      </c>
      <c r="G291" s="658">
        <v>2.2137221373259321</v>
      </c>
      <c r="H291" s="658" t="s">
        <v>347</v>
      </c>
      <c r="I291" s="663" t="s">
        <v>376</v>
      </c>
      <c r="J291" s="656">
        <v>0.54166666666666663</v>
      </c>
      <c r="K291" s="656">
        <v>0.625</v>
      </c>
      <c r="L291" s="657">
        <f t="shared" si="15"/>
        <v>0.79166666666666607</v>
      </c>
    </row>
    <row r="292" spans="2:12">
      <c r="B292" s="660"/>
      <c r="C292" s="660" t="s">
        <v>373</v>
      </c>
      <c r="D292" s="661">
        <v>9</v>
      </c>
      <c r="E292" s="662">
        <v>43732</v>
      </c>
      <c r="F292" s="654" t="s">
        <v>247</v>
      </c>
      <c r="G292" s="658">
        <v>0.59140442391742654</v>
      </c>
      <c r="H292" s="658" t="s">
        <v>347</v>
      </c>
      <c r="I292" s="663" t="s">
        <v>376</v>
      </c>
      <c r="J292" s="656">
        <v>0.75</v>
      </c>
      <c r="K292" s="656">
        <v>0.79166666666666663</v>
      </c>
      <c r="L292" s="657">
        <f t="shared" si="15"/>
        <v>0.8333333333333327</v>
      </c>
    </row>
    <row r="293" spans="2:12">
      <c r="B293" s="660"/>
      <c r="C293" s="660"/>
      <c r="D293" s="661"/>
      <c r="E293" s="662"/>
      <c r="F293" s="663"/>
      <c r="G293" s="658"/>
      <c r="H293" s="658"/>
      <c r="I293" s="663"/>
      <c r="J293" s="664"/>
      <c r="K293" s="664"/>
      <c r="L293" s="665"/>
    </row>
    <row r="294" spans="2:12">
      <c r="B294" s="660"/>
      <c r="C294" s="660" t="s">
        <v>373</v>
      </c>
      <c r="D294" s="661">
        <v>1</v>
      </c>
      <c r="E294" s="662">
        <v>43670</v>
      </c>
      <c r="F294" s="663" t="s">
        <v>382</v>
      </c>
      <c r="G294" s="658">
        <v>0.32047995136647556</v>
      </c>
      <c r="H294" s="658" t="s">
        <v>347</v>
      </c>
      <c r="I294" s="663" t="s">
        <v>377</v>
      </c>
      <c r="J294" s="656">
        <v>0.66666666666666663</v>
      </c>
      <c r="K294" s="656">
        <v>0.79166666666666663</v>
      </c>
      <c r="L294" s="657">
        <f>K294-J294</f>
        <v>0.125</v>
      </c>
    </row>
    <row r="295" spans="2:12">
      <c r="B295" s="660"/>
      <c r="C295" s="660" t="s">
        <v>373</v>
      </c>
      <c r="D295" s="661">
        <v>2</v>
      </c>
      <c r="E295" s="662">
        <v>43690</v>
      </c>
      <c r="F295" s="663" t="s">
        <v>382</v>
      </c>
      <c r="G295" s="658">
        <v>0.18605959308567624</v>
      </c>
      <c r="H295" s="658" t="s">
        <v>347</v>
      </c>
      <c r="I295" s="663" t="s">
        <v>377</v>
      </c>
      <c r="J295" s="656">
        <v>0.70833333333333304</v>
      </c>
      <c r="K295" s="656">
        <v>0.83333333333333304</v>
      </c>
      <c r="L295" s="657">
        <f t="shared" ref="L295:L302" si="16">(K295-J295)+L294</f>
        <v>0.25</v>
      </c>
    </row>
    <row r="296" spans="2:12">
      <c r="B296" s="660"/>
      <c r="C296" s="660" t="s">
        <v>373</v>
      </c>
      <c r="D296" s="661">
        <v>3</v>
      </c>
      <c r="E296" s="662">
        <v>43691</v>
      </c>
      <c r="F296" s="654" t="s">
        <v>247</v>
      </c>
      <c r="G296" s="658">
        <v>0.16280605852550403</v>
      </c>
      <c r="H296" s="658" t="s">
        <v>347</v>
      </c>
      <c r="I296" s="663" t="s">
        <v>377</v>
      </c>
      <c r="J296" s="656">
        <v>0.75</v>
      </c>
      <c r="K296" s="656">
        <v>0.83333333333333304</v>
      </c>
      <c r="L296" s="657">
        <f t="shared" si="16"/>
        <v>0.33333333333333304</v>
      </c>
    </row>
    <row r="297" spans="2:12">
      <c r="B297" s="660"/>
      <c r="C297" s="660" t="s">
        <v>373</v>
      </c>
      <c r="D297" s="661">
        <v>4</v>
      </c>
      <c r="E297" s="662">
        <v>43692</v>
      </c>
      <c r="F297" s="654" t="s">
        <v>247</v>
      </c>
      <c r="G297" s="658">
        <v>0.16280605852550403</v>
      </c>
      <c r="H297" s="658" t="s">
        <v>347</v>
      </c>
      <c r="I297" s="663" t="s">
        <v>377</v>
      </c>
      <c r="J297" s="656">
        <v>0.75</v>
      </c>
      <c r="K297" s="656">
        <v>0.83333333333333304</v>
      </c>
      <c r="L297" s="657">
        <f t="shared" si="16"/>
        <v>0.41666666666666607</v>
      </c>
    </row>
    <row r="298" spans="2:12">
      <c r="B298" s="660"/>
      <c r="C298" s="660" t="s">
        <v>373</v>
      </c>
      <c r="D298" s="661">
        <v>5</v>
      </c>
      <c r="E298" s="662">
        <v>43712</v>
      </c>
      <c r="F298" s="654" t="s">
        <v>247</v>
      </c>
      <c r="G298" s="658">
        <v>0.21282683569552938</v>
      </c>
      <c r="H298" s="658" t="s">
        <v>347</v>
      </c>
      <c r="I298" s="663" t="s">
        <v>377</v>
      </c>
      <c r="J298" s="656">
        <v>0.70833333333333304</v>
      </c>
      <c r="K298" s="656">
        <v>0.83333333333333304</v>
      </c>
      <c r="L298" s="657">
        <f t="shared" si="16"/>
        <v>0.54166666666666607</v>
      </c>
    </row>
    <row r="299" spans="2:12">
      <c r="B299" s="660"/>
      <c r="C299" s="660" t="s">
        <v>373</v>
      </c>
      <c r="D299" s="661">
        <v>6</v>
      </c>
      <c r="E299" s="662">
        <v>43713</v>
      </c>
      <c r="F299" s="654" t="s">
        <v>247</v>
      </c>
      <c r="G299" s="658">
        <v>0.19628902294175435</v>
      </c>
      <c r="H299" s="658" t="s">
        <v>347</v>
      </c>
      <c r="I299" s="663" t="s">
        <v>377</v>
      </c>
      <c r="J299" s="656">
        <v>0.70833333333333304</v>
      </c>
      <c r="K299" s="656">
        <v>0.83333333333333304</v>
      </c>
      <c r="L299" s="657">
        <f t="shared" si="16"/>
        <v>0.66666666666666607</v>
      </c>
    </row>
    <row r="300" spans="2:12">
      <c r="B300" s="660"/>
      <c r="C300" s="660" t="s">
        <v>373</v>
      </c>
      <c r="D300" s="661">
        <v>7</v>
      </c>
      <c r="E300" s="662">
        <v>43714</v>
      </c>
      <c r="F300" s="654" t="s">
        <v>247</v>
      </c>
      <c r="G300" s="658">
        <v>0.14154381436171526</v>
      </c>
      <c r="H300" s="658" t="s">
        <v>347</v>
      </c>
      <c r="I300" s="663" t="s">
        <v>377</v>
      </c>
      <c r="J300" s="656">
        <v>0.79166666666666663</v>
      </c>
      <c r="K300" s="656">
        <v>0.83333333333333304</v>
      </c>
      <c r="L300" s="657">
        <f t="shared" si="16"/>
        <v>0.70833333333333248</v>
      </c>
    </row>
    <row r="301" spans="2:12">
      <c r="B301" s="660"/>
      <c r="C301" s="660" t="s">
        <v>373</v>
      </c>
      <c r="D301" s="661">
        <v>8</v>
      </c>
      <c r="E301" s="662">
        <v>43732</v>
      </c>
      <c r="F301" s="663" t="s">
        <v>382</v>
      </c>
      <c r="G301" s="658">
        <v>0.54232381914524586</v>
      </c>
      <c r="H301" s="658" t="s">
        <v>347</v>
      </c>
      <c r="I301" s="663" t="s">
        <v>377</v>
      </c>
      <c r="J301" s="656">
        <v>0.54166666666666663</v>
      </c>
      <c r="K301" s="656">
        <v>0.625</v>
      </c>
      <c r="L301" s="657">
        <f t="shared" si="16"/>
        <v>0.79166666666666585</v>
      </c>
    </row>
    <row r="302" spans="2:12">
      <c r="B302" s="660"/>
      <c r="C302" s="660" t="s">
        <v>373</v>
      </c>
      <c r="D302" s="661">
        <v>9</v>
      </c>
      <c r="E302" s="662">
        <v>43732</v>
      </c>
      <c r="F302" s="654" t="s">
        <v>247</v>
      </c>
      <c r="G302" s="658">
        <v>0.14488390409544449</v>
      </c>
      <c r="H302" s="658" t="s">
        <v>347</v>
      </c>
      <c r="I302" s="663" t="s">
        <v>377</v>
      </c>
      <c r="J302" s="656">
        <v>0.75</v>
      </c>
      <c r="K302" s="656">
        <v>0.79166666666666663</v>
      </c>
      <c r="L302" s="657">
        <f t="shared" si="16"/>
        <v>0.83333333333333248</v>
      </c>
    </row>
    <row r="303" spans="2:12">
      <c r="B303" s="660"/>
      <c r="C303" s="660"/>
      <c r="D303" s="661"/>
      <c r="E303" s="662"/>
      <c r="F303" s="663"/>
      <c r="G303" s="658"/>
      <c r="H303" s="658"/>
      <c r="I303" s="663"/>
      <c r="J303" s="664"/>
      <c r="K303" s="664"/>
      <c r="L303" s="665"/>
    </row>
    <row r="304" spans="2:12">
      <c r="B304" s="660"/>
      <c r="C304" s="660" t="s">
        <v>373</v>
      </c>
      <c r="D304" s="661">
        <v>1</v>
      </c>
      <c r="E304" s="662">
        <v>43670</v>
      </c>
      <c r="F304" s="663" t="s">
        <v>382</v>
      </c>
      <c r="G304" s="658">
        <v>4.4007059299120037</v>
      </c>
      <c r="H304" s="658" t="s">
        <v>347</v>
      </c>
      <c r="I304" s="663" t="s">
        <v>378</v>
      </c>
      <c r="J304" s="656">
        <v>0.66666666666666663</v>
      </c>
      <c r="K304" s="656">
        <v>0.79166666666666663</v>
      </c>
      <c r="L304" s="657">
        <f>K304-J304</f>
        <v>0.125</v>
      </c>
    </row>
    <row r="305" spans="2:12">
      <c r="B305" s="660"/>
      <c r="C305" s="660" t="s">
        <v>373</v>
      </c>
      <c r="D305" s="661">
        <v>2</v>
      </c>
      <c r="E305" s="662">
        <v>43690</v>
      </c>
      <c r="F305" s="663" t="s">
        <v>382</v>
      </c>
      <c r="G305" s="658">
        <v>2.0397588720707724</v>
      </c>
      <c r="H305" s="658" t="s">
        <v>347</v>
      </c>
      <c r="I305" s="663" t="s">
        <v>378</v>
      </c>
      <c r="J305" s="656">
        <v>0.70833333333333304</v>
      </c>
      <c r="K305" s="656">
        <v>0.83333333333333304</v>
      </c>
      <c r="L305" s="657">
        <f t="shared" ref="L305:L312" si="17">(K305-J305)+L304</f>
        <v>0.25</v>
      </c>
    </row>
    <row r="306" spans="2:12">
      <c r="B306" s="660"/>
      <c r="C306" s="660" t="s">
        <v>373</v>
      </c>
      <c r="D306" s="661">
        <v>3</v>
      </c>
      <c r="E306" s="662">
        <v>43691</v>
      </c>
      <c r="F306" s="654" t="s">
        <v>247</v>
      </c>
      <c r="G306" s="658">
        <v>1.9593348253592604</v>
      </c>
      <c r="H306" s="658" t="s">
        <v>347</v>
      </c>
      <c r="I306" s="663" t="s">
        <v>378</v>
      </c>
      <c r="J306" s="656">
        <v>0.75</v>
      </c>
      <c r="K306" s="656">
        <v>0.83333333333333304</v>
      </c>
      <c r="L306" s="657">
        <f t="shared" si="17"/>
        <v>0.33333333333333304</v>
      </c>
    </row>
    <row r="307" spans="2:12">
      <c r="B307" s="660"/>
      <c r="C307" s="660" t="s">
        <v>373</v>
      </c>
      <c r="D307" s="661">
        <v>4</v>
      </c>
      <c r="E307" s="662">
        <v>43692</v>
      </c>
      <c r="F307" s="654" t="s">
        <v>247</v>
      </c>
      <c r="G307" s="658">
        <v>1.9593348253592604</v>
      </c>
      <c r="H307" s="658" t="s">
        <v>347</v>
      </c>
      <c r="I307" s="663" t="s">
        <v>378</v>
      </c>
      <c r="J307" s="656">
        <v>0.75</v>
      </c>
      <c r="K307" s="656">
        <v>0.83333333333333304</v>
      </c>
      <c r="L307" s="657">
        <f t="shared" si="17"/>
        <v>0.41666666666666607</v>
      </c>
    </row>
    <row r="308" spans="2:12">
      <c r="B308" s="660"/>
      <c r="C308" s="660" t="s">
        <v>373</v>
      </c>
      <c r="D308" s="661">
        <v>5</v>
      </c>
      <c r="E308" s="662">
        <v>43712</v>
      </c>
      <c r="F308" s="654" t="s">
        <v>247</v>
      </c>
      <c r="G308" s="658">
        <v>2.7253852891437886</v>
      </c>
      <c r="H308" s="658" t="s">
        <v>347</v>
      </c>
      <c r="I308" s="663" t="s">
        <v>378</v>
      </c>
      <c r="J308" s="656">
        <v>0.70833333333333304</v>
      </c>
      <c r="K308" s="656">
        <v>0.83333333333333304</v>
      </c>
      <c r="L308" s="657">
        <f t="shared" si="17"/>
        <v>0.54166666666666607</v>
      </c>
    </row>
    <row r="309" spans="2:12">
      <c r="B309" s="660"/>
      <c r="C309" s="660" t="s">
        <v>373</v>
      </c>
      <c r="D309" s="661">
        <v>6</v>
      </c>
      <c r="E309" s="662">
        <v>43713</v>
      </c>
      <c r="F309" s="654" t="s">
        <v>247</v>
      </c>
      <c r="G309" s="658">
        <v>2.2845270245457558</v>
      </c>
      <c r="H309" s="658" t="s">
        <v>347</v>
      </c>
      <c r="I309" s="663" t="s">
        <v>378</v>
      </c>
      <c r="J309" s="656">
        <v>0.70833333333333304</v>
      </c>
      <c r="K309" s="656">
        <v>0.83333333333333304</v>
      </c>
      <c r="L309" s="657">
        <f t="shared" si="17"/>
        <v>0.66666666666666607</v>
      </c>
    </row>
    <row r="310" spans="2:12">
      <c r="B310" s="660"/>
      <c r="C310" s="660" t="s">
        <v>373</v>
      </c>
      <c r="D310" s="661">
        <v>7</v>
      </c>
      <c r="E310" s="662">
        <v>43714</v>
      </c>
      <c r="F310" s="654" t="s">
        <v>247</v>
      </c>
      <c r="G310" s="658">
        <v>1.5486668501998926</v>
      </c>
      <c r="H310" s="658" t="s">
        <v>347</v>
      </c>
      <c r="I310" s="663" t="s">
        <v>378</v>
      </c>
      <c r="J310" s="656">
        <v>0.79166666666666663</v>
      </c>
      <c r="K310" s="656">
        <v>0.83333333333333304</v>
      </c>
      <c r="L310" s="657">
        <f t="shared" si="17"/>
        <v>0.70833333333333248</v>
      </c>
    </row>
    <row r="311" spans="2:12">
      <c r="B311" s="660"/>
      <c r="C311" s="660" t="s">
        <v>373</v>
      </c>
      <c r="D311" s="661">
        <v>8</v>
      </c>
      <c r="E311" s="662">
        <v>43732</v>
      </c>
      <c r="F311" s="663" t="s">
        <v>382</v>
      </c>
      <c r="G311" s="658">
        <v>5.7753350006531639</v>
      </c>
      <c r="H311" s="658" t="s">
        <v>347</v>
      </c>
      <c r="I311" s="663" t="s">
        <v>378</v>
      </c>
      <c r="J311" s="656">
        <v>0.54166666666666663</v>
      </c>
      <c r="K311" s="656">
        <v>0.625</v>
      </c>
      <c r="L311" s="657">
        <f t="shared" si="17"/>
        <v>0.79166666666666585</v>
      </c>
    </row>
    <row r="312" spans="2:12">
      <c r="B312" s="660"/>
      <c r="C312" s="660" t="s">
        <v>373</v>
      </c>
      <c r="D312" s="661">
        <v>9</v>
      </c>
      <c r="E312" s="662">
        <v>43732</v>
      </c>
      <c r="F312" s="654" t="s">
        <v>247</v>
      </c>
      <c r="G312" s="658">
        <v>1.5429030642107875</v>
      </c>
      <c r="H312" s="658" t="s">
        <v>347</v>
      </c>
      <c r="I312" s="663" t="s">
        <v>378</v>
      </c>
      <c r="J312" s="656">
        <v>0.75</v>
      </c>
      <c r="K312" s="656">
        <v>0.79166666666666663</v>
      </c>
      <c r="L312" s="657">
        <f t="shared" si="17"/>
        <v>0.83333333333333248</v>
      </c>
    </row>
    <row r="313" spans="2:12">
      <c r="B313" s="660"/>
      <c r="C313" s="660"/>
      <c r="D313" s="661"/>
      <c r="E313" s="662"/>
      <c r="F313" s="663"/>
      <c r="G313" s="658"/>
      <c r="H313" s="658"/>
      <c r="I313" s="663"/>
      <c r="J313" s="664"/>
      <c r="K313" s="664"/>
      <c r="L313" s="665"/>
    </row>
    <row r="314" spans="2:12">
      <c r="B314" s="660"/>
      <c r="C314" s="660" t="s">
        <v>373</v>
      </c>
      <c r="D314" s="661">
        <v>1</v>
      </c>
      <c r="E314" s="662">
        <v>43670</v>
      </c>
      <c r="F314" s="663" t="s">
        <v>382</v>
      </c>
      <c r="G314" s="658">
        <v>4.0568013279169932</v>
      </c>
      <c r="H314" s="658" t="s">
        <v>347</v>
      </c>
      <c r="I314" s="663" t="s">
        <v>249</v>
      </c>
      <c r="J314" s="656">
        <v>0.66666666666666663</v>
      </c>
      <c r="K314" s="656">
        <v>0.79166666666666663</v>
      </c>
      <c r="L314" s="657">
        <f>K314-J314</f>
        <v>0.125</v>
      </c>
    </row>
    <row r="315" spans="2:12">
      <c r="B315" s="660"/>
      <c r="C315" s="660" t="s">
        <v>373</v>
      </c>
      <c r="D315" s="661">
        <v>2</v>
      </c>
      <c r="E315" s="662">
        <v>43690</v>
      </c>
      <c r="F315" s="663" t="s">
        <v>382</v>
      </c>
      <c r="G315" s="658">
        <v>1.7475050831570591</v>
      </c>
      <c r="H315" s="658" t="s">
        <v>347</v>
      </c>
      <c r="I315" s="663" t="s">
        <v>249</v>
      </c>
      <c r="J315" s="656">
        <v>0.70833333333333304</v>
      </c>
      <c r="K315" s="656">
        <v>0.83333333333333304</v>
      </c>
      <c r="L315" s="657">
        <f t="shared" ref="L315:L322" si="18">(K315-J315)+L314</f>
        <v>0.25</v>
      </c>
    </row>
    <row r="316" spans="2:12">
      <c r="B316" s="660"/>
      <c r="C316" s="660" t="s">
        <v>373</v>
      </c>
      <c r="D316" s="661">
        <v>3</v>
      </c>
      <c r="E316" s="662">
        <v>43691</v>
      </c>
      <c r="F316" s="654" t="s">
        <v>247</v>
      </c>
      <c r="G316" s="658">
        <v>1.7547218929623343</v>
      </c>
      <c r="H316" s="658" t="s">
        <v>347</v>
      </c>
      <c r="I316" s="663" t="s">
        <v>249</v>
      </c>
      <c r="J316" s="656">
        <v>0.75</v>
      </c>
      <c r="K316" s="656">
        <v>0.83333333333333304</v>
      </c>
      <c r="L316" s="657">
        <f t="shared" si="18"/>
        <v>0.33333333333333304</v>
      </c>
    </row>
    <row r="317" spans="2:12">
      <c r="B317" s="660"/>
      <c r="C317" s="660" t="s">
        <v>373</v>
      </c>
      <c r="D317" s="661">
        <v>4</v>
      </c>
      <c r="E317" s="662">
        <v>43692</v>
      </c>
      <c r="F317" s="654" t="s">
        <v>247</v>
      </c>
      <c r="G317" s="658">
        <v>1.7547218929623343</v>
      </c>
      <c r="H317" s="658" t="s">
        <v>347</v>
      </c>
      <c r="I317" s="663" t="s">
        <v>249</v>
      </c>
      <c r="J317" s="656">
        <v>0.75</v>
      </c>
      <c r="K317" s="656">
        <v>0.83333333333333304</v>
      </c>
      <c r="L317" s="657">
        <f t="shared" si="18"/>
        <v>0.41666666666666607</v>
      </c>
    </row>
    <row r="318" spans="2:12">
      <c r="B318" s="660"/>
      <c r="C318" s="660" t="s">
        <v>373</v>
      </c>
      <c r="D318" s="661">
        <v>5</v>
      </c>
      <c r="E318" s="662">
        <v>43712</v>
      </c>
      <c r="F318" s="654" t="s">
        <v>247</v>
      </c>
      <c r="G318" s="658">
        <v>2.4985400211668138</v>
      </c>
      <c r="H318" s="658" t="s">
        <v>347</v>
      </c>
      <c r="I318" s="663" t="s">
        <v>249</v>
      </c>
      <c r="J318" s="656">
        <v>0.70833333333333304</v>
      </c>
      <c r="K318" s="656">
        <v>0.83333333333333304</v>
      </c>
      <c r="L318" s="657">
        <f t="shared" si="18"/>
        <v>0.54166666666666607</v>
      </c>
    </row>
    <row r="319" spans="2:12">
      <c r="B319" s="660"/>
      <c r="C319" s="660" t="s">
        <v>373</v>
      </c>
      <c r="D319" s="661">
        <v>6</v>
      </c>
      <c r="E319" s="662">
        <v>43713</v>
      </c>
      <c r="F319" s="654" t="s">
        <v>247</v>
      </c>
      <c r="G319" s="658">
        <v>2.0242461445086466</v>
      </c>
      <c r="H319" s="658" t="s">
        <v>347</v>
      </c>
      <c r="I319" s="663" t="s">
        <v>249</v>
      </c>
      <c r="J319" s="656">
        <v>0.70833333333333304</v>
      </c>
      <c r="K319" s="656">
        <v>0.83333333333333304</v>
      </c>
      <c r="L319" s="657">
        <f t="shared" si="18"/>
        <v>0.66666666666666607</v>
      </c>
    </row>
    <row r="320" spans="2:12">
      <c r="B320" s="660"/>
      <c r="C320" s="660" t="s">
        <v>373</v>
      </c>
      <c r="D320" s="661">
        <v>7</v>
      </c>
      <c r="E320" s="662">
        <v>43721</v>
      </c>
      <c r="F320" s="654" t="s">
        <v>247</v>
      </c>
      <c r="G320" s="658">
        <v>2.0133524249248449</v>
      </c>
      <c r="H320" s="658" t="s">
        <v>347</v>
      </c>
      <c r="I320" s="663" t="s">
        <v>249</v>
      </c>
      <c r="J320" s="656">
        <v>0.75</v>
      </c>
      <c r="K320" s="656">
        <v>0.79166666666666663</v>
      </c>
      <c r="L320" s="657">
        <f t="shared" si="18"/>
        <v>0.7083333333333327</v>
      </c>
    </row>
    <row r="321" spans="2:12">
      <c r="B321" s="660"/>
      <c r="C321" s="660" t="s">
        <v>373</v>
      </c>
      <c r="D321" s="661">
        <v>8</v>
      </c>
      <c r="E321" s="662">
        <v>43732</v>
      </c>
      <c r="F321" s="663" t="s">
        <v>382</v>
      </c>
      <c r="G321" s="658">
        <v>4.892523354773096</v>
      </c>
      <c r="H321" s="658" t="s">
        <v>347</v>
      </c>
      <c r="I321" s="663" t="s">
        <v>249</v>
      </c>
      <c r="J321" s="656">
        <v>0.54166666666666663</v>
      </c>
      <c r="K321" s="656">
        <v>0.625</v>
      </c>
      <c r="L321" s="657">
        <f t="shared" si="18"/>
        <v>0.79166666666666607</v>
      </c>
    </row>
    <row r="322" spans="2:12">
      <c r="B322" s="660"/>
      <c r="C322" s="660" t="s">
        <v>373</v>
      </c>
      <c r="D322" s="661">
        <v>9</v>
      </c>
      <c r="E322" s="662">
        <v>43732</v>
      </c>
      <c r="F322" s="654" t="s">
        <v>247</v>
      </c>
      <c r="G322" s="658">
        <v>1.3070565213876821</v>
      </c>
      <c r="H322" s="658" t="s">
        <v>347</v>
      </c>
      <c r="I322" s="663" t="s">
        <v>249</v>
      </c>
      <c r="J322" s="656">
        <v>0.75</v>
      </c>
      <c r="K322" s="656">
        <v>0.79166666666666663</v>
      </c>
      <c r="L322" s="657">
        <f t="shared" si="18"/>
        <v>0.8333333333333327</v>
      </c>
    </row>
    <row r="323" spans="2:12">
      <c r="B323" s="660"/>
      <c r="C323" s="660"/>
      <c r="D323" s="661"/>
      <c r="E323" s="662"/>
      <c r="F323" s="663"/>
      <c r="G323" s="658"/>
      <c r="H323" s="658"/>
      <c r="I323" s="663"/>
      <c r="J323" s="663"/>
      <c r="K323" s="664"/>
      <c r="L323" s="665"/>
    </row>
    <row r="324" spans="2:12">
      <c r="B324" s="660"/>
      <c r="C324" s="660" t="s">
        <v>373</v>
      </c>
      <c r="D324" s="661">
        <v>1</v>
      </c>
      <c r="E324" s="662">
        <v>43670</v>
      </c>
      <c r="F324" s="663" t="s">
        <v>382</v>
      </c>
      <c r="G324" s="658">
        <v>1.6343385993675468</v>
      </c>
      <c r="H324" s="658" t="s">
        <v>347</v>
      </c>
      <c r="I324" s="663" t="s">
        <v>380</v>
      </c>
      <c r="J324" s="656">
        <v>0.66666666666666663</v>
      </c>
      <c r="K324" s="656">
        <v>0.79166666666666663</v>
      </c>
      <c r="L324" s="657">
        <f>K324-J324</f>
        <v>0.125</v>
      </c>
    </row>
    <row r="325" spans="2:12">
      <c r="B325" s="660"/>
      <c r="C325" s="660" t="s">
        <v>373</v>
      </c>
      <c r="D325" s="661">
        <v>2</v>
      </c>
      <c r="E325" s="662">
        <v>43690</v>
      </c>
      <c r="F325" s="663" t="s">
        <v>382</v>
      </c>
      <c r="G325" s="658">
        <v>0.93642436811879304</v>
      </c>
      <c r="H325" s="658" t="s">
        <v>347</v>
      </c>
      <c r="I325" s="663" t="s">
        <v>380</v>
      </c>
      <c r="J325" s="656">
        <v>0.70833333333333304</v>
      </c>
      <c r="K325" s="656">
        <v>0.83333333333333304</v>
      </c>
      <c r="L325" s="657">
        <f t="shared" ref="L325:L331" si="19">(K325-J325)+L324</f>
        <v>0.25</v>
      </c>
    </row>
    <row r="326" spans="2:12">
      <c r="B326" s="660"/>
      <c r="C326" s="660" t="s">
        <v>373</v>
      </c>
      <c r="D326" s="661">
        <v>3</v>
      </c>
      <c r="E326" s="662">
        <v>43691</v>
      </c>
      <c r="F326" s="654" t="s">
        <v>247</v>
      </c>
      <c r="G326" s="658">
        <v>0.82517236813499484</v>
      </c>
      <c r="H326" s="658" t="s">
        <v>347</v>
      </c>
      <c r="I326" s="663" t="s">
        <v>380</v>
      </c>
      <c r="J326" s="656">
        <v>0.75</v>
      </c>
      <c r="K326" s="656">
        <v>0.83333333333333304</v>
      </c>
      <c r="L326" s="657">
        <f t="shared" si="19"/>
        <v>0.33333333333333304</v>
      </c>
    </row>
    <row r="327" spans="2:12">
      <c r="B327" s="660"/>
      <c r="C327" s="660" t="s">
        <v>373</v>
      </c>
      <c r="D327" s="661">
        <v>4</v>
      </c>
      <c r="E327" s="662">
        <v>43692</v>
      </c>
      <c r="F327" s="654" t="s">
        <v>247</v>
      </c>
      <c r="G327" s="658">
        <v>0.82517236813499484</v>
      </c>
      <c r="H327" s="658" t="s">
        <v>347</v>
      </c>
      <c r="I327" s="663" t="s">
        <v>380</v>
      </c>
      <c r="J327" s="656">
        <v>0.75</v>
      </c>
      <c r="K327" s="656">
        <v>0.83333333333333304</v>
      </c>
      <c r="L327" s="657">
        <f t="shared" si="19"/>
        <v>0.41666666666666607</v>
      </c>
    </row>
    <row r="328" spans="2:12">
      <c r="B328" s="660"/>
      <c r="C328" s="660" t="s">
        <v>373</v>
      </c>
      <c r="D328" s="661">
        <v>5</v>
      </c>
      <c r="E328" s="662">
        <v>43712</v>
      </c>
      <c r="F328" s="654" t="s">
        <v>247</v>
      </c>
      <c r="G328" s="658">
        <v>1.0817784981738767</v>
      </c>
      <c r="H328" s="658" t="s">
        <v>347</v>
      </c>
      <c r="I328" s="663" t="s">
        <v>380</v>
      </c>
      <c r="J328" s="656">
        <v>0.70833333333333304</v>
      </c>
      <c r="K328" s="656">
        <v>0.83333333333333304</v>
      </c>
      <c r="L328" s="657">
        <f t="shared" si="19"/>
        <v>0.54166666666666607</v>
      </c>
    </row>
    <row r="329" spans="2:12">
      <c r="B329" s="660"/>
      <c r="C329" s="660" t="s">
        <v>373</v>
      </c>
      <c r="D329" s="661">
        <v>6</v>
      </c>
      <c r="E329" s="662">
        <v>43713</v>
      </c>
      <c r="F329" s="654" t="s">
        <v>247</v>
      </c>
      <c r="G329" s="658">
        <v>0.99097460787521174</v>
      </c>
      <c r="H329" s="658" t="s">
        <v>347</v>
      </c>
      <c r="I329" s="663" t="s">
        <v>380</v>
      </c>
      <c r="J329" s="656">
        <v>0.70833333333333304</v>
      </c>
      <c r="K329" s="656">
        <v>0.83333333333333304</v>
      </c>
      <c r="L329" s="657">
        <f t="shared" si="19"/>
        <v>0.66666666666666607</v>
      </c>
    </row>
    <row r="330" spans="2:12">
      <c r="B330" s="660"/>
      <c r="C330" s="660" t="s">
        <v>373</v>
      </c>
      <c r="D330" s="661">
        <v>7</v>
      </c>
      <c r="E330" s="662">
        <v>43714</v>
      </c>
      <c r="F330" s="654" t="s">
        <v>247</v>
      </c>
      <c r="G330" s="658">
        <v>0.75258866159976012</v>
      </c>
      <c r="H330" s="658" t="s">
        <v>347</v>
      </c>
      <c r="I330" s="663" t="s">
        <v>380</v>
      </c>
      <c r="J330" s="656">
        <v>0.75</v>
      </c>
      <c r="K330" s="656">
        <v>0.83333333333333304</v>
      </c>
      <c r="L330" s="657">
        <f t="shared" si="19"/>
        <v>0.74999999999999911</v>
      </c>
    </row>
    <row r="331" spans="2:12">
      <c r="B331" s="660"/>
      <c r="C331" s="660" t="s">
        <v>373</v>
      </c>
      <c r="D331" s="661">
        <v>8</v>
      </c>
      <c r="E331" s="662">
        <v>43732</v>
      </c>
      <c r="F331" s="663" t="s">
        <v>382</v>
      </c>
      <c r="G331" s="658">
        <v>2.7282310883792307</v>
      </c>
      <c r="H331" s="658" t="s">
        <v>347</v>
      </c>
      <c r="I331" s="663" t="s">
        <v>380</v>
      </c>
      <c r="J331" s="656">
        <v>0.54166666666666663</v>
      </c>
      <c r="K331" s="656">
        <v>0.625</v>
      </c>
      <c r="L331" s="657">
        <f t="shared" si="19"/>
        <v>0.83333333333333248</v>
      </c>
    </row>
    <row r="332" spans="2:12">
      <c r="B332" s="660"/>
      <c r="C332" s="660"/>
      <c r="D332" s="661"/>
      <c r="E332" s="662"/>
      <c r="F332" s="663"/>
      <c r="G332" s="658"/>
      <c r="H332" s="658"/>
      <c r="I332" s="663"/>
      <c r="J332" s="663"/>
      <c r="K332" s="664"/>
      <c r="L332" s="665"/>
    </row>
    <row r="333" spans="2:12">
      <c r="B333" s="660"/>
      <c r="C333" s="660" t="s">
        <v>373</v>
      </c>
      <c r="D333" s="661">
        <v>1</v>
      </c>
      <c r="E333" s="662">
        <v>43670</v>
      </c>
      <c r="F333" s="663" t="s">
        <v>382</v>
      </c>
      <c r="G333" s="658">
        <v>4.8795868904767863</v>
      </c>
      <c r="H333" s="658" t="s">
        <v>347</v>
      </c>
      <c r="I333" s="663" t="s">
        <v>381</v>
      </c>
      <c r="J333" s="656">
        <v>0.66666666666666663</v>
      </c>
      <c r="K333" s="656">
        <v>0.79166666666666663</v>
      </c>
      <c r="L333" s="657">
        <f>K333-J333</f>
        <v>0.125</v>
      </c>
    </row>
    <row r="334" spans="2:12">
      <c r="B334" s="660"/>
      <c r="C334" s="660" t="s">
        <v>373</v>
      </c>
      <c r="D334" s="661">
        <v>2</v>
      </c>
      <c r="E334" s="662">
        <v>43690</v>
      </c>
      <c r="F334" s="663" t="s">
        <v>382</v>
      </c>
      <c r="G334" s="658">
        <v>2.3428791796987749</v>
      </c>
      <c r="H334" s="658" t="s">
        <v>347</v>
      </c>
      <c r="I334" s="663" t="s">
        <v>381</v>
      </c>
      <c r="J334" s="656">
        <v>0.70833333333333304</v>
      </c>
      <c r="K334" s="656">
        <v>0.83333333333333304</v>
      </c>
      <c r="L334" s="657">
        <f t="shared" ref="L334:L340" si="20">(K334-J334)+L333</f>
        <v>0.25</v>
      </c>
    </row>
    <row r="335" spans="2:12">
      <c r="B335" s="660"/>
      <c r="C335" s="660" t="s">
        <v>373</v>
      </c>
      <c r="D335" s="661">
        <v>3</v>
      </c>
      <c r="E335" s="662">
        <v>43691</v>
      </c>
      <c r="F335" s="654" t="s">
        <v>247</v>
      </c>
      <c r="G335" s="658">
        <v>2.2385028449259918</v>
      </c>
      <c r="H335" s="658" t="s">
        <v>347</v>
      </c>
      <c r="I335" s="663" t="s">
        <v>381</v>
      </c>
      <c r="J335" s="656">
        <v>0.75</v>
      </c>
      <c r="K335" s="656">
        <v>0.83333333333333304</v>
      </c>
      <c r="L335" s="657">
        <f t="shared" si="20"/>
        <v>0.33333333333333304</v>
      </c>
    </row>
    <row r="336" spans="2:12">
      <c r="B336" s="660"/>
      <c r="C336" s="660" t="s">
        <v>373</v>
      </c>
      <c r="D336" s="661">
        <v>4</v>
      </c>
      <c r="E336" s="662">
        <v>43692</v>
      </c>
      <c r="F336" s="654" t="s">
        <v>247</v>
      </c>
      <c r="G336" s="658">
        <v>2.2385028449259918</v>
      </c>
      <c r="H336" s="658" t="s">
        <v>347</v>
      </c>
      <c r="I336" s="663" t="s">
        <v>381</v>
      </c>
      <c r="J336" s="656">
        <v>0.75</v>
      </c>
      <c r="K336" s="656">
        <v>0.83333333333333304</v>
      </c>
      <c r="L336" s="657">
        <f t="shared" si="20"/>
        <v>0.41666666666666607</v>
      </c>
    </row>
    <row r="337" spans="2:12">
      <c r="B337" s="660"/>
      <c r="C337" s="660" t="s">
        <v>373</v>
      </c>
      <c r="D337" s="661">
        <v>5</v>
      </c>
      <c r="E337" s="662">
        <v>43712</v>
      </c>
      <c r="F337" s="654" t="s">
        <v>247</v>
      </c>
      <c r="G337" s="658">
        <v>3.0881258538469694</v>
      </c>
      <c r="H337" s="658" t="s">
        <v>347</v>
      </c>
      <c r="I337" s="663" t="s">
        <v>381</v>
      </c>
      <c r="J337" s="656">
        <v>0.70833333333333304</v>
      </c>
      <c r="K337" s="656">
        <v>0.83333333333333304</v>
      </c>
      <c r="L337" s="657">
        <f t="shared" si="20"/>
        <v>0.54166666666666607</v>
      </c>
    </row>
    <row r="338" spans="2:12">
      <c r="B338" s="660"/>
      <c r="C338" s="660" t="s">
        <v>373</v>
      </c>
      <c r="D338" s="661">
        <v>6</v>
      </c>
      <c r="E338" s="662">
        <v>43713</v>
      </c>
      <c r="F338" s="654" t="s">
        <v>247</v>
      </c>
      <c r="G338" s="658">
        <v>2.6220719817858744</v>
      </c>
      <c r="H338" s="658" t="s">
        <v>347</v>
      </c>
      <c r="I338" s="663" t="s">
        <v>381</v>
      </c>
      <c r="J338" s="656">
        <v>0.70833333333333304</v>
      </c>
      <c r="K338" s="656">
        <v>0.83333333333333304</v>
      </c>
      <c r="L338" s="657">
        <f t="shared" si="20"/>
        <v>0.66666666666666607</v>
      </c>
    </row>
    <row r="339" spans="2:12">
      <c r="B339" s="660"/>
      <c r="C339" s="660" t="s">
        <v>373</v>
      </c>
      <c r="D339" s="661">
        <v>7</v>
      </c>
      <c r="E339" s="662">
        <v>43714</v>
      </c>
      <c r="F339" s="654" t="s">
        <v>247</v>
      </c>
      <c r="G339" s="658">
        <v>1.8851620189665932</v>
      </c>
      <c r="H339" s="658" t="s">
        <v>347</v>
      </c>
      <c r="I339" s="663" t="s">
        <v>381</v>
      </c>
      <c r="J339" s="656">
        <v>0.75</v>
      </c>
      <c r="K339" s="656">
        <v>0.83333333333333304</v>
      </c>
      <c r="L339" s="657">
        <f t="shared" si="20"/>
        <v>0.74999999999999911</v>
      </c>
    </row>
    <row r="340" spans="2:12">
      <c r="B340" s="660"/>
      <c r="C340" s="660" t="s">
        <v>373</v>
      </c>
      <c r="D340" s="661">
        <v>8</v>
      </c>
      <c r="E340" s="662">
        <v>43732</v>
      </c>
      <c r="F340" s="663" t="s">
        <v>382</v>
      </c>
      <c r="G340" s="658">
        <v>6.641915035506412</v>
      </c>
      <c r="H340" s="658" t="s">
        <v>347</v>
      </c>
      <c r="I340" s="663" t="s">
        <v>381</v>
      </c>
      <c r="J340" s="656">
        <v>0.54166666666666663</v>
      </c>
      <c r="K340" s="656">
        <v>0.625</v>
      </c>
      <c r="L340" s="657">
        <f t="shared" si="20"/>
        <v>0.83333333333333248</v>
      </c>
    </row>
    <row r="341" spans="2:12">
      <c r="B341" s="660"/>
      <c r="C341" s="660"/>
      <c r="D341" s="661"/>
      <c r="E341" s="662"/>
      <c r="F341" s="663"/>
      <c r="G341" s="658"/>
      <c r="H341" s="658"/>
      <c r="I341" s="663"/>
      <c r="J341" s="664"/>
      <c r="K341" s="664"/>
      <c r="L341" s="665"/>
    </row>
    <row r="342" spans="2:12">
      <c r="B342" s="660"/>
      <c r="C342" s="660" t="s">
        <v>373</v>
      </c>
      <c r="D342" s="661">
        <v>1</v>
      </c>
      <c r="E342" s="662">
        <v>43670</v>
      </c>
      <c r="F342" s="663" t="s">
        <v>382</v>
      </c>
      <c r="G342" s="658">
        <v>2.1640135620294791</v>
      </c>
      <c r="H342" s="658" t="s">
        <v>347</v>
      </c>
      <c r="I342" s="663" t="s">
        <v>366</v>
      </c>
      <c r="J342" s="656">
        <v>0.66666666666666663</v>
      </c>
      <c r="K342" s="656">
        <v>0.79166666666666663</v>
      </c>
      <c r="L342" s="657">
        <f>K342-J342</f>
        <v>0.125</v>
      </c>
    </row>
    <row r="343" spans="2:12">
      <c r="B343" s="660"/>
      <c r="C343" s="660" t="s">
        <v>373</v>
      </c>
      <c r="D343" s="661">
        <v>2</v>
      </c>
      <c r="E343" s="662">
        <v>43690</v>
      </c>
      <c r="F343" s="663" t="s">
        <v>382</v>
      </c>
      <c r="G343" s="658">
        <v>0.8647272727359222</v>
      </c>
      <c r="H343" s="658" t="s">
        <v>347</v>
      </c>
      <c r="I343" s="663" t="s">
        <v>366</v>
      </c>
      <c r="J343" s="656">
        <v>0.70833333333333304</v>
      </c>
      <c r="K343" s="656">
        <v>0.83333333333333304</v>
      </c>
      <c r="L343" s="657">
        <f t="shared" ref="L343:L347" si="21">(K343-J343)+L342</f>
        <v>0.25</v>
      </c>
    </row>
    <row r="344" spans="2:12">
      <c r="B344" s="660"/>
      <c r="C344" s="660" t="s">
        <v>373</v>
      </c>
      <c r="D344" s="661">
        <v>3</v>
      </c>
      <c r="E344" s="662">
        <v>43691</v>
      </c>
      <c r="F344" s="654" t="s">
        <v>247</v>
      </c>
      <c r="G344" s="658">
        <v>0.89994308955957969</v>
      </c>
      <c r="H344" s="658" t="s">
        <v>347</v>
      </c>
      <c r="I344" s="663" t="s">
        <v>366</v>
      </c>
      <c r="J344" s="656">
        <v>0.75</v>
      </c>
      <c r="K344" s="656">
        <v>0.83333333333333304</v>
      </c>
      <c r="L344" s="657">
        <f t="shared" si="21"/>
        <v>0.33333333333333304</v>
      </c>
    </row>
    <row r="345" spans="2:12">
      <c r="B345" s="660"/>
      <c r="C345" s="660" t="s">
        <v>373</v>
      </c>
      <c r="D345" s="661">
        <v>4</v>
      </c>
      <c r="E345" s="662">
        <v>43692</v>
      </c>
      <c r="F345" s="654" t="s">
        <v>247</v>
      </c>
      <c r="G345" s="658">
        <v>0.89994308955957969</v>
      </c>
      <c r="H345" s="658" t="s">
        <v>347</v>
      </c>
      <c r="I345" s="663" t="s">
        <v>366</v>
      </c>
      <c r="J345" s="656">
        <v>0.75</v>
      </c>
      <c r="K345" s="656">
        <v>0.83333333333333304</v>
      </c>
      <c r="L345" s="657">
        <f t="shared" si="21"/>
        <v>0.41666666666666607</v>
      </c>
    </row>
    <row r="346" spans="2:12">
      <c r="B346" s="660"/>
      <c r="C346" s="660" t="s">
        <v>373</v>
      </c>
      <c r="D346" s="661">
        <v>5</v>
      </c>
      <c r="E346" s="662">
        <v>43712</v>
      </c>
      <c r="F346" s="654" t="s">
        <v>247</v>
      </c>
      <c r="G346" s="658">
        <v>1.3058279928060017</v>
      </c>
      <c r="H346" s="658" t="s">
        <v>347</v>
      </c>
      <c r="I346" s="663" t="s">
        <v>366</v>
      </c>
      <c r="J346" s="656">
        <v>0.70833333333333304</v>
      </c>
      <c r="K346" s="656">
        <v>0.83333333333333304</v>
      </c>
      <c r="L346" s="657">
        <f t="shared" si="21"/>
        <v>0.54166666666666607</v>
      </c>
    </row>
    <row r="347" spans="2:12">
      <c r="B347" s="660"/>
      <c r="C347" s="660" t="s">
        <v>373</v>
      </c>
      <c r="D347" s="661">
        <v>6</v>
      </c>
      <c r="E347" s="662">
        <v>43713</v>
      </c>
      <c r="F347" s="654" t="s">
        <v>247</v>
      </c>
      <c r="G347" s="658">
        <v>1.0250409498304436</v>
      </c>
      <c r="H347" s="658" t="s">
        <v>347</v>
      </c>
      <c r="I347" s="663" t="s">
        <v>366</v>
      </c>
      <c r="J347" s="656">
        <v>0.70833333333333304</v>
      </c>
      <c r="K347" s="656">
        <v>0.83333333333333304</v>
      </c>
      <c r="L347" s="657">
        <f t="shared" si="21"/>
        <v>0.66666666666666607</v>
      </c>
    </row>
    <row r="348" spans="2:12">
      <c r="B348" s="660"/>
      <c r="C348" s="660" t="s">
        <v>373</v>
      </c>
      <c r="D348" s="661">
        <v>7</v>
      </c>
      <c r="E348" s="662">
        <v>43716</v>
      </c>
      <c r="F348" s="654" t="s">
        <v>384</v>
      </c>
      <c r="G348" s="658">
        <v>0.23438775766633943</v>
      </c>
      <c r="H348" s="658" t="s">
        <v>347</v>
      </c>
      <c r="I348" s="663" t="s">
        <v>366</v>
      </c>
      <c r="J348" s="656">
        <v>0.77083333333333337</v>
      </c>
      <c r="K348" s="656">
        <v>0.77777777777777779</v>
      </c>
      <c r="L348" s="657">
        <f t="shared" ref="L348:L351" si="22">(K348-J348)+L347</f>
        <v>0.67361111111111049</v>
      </c>
    </row>
    <row r="349" spans="2:12">
      <c r="B349" s="660"/>
      <c r="C349" s="660" t="s">
        <v>373</v>
      </c>
      <c r="D349" s="661">
        <v>8</v>
      </c>
      <c r="E349" s="662">
        <v>43721</v>
      </c>
      <c r="F349" s="654" t="s">
        <v>247</v>
      </c>
      <c r="G349" s="658">
        <v>1.0526131044272404</v>
      </c>
      <c r="H349" s="658" t="s">
        <v>347</v>
      </c>
      <c r="I349" s="663" t="s">
        <v>366</v>
      </c>
      <c r="J349" s="656">
        <v>0.75</v>
      </c>
      <c r="K349" s="656">
        <v>0.79166666666666663</v>
      </c>
      <c r="L349" s="657">
        <f t="shared" si="22"/>
        <v>0.71527777777777712</v>
      </c>
    </row>
    <row r="350" spans="2:12">
      <c r="B350" s="660"/>
      <c r="C350" s="660" t="s">
        <v>373</v>
      </c>
      <c r="D350" s="661">
        <v>9</v>
      </c>
      <c r="E350" s="662">
        <v>43732</v>
      </c>
      <c r="F350" s="663" t="s">
        <v>382</v>
      </c>
      <c r="G350" s="658">
        <v>2.3763351895690668</v>
      </c>
      <c r="H350" s="658" t="s">
        <v>347</v>
      </c>
      <c r="I350" s="663" t="s">
        <v>366</v>
      </c>
      <c r="J350" s="656">
        <v>0.54166666666666663</v>
      </c>
      <c r="K350" s="656">
        <v>0.625</v>
      </c>
      <c r="L350" s="657">
        <f t="shared" si="22"/>
        <v>0.79861111111111049</v>
      </c>
    </row>
    <row r="351" spans="2:12">
      <c r="B351" s="660"/>
      <c r="C351" s="660" t="s">
        <v>373</v>
      </c>
      <c r="D351" s="661">
        <v>10</v>
      </c>
      <c r="E351" s="662">
        <v>43732</v>
      </c>
      <c r="F351" s="654" t="s">
        <v>247</v>
      </c>
      <c r="G351" s="658">
        <v>0.63484712924243814</v>
      </c>
      <c r="H351" s="658" t="s">
        <v>347</v>
      </c>
      <c r="I351" s="663" t="s">
        <v>366</v>
      </c>
      <c r="J351" s="656">
        <v>0.75</v>
      </c>
      <c r="K351" s="656">
        <v>0.79166666666666663</v>
      </c>
      <c r="L351" s="657">
        <f t="shared" si="22"/>
        <v>0.84027777777777712</v>
      </c>
    </row>
    <row r="352" spans="2:12">
      <c r="B352" s="660"/>
      <c r="C352" s="660"/>
      <c r="D352" s="661"/>
      <c r="E352" s="662"/>
      <c r="F352" s="663"/>
      <c r="G352" s="658"/>
      <c r="H352" s="658"/>
      <c r="I352" s="663"/>
      <c r="J352" s="664"/>
      <c r="K352" s="664"/>
      <c r="L352" s="665"/>
    </row>
    <row r="353" spans="2:12">
      <c r="B353" s="660"/>
      <c r="C353" s="660" t="s">
        <v>373</v>
      </c>
      <c r="D353" s="661">
        <v>1</v>
      </c>
      <c r="E353" s="662">
        <v>43670</v>
      </c>
      <c r="F353" s="663" t="s">
        <v>382</v>
      </c>
      <c r="G353" s="658">
        <v>6.4430287412593039E-3</v>
      </c>
      <c r="H353" s="658" t="s">
        <v>347</v>
      </c>
      <c r="I353" s="663" t="s">
        <v>379</v>
      </c>
      <c r="J353" s="656">
        <v>0.66666666666666663</v>
      </c>
      <c r="K353" s="656">
        <v>0.79166666666666663</v>
      </c>
      <c r="L353" s="657">
        <f>K353-J353</f>
        <v>0.125</v>
      </c>
    </row>
    <row r="354" spans="2:12">
      <c r="B354" s="660"/>
      <c r="C354" s="660" t="s">
        <v>373</v>
      </c>
      <c r="D354" s="661">
        <v>2</v>
      </c>
      <c r="E354" s="662">
        <v>43690</v>
      </c>
      <c r="F354" s="663" t="s">
        <v>382</v>
      </c>
      <c r="G354" s="658">
        <v>3.7951246614370089E-3</v>
      </c>
      <c r="H354" s="658" t="s">
        <v>347</v>
      </c>
      <c r="I354" s="663" t="s">
        <v>379</v>
      </c>
      <c r="J354" s="656">
        <v>0.70833333333333304</v>
      </c>
      <c r="K354" s="656">
        <v>0.83333333333333304</v>
      </c>
      <c r="L354" s="657">
        <f t="shared" ref="L354:L356" si="23">(K354-J354)+L353</f>
        <v>0.25</v>
      </c>
    </row>
    <row r="355" spans="2:12">
      <c r="B355" s="660"/>
      <c r="C355" s="660" t="s">
        <v>373</v>
      </c>
      <c r="D355" s="661">
        <v>3</v>
      </c>
      <c r="E355" s="662">
        <v>43712</v>
      </c>
      <c r="F355" s="654" t="s">
        <v>247</v>
      </c>
      <c r="G355" s="658">
        <v>4.3094806512977988E-3</v>
      </c>
      <c r="H355" s="658" t="s">
        <v>347</v>
      </c>
      <c r="I355" s="663" t="s">
        <v>379</v>
      </c>
      <c r="J355" s="656">
        <v>0.70833333333333304</v>
      </c>
      <c r="K355" s="656">
        <v>0.83333333333333304</v>
      </c>
      <c r="L355" s="657">
        <f t="shared" si="23"/>
        <v>0.375</v>
      </c>
    </row>
    <row r="356" spans="2:12">
      <c r="B356" s="660"/>
      <c r="C356" s="660" t="s">
        <v>373</v>
      </c>
      <c r="D356" s="661">
        <v>4</v>
      </c>
      <c r="E356" s="662">
        <v>43713</v>
      </c>
      <c r="F356" s="654" t="s">
        <v>247</v>
      </c>
      <c r="G356" s="658">
        <v>3.9933183293897135E-3</v>
      </c>
      <c r="H356" s="658" t="s">
        <v>347</v>
      </c>
      <c r="I356" s="663" t="s">
        <v>379</v>
      </c>
      <c r="J356" s="656">
        <v>0.70833333333333304</v>
      </c>
      <c r="K356" s="656">
        <v>0.83333333333333304</v>
      </c>
      <c r="L356" s="657">
        <f t="shared" si="23"/>
        <v>0.5</v>
      </c>
    </row>
    <row r="357" spans="2:12">
      <c r="B357" s="660"/>
      <c r="C357" s="660" t="s">
        <v>373</v>
      </c>
      <c r="D357" s="661">
        <v>5</v>
      </c>
      <c r="E357" s="662">
        <v>43716</v>
      </c>
      <c r="F357" s="654" t="s">
        <v>384</v>
      </c>
      <c r="G357" s="658">
        <v>2.2185167219953826E-3</v>
      </c>
      <c r="H357" s="658" t="s">
        <v>347</v>
      </c>
      <c r="I357" s="663" t="s">
        <v>379</v>
      </c>
      <c r="J357" s="656">
        <v>0.77083333333333337</v>
      </c>
      <c r="K357" s="656">
        <v>0.77777777777777779</v>
      </c>
      <c r="L357" s="657">
        <f t="shared" ref="L357:L360" si="24">(K357-J357)+L356</f>
        <v>0.50694444444444442</v>
      </c>
    </row>
    <row r="358" spans="2:12">
      <c r="B358" s="660"/>
      <c r="C358" s="660" t="s">
        <v>373</v>
      </c>
      <c r="D358" s="661">
        <v>6</v>
      </c>
      <c r="E358" s="662">
        <v>43721</v>
      </c>
      <c r="F358" s="654" t="s">
        <v>247</v>
      </c>
      <c r="G358" s="658">
        <v>3.4738233762964042E-3</v>
      </c>
      <c r="H358" s="658" t="s">
        <v>347</v>
      </c>
      <c r="I358" s="663" t="s">
        <v>379</v>
      </c>
      <c r="J358" s="656">
        <v>0.75</v>
      </c>
      <c r="K358" s="656">
        <v>0.79166666666666663</v>
      </c>
      <c r="L358" s="657">
        <f t="shared" si="24"/>
        <v>0.54861111111111105</v>
      </c>
    </row>
    <row r="359" spans="2:12">
      <c r="B359" s="660"/>
      <c r="C359" s="660" t="s">
        <v>373</v>
      </c>
      <c r="D359" s="661">
        <v>7</v>
      </c>
      <c r="E359" s="662">
        <v>43732</v>
      </c>
      <c r="F359" s="663" t="s">
        <v>382</v>
      </c>
      <c r="G359" s="658">
        <v>1.1163486271524707E-2</v>
      </c>
      <c r="H359" s="658" t="s">
        <v>347</v>
      </c>
      <c r="I359" s="663" t="s">
        <v>379</v>
      </c>
      <c r="J359" s="656">
        <v>0.54166666666666663</v>
      </c>
      <c r="K359" s="656">
        <v>0.625</v>
      </c>
      <c r="L359" s="657">
        <f t="shared" si="24"/>
        <v>0.63194444444444442</v>
      </c>
    </row>
    <row r="360" spans="2:12">
      <c r="B360" s="660"/>
      <c r="C360" s="660" t="s">
        <v>373</v>
      </c>
      <c r="D360" s="661">
        <v>8</v>
      </c>
      <c r="E360" s="662">
        <v>43732</v>
      </c>
      <c r="F360" s="654" t="s">
        <v>247</v>
      </c>
      <c r="G360" s="658">
        <v>2.9823684987386107E-3</v>
      </c>
      <c r="H360" s="658" t="s">
        <v>347</v>
      </c>
      <c r="I360" s="663" t="s">
        <v>379</v>
      </c>
      <c r="J360" s="656">
        <v>0.75</v>
      </c>
      <c r="K360" s="656">
        <v>0.83333333333333304</v>
      </c>
      <c r="L360" s="657">
        <f t="shared" si="24"/>
        <v>0.71527777777777746</v>
      </c>
    </row>
    <row r="361" spans="2:12">
      <c r="B361" s="660"/>
      <c r="C361" s="660" t="s">
        <v>373</v>
      </c>
      <c r="D361" s="661">
        <v>9</v>
      </c>
      <c r="E361" s="662">
        <v>43754</v>
      </c>
      <c r="F361" s="663" t="s">
        <v>382</v>
      </c>
      <c r="G361" s="658">
        <v>3.3786894577455279E-3</v>
      </c>
      <c r="H361" s="658" t="s">
        <v>347</v>
      </c>
      <c r="I361" s="663" t="s">
        <v>379</v>
      </c>
      <c r="J361" s="656">
        <v>0.70833333333333337</v>
      </c>
      <c r="K361" s="656">
        <v>0.83333333333333304</v>
      </c>
      <c r="L361" s="657">
        <f t="shared" ref="L361" si="25">(K361-J361)+L360</f>
        <v>0.84027777777777712</v>
      </c>
    </row>
    <row r="362" spans="2:12">
      <c r="B362" s="660"/>
      <c r="C362" s="660"/>
      <c r="D362" s="661"/>
      <c r="E362" s="662"/>
      <c r="F362" s="663"/>
      <c r="G362" s="658"/>
      <c r="H362" s="658"/>
      <c r="I362" s="663"/>
      <c r="J362" s="664"/>
      <c r="K362" s="664"/>
      <c r="L362" s="665"/>
    </row>
    <row r="363" spans="2:12">
      <c r="B363" s="660"/>
      <c r="C363" s="660" t="s">
        <v>373</v>
      </c>
      <c r="D363" s="661">
        <v>1</v>
      </c>
      <c r="E363" s="662">
        <v>43670</v>
      </c>
      <c r="F363" s="663" t="s">
        <v>382</v>
      </c>
      <c r="G363" s="658">
        <v>2.1753257565097588</v>
      </c>
      <c r="H363" s="658" t="s">
        <v>347</v>
      </c>
      <c r="I363" s="663" t="s">
        <v>251</v>
      </c>
      <c r="J363" s="656">
        <v>0.66666666666666663</v>
      </c>
      <c r="K363" s="656">
        <v>0.79166666666666663</v>
      </c>
      <c r="L363" s="657">
        <f>K363-J363</f>
        <v>0.125</v>
      </c>
    </row>
    <row r="364" spans="2:12">
      <c r="B364" s="660"/>
      <c r="C364" s="660" t="s">
        <v>373</v>
      </c>
      <c r="D364" s="661">
        <v>2</v>
      </c>
      <c r="E364" s="662">
        <v>43690</v>
      </c>
      <c r="F364" s="663" t="s">
        <v>382</v>
      </c>
      <c r="G364" s="658">
        <v>0.97654254810437513</v>
      </c>
      <c r="H364" s="658" t="s">
        <v>347</v>
      </c>
      <c r="I364" s="663" t="s">
        <v>251</v>
      </c>
      <c r="J364" s="656">
        <v>0.70833333333333304</v>
      </c>
      <c r="K364" s="656">
        <v>0.83333333333333304</v>
      </c>
      <c r="L364" s="657">
        <f t="shared" ref="L364:L371" si="26">(K364-J364)+L363</f>
        <v>0.25</v>
      </c>
    </row>
    <row r="365" spans="2:12">
      <c r="B365" s="660"/>
      <c r="C365" s="660" t="s">
        <v>373</v>
      </c>
      <c r="D365" s="661">
        <v>3</v>
      </c>
      <c r="E365" s="662">
        <v>43691</v>
      </c>
      <c r="F365" s="654" t="s">
        <v>247</v>
      </c>
      <c r="G365" s="658">
        <v>0.96379395247696131</v>
      </c>
      <c r="H365" s="658" t="s">
        <v>347</v>
      </c>
      <c r="I365" s="663" t="s">
        <v>251</v>
      </c>
      <c r="J365" s="656">
        <v>0.75</v>
      </c>
      <c r="K365" s="656">
        <v>0.83333333333333304</v>
      </c>
      <c r="L365" s="657">
        <f t="shared" si="26"/>
        <v>0.33333333333333304</v>
      </c>
    </row>
    <row r="366" spans="2:12">
      <c r="B366" s="660"/>
      <c r="C366" s="660" t="s">
        <v>373</v>
      </c>
      <c r="D366" s="661">
        <v>4</v>
      </c>
      <c r="E366" s="662">
        <v>43692</v>
      </c>
      <c r="F366" s="654" t="s">
        <v>247</v>
      </c>
      <c r="G366" s="658">
        <v>0.96379395247696131</v>
      </c>
      <c r="H366" s="658" t="s">
        <v>347</v>
      </c>
      <c r="I366" s="663" t="s">
        <v>251</v>
      </c>
      <c r="J366" s="656">
        <v>0.75</v>
      </c>
      <c r="K366" s="656">
        <v>0.83333333333333304</v>
      </c>
      <c r="L366" s="657">
        <f t="shared" si="26"/>
        <v>0.41666666666666607</v>
      </c>
    </row>
    <row r="367" spans="2:12">
      <c r="B367" s="660"/>
      <c r="C367" s="660" t="s">
        <v>373</v>
      </c>
      <c r="D367" s="661">
        <v>5</v>
      </c>
      <c r="E367" s="662">
        <v>43712</v>
      </c>
      <c r="F367" s="654" t="s">
        <v>247</v>
      </c>
      <c r="G367" s="658">
        <v>1.3004479450072657</v>
      </c>
      <c r="H367" s="658" t="s">
        <v>347</v>
      </c>
      <c r="I367" s="663" t="s">
        <v>251</v>
      </c>
      <c r="J367" s="656">
        <v>0.70833333333333304</v>
      </c>
      <c r="K367" s="656">
        <v>0.83333333333333304</v>
      </c>
      <c r="L367" s="657">
        <f t="shared" si="26"/>
        <v>0.54166666666666607</v>
      </c>
    </row>
    <row r="368" spans="2:12">
      <c r="B368" s="660"/>
      <c r="C368" s="660" t="s">
        <v>373</v>
      </c>
      <c r="D368" s="661">
        <v>6</v>
      </c>
      <c r="E368" s="662">
        <v>43713</v>
      </c>
      <c r="F368" s="654" t="s">
        <v>247</v>
      </c>
      <c r="G368" s="658">
        <v>1.0739716547238236</v>
      </c>
      <c r="H368" s="658" t="s">
        <v>347</v>
      </c>
      <c r="I368" s="663" t="s">
        <v>251</v>
      </c>
      <c r="J368" s="656">
        <v>0.70833333333333304</v>
      </c>
      <c r="K368" s="656">
        <v>0.83333333333333304</v>
      </c>
      <c r="L368" s="657">
        <f t="shared" si="26"/>
        <v>0.66666666666666607</v>
      </c>
    </row>
    <row r="369" spans="2:12">
      <c r="B369" s="660"/>
      <c r="C369" s="660" t="s">
        <v>373</v>
      </c>
      <c r="D369" s="661">
        <v>7</v>
      </c>
      <c r="E369" s="662">
        <v>43721</v>
      </c>
      <c r="F369" s="654" t="s">
        <v>247</v>
      </c>
      <c r="G369" s="658">
        <v>1.0478044723856472</v>
      </c>
      <c r="H369" s="658" t="s">
        <v>347</v>
      </c>
      <c r="I369" s="663" t="s">
        <v>251</v>
      </c>
      <c r="J369" s="656">
        <v>0.75</v>
      </c>
      <c r="K369" s="656">
        <v>0.79166666666666663</v>
      </c>
      <c r="L369" s="657">
        <f t="shared" si="26"/>
        <v>0.7083333333333327</v>
      </c>
    </row>
    <row r="370" spans="2:12">
      <c r="B370" s="660"/>
      <c r="C370" s="660" t="s">
        <v>373</v>
      </c>
      <c r="D370" s="661">
        <v>8</v>
      </c>
      <c r="E370" s="662">
        <v>43732</v>
      </c>
      <c r="F370" s="663" t="s">
        <v>382</v>
      </c>
      <c r="G370" s="658">
        <v>2.6138684729707542</v>
      </c>
      <c r="H370" s="658" t="s">
        <v>347</v>
      </c>
      <c r="I370" s="663" t="s">
        <v>251</v>
      </c>
      <c r="J370" s="656">
        <v>0.54166666666666663</v>
      </c>
      <c r="K370" s="656">
        <v>0.625</v>
      </c>
      <c r="L370" s="657">
        <f t="shared" si="26"/>
        <v>0.79166666666666607</v>
      </c>
    </row>
    <row r="371" spans="2:12">
      <c r="B371" s="660"/>
      <c r="C371" s="660" t="s">
        <v>373</v>
      </c>
      <c r="D371" s="661">
        <v>9</v>
      </c>
      <c r="E371" s="662">
        <v>43732</v>
      </c>
      <c r="F371" s="654" t="s">
        <v>247</v>
      </c>
      <c r="G371" s="658">
        <v>0.69830506385074476</v>
      </c>
      <c r="H371" s="658" t="s">
        <v>347</v>
      </c>
      <c r="I371" s="663" t="s">
        <v>251</v>
      </c>
      <c r="J371" s="656">
        <v>0.75</v>
      </c>
      <c r="K371" s="656">
        <v>0.79166666666666663</v>
      </c>
      <c r="L371" s="657">
        <f t="shared" si="26"/>
        <v>0.8333333333333327</v>
      </c>
    </row>
    <row r="372" spans="2:12">
      <c r="B372" s="660"/>
      <c r="C372" s="660"/>
      <c r="D372" s="661"/>
      <c r="E372" s="662"/>
      <c r="F372" s="663"/>
      <c r="G372" s="658"/>
      <c r="H372" s="658"/>
      <c r="I372" s="663"/>
      <c r="J372" s="664"/>
      <c r="K372" s="664"/>
      <c r="L372" s="665"/>
    </row>
    <row r="373" spans="2:12">
      <c r="B373" s="660"/>
      <c r="C373" s="660" t="s">
        <v>374</v>
      </c>
      <c r="D373" s="661">
        <v>1</v>
      </c>
      <c r="E373" s="662">
        <v>43670</v>
      </c>
      <c r="F373" s="663" t="s">
        <v>382</v>
      </c>
      <c r="G373" s="658">
        <v>52.106714234785926</v>
      </c>
      <c r="H373" s="658" t="s">
        <v>347</v>
      </c>
      <c r="I373" s="663" t="s">
        <v>375</v>
      </c>
      <c r="J373" s="656">
        <v>0.66666666666666663</v>
      </c>
      <c r="K373" s="656">
        <v>0.79166666666666663</v>
      </c>
      <c r="L373" s="657">
        <f>K373-J373</f>
        <v>0.125</v>
      </c>
    </row>
    <row r="374" spans="2:12">
      <c r="B374" s="660"/>
      <c r="C374" s="660" t="s">
        <v>374</v>
      </c>
      <c r="D374" s="661">
        <v>2</v>
      </c>
      <c r="E374" s="662">
        <v>43690</v>
      </c>
      <c r="F374" s="663" t="s">
        <v>382</v>
      </c>
      <c r="G374" s="658">
        <v>41.216590695017587</v>
      </c>
      <c r="H374" s="658" t="s">
        <v>347</v>
      </c>
      <c r="I374" s="663" t="s">
        <v>375</v>
      </c>
      <c r="J374" s="656">
        <v>0.70833333333333304</v>
      </c>
      <c r="K374" s="656">
        <v>0.83333333333333304</v>
      </c>
      <c r="L374" s="657">
        <f t="shared" ref="L374:L381" si="27">(K374-J374)+L373</f>
        <v>0.25</v>
      </c>
    </row>
    <row r="375" spans="2:12">
      <c r="B375" s="660"/>
      <c r="C375" s="660" t="s">
        <v>374</v>
      </c>
      <c r="D375" s="661">
        <v>3</v>
      </c>
      <c r="E375" s="662">
        <v>43691</v>
      </c>
      <c r="F375" s="654" t="s">
        <v>247</v>
      </c>
      <c r="G375" s="658">
        <v>45.381486456750601</v>
      </c>
      <c r="H375" s="658" t="s">
        <v>347</v>
      </c>
      <c r="I375" s="663" t="s">
        <v>375</v>
      </c>
      <c r="J375" s="656">
        <v>0.75</v>
      </c>
      <c r="K375" s="656">
        <v>0.83333333333333304</v>
      </c>
      <c r="L375" s="657">
        <f t="shared" si="27"/>
        <v>0.33333333333333304</v>
      </c>
    </row>
    <row r="376" spans="2:12">
      <c r="B376" s="660"/>
      <c r="C376" s="660" t="s">
        <v>374</v>
      </c>
      <c r="D376" s="661">
        <v>4</v>
      </c>
      <c r="E376" s="662">
        <v>43692</v>
      </c>
      <c r="F376" s="654" t="s">
        <v>247</v>
      </c>
      <c r="G376" s="658">
        <v>45.381486456750601</v>
      </c>
      <c r="H376" s="658" t="s">
        <v>347</v>
      </c>
      <c r="I376" s="663" t="s">
        <v>375</v>
      </c>
      <c r="J376" s="656">
        <v>0.75</v>
      </c>
      <c r="K376" s="656">
        <v>0.83333333333333304</v>
      </c>
      <c r="L376" s="657">
        <f t="shared" si="27"/>
        <v>0.41666666666666607</v>
      </c>
    </row>
    <row r="377" spans="2:12">
      <c r="B377" s="660"/>
      <c r="C377" s="660" t="s">
        <v>374</v>
      </c>
      <c r="D377" s="661">
        <v>5</v>
      </c>
      <c r="E377" s="662">
        <v>43712</v>
      </c>
      <c r="F377" s="654" t="s">
        <v>247</v>
      </c>
      <c r="G377" s="658">
        <v>48.545178141008606</v>
      </c>
      <c r="H377" s="658" t="s">
        <v>347</v>
      </c>
      <c r="I377" s="663" t="s">
        <v>375</v>
      </c>
      <c r="J377" s="656">
        <v>0.70833333333333304</v>
      </c>
      <c r="K377" s="656">
        <v>0.83333333333333304</v>
      </c>
      <c r="L377" s="657">
        <f t="shared" si="27"/>
        <v>0.54166666666666607</v>
      </c>
    </row>
    <row r="378" spans="2:12">
      <c r="B378" s="660"/>
      <c r="C378" s="660" t="s">
        <v>374</v>
      </c>
      <c r="D378" s="661">
        <v>6</v>
      </c>
      <c r="E378" s="662">
        <v>43721</v>
      </c>
      <c r="F378" s="654" t="s">
        <v>247</v>
      </c>
      <c r="G378" s="658">
        <v>48.138393568438929</v>
      </c>
      <c r="H378" s="658" t="s">
        <v>347</v>
      </c>
      <c r="I378" s="663" t="s">
        <v>375</v>
      </c>
      <c r="J378" s="656">
        <v>0.75</v>
      </c>
      <c r="K378" s="656">
        <v>0.79166666666666663</v>
      </c>
      <c r="L378" s="657">
        <f t="shared" si="27"/>
        <v>0.5833333333333327</v>
      </c>
    </row>
    <row r="379" spans="2:12">
      <c r="B379" s="660"/>
      <c r="C379" s="660" t="s">
        <v>374</v>
      </c>
      <c r="D379" s="661">
        <v>7</v>
      </c>
      <c r="E379" s="662">
        <v>43732</v>
      </c>
      <c r="F379" s="663" t="s">
        <v>382</v>
      </c>
      <c r="G379" s="658">
        <v>28.653966625631003</v>
      </c>
      <c r="H379" s="658" t="s">
        <v>347</v>
      </c>
      <c r="I379" s="663" t="s">
        <v>375</v>
      </c>
      <c r="J379" s="656">
        <v>0.54166666666666663</v>
      </c>
      <c r="K379" s="656">
        <v>0.625</v>
      </c>
      <c r="L379" s="657">
        <f t="shared" si="27"/>
        <v>0.66666666666666607</v>
      </c>
    </row>
    <row r="380" spans="2:12">
      <c r="B380" s="660"/>
      <c r="C380" s="660" t="s">
        <v>374</v>
      </c>
      <c r="D380" s="661">
        <v>8</v>
      </c>
      <c r="E380" s="662">
        <v>43732</v>
      </c>
      <c r="F380" s="654" t="s">
        <v>247</v>
      </c>
      <c r="G380" s="658">
        <v>39.214465268747212</v>
      </c>
      <c r="H380" s="658" t="s">
        <v>347</v>
      </c>
      <c r="I380" s="663" t="s">
        <v>375</v>
      </c>
      <c r="J380" s="656">
        <v>0.75</v>
      </c>
      <c r="K380" s="656">
        <v>0.83333333333333304</v>
      </c>
      <c r="L380" s="657">
        <f t="shared" si="27"/>
        <v>0.74999999999999911</v>
      </c>
    </row>
    <row r="381" spans="2:12">
      <c r="B381" s="660"/>
      <c r="C381" s="660" t="s">
        <v>374</v>
      </c>
      <c r="D381" s="661">
        <v>9</v>
      </c>
      <c r="E381" s="662">
        <v>43754</v>
      </c>
      <c r="F381" s="663" t="s">
        <v>382</v>
      </c>
      <c r="G381" s="658">
        <v>38.06205705804868</v>
      </c>
      <c r="H381" s="658" t="s">
        <v>347</v>
      </c>
      <c r="I381" s="663" t="s">
        <v>375</v>
      </c>
      <c r="J381" s="656">
        <v>0.70833333333333337</v>
      </c>
      <c r="K381" s="656">
        <v>0.79166666666666663</v>
      </c>
      <c r="L381" s="657">
        <f t="shared" si="27"/>
        <v>0.83333333333333237</v>
      </c>
    </row>
    <row r="382" spans="2:12">
      <c r="B382" s="660"/>
      <c r="C382" s="660"/>
      <c r="D382" s="661"/>
      <c r="E382" s="662"/>
      <c r="F382" s="663"/>
      <c r="G382" s="658"/>
      <c r="H382" s="658"/>
      <c r="I382" s="663"/>
      <c r="J382" s="664"/>
      <c r="K382" s="664"/>
      <c r="L382" s="665"/>
    </row>
    <row r="383" spans="2:12">
      <c r="B383" s="660"/>
      <c r="C383" s="660" t="s">
        <v>374</v>
      </c>
      <c r="D383" s="661">
        <v>1</v>
      </c>
      <c r="E383" s="662">
        <v>43670</v>
      </c>
      <c r="F383" s="663" t="s">
        <v>382</v>
      </c>
      <c r="G383" s="658">
        <v>22.214847425977684</v>
      </c>
      <c r="H383" s="658" t="s">
        <v>347</v>
      </c>
      <c r="I383" s="663" t="s">
        <v>376</v>
      </c>
      <c r="J383" s="656">
        <v>0.66666666666666663</v>
      </c>
      <c r="K383" s="656">
        <v>0.79166666666666663</v>
      </c>
      <c r="L383" s="657">
        <f>K383-J383</f>
        <v>0.125</v>
      </c>
    </row>
    <row r="384" spans="2:12">
      <c r="B384" s="660"/>
      <c r="C384" s="660" t="s">
        <v>374</v>
      </c>
      <c r="D384" s="661">
        <v>2</v>
      </c>
      <c r="E384" s="662">
        <v>43690</v>
      </c>
      <c r="F384" s="663" t="s">
        <v>382</v>
      </c>
      <c r="G384" s="658">
        <v>17.079587874161149</v>
      </c>
      <c r="H384" s="658" t="s">
        <v>347</v>
      </c>
      <c r="I384" s="663" t="s">
        <v>376</v>
      </c>
      <c r="J384" s="656">
        <v>0.70833333333333304</v>
      </c>
      <c r="K384" s="656">
        <v>0.83333333333333304</v>
      </c>
      <c r="L384" s="657">
        <f t="shared" ref="L384:L391" si="28">(K384-J384)+L383</f>
        <v>0.25</v>
      </c>
    </row>
    <row r="385" spans="2:12">
      <c r="B385" s="660"/>
      <c r="C385" s="660" t="s">
        <v>374</v>
      </c>
      <c r="D385" s="661">
        <v>3</v>
      </c>
      <c r="E385" s="662">
        <v>43691</v>
      </c>
      <c r="F385" s="654" t="s">
        <v>247</v>
      </c>
      <c r="G385" s="658">
        <v>19.079607320948153</v>
      </c>
      <c r="H385" s="658" t="s">
        <v>347</v>
      </c>
      <c r="I385" s="663" t="s">
        <v>376</v>
      </c>
      <c r="J385" s="656">
        <v>0.75</v>
      </c>
      <c r="K385" s="656">
        <v>0.83333333333333304</v>
      </c>
      <c r="L385" s="657">
        <f t="shared" si="28"/>
        <v>0.33333333333333304</v>
      </c>
    </row>
    <row r="386" spans="2:12">
      <c r="B386" s="660"/>
      <c r="C386" s="660" t="s">
        <v>374</v>
      </c>
      <c r="D386" s="661">
        <v>4</v>
      </c>
      <c r="E386" s="662">
        <v>43692</v>
      </c>
      <c r="F386" s="654" t="s">
        <v>247</v>
      </c>
      <c r="G386" s="658">
        <v>19.079607320948153</v>
      </c>
      <c r="H386" s="658" t="s">
        <v>347</v>
      </c>
      <c r="I386" s="663" t="s">
        <v>376</v>
      </c>
      <c r="J386" s="656">
        <v>0.75</v>
      </c>
      <c r="K386" s="656">
        <v>0.83333333333333304</v>
      </c>
      <c r="L386" s="657">
        <f t="shared" si="28"/>
        <v>0.41666666666666607</v>
      </c>
    </row>
    <row r="387" spans="2:12">
      <c r="B387" s="660"/>
      <c r="C387" s="660" t="s">
        <v>374</v>
      </c>
      <c r="D387" s="661">
        <v>5</v>
      </c>
      <c r="E387" s="662">
        <v>43712</v>
      </c>
      <c r="F387" s="654" t="s">
        <v>247</v>
      </c>
      <c r="G387" s="658">
        <v>20.738020030921994</v>
      </c>
      <c r="H387" s="658" t="s">
        <v>347</v>
      </c>
      <c r="I387" s="663" t="s">
        <v>376</v>
      </c>
      <c r="J387" s="656">
        <v>0.70833333333333304</v>
      </c>
      <c r="K387" s="656">
        <v>0.83333333333333304</v>
      </c>
      <c r="L387" s="657">
        <f t="shared" si="28"/>
        <v>0.54166666666666607</v>
      </c>
    </row>
    <row r="388" spans="2:12">
      <c r="B388" s="660"/>
      <c r="C388" s="660" t="s">
        <v>374</v>
      </c>
      <c r="D388" s="661">
        <v>6</v>
      </c>
      <c r="E388" s="662">
        <v>43713</v>
      </c>
      <c r="F388" s="654" t="s">
        <v>247</v>
      </c>
      <c r="G388" s="658">
        <v>18.545376680827843</v>
      </c>
      <c r="H388" s="658" t="s">
        <v>347</v>
      </c>
      <c r="I388" s="663" t="s">
        <v>376</v>
      </c>
      <c r="J388" s="656">
        <v>0.70833333333333304</v>
      </c>
      <c r="K388" s="656">
        <v>0.83333333333333304</v>
      </c>
      <c r="L388" s="657">
        <f t="shared" si="28"/>
        <v>0.66666666666666607</v>
      </c>
    </row>
    <row r="389" spans="2:12">
      <c r="B389" s="660"/>
      <c r="C389" s="660" t="s">
        <v>374</v>
      </c>
      <c r="D389" s="661">
        <v>7</v>
      </c>
      <c r="E389" s="662">
        <v>43714</v>
      </c>
      <c r="F389" s="654" t="s">
        <v>247</v>
      </c>
      <c r="G389" s="658">
        <v>17.019115249336604</v>
      </c>
      <c r="H389" s="658" t="s">
        <v>347</v>
      </c>
      <c r="I389" s="663" t="s">
        <v>376</v>
      </c>
      <c r="J389" s="656">
        <v>0.75</v>
      </c>
      <c r="K389" s="656">
        <v>0.79166666666666663</v>
      </c>
      <c r="L389" s="657">
        <f t="shared" si="28"/>
        <v>0.7083333333333327</v>
      </c>
    </row>
    <row r="390" spans="2:12">
      <c r="B390" s="660"/>
      <c r="C390" s="660" t="s">
        <v>374</v>
      </c>
      <c r="D390" s="661">
        <v>8</v>
      </c>
      <c r="E390" s="662">
        <v>43732</v>
      </c>
      <c r="F390" s="663" t="s">
        <v>382</v>
      </c>
      <c r="G390" s="658">
        <v>11.917010721018375</v>
      </c>
      <c r="H390" s="658" t="s">
        <v>347</v>
      </c>
      <c r="I390" s="663" t="s">
        <v>376</v>
      </c>
      <c r="J390" s="656">
        <v>0.54166666666666663</v>
      </c>
      <c r="K390" s="656">
        <v>0.625</v>
      </c>
      <c r="L390" s="657">
        <f t="shared" si="28"/>
        <v>0.79166666666666607</v>
      </c>
    </row>
    <row r="391" spans="2:12">
      <c r="B391" s="660"/>
      <c r="C391" s="660" t="s">
        <v>374</v>
      </c>
      <c r="D391" s="661">
        <v>9</v>
      </c>
      <c r="E391" s="662">
        <v>43732</v>
      </c>
      <c r="F391" s="654" t="s">
        <v>247</v>
      </c>
      <c r="G391" s="658">
        <v>16.309057979031977</v>
      </c>
      <c r="H391" s="658" t="s">
        <v>347</v>
      </c>
      <c r="I391" s="663" t="s">
        <v>376</v>
      </c>
      <c r="J391" s="656">
        <v>0.75</v>
      </c>
      <c r="K391" s="656">
        <v>0.79166666666666663</v>
      </c>
      <c r="L391" s="657">
        <f t="shared" si="28"/>
        <v>0.8333333333333327</v>
      </c>
    </row>
    <row r="392" spans="2:12">
      <c r="B392" s="660"/>
      <c r="C392" s="660"/>
      <c r="D392" s="661"/>
      <c r="E392" s="662"/>
      <c r="F392" s="663"/>
      <c r="G392" s="658"/>
      <c r="H392" s="658"/>
      <c r="I392" s="663"/>
      <c r="J392" s="664"/>
      <c r="K392" s="664"/>
      <c r="L392" s="665"/>
    </row>
    <row r="393" spans="2:12">
      <c r="B393" s="660"/>
      <c r="C393" s="660" t="s">
        <v>374</v>
      </c>
      <c r="D393" s="661">
        <v>1</v>
      </c>
      <c r="E393" s="662">
        <v>43670</v>
      </c>
      <c r="F393" s="663" t="s">
        <v>382</v>
      </c>
      <c r="G393" s="658">
        <v>22.756705068174039</v>
      </c>
      <c r="H393" s="658" t="s">
        <v>347</v>
      </c>
      <c r="I393" s="663" t="s">
        <v>377</v>
      </c>
      <c r="J393" s="656">
        <v>0.66666666666666663</v>
      </c>
      <c r="K393" s="656">
        <v>0.79166666666666663</v>
      </c>
      <c r="L393" s="657">
        <f>K393-J393</f>
        <v>0.125</v>
      </c>
    </row>
    <row r="394" spans="2:12">
      <c r="B394" s="660"/>
      <c r="C394" s="660" t="s">
        <v>374</v>
      </c>
      <c r="D394" s="661">
        <v>2</v>
      </c>
      <c r="E394" s="662">
        <v>43690</v>
      </c>
      <c r="F394" s="663" t="s">
        <v>382</v>
      </c>
      <c r="G394" s="658">
        <v>18.90684457690848</v>
      </c>
      <c r="H394" s="658" t="s">
        <v>347</v>
      </c>
      <c r="I394" s="663" t="s">
        <v>377</v>
      </c>
      <c r="J394" s="656">
        <v>0.70833333333333304</v>
      </c>
      <c r="K394" s="656">
        <v>0.83333333333333304</v>
      </c>
      <c r="L394" s="657">
        <f t="shared" ref="L394:L401" si="29">(K394-J394)+L393</f>
        <v>0.25</v>
      </c>
    </row>
    <row r="395" spans="2:12">
      <c r="B395" s="660"/>
      <c r="C395" s="660" t="s">
        <v>374</v>
      </c>
      <c r="D395" s="661">
        <v>3</v>
      </c>
      <c r="E395" s="662">
        <v>43691</v>
      </c>
      <c r="F395" s="654" t="s">
        <v>247</v>
      </c>
      <c r="G395" s="658">
        <v>20.37270879135847</v>
      </c>
      <c r="H395" s="658" t="s">
        <v>347</v>
      </c>
      <c r="I395" s="663" t="s">
        <v>377</v>
      </c>
      <c r="J395" s="656">
        <v>0.75</v>
      </c>
      <c r="K395" s="656">
        <v>0.83333333333333304</v>
      </c>
      <c r="L395" s="657">
        <f t="shared" si="29"/>
        <v>0.33333333333333304</v>
      </c>
    </row>
    <row r="396" spans="2:12">
      <c r="B396" s="660"/>
      <c r="C396" s="660" t="s">
        <v>374</v>
      </c>
      <c r="D396" s="661">
        <v>4</v>
      </c>
      <c r="E396" s="662">
        <v>43692</v>
      </c>
      <c r="F396" s="654" t="s">
        <v>247</v>
      </c>
      <c r="G396" s="658">
        <v>20.37270879135847</v>
      </c>
      <c r="H396" s="658" t="s">
        <v>347</v>
      </c>
      <c r="I396" s="663" t="s">
        <v>377</v>
      </c>
      <c r="J396" s="656">
        <v>0.75</v>
      </c>
      <c r="K396" s="656">
        <v>0.83333333333333304</v>
      </c>
      <c r="L396" s="657">
        <f t="shared" si="29"/>
        <v>0.41666666666666607</v>
      </c>
    </row>
    <row r="397" spans="2:12">
      <c r="B397" s="660"/>
      <c r="C397" s="660" t="s">
        <v>374</v>
      </c>
      <c r="D397" s="661">
        <v>5</v>
      </c>
      <c r="E397" s="662">
        <v>43712</v>
      </c>
      <c r="F397" s="654" t="s">
        <v>247</v>
      </c>
      <c r="G397" s="658">
        <v>21.558011570227542</v>
      </c>
      <c r="H397" s="658" t="s">
        <v>347</v>
      </c>
      <c r="I397" s="663" t="s">
        <v>377</v>
      </c>
      <c r="J397" s="656">
        <v>0.70833333333333304</v>
      </c>
      <c r="K397" s="656">
        <v>0.83333333333333304</v>
      </c>
      <c r="L397" s="657">
        <f t="shared" si="29"/>
        <v>0.54166666666666607</v>
      </c>
    </row>
    <row r="398" spans="2:12">
      <c r="B398" s="660"/>
      <c r="C398" s="660" t="s">
        <v>374</v>
      </c>
      <c r="D398" s="661">
        <v>6</v>
      </c>
      <c r="E398" s="662">
        <v>43713</v>
      </c>
      <c r="F398" s="654" t="s">
        <v>247</v>
      </c>
      <c r="G398" s="658">
        <v>19.902833961975766</v>
      </c>
      <c r="H398" s="658" t="s">
        <v>347</v>
      </c>
      <c r="I398" s="663" t="s">
        <v>377</v>
      </c>
      <c r="J398" s="656">
        <v>0.70833333333333304</v>
      </c>
      <c r="K398" s="656">
        <v>0.83333333333333304</v>
      </c>
      <c r="L398" s="657">
        <f t="shared" si="29"/>
        <v>0.66666666666666607</v>
      </c>
    </row>
    <row r="399" spans="2:12">
      <c r="B399" s="660"/>
      <c r="C399" s="660" t="s">
        <v>374</v>
      </c>
      <c r="D399" s="661">
        <v>7</v>
      </c>
      <c r="E399" s="662">
        <v>43714</v>
      </c>
      <c r="F399" s="654" t="s">
        <v>247</v>
      </c>
      <c r="G399" s="658">
        <v>17.584246364174593</v>
      </c>
      <c r="H399" s="658" t="s">
        <v>347</v>
      </c>
      <c r="I399" s="663" t="s">
        <v>377</v>
      </c>
      <c r="J399" s="656">
        <v>0.79166666666666663</v>
      </c>
      <c r="K399" s="656">
        <v>0.83333333333333304</v>
      </c>
      <c r="L399" s="657">
        <f t="shared" si="29"/>
        <v>0.70833333333333248</v>
      </c>
    </row>
    <row r="400" spans="2:12">
      <c r="B400" s="660"/>
      <c r="C400" s="660" t="s">
        <v>374</v>
      </c>
      <c r="D400" s="661">
        <v>8</v>
      </c>
      <c r="E400" s="662">
        <v>43732</v>
      </c>
      <c r="F400" s="663" t="s">
        <v>382</v>
      </c>
      <c r="G400" s="658">
        <v>13.261019681408836</v>
      </c>
      <c r="H400" s="658" t="s">
        <v>347</v>
      </c>
      <c r="I400" s="663" t="s">
        <v>377</v>
      </c>
      <c r="J400" s="656">
        <v>0.54166666666666663</v>
      </c>
      <c r="K400" s="656">
        <v>0.625</v>
      </c>
      <c r="L400" s="657">
        <f t="shared" si="29"/>
        <v>0.79166666666666585</v>
      </c>
    </row>
    <row r="401" spans="2:12">
      <c r="B401" s="660"/>
      <c r="C401" s="660" t="s">
        <v>374</v>
      </c>
      <c r="D401" s="661">
        <v>9</v>
      </c>
      <c r="E401" s="662">
        <v>43732</v>
      </c>
      <c r="F401" s="654" t="s">
        <v>247</v>
      </c>
      <c r="G401" s="658">
        <v>18.148405158663728</v>
      </c>
      <c r="H401" s="658" t="s">
        <v>347</v>
      </c>
      <c r="I401" s="663" t="s">
        <v>377</v>
      </c>
      <c r="J401" s="656">
        <v>0.75</v>
      </c>
      <c r="K401" s="656">
        <v>0.79166666666666663</v>
      </c>
      <c r="L401" s="657">
        <f t="shared" si="29"/>
        <v>0.83333333333333248</v>
      </c>
    </row>
    <row r="402" spans="2:12">
      <c r="B402" s="660"/>
      <c r="C402" s="660"/>
      <c r="D402" s="661"/>
      <c r="E402" s="662"/>
      <c r="F402" s="663"/>
      <c r="G402" s="658"/>
      <c r="H402" s="658"/>
      <c r="I402" s="663"/>
      <c r="J402" s="664"/>
      <c r="K402" s="664"/>
      <c r="L402" s="665"/>
    </row>
    <row r="403" spans="2:12">
      <c r="B403" s="660"/>
      <c r="C403" s="660" t="s">
        <v>374</v>
      </c>
      <c r="D403" s="661">
        <v>1</v>
      </c>
      <c r="E403" s="662">
        <v>43670</v>
      </c>
      <c r="F403" s="663" t="s">
        <v>382</v>
      </c>
      <c r="G403" s="658">
        <v>49.378965799076077</v>
      </c>
      <c r="H403" s="658" t="s">
        <v>347</v>
      </c>
      <c r="I403" s="663" t="s">
        <v>378</v>
      </c>
      <c r="J403" s="656">
        <v>0.66666666666666663</v>
      </c>
      <c r="K403" s="656">
        <v>0.79166666666666663</v>
      </c>
      <c r="L403" s="657">
        <f>K403-J403</f>
        <v>0.125</v>
      </c>
    </row>
    <row r="404" spans="2:12">
      <c r="B404" s="660"/>
      <c r="C404" s="660" t="s">
        <v>374</v>
      </c>
      <c r="D404" s="661">
        <v>2</v>
      </c>
      <c r="E404" s="662">
        <v>43690</v>
      </c>
      <c r="F404" s="663" t="s">
        <v>382</v>
      </c>
      <c r="G404" s="658">
        <v>36.700509527324662</v>
      </c>
      <c r="H404" s="658" t="s">
        <v>347</v>
      </c>
      <c r="I404" s="663" t="s">
        <v>378</v>
      </c>
      <c r="J404" s="656">
        <v>0.70833333333333304</v>
      </c>
      <c r="K404" s="656">
        <v>0.83333333333333304</v>
      </c>
      <c r="L404" s="657">
        <f t="shared" ref="L404:L411" si="30">(K404-J404)+L403</f>
        <v>0.25</v>
      </c>
    </row>
    <row r="405" spans="2:12">
      <c r="B405" s="660"/>
      <c r="C405" s="660" t="s">
        <v>374</v>
      </c>
      <c r="D405" s="661">
        <v>3</v>
      </c>
      <c r="E405" s="662">
        <v>43691</v>
      </c>
      <c r="F405" s="654" t="s">
        <v>247</v>
      </c>
      <c r="G405" s="658">
        <v>41.579794818116099</v>
      </c>
      <c r="H405" s="658" t="s">
        <v>347</v>
      </c>
      <c r="I405" s="663" t="s">
        <v>378</v>
      </c>
      <c r="J405" s="656">
        <v>0.75</v>
      </c>
      <c r="K405" s="656">
        <v>0.83333333333333304</v>
      </c>
      <c r="L405" s="657">
        <f t="shared" si="30"/>
        <v>0.33333333333333304</v>
      </c>
    </row>
    <row r="406" spans="2:12">
      <c r="B406" s="660"/>
      <c r="C406" s="660" t="s">
        <v>374</v>
      </c>
      <c r="D406" s="661">
        <v>4</v>
      </c>
      <c r="E406" s="662">
        <v>43692</v>
      </c>
      <c r="F406" s="654" t="s">
        <v>247</v>
      </c>
      <c r="G406" s="658">
        <v>41.579794818116099</v>
      </c>
      <c r="H406" s="658" t="s">
        <v>347</v>
      </c>
      <c r="I406" s="663" t="s">
        <v>378</v>
      </c>
      <c r="J406" s="656">
        <v>0.75</v>
      </c>
      <c r="K406" s="656">
        <v>0.83333333333333304</v>
      </c>
      <c r="L406" s="657">
        <f t="shared" si="30"/>
        <v>0.41666666666666607</v>
      </c>
    </row>
    <row r="407" spans="2:12">
      <c r="B407" s="660"/>
      <c r="C407" s="660" t="s">
        <v>374</v>
      </c>
      <c r="D407" s="661">
        <v>5</v>
      </c>
      <c r="E407" s="662">
        <v>43712</v>
      </c>
      <c r="F407" s="654" t="s">
        <v>247</v>
      </c>
      <c r="G407" s="658">
        <v>45.385239825671611</v>
      </c>
      <c r="H407" s="658" t="s">
        <v>347</v>
      </c>
      <c r="I407" s="663" t="s">
        <v>378</v>
      </c>
      <c r="J407" s="656">
        <v>0.70833333333333304</v>
      </c>
      <c r="K407" s="656">
        <v>0.83333333333333304</v>
      </c>
      <c r="L407" s="657">
        <f t="shared" si="30"/>
        <v>0.54166666666666607</v>
      </c>
    </row>
    <row r="408" spans="2:12">
      <c r="B408" s="660"/>
      <c r="C408" s="660" t="s">
        <v>374</v>
      </c>
      <c r="D408" s="661">
        <v>6</v>
      </c>
      <c r="E408" s="662">
        <v>43713</v>
      </c>
      <c r="F408" s="654" t="s">
        <v>247</v>
      </c>
      <c r="G408" s="658">
        <v>40.035978213065697</v>
      </c>
      <c r="H408" s="658" t="s">
        <v>347</v>
      </c>
      <c r="I408" s="663" t="s">
        <v>378</v>
      </c>
      <c r="J408" s="656">
        <v>0.70833333333333304</v>
      </c>
      <c r="K408" s="656">
        <v>0.83333333333333304</v>
      </c>
      <c r="L408" s="657">
        <f t="shared" si="30"/>
        <v>0.66666666666666607</v>
      </c>
    </row>
    <row r="409" spans="2:12">
      <c r="B409" s="660"/>
      <c r="C409" s="660" t="s">
        <v>374</v>
      </c>
      <c r="D409" s="661">
        <v>7</v>
      </c>
      <c r="E409" s="662">
        <v>43714</v>
      </c>
      <c r="F409" s="654" t="s">
        <v>247</v>
      </c>
      <c r="G409" s="658">
        <v>34.182705378812649</v>
      </c>
      <c r="H409" s="658" t="s">
        <v>347</v>
      </c>
      <c r="I409" s="663" t="s">
        <v>378</v>
      </c>
      <c r="J409" s="656">
        <v>0.79166666666666663</v>
      </c>
      <c r="K409" s="656">
        <v>0.83333333333333304</v>
      </c>
      <c r="L409" s="657">
        <f t="shared" si="30"/>
        <v>0.70833333333333248</v>
      </c>
    </row>
    <row r="410" spans="2:12">
      <c r="B410" s="660"/>
      <c r="C410" s="660" t="s">
        <v>374</v>
      </c>
      <c r="D410" s="661">
        <v>8</v>
      </c>
      <c r="E410" s="662">
        <v>43732</v>
      </c>
      <c r="F410" s="663" t="s">
        <v>382</v>
      </c>
      <c r="G410" s="658">
        <v>25.317596956393214</v>
      </c>
      <c r="H410" s="658" t="s">
        <v>347</v>
      </c>
      <c r="I410" s="663" t="s">
        <v>378</v>
      </c>
      <c r="J410" s="656">
        <v>0.54166666666666663</v>
      </c>
      <c r="K410" s="656">
        <v>0.625</v>
      </c>
      <c r="L410" s="657">
        <f t="shared" si="30"/>
        <v>0.79166666666666585</v>
      </c>
    </row>
    <row r="411" spans="2:12">
      <c r="B411" s="660"/>
      <c r="C411" s="660" t="s">
        <v>374</v>
      </c>
      <c r="D411" s="661">
        <v>9</v>
      </c>
      <c r="E411" s="662">
        <v>43732</v>
      </c>
      <c r="F411" s="654" t="s">
        <v>247</v>
      </c>
      <c r="G411" s="658">
        <v>34.648467331100569</v>
      </c>
      <c r="H411" s="658" t="s">
        <v>347</v>
      </c>
      <c r="I411" s="663" t="s">
        <v>378</v>
      </c>
      <c r="J411" s="656">
        <v>0.75</v>
      </c>
      <c r="K411" s="656">
        <v>0.79166666666666663</v>
      </c>
      <c r="L411" s="657">
        <f t="shared" si="30"/>
        <v>0.83333333333333248</v>
      </c>
    </row>
    <row r="412" spans="2:12">
      <c r="B412" s="660"/>
      <c r="C412" s="660"/>
      <c r="D412" s="661"/>
      <c r="E412" s="662"/>
      <c r="F412" s="663"/>
      <c r="G412" s="658"/>
      <c r="H412" s="658"/>
      <c r="I412" s="663"/>
      <c r="J412" s="664"/>
      <c r="K412" s="664"/>
      <c r="L412" s="665"/>
    </row>
    <row r="413" spans="2:12">
      <c r="B413" s="660"/>
      <c r="C413" s="660" t="s">
        <v>374</v>
      </c>
      <c r="D413" s="661">
        <v>1</v>
      </c>
      <c r="E413" s="662">
        <v>43670</v>
      </c>
      <c r="F413" s="663" t="s">
        <v>382</v>
      </c>
      <c r="G413" s="658">
        <v>34.802728890641475</v>
      </c>
      <c r="H413" s="658" t="s">
        <v>347</v>
      </c>
      <c r="I413" s="663" t="s">
        <v>249</v>
      </c>
      <c r="J413" s="656">
        <v>0.66666666666666663</v>
      </c>
      <c r="K413" s="656">
        <v>0.79166666666666663</v>
      </c>
      <c r="L413" s="657">
        <f>K413-J413</f>
        <v>0.125</v>
      </c>
    </row>
    <row r="414" spans="2:12">
      <c r="B414" s="660"/>
      <c r="C414" s="660" t="s">
        <v>374</v>
      </c>
      <c r="D414" s="661">
        <v>2</v>
      </c>
      <c r="E414" s="662">
        <v>43690</v>
      </c>
      <c r="F414" s="663" t="s">
        <v>382</v>
      </c>
      <c r="G414" s="658">
        <v>25.71895000267202</v>
      </c>
      <c r="H414" s="658" t="s">
        <v>347</v>
      </c>
      <c r="I414" s="663" t="s">
        <v>249</v>
      </c>
      <c r="J414" s="656">
        <v>0.70833333333333304</v>
      </c>
      <c r="K414" s="656">
        <v>0.83333333333333304</v>
      </c>
      <c r="L414" s="657">
        <f t="shared" ref="L414:L421" si="31">(K414-J414)+L413</f>
        <v>0.25</v>
      </c>
    </row>
    <row r="415" spans="2:12">
      <c r="B415" s="660"/>
      <c r="C415" s="660" t="s">
        <v>374</v>
      </c>
      <c r="D415" s="661">
        <v>3</v>
      </c>
      <c r="E415" s="662">
        <v>43691</v>
      </c>
      <c r="F415" s="654" t="s">
        <v>247</v>
      </c>
      <c r="G415" s="658">
        <v>29.448444556568834</v>
      </c>
      <c r="H415" s="658" t="s">
        <v>347</v>
      </c>
      <c r="I415" s="663" t="s">
        <v>249</v>
      </c>
      <c r="J415" s="656">
        <v>0.75</v>
      </c>
      <c r="K415" s="656">
        <v>0.83333333333333304</v>
      </c>
      <c r="L415" s="657">
        <f t="shared" si="31"/>
        <v>0.33333333333333304</v>
      </c>
    </row>
    <row r="416" spans="2:12">
      <c r="B416" s="660"/>
      <c r="C416" s="660" t="s">
        <v>374</v>
      </c>
      <c r="D416" s="661">
        <v>4</v>
      </c>
      <c r="E416" s="662">
        <v>43692</v>
      </c>
      <c r="F416" s="654" t="s">
        <v>247</v>
      </c>
      <c r="G416" s="658">
        <v>29.448444556568834</v>
      </c>
      <c r="H416" s="658" t="s">
        <v>347</v>
      </c>
      <c r="I416" s="663" t="s">
        <v>249</v>
      </c>
      <c r="J416" s="656">
        <v>0.75</v>
      </c>
      <c r="K416" s="656">
        <v>0.83333333333333304</v>
      </c>
      <c r="L416" s="657">
        <f t="shared" si="31"/>
        <v>0.41666666666666607</v>
      </c>
    </row>
    <row r="417" spans="2:12">
      <c r="B417" s="660"/>
      <c r="C417" s="660" t="s">
        <v>374</v>
      </c>
      <c r="D417" s="661">
        <v>5</v>
      </c>
      <c r="E417" s="662">
        <v>43712</v>
      </c>
      <c r="F417" s="654" t="s">
        <v>247</v>
      </c>
      <c r="G417" s="658">
        <v>32.158272266969959</v>
      </c>
      <c r="H417" s="658" t="s">
        <v>347</v>
      </c>
      <c r="I417" s="663" t="s">
        <v>249</v>
      </c>
      <c r="J417" s="656">
        <v>0.70833333333333304</v>
      </c>
      <c r="K417" s="656">
        <v>0.83333333333333304</v>
      </c>
      <c r="L417" s="657">
        <f t="shared" si="31"/>
        <v>0.54166666666666607</v>
      </c>
    </row>
    <row r="418" spans="2:12">
      <c r="B418" s="660"/>
      <c r="C418" s="660" t="s">
        <v>374</v>
      </c>
      <c r="D418" s="661">
        <v>6</v>
      </c>
      <c r="E418" s="662">
        <v>43713</v>
      </c>
      <c r="F418" s="654" t="s">
        <v>247</v>
      </c>
      <c r="G418" s="658">
        <v>28.25534788506107</v>
      </c>
      <c r="H418" s="658" t="s">
        <v>347</v>
      </c>
      <c r="I418" s="663" t="s">
        <v>249</v>
      </c>
      <c r="J418" s="656">
        <v>0.70833333333333304</v>
      </c>
      <c r="K418" s="656">
        <v>0.83333333333333304</v>
      </c>
      <c r="L418" s="657">
        <f t="shared" si="31"/>
        <v>0.66666666666666607</v>
      </c>
    </row>
    <row r="419" spans="2:12">
      <c r="B419" s="660"/>
      <c r="C419" s="660" t="s">
        <v>374</v>
      </c>
      <c r="D419" s="661">
        <v>7</v>
      </c>
      <c r="E419" s="662">
        <v>43721</v>
      </c>
      <c r="F419" s="654" t="s">
        <v>247</v>
      </c>
      <c r="G419" s="658">
        <v>31.993233665726219</v>
      </c>
      <c r="H419" s="658" t="s">
        <v>347</v>
      </c>
      <c r="I419" s="663" t="s">
        <v>249</v>
      </c>
      <c r="J419" s="656">
        <v>0.75</v>
      </c>
      <c r="K419" s="656">
        <v>0.79166666666666663</v>
      </c>
      <c r="L419" s="657">
        <f t="shared" si="31"/>
        <v>0.7083333333333327</v>
      </c>
    </row>
    <row r="420" spans="2:12">
      <c r="B420" s="660"/>
      <c r="C420" s="660" t="s">
        <v>374</v>
      </c>
      <c r="D420" s="661">
        <v>8</v>
      </c>
      <c r="E420" s="662">
        <v>43732</v>
      </c>
      <c r="F420" s="663" t="s">
        <v>382</v>
      </c>
      <c r="G420" s="658">
        <v>16.321906088707113</v>
      </c>
      <c r="H420" s="658" t="s">
        <v>347</v>
      </c>
      <c r="I420" s="663" t="s">
        <v>249</v>
      </c>
      <c r="J420" s="656">
        <v>0.54166666666666663</v>
      </c>
      <c r="K420" s="656">
        <v>0.625</v>
      </c>
      <c r="L420" s="657">
        <f t="shared" si="31"/>
        <v>0.79166666666666607</v>
      </c>
    </row>
    <row r="421" spans="2:12">
      <c r="B421" s="660"/>
      <c r="C421" s="660" t="s">
        <v>374</v>
      </c>
      <c r="D421" s="661">
        <v>9</v>
      </c>
      <c r="E421" s="662">
        <v>43732</v>
      </c>
      <c r="F421" s="654" t="s">
        <v>247</v>
      </c>
      <c r="G421" s="658">
        <v>24.477227005355804</v>
      </c>
      <c r="H421" s="658" t="s">
        <v>347</v>
      </c>
      <c r="I421" s="663" t="s">
        <v>249</v>
      </c>
      <c r="J421" s="656">
        <v>0.75</v>
      </c>
      <c r="K421" s="656">
        <v>0.79166666666666663</v>
      </c>
      <c r="L421" s="657">
        <f t="shared" si="31"/>
        <v>0.8333333333333327</v>
      </c>
    </row>
    <row r="422" spans="2:12">
      <c r="B422" s="660"/>
      <c r="C422" s="660"/>
      <c r="D422" s="661"/>
      <c r="E422" s="662"/>
      <c r="F422" s="663"/>
      <c r="G422" s="658"/>
      <c r="H422" s="658"/>
      <c r="I422" s="663"/>
      <c r="J422" s="664"/>
      <c r="K422" s="664"/>
      <c r="L422" s="665"/>
    </row>
    <row r="423" spans="2:12">
      <c r="B423" s="660"/>
      <c r="C423" s="660" t="s">
        <v>374</v>
      </c>
      <c r="D423" s="661">
        <v>1</v>
      </c>
      <c r="E423" s="662">
        <v>43670</v>
      </c>
      <c r="F423" s="663" t="s">
        <v>382</v>
      </c>
      <c r="G423" s="658">
        <v>23.503129996671703</v>
      </c>
      <c r="H423" s="658" t="s">
        <v>347</v>
      </c>
      <c r="I423" s="663" t="s">
        <v>380</v>
      </c>
      <c r="J423" s="656">
        <v>0.66666666666666663</v>
      </c>
      <c r="K423" s="656">
        <v>0.79166666666666663</v>
      </c>
      <c r="L423" s="657">
        <f>K423-J423</f>
        <v>0.125</v>
      </c>
    </row>
    <row r="424" spans="2:12">
      <c r="B424" s="660"/>
      <c r="C424" s="660" t="s">
        <v>374</v>
      </c>
      <c r="D424" s="661">
        <v>2</v>
      </c>
      <c r="E424" s="662">
        <v>43690</v>
      </c>
      <c r="F424" s="663" t="s">
        <v>382</v>
      </c>
      <c r="G424" s="658">
        <v>19.330386292655291</v>
      </c>
      <c r="H424" s="658" t="s">
        <v>347</v>
      </c>
      <c r="I424" s="663" t="s">
        <v>380</v>
      </c>
      <c r="J424" s="656">
        <v>0.70833333333333304</v>
      </c>
      <c r="K424" s="656">
        <v>0.83333333333333304</v>
      </c>
      <c r="L424" s="657">
        <f t="shared" ref="L424:L430" si="32">(K424-J424)+L423</f>
        <v>0.25</v>
      </c>
    </row>
    <row r="425" spans="2:12">
      <c r="B425" s="660"/>
      <c r="C425" s="660" t="s">
        <v>374</v>
      </c>
      <c r="D425" s="661">
        <v>3</v>
      </c>
      <c r="E425" s="662">
        <v>43691</v>
      </c>
      <c r="F425" s="654" t="s">
        <v>247</v>
      </c>
      <c r="G425" s="658">
        <v>20.551226727689283</v>
      </c>
      <c r="H425" s="658" t="s">
        <v>347</v>
      </c>
      <c r="I425" s="663" t="s">
        <v>380</v>
      </c>
      <c r="J425" s="656">
        <v>0.75</v>
      </c>
      <c r="K425" s="656">
        <v>0.83333333333333304</v>
      </c>
      <c r="L425" s="657">
        <f t="shared" si="32"/>
        <v>0.33333333333333304</v>
      </c>
    </row>
    <row r="426" spans="2:12">
      <c r="B426" s="660"/>
      <c r="C426" s="660" t="s">
        <v>374</v>
      </c>
      <c r="D426" s="661">
        <v>4</v>
      </c>
      <c r="E426" s="662">
        <v>43692</v>
      </c>
      <c r="F426" s="654" t="s">
        <v>247</v>
      </c>
      <c r="G426" s="658">
        <v>20.551226727689283</v>
      </c>
      <c r="H426" s="658" t="s">
        <v>347</v>
      </c>
      <c r="I426" s="663" t="s">
        <v>380</v>
      </c>
      <c r="J426" s="656">
        <v>0.75</v>
      </c>
      <c r="K426" s="656">
        <v>0.83333333333333304</v>
      </c>
      <c r="L426" s="657">
        <f t="shared" si="32"/>
        <v>0.41666666666666607</v>
      </c>
    </row>
    <row r="427" spans="2:12">
      <c r="B427" s="660"/>
      <c r="C427" s="660" t="s">
        <v>374</v>
      </c>
      <c r="D427" s="661">
        <v>5</v>
      </c>
      <c r="E427" s="662">
        <v>43712</v>
      </c>
      <c r="F427" s="654" t="s">
        <v>247</v>
      </c>
      <c r="G427" s="658">
        <v>22.343463162448586</v>
      </c>
      <c r="H427" s="658" t="s">
        <v>347</v>
      </c>
      <c r="I427" s="663" t="s">
        <v>380</v>
      </c>
      <c r="J427" s="656">
        <v>0.70833333333333304</v>
      </c>
      <c r="K427" s="656">
        <v>0.83333333333333304</v>
      </c>
      <c r="L427" s="657">
        <f t="shared" si="32"/>
        <v>0.54166666666666607</v>
      </c>
    </row>
    <row r="428" spans="2:12">
      <c r="B428" s="660"/>
      <c r="C428" s="660" t="s">
        <v>374</v>
      </c>
      <c r="D428" s="661">
        <v>6</v>
      </c>
      <c r="E428" s="662">
        <v>43713</v>
      </c>
      <c r="F428" s="654" t="s">
        <v>247</v>
      </c>
      <c r="G428" s="658">
        <v>20.545418171599408</v>
      </c>
      <c r="H428" s="658" t="s">
        <v>347</v>
      </c>
      <c r="I428" s="663" t="s">
        <v>380</v>
      </c>
      <c r="J428" s="656">
        <v>0.70833333333333304</v>
      </c>
      <c r="K428" s="656">
        <v>0.83333333333333304</v>
      </c>
      <c r="L428" s="657">
        <f t="shared" si="32"/>
        <v>0.66666666666666607</v>
      </c>
    </row>
    <row r="429" spans="2:12">
      <c r="B429" s="660"/>
      <c r="C429" s="660" t="s">
        <v>374</v>
      </c>
      <c r="D429" s="661">
        <v>7</v>
      </c>
      <c r="E429" s="662">
        <v>43714</v>
      </c>
      <c r="F429" s="654" t="s">
        <v>247</v>
      </c>
      <c r="G429" s="658">
        <v>18.831689127520495</v>
      </c>
      <c r="H429" s="658" t="s">
        <v>347</v>
      </c>
      <c r="I429" s="663" t="s">
        <v>380</v>
      </c>
      <c r="J429" s="656">
        <v>0.75</v>
      </c>
      <c r="K429" s="656">
        <v>0.83333333333333304</v>
      </c>
      <c r="L429" s="657">
        <f t="shared" si="32"/>
        <v>0.74999999999999911</v>
      </c>
    </row>
    <row r="430" spans="2:12">
      <c r="B430" s="660"/>
      <c r="C430" s="660" t="s">
        <v>374</v>
      </c>
      <c r="D430" s="661">
        <v>8</v>
      </c>
      <c r="E430" s="662">
        <v>43732</v>
      </c>
      <c r="F430" s="663" t="s">
        <v>382</v>
      </c>
      <c r="G430" s="658">
        <v>13.488752058171789</v>
      </c>
      <c r="H430" s="658" t="s">
        <v>347</v>
      </c>
      <c r="I430" s="663" t="s">
        <v>380</v>
      </c>
      <c r="J430" s="656">
        <v>0.54166666666666663</v>
      </c>
      <c r="K430" s="656">
        <v>0.625</v>
      </c>
      <c r="L430" s="657">
        <f t="shared" si="32"/>
        <v>0.83333333333333248</v>
      </c>
    </row>
    <row r="431" spans="2:12">
      <c r="B431" s="660"/>
      <c r="C431" s="660"/>
      <c r="D431" s="661"/>
      <c r="E431" s="662"/>
      <c r="F431" s="663"/>
      <c r="G431" s="658"/>
      <c r="H431" s="658"/>
      <c r="I431" s="663"/>
      <c r="J431" s="664"/>
      <c r="K431" s="664"/>
      <c r="L431" s="665"/>
    </row>
    <row r="432" spans="2:12">
      <c r="B432" s="660"/>
      <c r="C432" s="660" t="s">
        <v>374</v>
      </c>
      <c r="D432" s="661">
        <v>1</v>
      </c>
      <c r="E432" s="662">
        <v>43670</v>
      </c>
      <c r="F432" s="663" t="s">
        <v>382</v>
      </c>
      <c r="G432" s="658">
        <v>24.27506534228959</v>
      </c>
      <c r="H432" s="658" t="s">
        <v>347</v>
      </c>
      <c r="I432" s="663" t="s">
        <v>381</v>
      </c>
      <c r="J432" s="656">
        <v>0.66666666666666663</v>
      </c>
      <c r="K432" s="656">
        <v>0.79166666666666663</v>
      </c>
      <c r="L432" s="657">
        <f>K432-J432</f>
        <v>0.125</v>
      </c>
    </row>
    <row r="433" spans="2:12">
      <c r="B433" s="660"/>
      <c r="C433" s="660" t="s">
        <v>374</v>
      </c>
      <c r="D433" s="661">
        <v>2</v>
      </c>
      <c r="E433" s="662">
        <v>43690</v>
      </c>
      <c r="F433" s="663" t="s">
        <v>382</v>
      </c>
      <c r="G433" s="658">
        <v>18.894550820941454</v>
      </c>
      <c r="H433" s="658" t="s">
        <v>347</v>
      </c>
      <c r="I433" s="663" t="s">
        <v>381</v>
      </c>
      <c r="J433" s="656">
        <v>0.70833333333333304</v>
      </c>
      <c r="K433" s="656">
        <v>0.83333333333333304</v>
      </c>
      <c r="L433" s="657">
        <f t="shared" ref="L433:L439" si="33">(K433-J433)+L432</f>
        <v>0.25</v>
      </c>
    </row>
    <row r="434" spans="2:12">
      <c r="B434" s="660"/>
      <c r="C434" s="660" t="s">
        <v>374</v>
      </c>
      <c r="D434" s="661">
        <v>3</v>
      </c>
      <c r="E434" s="662">
        <v>43691</v>
      </c>
      <c r="F434" s="654" t="s">
        <v>247</v>
      </c>
      <c r="G434" s="658">
        <v>20.629719084669052</v>
      </c>
      <c r="H434" s="658" t="s">
        <v>347</v>
      </c>
      <c r="I434" s="663" t="s">
        <v>381</v>
      </c>
      <c r="J434" s="656">
        <v>0.75</v>
      </c>
      <c r="K434" s="656">
        <v>0.83333333333333304</v>
      </c>
      <c r="L434" s="657">
        <f t="shared" si="33"/>
        <v>0.33333333333333304</v>
      </c>
    </row>
    <row r="435" spans="2:12">
      <c r="B435" s="660"/>
      <c r="C435" s="660" t="s">
        <v>374</v>
      </c>
      <c r="D435" s="661">
        <v>4</v>
      </c>
      <c r="E435" s="662">
        <v>43692</v>
      </c>
      <c r="F435" s="654" t="s">
        <v>247</v>
      </c>
      <c r="G435" s="658">
        <v>20.629719084669052</v>
      </c>
      <c r="H435" s="658" t="s">
        <v>347</v>
      </c>
      <c r="I435" s="663" t="s">
        <v>381</v>
      </c>
      <c r="J435" s="656">
        <v>0.75</v>
      </c>
      <c r="K435" s="656">
        <v>0.83333333333333304</v>
      </c>
      <c r="L435" s="657">
        <f t="shared" si="33"/>
        <v>0.41666666666666607</v>
      </c>
    </row>
    <row r="436" spans="2:12">
      <c r="B436" s="660"/>
      <c r="C436" s="660" t="s">
        <v>374</v>
      </c>
      <c r="D436" s="661">
        <v>5</v>
      </c>
      <c r="E436" s="662">
        <v>43712</v>
      </c>
      <c r="F436" s="654" t="s">
        <v>247</v>
      </c>
      <c r="G436" s="658">
        <v>22.790060572436804</v>
      </c>
      <c r="H436" s="658" t="s">
        <v>347</v>
      </c>
      <c r="I436" s="663" t="s">
        <v>381</v>
      </c>
      <c r="J436" s="656">
        <v>0.70833333333333304</v>
      </c>
      <c r="K436" s="656">
        <v>0.83333333333333304</v>
      </c>
      <c r="L436" s="657">
        <f t="shared" si="33"/>
        <v>0.54166666666666607</v>
      </c>
    </row>
    <row r="437" spans="2:12">
      <c r="B437" s="660"/>
      <c r="C437" s="660" t="s">
        <v>374</v>
      </c>
      <c r="D437" s="661">
        <v>6</v>
      </c>
      <c r="E437" s="662">
        <v>43713</v>
      </c>
      <c r="F437" s="654" t="s">
        <v>247</v>
      </c>
      <c r="G437" s="658">
        <v>20.466602636522271</v>
      </c>
      <c r="H437" s="658" t="s">
        <v>347</v>
      </c>
      <c r="I437" s="663" t="s">
        <v>381</v>
      </c>
      <c r="J437" s="656">
        <v>0.70833333333333304</v>
      </c>
      <c r="K437" s="656">
        <v>0.83333333333333304</v>
      </c>
      <c r="L437" s="657">
        <f t="shared" si="33"/>
        <v>0.66666666666666607</v>
      </c>
    </row>
    <row r="438" spans="2:12">
      <c r="B438" s="660"/>
      <c r="C438" s="660" t="s">
        <v>374</v>
      </c>
      <c r="D438" s="661">
        <v>7</v>
      </c>
      <c r="E438" s="662">
        <v>43714</v>
      </c>
      <c r="F438" s="654" t="s">
        <v>247</v>
      </c>
      <c r="G438" s="658">
        <v>18.419620004151614</v>
      </c>
      <c r="H438" s="658" t="s">
        <v>347</v>
      </c>
      <c r="I438" s="663" t="s">
        <v>381</v>
      </c>
      <c r="J438" s="656">
        <v>0.75</v>
      </c>
      <c r="K438" s="656">
        <v>0.83333333333333304</v>
      </c>
      <c r="L438" s="657">
        <f t="shared" si="33"/>
        <v>0.74999999999999911</v>
      </c>
    </row>
    <row r="439" spans="2:12">
      <c r="B439" s="660"/>
      <c r="C439" s="660" t="s">
        <v>374</v>
      </c>
      <c r="D439" s="661">
        <v>8</v>
      </c>
      <c r="E439" s="662">
        <v>43732</v>
      </c>
      <c r="F439" s="663" t="s">
        <v>382</v>
      </c>
      <c r="G439" s="658">
        <v>13.085130361176216</v>
      </c>
      <c r="H439" s="658" t="s">
        <v>347</v>
      </c>
      <c r="I439" s="663" t="s">
        <v>381</v>
      </c>
      <c r="J439" s="656">
        <v>0.54166666666666663</v>
      </c>
      <c r="K439" s="656">
        <v>0.625</v>
      </c>
      <c r="L439" s="657">
        <f t="shared" si="33"/>
        <v>0.83333333333333248</v>
      </c>
    </row>
    <row r="440" spans="2:12">
      <c r="B440" s="660"/>
      <c r="C440" s="660"/>
      <c r="D440" s="661"/>
      <c r="E440" s="662"/>
      <c r="F440" s="663"/>
      <c r="G440" s="658"/>
      <c r="H440" s="658"/>
      <c r="I440" s="663"/>
      <c r="J440" s="664"/>
      <c r="K440" s="664"/>
      <c r="L440" s="665"/>
    </row>
    <row r="441" spans="2:12">
      <c r="B441" s="660"/>
      <c r="C441" s="660" t="s">
        <v>374</v>
      </c>
      <c r="D441" s="661">
        <v>1</v>
      </c>
      <c r="E441" s="662">
        <v>43670</v>
      </c>
      <c r="F441" s="663" t="s">
        <v>382</v>
      </c>
      <c r="G441" s="658">
        <v>17.876805249384613</v>
      </c>
      <c r="H441" s="658" t="s">
        <v>347</v>
      </c>
      <c r="I441" s="663" t="s">
        <v>366</v>
      </c>
      <c r="J441" s="656">
        <v>0.66666666666666663</v>
      </c>
      <c r="K441" s="656">
        <v>0.79166666666666663</v>
      </c>
      <c r="L441" s="657">
        <f>K441-J441</f>
        <v>0.125</v>
      </c>
    </row>
    <row r="442" spans="2:12">
      <c r="B442" s="660"/>
      <c r="C442" s="660" t="s">
        <v>374</v>
      </c>
      <c r="D442" s="661">
        <v>2</v>
      </c>
      <c r="E442" s="662">
        <v>43690</v>
      </c>
      <c r="F442" s="663" t="s">
        <v>382</v>
      </c>
      <c r="G442" s="658">
        <v>13.834459328004492</v>
      </c>
      <c r="H442" s="658" t="s">
        <v>347</v>
      </c>
      <c r="I442" s="663" t="s">
        <v>366</v>
      </c>
      <c r="J442" s="656">
        <v>0.70833333333333304</v>
      </c>
      <c r="K442" s="656">
        <v>0.83333333333333304</v>
      </c>
      <c r="L442" s="657">
        <f t="shared" ref="L442:L450" si="34">(K442-J442)+L441</f>
        <v>0.25</v>
      </c>
    </row>
    <row r="443" spans="2:12">
      <c r="B443" s="660"/>
      <c r="C443" s="660" t="s">
        <v>374</v>
      </c>
      <c r="D443" s="661">
        <v>3</v>
      </c>
      <c r="E443" s="662">
        <v>43691</v>
      </c>
      <c r="F443" s="654" t="s">
        <v>247</v>
      </c>
      <c r="G443" s="658">
        <v>15.508522149197788</v>
      </c>
      <c r="H443" s="658" t="s">
        <v>347</v>
      </c>
      <c r="I443" s="663" t="s">
        <v>366</v>
      </c>
      <c r="J443" s="656">
        <v>0.75</v>
      </c>
      <c r="K443" s="656">
        <v>0.83333333333333304</v>
      </c>
      <c r="L443" s="657">
        <f t="shared" si="34"/>
        <v>0.33333333333333304</v>
      </c>
    </row>
    <row r="444" spans="2:12">
      <c r="B444" s="660"/>
      <c r="C444" s="660" t="s">
        <v>374</v>
      </c>
      <c r="D444" s="661">
        <v>4</v>
      </c>
      <c r="E444" s="662">
        <v>43692</v>
      </c>
      <c r="F444" s="654" t="s">
        <v>247</v>
      </c>
      <c r="G444" s="658">
        <v>15.508522149197788</v>
      </c>
      <c r="H444" s="658" t="s">
        <v>347</v>
      </c>
      <c r="I444" s="663" t="s">
        <v>366</v>
      </c>
      <c r="J444" s="656">
        <v>0.75</v>
      </c>
      <c r="K444" s="656">
        <v>0.83333333333333304</v>
      </c>
      <c r="L444" s="657">
        <f t="shared" si="34"/>
        <v>0.41666666666666607</v>
      </c>
    </row>
    <row r="445" spans="2:12">
      <c r="B445" s="660"/>
      <c r="C445" s="660" t="s">
        <v>374</v>
      </c>
      <c r="D445" s="661">
        <v>5</v>
      </c>
      <c r="E445" s="662">
        <v>43712</v>
      </c>
      <c r="F445" s="654" t="s">
        <v>247</v>
      </c>
      <c r="G445" s="658">
        <v>16.464763566232328</v>
      </c>
      <c r="H445" s="658" t="s">
        <v>347</v>
      </c>
      <c r="I445" s="663" t="s">
        <v>366</v>
      </c>
      <c r="J445" s="656">
        <v>0.70833333333333304</v>
      </c>
      <c r="K445" s="656">
        <v>0.83333333333333304</v>
      </c>
      <c r="L445" s="657">
        <f t="shared" si="34"/>
        <v>0.54166666666666607</v>
      </c>
    </row>
    <row r="446" spans="2:12">
      <c r="B446" s="660"/>
      <c r="C446" s="660" t="s">
        <v>374</v>
      </c>
      <c r="D446" s="661">
        <v>6</v>
      </c>
      <c r="E446" s="662">
        <v>43713</v>
      </c>
      <c r="F446" s="654" t="s">
        <v>247</v>
      </c>
      <c r="G446" s="658">
        <v>14.772496995938353</v>
      </c>
      <c r="H446" s="658" t="s">
        <v>347</v>
      </c>
      <c r="I446" s="663" t="s">
        <v>366</v>
      </c>
      <c r="J446" s="656">
        <v>0.70833333333333304</v>
      </c>
      <c r="K446" s="656">
        <v>0.83333333333333304</v>
      </c>
      <c r="L446" s="657">
        <f t="shared" si="34"/>
        <v>0.66666666666666607</v>
      </c>
    </row>
    <row r="447" spans="2:12">
      <c r="B447" s="660"/>
      <c r="C447" s="660" t="s">
        <v>374</v>
      </c>
      <c r="D447" s="661">
        <v>7</v>
      </c>
      <c r="E447" s="662">
        <v>43716</v>
      </c>
      <c r="F447" s="654" t="s">
        <v>384</v>
      </c>
      <c r="G447" s="658">
        <v>7.15096987509457</v>
      </c>
      <c r="H447" s="658" t="s">
        <v>347</v>
      </c>
      <c r="I447" s="663" t="s">
        <v>366</v>
      </c>
      <c r="J447" s="656">
        <v>0.77083333333333337</v>
      </c>
      <c r="K447" s="656">
        <v>0.77777777777777779</v>
      </c>
      <c r="L447" s="657">
        <f t="shared" si="34"/>
        <v>0.67361111111111049</v>
      </c>
    </row>
    <row r="448" spans="2:12">
      <c r="B448" s="660"/>
      <c r="C448" s="660" t="s">
        <v>374</v>
      </c>
      <c r="D448" s="661">
        <v>8</v>
      </c>
      <c r="E448" s="662">
        <v>43721</v>
      </c>
      <c r="F448" s="654" t="s">
        <v>247</v>
      </c>
      <c r="G448" s="658">
        <v>16.534200379646723</v>
      </c>
      <c r="H448" s="658" t="s">
        <v>347</v>
      </c>
      <c r="I448" s="663" t="s">
        <v>366</v>
      </c>
      <c r="J448" s="656">
        <v>0.75</v>
      </c>
      <c r="K448" s="656">
        <v>0.79166666666666663</v>
      </c>
      <c r="L448" s="657">
        <f t="shared" si="34"/>
        <v>0.71527777777777712</v>
      </c>
    </row>
    <row r="449" spans="2:12">
      <c r="B449" s="660"/>
      <c r="C449" s="660" t="s">
        <v>374</v>
      </c>
      <c r="D449" s="661">
        <v>9</v>
      </c>
      <c r="E449" s="662">
        <v>43732</v>
      </c>
      <c r="F449" s="663" t="s">
        <v>382</v>
      </c>
      <c r="G449" s="658">
        <v>9.0801893750702138</v>
      </c>
      <c r="H449" s="658" t="s">
        <v>347</v>
      </c>
      <c r="I449" s="663" t="s">
        <v>366</v>
      </c>
      <c r="J449" s="656">
        <v>0.54166666666666663</v>
      </c>
      <c r="K449" s="656">
        <v>0.625</v>
      </c>
      <c r="L449" s="657">
        <f t="shared" si="34"/>
        <v>0.79861111111111049</v>
      </c>
    </row>
    <row r="450" spans="2:12">
      <c r="B450" s="660"/>
      <c r="C450" s="660" t="s">
        <v>374</v>
      </c>
      <c r="D450" s="661">
        <v>10</v>
      </c>
      <c r="E450" s="662">
        <v>43732</v>
      </c>
      <c r="F450" s="654" t="s">
        <v>247</v>
      </c>
      <c r="G450" s="658">
        <v>13.184285612931532</v>
      </c>
      <c r="H450" s="658" t="s">
        <v>347</v>
      </c>
      <c r="I450" s="663" t="s">
        <v>366</v>
      </c>
      <c r="J450" s="656">
        <v>0.75</v>
      </c>
      <c r="K450" s="656">
        <v>0.79166666666666663</v>
      </c>
      <c r="L450" s="657">
        <f t="shared" si="34"/>
        <v>0.84027777777777712</v>
      </c>
    </row>
    <row r="451" spans="2:12">
      <c r="B451" s="660"/>
      <c r="C451" s="660"/>
      <c r="D451" s="661"/>
      <c r="E451" s="662"/>
      <c r="F451" s="663"/>
      <c r="G451" s="658"/>
      <c r="H451" s="658"/>
      <c r="I451" s="663"/>
      <c r="J451" s="664"/>
      <c r="K451" s="664"/>
      <c r="L451" s="665"/>
    </row>
    <row r="452" spans="2:12">
      <c r="B452" s="660"/>
      <c r="C452" s="660" t="s">
        <v>374</v>
      </c>
      <c r="D452" s="661">
        <v>1</v>
      </c>
      <c r="E452" s="662">
        <v>43670</v>
      </c>
      <c r="F452" s="663" t="s">
        <v>382</v>
      </c>
      <c r="G452" s="658">
        <v>0.38110624925102371</v>
      </c>
      <c r="H452" s="658" t="s">
        <v>347</v>
      </c>
      <c r="I452" s="663" t="s">
        <v>379</v>
      </c>
      <c r="J452" s="656">
        <v>0.66666666666666663</v>
      </c>
      <c r="K452" s="656">
        <v>0.79166666666666663</v>
      </c>
      <c r="L452" s="657">
        <f>K452-J452</f>
        <v>0.125</v>
      </c>
    </row>
    <row r="453" spans="2:12">
      <c r="B453" s="660"/>
      <c r="C453" s="660" t="s">
        <v>374</v>
      </c>
      <c r="D453" s="661">
        <v>2</v>
      </c>
      <c r="E453" s="662">
        <v>43690</v>
      </c>
      <c r="F453" s="663" t="s">
        <v>382</v>
      </c>
      <c r="G453" s="658">
        <v>0.33595719144492386</v>
      </c>
      <c r="H453" s="658" t="s">
        <v>347</v>
      </c>
      <c r="I453" s="663" t="s">
        <v>379</v>
      </c>
      <c r="J453" s="656">
        <v>0.70833333333333304</v>
      </c>
      <c r="K453" s="656">
        <v>0.83333333333333304</v>
      </c>
      <c r="L453" s="657">
        <f t="shared" ref="L453:L459" si="35">(K453-J453)+L452</f>
        <v>0.25</v>
      </c>
    </row>
    <row r="454" spans="2:12">
      <c r="B454" s="660"/>
      <c r="C454" s="660" t="s">
        <v>374</v>
      </c>
      <c r="D454" s="661">
        <v>3</v>
      </c>
      <c r="E454" s="662">
        <v>43712</v>
      </c>
      <c r="F454" s="654" t="s">
        <v>247</v>
      </c>
      <c r="G454" s="658">
        <v>0.36492802747430525</v>
      </c>
      <c r="H454" s="658" t="s">
        <v>347</v>
      </c>
      <c r="I454" s="663" t="s">
        <v>379</v>
      </c>
      <c r="J454" s="656">
        <v>0.70833333333333304</v>
      </c>
      <c r="K454" s="656">
        <v>0.83333333333333304</v>
      </c>
      <c r="L454" s="657">
        <f t="shared" si="35"/>
        <v>0.375</v>
      </c>
    </row>
    <row r="455" spans="2:12">
      <c r="B455" s="660"/>
      <c r="C455" s="660" t="s">
        <v>374</v>
      </c>
      <c r="D455" s="661">
        <v>4</v>
      </c>
      <c r="E455" s="662">
        <v>43713</v>
      </c>
      <c r="F455" s="654" t="s">
        <v>247</v>
      </c>
      <c r="G455" s="658">
        <v>0.34653152496327561</v>
      </c>
      <c r="H455" s="658" t="s">
        <v>347</v>
      </c>
      <c r="I455" s="663" t="s">
        <v>379</v>
      </c>
      <c r="J455" s="656">
        <v>0.70833333333333304</v>
      </c>
      <c r="K455" s="656">
        <v>0.83333333333333304</v>
      </c>
      <c r="L455" s="657">
        <f t="shared" si="35"/>
        <v>0.5</v>
      </c>
    </row>
    <row r="456" spans="2:12">
      <c r="B456" s="660"/>
      <c r="C456" s="660" t="s">
        <v>374</v>
      </c>
      <c r="D456" s="661">
        <v>5</v>
      </c>
      <c r="E456" s="662">
        <v>43716</v>
      </c>
      <c r="F456" s="654" t="s">
        <v>384</v>
      </c>
      <c r="G456" s="658">
        <v>0.25744133539991421</v>
      </c>
      <c r="H456" s="658" t="s">
        <v>347</v>
      </c>
      <c r="I456" s="663" t="s">
        <v>379</v>
      </c>
      <c r="J456" s="656">
        <v>0.77083333333333337</v>
      </c>
      <c r="K456" s="656">
        <v>0.77777777777777779</v>
      </c>
      <c r="L456" s="657">
        <f t="shared" si="35"/>
        <v>0.50694444444444442</v>
      </c>
    </row>
    <row r="457" spans="2:12">
      <c r="B457" s="660"/>
      <c r="C457" s="660" t="s">
        <v>374</v>
      </c>
      <c r="D457" s="661">
        <v>6</v>
      </c>
      <c r="E457" s="662">
        <v>43721</v>
      </c>
      <c r="F457" s="654" t="s">
        <v>247</v>
      </c>
      <c r="G457" s="658">
        <v>0.36332792077586734</v>
      </c>
      <c r="H457" s="658" t="s">
        <v>347</v>
      </c>
      <c r="I457" s="663" t="s">
        <v>379</v>
      </c>
      <c r="J457" s="656">
        <v>0.75</v>
      </c>
      <c r="K457" s="656">
        <v>0.79166666666666663</v>
      </c>
      <c r="L457" s="657">
        <f t="shared" si="35"/>
        <v>0.54861111111111105</v>
      </c>
    </row>
    <row r="458" spans="2:12">
      <c r="B458" s="660"/>
      <c r="C458" s="660" t="s">
        <v>374</v>
      </c>
      <c r="D458" s="661">
        <v>7</v>
      </c>
      <c r="E458" s="662">
        <v>43732</v>
      </c>
      <c r="F458" s="663" t="s">
        <v>382</v>
      </c>
      <c r="G458" s="658">
        <v>0.25454176369943265</v>
      </c>
      <c r="H458" s="658" t="s">
        <v>347</v>
      </c>
      <c r="I458" s="663" t="s">
        <v>379</v>
      </c>
      <c r="J458" s="656">
        <v>0.54166666666666663</v>
      </c>
      <c r="K458" s="656">
        <v>0.625</v>
      </c>
      <c r="L458" s="657">
        <f t="shared" si="35"/>
        <v>0.63194444444444442</v>
      </c>
    </row>
    <row r="459" spans="2:12">
      <c r="B459" s="660"/>
      <c r="C459" s="660" t="s">
        <v>374</v>
      </c>
      <c r="D459" s="661">
        <v>8</v>
      </c>
      <c r="E459" s="662">
        <v>43732</v>
      </c>
      <c r="F459" s="654" t="s">
        <v>247</v>
      </c>
      <c r="G459" s="658">
        <v>0.32779249115798303</v>
      </c>
      <c r="H459" s="658" t="s">
        <v>347</v>
      </c>
      <c r="I459" s="663" t="s">
        <v>379</v>
      </c>
      <c r="J459" s="656">
        <v>0.75</v>
      </c>
      <c r="K459" s="656">
        <v>0.83333333333333304</v>
      </c>
      <c r="L459" s="657">
        <f t="shared" si="35"/>
        <v>0.71527777777777746</v>
      </c>
    </row>
    <row r="460" spans="2:12">
      <c r="B460" s="660"/>
      <c r="C460" s="660" t="s">
        <v>374</v>
      </c>
      <c r="D460" s="661">
        <v>9</v>
      </c>
      <c r="E460" s="662">
        <v>43754</v>
      </c>
      <c r="F460" s="654" t="s">
        <v>382</v>
      </c>
      <c r="G460" s="658">
        <v>0.32388940431455598</v>
      </c>
      <c r="H460" s="658" t="s">
        <v>347</v>
      </c>
      <c r="I460" s="663" t="s">
        <v>379</v>
      </c>
      <c r="J460" s="656">
        <v>0.70833333333333337</v>
      </c>
      <c r="K460" s="656">
        <v>0.83333333333333304</v>
      </c>
      <c r="L460" s="657">
        <f t="shared" ref="L460" si="36">(K460-J460)+L459</f>
        <v>0.84027777777777712</v>
      </c>
    </row>
    <row r="461" spans="2:12">
      <c r="B461" s="660"/>
      <c r="C461" s="660"/>
      <c r="D461" s="661"/>
      <c r="E461" s="662"/>
      <c r="F461" s="663"/>
      <c r="G461" s="658"/>
      <c r="H461" s="658"/>
      <c r="I461" s="663"/>
      <c r="J461" s="664"/>
      <c r="K461" s="664"/>
      <c r="L461" s="665"/>
    </row>
    <row r="462" spans="2:12">
      <c r="B462" s="660"/>
      <c r="C462" s="660" t="s">
        <v>374</v>
      </c>
      <c r="D462" s="661">
        <v>1</v>
      </c>
      <c r="E462" s="662">
        <v>43670</v>
      </c>
      <c r="F462" s="663" t="s">
        <v>382</v>
      </c>
      <c r="G462" s="658">
        <v>12.428793031272729</v>
      </c>
      <c r="H462" s="658" t="s">
        <v>347</v>
      </c>
      <c r="I462" s="663" t="s">
        <v>251</v>
      </c>
      <c r="J462" s="656">
        <v>0.66666666666666663</v>
      </c>
      <c r="K462" s="656">
        <v>0.79166666666666663</v>
      </c>
      <c r="L462" s="657">
        <f>K462-J462</f>
        <v>0.125</v>
      </c>
    </row>
    <row r="463" spans="2:12">
      <c r="B463" s="660"/>
      <c r="C463" s="660" t="s">
        <v>374</v>
      </c>
      <c r="D463" s="661">
        <v>2</v>
      </c>
      <c r="E463" s="662">
        <v>43690</v>
      </c>
      <c r="F463" s="663" t="s">
        <v>382</v>
      </c>
      <c r="G463" s="658">
        <v>8.0456410126292859</v>
      </c>
      <c r="H463" s="658" t="s">
        <v>347</v>
      </c>
      <c r="I463" s="663" t="s">
        <v>251</v>
      </c>
      <c r="J463" s="656">
        <v>0.70833333333333304</v>
      </c>
      <c r="K463" s="656">
        <v>0.83333333333333304</v>
      </c>
      <c r="L463" s="657">
        <f t="shared" ref="L463:L470" si="37">(K463-J463)+L462</f>
        <v>0.25</v>
      </c>
    </row>
    <row r="464" spans="2:12">
      <c r="B464" s="660"/>
      <c r="C464" s="660" t="s">
        <v>374</v>
      </c>
      <c r="D464" s="661">
        <v>3</v>
      </c>
      <c r="E464" s="662">
        <v>43691</v>
      </c>
      <c r="F464" s="654" t="s">
        <v>247</v>
      </c>
      <c r="G464" s="658">
        <v>8.3041945032451068</v>
      </c>
      <c r="H464" s="658" t="s">
        <v>347</v>
      </c>
      <c r="I464" s="663" t="s">
        <v>251</v>
      </c>
      <c r="J464" s="656">
        <v>0.75</v>
      </c>
      <c r="K464" s="656">
        <v>0.83333333333333304</v>
      </c>
      <c r="L464" s="657">
        <f t="shared" si="37"/>
        <v>0.33333333333333304</v>
      </c>
    </row>
    <row r="465" spans="2:12">
      <c r="B465" s="660"/>
      <c r="C465" s="660" t="s">
        <v>374</v>
      </c>
      <c r="D465" s="661">
        <v>4</v>
      </c>
      <c r="E465" s="662">
        <v>43692</v>
      </c>
      <c r="F465" s="654" t="s">
        <v>247</v>
      </c>
      <c r="G465" s="658">
        <v>8.3041945032451068</v>
      </c>
      <c r="H465" s="658" t="s">
        <v>347</v>
      </c>
      <c r="I465" s="663" t="s">
        <v>251</v>
      </c>
      <c r="J465" s="656">
        <v>0.75</v>
      </c>
      <c r="K465" s="656">
        <v>0.83333333333333304</v>
      </c>
      <c r="L465" s="657">
        <f t="shared" si="37"/>
        <v>0.41666666666666607</v>
      </c>
    </row>
    <row r="466" spans="2:12">
      <c r="B466" s="660"/>
      <c r="C466" s="660" t="s">
        <v>374</v>
      </c>
      <c r="D466" s="661">
        <v>5</v>
      </c>
      <c r="E466" s="662">
        <v>43712</v>
      </c>
      <c r="F466" s="654" t="s">
        <v>247</v>
      </c>
      <c r="G466" s="658">
        <v>10.645124472967556</v>
      </c>
      <c r="H466" s="658" t="s">
        <v>347</v>
      </c>
      <c r="I466" s="663" t="s">
        <v>251</v>
      </c>
      <c r="J466" s="656">
        <v>0.70833333333333304</v>
      </c>
      <c r="K466" s="656">
        <v>0.83333333333333304</v>
      </c>
      <c r="L466" s="657">
        <f t="shared" si="37"/>
        <v>0.54166666666666607</v>
      </c>
    </row>
    <row r="467" spans="2:12">
      <c r="B467" s="660"/>
      <c r="C467" s="660" t="s">
        <v>374</v>
      </c>
      <c r="D467" s="661">
        <v>6</v>
      </c>
      <c r="E467" s="662">
        <v>43713</v>
      </c>
      <c r="F467" s="654" t="s">
        <v>247</v>
      </c>
      <c r="G467" s="658">
        <v>9.0315575163198591</v>
      </c>
      <c r="H467" s="658" t="s">
        <v>347</v>
      </c>
      <c r="I467" s="663" t="s">
        <v>251</v>
      </c>
      <c r="J467" s="656">
        <v>0.70833333333333304</v>
      </c>
      <c r="K467" s="656">
        <v>0.83333333333333304</v>
      </c>
      <c r="L467" s="657">
        <f t="shared" si="37"/>
        <v>0.66666666666666607</v>
      </c>
    </row>
    <row r="468" spans="2:12">
      <c r="B468" s="660"/>
      <c r="C468" s="660" t="s">
        <v>374</v>
      </c>
      <c r="D468" s="661">
        <v>7</v>
      </c>
      <c r="E468" s="662">
        <v>43721</v>
      </c>
      <c r="F468" s="654" t="s">
        <v>247</v>
      </c>
      <c r="G468" s="658">
        <v>9.2230407761918496</v>
      </c>
      <c r="H468" s="658" t="s">
        <v>347</v>
      </c>
      <c r="I468" s="663" t="s">
        <v>251</v>
      </c>
      <c r="J468" s="656">
        <v>0.75</v>
      </c>
      <c r="K468" s="656">
        <v>0.79166666666666663</v>
      </c>
      <c r="L468" s="657">
        <f t="shared" si="37"/>
        <v>0.7083333333333327</v>
      </c>
    </row>
    <row r="469" spans="2:12">
      <c r="B469" s="660"/>
      <c r="C469" s="660" t="s">
        <v>374</v>
      </c>
      <c r="D469" s="661">
        <v>8</v>
      </c>
      <c r="E469" s="662">
        <v>43732</v>
      </c>
      <c r="F469" s="663" t="s">
        <v>382</v>
      </c>
      <c r="G469" s="658">
        <v>6.5946763780595097</v>
      </c>
      <c r="H469" s="658" t="s">
        <v>347</v>
      </c>
      <c r="I469" s="663" t="s">
        <v>251</v>
      </c>
      <c r="J469" s="656">
        <v>0.54166666666666663</v>
      </c>
      <c r="K469" s="656">
        <v>0.625</v>
      </c>
      <c r="L469" s="657">
        <f t="shared" si="37"/>
        <v>0.79166666666666607</v>
      </c>
    </row>
    <row r="470" spans="2:12">
      <c r="B470" s="660"/>
      <c r="C470" s="660" t="s">
        <v>374</v>
      </c>
      <c r="D470" s="661">
        <v>9</v>
      </c>
      <c r="E470" s="662">
        <v>43732</v>
      </c>
      <c r="F470" s="654" t="s">
        <v>247</v>
      </c>
      <c r="G470" s="658">
        <v>6.5560159773517173</v>
      </c>
      <c r="H470" s="658" t="s">
        <v>347</v>
      </c>
      <c r="I470" s="663" t="s">
        <v>251</v>
      </c>
      <c r="J470" s="656">
        <v>0.75</v>
      </c>
      <c r="K470" s="656">
        <v>0.79166666666666663</v>
      </c>
      <c r="L470" s="657">
        <f t="shared" si="37"/>
        <v>0.8333333333333327</v>
      </c>
    </row>
    <row r="471" spans="2:12">
      <c r="B471" s="660"/>
      <c r="C471" s="660"/>
      <c r="D471" s="661"/>
      <c r="E471" s="662"/>
      <c r="F471" s="663"/>
      <c r="G471" s="658"/>
      <c r="H471" s="658"/>
      <c r="I471" s="663"/>
      <c r="J471" s="664"/>
      <c r="K471" s="664"/>
      <c r="L471" s="665"/>
    </row>
    <row r="472" spans="2:12">
      <c r="B472" s="660"/>
      <c r="C472" s="660" t="s">
        <v>332</v>
      </c>
      <c r="D472" s="661">
        <v>1</v>
      </c>
      <c r="E472" s="662">
        <v>43670</v>
      </c>
      <c r="F472" s="663" t="s">
        <v>382</v>
      </c>
      <c r="G472" s="658">
        <v>36.155232374316917</v>
      </c>
      <c r="H472" s="658" t="s">
        <v>347</v>
      </c>
      <c r="I472" s="654" t="s">
        <v>248</v>
      </c>
      <c r="J472" s="656">
        <v>0.75</v>
      </c>
      <c r="K472" s="656">
        <v>0.83333333333333337</v>
      </c>
      <c r="L472" s="657">
        <f>K472-J472</f>
        <v>8.333333333333337E-2</v>
      </c>
    </row>
    <row r="473" spans="2:12">
      <c r="B473" s="660"/>
      <c r="C473" s="660" t="s">
        <v>332</v>
      </c>
      <c r="D473" s="661">
        <v>2</v>
      </c>
      <c r="E473" s="662">
        <v>43690</v>
      </c>
      <c r="F473" s="663" t="s">
        <v>382</v>
      </c>
      <c r="G473" s="658">
        <v>24.267428850000009</v>
      </c>
      <c r="H473" s="658" t="s">
        <v>347</v>
      </c>
      <c r="I473" s="654" t="s">
        <v>248</v>
      </c>
      <c r="J473" s="656">
        <v>0.70833333333333304</v>
      </c>
      <c r="K473" s="656">
        <v>0.75</v>
      </c>
      <c r="L473" s="657">
        <f t="shared" ref="L473:L486" si="38">(K473-J473)+L472</f>
        <v>0.12500000000000033</v>
      </c>
    </row>
    <row r="474" spans="2:12">
      <c r="B474" s="660"/>
      <c r="C474" s="660" t="s">
        <v>332</v>
      </c>
      <c r="D474" s="661">
        <v>3</v>
      </c>
      <c r="E474" s="662">
        <v>43690</v>
      </c>
      <c r="F474" s="663" t="s">
        <v>382</v>
      </c>
      <c r="G474" s="658">
        <v>19.951830000440218</v>
      </c>
      <c r="H474" s="658" t="s">
        <v>347</v>
      </c>
      <c r="I474" s="654" t="s">
        <v>248</v>
      </c>
      <c r="J474" s="656">
        <v>0.83333333333333337</v>
      </c>
      <c r="K474" s="656">
        <v>0.875</v>
      </c>
      <c r="L474" s="657">
        <f t="shared" si="38"/>
        <v>0.16666666666666696</v>
      </c>
    </row>
    <row r="475" spans="2:12">
      <c r="B475" s="660"/>
      <c r="C475" s="660" t="s">
        <v>332</v>
      </c>
      <c r="D475" s="661">
        <v>4</v>
      </c>
      <c r="E475" s="662">
        <v>43691</v>
      </c>
      <c r="F475" s="654" t="s">
        <v>247</v>
      </c>
      <c r="G475" s="658">
        <v>29.45595840000006</v>
      </c>
      <c r="H475" s="658" t="s">
        <v>347</v>
      </c>
      <c r="I475" s="654" t="s">
        <v>248</v>
      </c>
      <c r="J475" s="656">
        <v>0.70833333333333304</v>
      </c>
      <c r="K475" s="656">
        <v>0.875</v>
      </c>
      <c r="L475" s="657">
        <f t="shared" si="38"/>
        <v>0.33333333333333393</v>
      </c>
    </row>
    <row r="476" spans="2:12">
      <c r="B476" s="660"/>
      <c r="C476" s="660" t="s">
        <v>332</v>
      </c>
      <c r="D476" s="661">
        <v>5</v>
      </c>
      <c r="E476" s="662">
        <v>43692</v>
      </c>
      <c r="F476" s="654" t="s">
        <v>247</v>
      </c>
      <c r="G476" s="658">
        <v>29.50781280000006</v>
      </c>
      <c r="H476" s="658" t="s">
        <v>347</v>
      </c>
      <c r="I476" s="654" t="s">
        <v>248</v>
      </c>
      <c r="J476" s="656">
        <v>0.70833333333333304</v>
      </c>
      <c r="K476" s="656">
        <v>0.875</v>
      </c>
      <c r="L476" s="657">
        <f t="shared" si="38"/>
        <v>0.50000000000000089</v>
      </c>
    </row>
    <row r="477" spans="2:12">
      <c r="B477" s="660"/>
      <c r="C477" s="660" t="s">
        <v>332</v>
      </c>
      <c r="D477" s="661">
        <v>6</v>
      </c>
      <c r="E477" s="662">
        <v>43698</v>
      </c>
      <c r="F477" s="654" t="s">
        <v>247</v>
      </c>
      <c r="G477" s="658">
        <v>25.844829435448808</v>
      </c>
      <c r="H477" s="658" t="s">
        <v>347</v>
      </c>
      <c r="I477" s="654" t="s">
        <v>248</v>
      </c>
      <c r="J477" s="656">
        <v>0.79166666666666663</v>
      </c>
      <c r="K477" s="656">
        <v>0.83333333333333337</v>
      </c>
      <c r="L477" s="657">
        <f t="shared" si="38"/>
        <v>0.54166666666666763</v>
      </c>
    </row>
    <row r="478" spans="2:12">
      <c r="B478" s="660"/>
      <c r="C478" s="660" t="s">
        <v>332</v>
      </c>
      <c r="D478" s="661">
        <v>7</v>
      </c>
      <c r="E478" s="662">
        <v>43703</v>
      </c>
      <c r="F478" s="654" t="s">
        <v>247</v>
      </c>
      <c r="G478" s="658">
        <v>27.572315317387449</v>
      </c>
      <c r="H478" s="658" t="s">
        <v>347</v>
      </c>
      <c r="I478" s="654" t="s">
        <v>248</v>
      </c>
      <c r="J478" s="656">
        <v>0.75</v>
      </c>
      <c r="K478" s="656">
        <v>0.83333333333333337</v>
      </c>
      <c r="L478" s="657">
        <f t="shared" si="38"/>
        <v>0.625000000000001</v>
      </c>
    </row>
    <row r="479" spans="2:12">
      <c r="B479" s="660"/>
      <c r="C479" s="660" t="s">
        <v>332</v>
      </c>
      <c r="D479" s="661">
        <v>8</v>
      </c>
      <c r="E479" s="662">
        <v>43704</v>
      </c>
      <c r="F479" s="654" t="s">
        <v>247</v>
      </c>
      <c r="G479" s="658">
        <v>22.607960399818015</v>
      </c>
      <c r="H479" s="658" t="s">
        <v>347</v>
      </c>
      <c r="I479" s="654" t="s">
        <v>248</v>
      </c>
      <c r="J479" s="656">
        <v>0.75</v>
      </c>
      <c r="K479" s="656">
        <v>0.83333333333333337</v>
      </c>
      <c r="L479" s="657">
        <f t="shared" si="38"/>
        <v>0.70833333333333437</v>
      </c>
    </row>
    <row r="480" spans="2:12">
      <c r="B480" s="660"/>
      <c r="C480" s="660" t="s">
        <v>332</v>
      </c>
      <c r="D480" s="661">
        <v>9</v>
      </c>
      <c r="E480" s="662">
        <v>43705</v>
      </c>
      <c r="F480" s="654" t="s">
        <v>247</v>
      </c>
      <c r="G480" s="658">
        <v>16.763459534596095</v>
      </c>
      <c r="H480" s="658" t="s">
        <v>347</v>
      </c>
      <c r="I480" s="654" t="s">
        <v>248</v>
      </c>
      <c r="J480" s="656">
        <v>0.75</v>
      </c>
      <c r="K480" s="656">
        <v>0.83333333333333337</v>
      </c>
      <c r="L480" s="657">
        <f t="shared" si="38"/>
        <v>0.79166666666666774</v>
      </c>
    </row>
    <row r="481" spans="2:12">
      <c r="B481" s="660"/>
      <c r="C481" s="660" t="s">
        <v>332</v>
      </c>
      <c r="D481" s="661">
        <v>10</v>
      </c>
      <c r="E481" s="662">
        <v>43711</v>
      </c>
      <c r="F481" s="654" t="s">
        <v>247</v>
      </c>
      <c r="G481" s="658">
        <v>26.004547715384117</v>
      </c>
      <c r="H481" s="658" t="s">
        <v>347</v>
      </c>
      <c r="I481" s="654" t="s">
        <v>248</v>
      </c>
      <c r="J481" s="656">
        <v>0.75</v>
      </c>
      <c r="K481" s="656">
        <v>0.83333333333333337</v>
      </c>
      <c r="L481" s="657">
        <f t="shared" si="38"/>
        <v>0.87500000000000111</v>
      </c>
    </row>
    <row r="482" spans="2:12">
      <c r="B482" s="660"/>
      <c r="C482" s="660" t="s">
        <v>332</v>
      </c>
      <c r="D482" s="661">
        <v>11</v>
      </c>
      <c r="E482" s="662">
        <v>43712</v>
      </c>
      <c r="F482" s="654" t="s">
        <v>247</v>
      </c>
      <c r="G482" s="658">
        <v>33.600054599999986</v>
      </c>
      <c r="H482" s="658" t="s">
        <v>347</v>
      </c>
      <c r="I482" s="654" t="s">
        <v>248</v>
      </c>
      <c r="J482" s="656">
        <v>0.70833333333333304</v>
      </c>
      <c r="K482" s="656">
        <v>0.875</v>
      </c>
      <c r="L482" s="657">
        <f t="shared" si="38"/>
        <v>1.0416666666666681</v>
      </c>
    </row>
    <row r="483" spans="2:12">
      <c r="B483" s="660"/>
      <c r="C483" s="660" t="s">
        <v>332</v>
      </c>
      <c r="D483" s="661">
        <v>12</v>
      </c>
      <c r="E483" s="662">
        <v>43713</v>
      </c>
      <c r="F483" s="654" t="s">
        <v>247</v>
      </c>
      <c r="G483" s="658">
        <v>28.056915000000025</v>
      </c>
      <c r="H483" s="658" t="s">
        <v>347</v>
      </c>
      <c r="I483" s="654" t="s">
        <v>248</v>
      </c>
      <c r="J483" s="656">
        <v>0.70833333333333304</v>
      </c>
      <c r="K483" s="656">
        <v>0.875</v>
      </c>
      <c r="L483" s="657">
        <f t="shared" si="38"/>
        <v>1.208333333333335</v>
      </c>
    </row>
    <row r="484" spans="2:12">
      <c r="B484" s="660"/>
      <c r="C484" s="660" t="s">
        <v>332</v>
      </c>
      <c r="D484" s="661">
        <v>13</v>
      </c>
      <c r="E484" s="662">
        <v>43721</v>
      </c>
      <c r="F484" s="654" t="s">
        <v>247</v>
      </c>
      <c r="G484" s="658">
        <v>33.429112868393979</v>
      </c>
      <c r="H484" s="658" t="s">
        <v>347</v>
      </c>
      <c r="I484" s="654" t="s">
        <v>248</v>
      </c>
      <c r="J484" s="656">
        <v>0.75</v>
      </c>
      <c r="K484" s="656">
        <v>0.83333333333333337</v>
      </c>
      <c r="L484" s="657">
        <f t="shared" si="38"/>
        <v>1.2916666666666683</v>
      </c>
    </row>
    <row r="485" spans="2:12">
      <c r="B485" s="660"/>
      <c r="C485" s="660" t="s">
        <v>332</v>
      </c>
      <c r="D485" s="661">
        <v>14</v>
      </c>
      <c r="E485" s="662">
        <v>43732</v>
      </c>
      <c r="F485" s="654" t="s">
        <v>247</v>
      </c>
      <c r="G485" s="658">
        <v>23.120553600000026</v>
      </c>
      <c r="H485" s="658" t="s">
        <v>347</v>
      </c>
      <c r="I485" s="654" t="s">
        <v>248</v>
      </c>
      <c r="J485" s="656">
        <v>0.70833333333333304</v>
      </c>
      <c r="K485" s="656">
        <v>0.83333333333333337</v>
      </c>
      <c r="L485" s="657">
        <f t="shared" si="38"/>
        <v>1.4166666666666687</v>
      </c>
    </row>
    <row r="486" spans="2:12">
      <c r="B486" s="660"/>
      <c r="C486" s="660" t="s">
        <v>332</v>
      </c>
      <c r="D486" s="661">
        <v>15</v>
      </c>
      <c r="E486" s="662">
        <v>43733</v>
      </c>
      <c r="F486" s="654" t="s">
        <v>247</v>
      </c>
      <c r="G486" s="658">
        <v>14.393632771640183</v>
      </c>
      <c r="H486" s="658" t="s">
        <v>347</v>
      </c>
      <c r="I486" s="654" t="s">
        <v>248</v>
      </c>
      <c r="J486" s="656">
        <v>0.75</v>
      </c>
      <c r="K486" s="656">
        <v>0.83333333333333337</v>
      </c>
      <c r="L486" s="657">
        <f t="shared" si="38"/>
        <v>1.5000000000000022</v>
      </c>
    </row>
    <row r="487" spans="2:12">
      <c r="B487" s="660"/>
      <c r="C487" s="660" t="s">
        <v>332</v>
      </c>
      <c r="D487" s="661">
        <v>16</v>
      </c>
      <c r="E487" s="662">
        <v>43754</v>
      </c>
      <c r="F487" s="663" t="s">
        <v>382</v>
      </c>
      <c r="G487" s="658">
        <v>13.271822044865104</v>
      </c>
      <c r="H487" s="658" t="s">
        <v>347</v>
      </c>
      <c r="I487" s="654" t="s">
        <v>248</v>
      </c>
      <c r="J487" s="656">
        <v>0.54166666666666663</v>
      </c>
      <c r="K487" s="656">
        <v>0.70833333333333337</v>
      </c>
      <c r="L487" s="657">
        <f t="shared" ref="L487" si="39">(K487-J487)+L486</f>
        <v>1.666666666666669</v>
      </c>
    </row>
    <row r="488" spans="2:12">
      <c r="B488" s="660"/>
      <c r="C488" s="660"/>
      <c r="D488" s="661"/>
      <c r="E488" s="662"/>
      <c r="F488" s="663"/>
      <c r="G488" s="658"/>
      <c r="H488" s="658"/>
      <c r="I488" s="663"/>
      <c r="J488" s="664"/>
      <c r="K488" s="664"/>
      <c r="L488" s="665"/>
    </row>
    <row r="489" spans="2:12">
      <c r="B489" s="660"/>
      <c r="C489" s="660" t="s">
        <v>332</v>
      </c>
      <c r="D489" s="661">
        <v>1</v>
      </c>
      <c r="E489" s="662">
        <v>43670</v>
      </c>
      <c r="F489" s="663" t="s">
        <v>382</v>
      </c>
      <c r="G489" s="658">
        <v>8.6971669549687647</v>
      </c>
      <c r="H489" s="658" t="s">
        <v>347</v>
      </c>
      <c r="I489" s="654" t="s">
        <v>249</v>
      </c>
      <c r="J489" s="656">
        <v>0.75</v>
      </c>
      <c r="K489" s="656">
        <v>0.83333333333333337</v>
      </c>
      <c r="L489" s="657">
        <f>K489-J489</f>
        <v>8.333333333333337E-2</v>
      </c>
    </row>
    <row r="490" spans="2:12">
      <c r="B490" s="660"/>
      <c r="C490" s="660" t="s">
        <v>332</v>
      </c>
      <c r="D490" s="661">
        <v>2</v>
      </c>
      <c r="E490" s="662">
        <v>43690</v>
      </c>
      <c r="F490" s="663" t="s">
        <v>382</v>
      </c>
      <c r="G490" s="658">
        <v>6.2720474767049961</v>
      </c>
      <c r="H490" s="658" t="s">
        <v>347</v>
      </c>
      <c r="I490" s="654" t="s">
        <v>249</v>
      </c>
      <c r="J490" s="656">
        <v>0.70833333333333304</v>
      </c>
      <c r="K490" s="656">
        <v>0.75</v>
      </c>
      <c r="L490" s="657">
        <f t="shared" ref="L490:L502" si="40">(K490-J490)+L489</f>
        <v>0.12500000000000033</v>
      </c>
    </row>
    <row r="491" spans="2:12">
      <c r="B491" s="660"/>
      <c r="C491" s="660" t="s">
        <v>332</v>
      </c>
      <c r="D491" s="661">
        <v>3</v>
      </c>
      <c r="E491" s="662">
        <v>43690</v>
      </c>
      <c r="F491" s="663" t="s">
        <v>382</v>
      </c>
      <c r="G491" s="658">
        <v>5.1566577482685423</v>
      </c>
      <c r="H491" s="658" t="s">
        <v>347</v>
      </c>
      <c r="I491" s="654" t="s">
        <v>249</v>
      </c>
      <c r="J491" s="656">
        <v>0.83333333333333337</v>
      </c>
      <c r="K491" s="656">
        <v>0.875</v>
      </c>
      <c r="L491" s="657">
        <f t="shared" si="40"/>
        <v>0.16666666666666696</v>
      </c>
    </row>
    <row r="492" spans="2:12">
      <c r="B492" s="660"/>
      <c r="C492" s="660" t="s">
        <v>332</v>
      </c>
      <c r="D492" s="661">
        <v>4</v>
      </c>
      <c r="E492" s="662">
        <v>43691</v>
      </c>
      <c r="F492" s="654" t="s">
        <v>247</v>
      </c>
      <c r="G492" s="658">
        <v>7.304108625269996</v>
      </c>
      <c r="H492" s="658" t="s">
        <v>347</v>
      </c>
      <c r="I492" s="654" t="s">
        <v>249</v>
      </c>
      <c r="J492" s="656">
        <v>0.70833333333333304</v>
      </c>
      <c r="K492" s="656">
        <v>0.875</v>
      </c>
      <c r="L492" s="657">
        <f t="shared" si="40"/>
        <v>0.33333333333333393</v>
      </c>
    </row>
    <row r="493" spans="2:12">
      <c r="B493" s="660"/>
      <c r="C493" s="660" t="s">
        <v>332</v>
      </c>
      <c r="D493" s="661">
        <v>5</v>
      </c>
      <c r="E493" s="662">
        <v>43692</v>
      </c>
      <c r="F493" s="654" t="s">
        <v>247</v>
      </c>
      <c r="G493" s="658">
        <v>7.3182146674199968</v>
      </c>
      <c r="H493" s="658" t="s">
        <v>347</v>
      </c>
      <c r="I493" s="654" t="s">
        <v>249</v>
      </c>
      <c r="J493" s="656">
        <v>0.70833333333333304</v>
      </c>
      <c r="K493" s="656">
        <v>0.875</v>
      </c>
      <c r="L493" s="657">
        <f t="shared" si="40"/>
        <v>0.50000000000000089</v>
      </c>
    </row>
    <row r="494" spans="2:12">
      <c r="B494" s="660"/>
      <c r="C494" s="660" t="s">
        <v>332</v>
      </c>
      <c r="D494" s="661">
        <v>6</v>
      </c>
      <c r="E494" s="662">
        <v>43698</v>
      </c>
      <c r="F494" s="654" t="s">
        <v>247</v>
      </c>
      <c r="G494" s="658">
        <v>6.4868752946672208</v>
      </c>
      <c r="H494" s="658" t="s">
        <v>347</v>
      </c>
      <c r="I494" s="654" t="s">
        <v>249</v>
      </c>
      <c r="J494" s="656">
        <v>0.79166666666666663</v>
      </c>
      <c r="K494" s="656">
        <v>0.83333333333333337</v>
      </c>
      <c r="L494" s="657">
        <f t="shared" si="40"/>
        <v>0.54166666666666763</v>
      </c>
    </row>
    <row r="495" spans="2:12">
      <c r="B495" s="660"/>
      <c r="C495" s="660" t="s">
        <v>332</v>
      </c>
      <c r="D495" s="661">
        <v>7</v>
      </c>
      <c r="E495" s="662">
        <v>43704</v>
      </c>
      <c r="F495" s="654" t="s">
        <v>247</v>
      </c>
      <c r="G495" s="658">
        <v>5.90956674581349</v>
      </c>
      <c r="H495" s="658" t="s">
        <v>347</v>
      </c>
      <c r="I495" s="654" t="s">
        <v>249</v>
      </c>
      <c r="J495" s="656">
        <v>0.75</v>
      </c>
      <c r="K495" s="656">
        <v>0.83333333333333337</v>
      </c>
      <c r="L495" s="657">
        <f t="shared" si="40"/>
        <v>0.625000000000001</v>
      </c>
    </row>
    <row r="496" spans="2:12">
      <c r="B496" s="660"/>
      <c r="C496" s="660" t="s">
        <v>332</v>
      </c>
      <c r="D496" s="661">
        <v>8</v>
      </c>
      <c r="E496" s="662">
        <v>43705</v>
      </c>
      <c r="F496" s="654" t="s">
        <v>247</v>
      </c>
      <c r="G496" s="658">
        <v>4.6969836554075082</v>
      </c>
      <c r="H496" s="658" t="s">
        <v>347</v>
      </c>
      <c r="I496" s="654" t="s">
        <v>249</v>
      </c>
      <c r="J496" s="656">
        <v>0.75</v>
      </c>
      <c r="K496" s="656">
        <v>0.83333333333333337</v>
      </c>
      <c r="L496" s="657">
        <f t="shared" si="40"/>
        <v>0.70833333333333437</v>
      </c>
    </row>
    <row r="497" spans="2:12">
      <c r="B497" s="660"/>
      <c r="C497" s="660" t="s">
        <v>332</v>
      </c>
      <c r="D497" s="661">
        <v>9</v>
      </c>
      <c r="E497" s="662">
        <v>43711</v>
      </c>
      <c r="F497" s="654" t="s">
        <v>247</v>
      </c>
      <c r="G497" s="658">
        <v>6.5790222519871246</v>
      </c>
      <c r="H497" s="658" t="s">
        <v>347</v>
      </c>
      <c r="I497" s="654" t="s">
        <v>249</v>
      </c>
      <c r="J497" s="656">
        <v>0.75</v>
      </c>
      <c r="K497" s="656">
        <v>0.83333333333333337</v>
      </c>
      <c r="L497" s="657">
        <f t="shared" si="40"/>
        <v>0.79166666666666774</v>
      </c>
    </row>
    <row r="498" spans="2:12">
      <c r="B498" s="660"/>
      <c r="C498" s="660" t="s">
        <v>332</v>
      </c>
      <c r="D498" s="661">
        <v>10</v>
      </c>
      <c r="E498" s="662">
        <v>43712</v>
      </c>
      <c r="F498" s="654" t="s">
        <v>247</v>
      </c>
      <c r="G498" s="658">
        <v>8.0851260336750066</v>
      </c>
      <c r="H498" s="658" t="s">
        <v>347</v>
      </c>
      <c r="I498" s="654" t="s">
        <v>249</v>
      </c>
      <c r="J498" s="656">
        <v>0.70833333333333304</v>
      </c>
      <c r="K498" s="656">
        <v>0.875</v>
      </c>
      <c r="L498" s="657">
        <f t="shared" si="40"/>
        <v>0.9583333333333347</v>
      </c>
    </row>
    <row r="499" spans="2:12">
      <c r="B499" s="660"/>
      <c r="C499" s="660" t="s">
        <v>332</v>
      </c>
      <c r="D499" s="661">
        <v>11</v>
      </c>
      <c r="E499" s="662">
        <v>43713</v>
      </c>
      <c r="F499" s="654" t="s">
        <v>247</v>
      </c>
      <c r="G499" s="658">
        <v>6.9956394348749962</v>
      </c>
      <c r="H499" s="658" t="s">
        <v>347</v>
      </c>
      <c r="I499" s="654" t="s">
        <v>249</v>
      </c>
      <c r="J499" s="656">
        <v>0.70833333333333304</v>
      </c>
      <c r="K499" s="656">
        <v>0.875</v>
      </c>
      <c r="L499" s="657">
        <f t="shared" si="40"/>
        <v>1.1250000000000018</v>
      </c>
    </row>
    <row r="500" spans="2:12">
      <c r="B500" s="660"/>
      <c r="C500" s="660" t="s">
        <v>332</v>
      </c>
      <c r="D500" s="661">
        <v>12</v>
      </c>
      <c r="E500" s="662">
        <v>43721</v>
      </c>
      <c r="F500" s="654" t="s">
        <v>247</v>
      </c>
      <c r="G500" s="658">
        <v>8.0436728148283603</v>
      </c>
      <c r="H500" s="658" t="s">
        <v>347</v>
      </c>
      <c r="I500" s="654" t="s">
        <v>249</v>
      </c>
      <c r="J500" s="656">
        <v>0.75</v>
      </c>
      <c r="K500" s="656">
        <v>0.83333333333333337</v>
      </c>
      <c r="L500" s="657">
        <f t="shared" si="40"/>
        <v>1.2083333333333353</v>
      </c>
    </row>
    <row r="501" spans="2:12">
      <c r="B501" s="660"/>
      <c r="C501" s="660" t="s">
        <v>332</v>
      </c>
      <c r="D501" s="661">
        <v>13</v>
      </c>
      <c r="E501" s="662">
        <v>43732</v>
      </c>
      <c r="F501" s="654" t="s">
        <v>247</v>
      </c>
      <c r="G501" s="658">
        <v>5.9698104537434986</v>
      </c>
      <c r="H501" s="658" t="s">
        <v>347</v>
      </c>
      <c r="I501" s="654" t="s">
        <v>249</v>
      </c>
      <c r="J501" s="656">
        <v>0.75</v>
      </c>
      <c r="K501" s="656">
        <v>0.83333333333333337</v>
      </c>
      <c r="L501" s="657">
        <f t="shared" si="40"/>
        <v>1.2916666666666687</v>
      </c>
    </row>
    <row r="502" spans="2:12">
      <c r="B502" s="660"/>
      <c r="C502" s="660" t="s">
        <v>332</v>
      </c>
      <c r="D502" s="661">
        <v>14</v>
      </c>
      <c r="E502" s="662">
        <v>43733</v>
      </c>
      <c r="F502" s="654" t="s">
        <v>247</v>
      </c>
      <c r="G502" s="658">
        <v>4.1921760785391839</v>
      </c>
      <c r="H502" s="658" t="s">
        <v>347</v>
      </c>
      <c r="I502" s="654" t="s">
        <v>249</v>
      </c>
      <c r="J502" s="656">
        <v>0.75</v>
      </c>
      <c r="K502" s="656">
        <v>0.79166666666666663</v>
      </c>
      <c r="L502" s="657">
        <f t="shared" si="40"/>
        <v>1.3333333333333353</v>
      </c>
    </row>
    <row r="503" spans="2:12">
      <c r="B503" s="660"/>
      <c r="C503" s="660" t="s">
        <v>332</v>
      </c>
      <c r="D503" s="661">
        <v>15</v>
      </c>
      <c r="E503" s="662">
        <v>43754</v>
      </c>
      <c r="F503" s="663" t="s">
        <v>382</v>
      </c>
      <c r="G503" s="658">
        <v>3.5092684796155873</v>
      </c>
      <c r="H503" s="658" t="s">
        <v>347</v>
      </c>
      <c r="I503" s="654" t="s">
        <v>249</v>
      </c>
      <c r="J503" s="656">
        <v>0.54166666666666663</v>
      </c>
      <c r="K503" s="656">
        <v>0.70833333333333337</v>
      </c>
      <c r="L503" s="657">
        <f t="shared" ref="L503:L505" si="41">(K503-J503)+L502</f>
        <v>1.500000000000002</v>
      </c>
    </row>
    <row r="504" spans="2:12">
      <c r="B504" s="660"/>
      <c r="C504" s="660" t="s">
        <v>332</v>
      </c>
      <c r="D504" s="661">
        <v>16</v>
      </c>
      <c r="E504" s="662">
        <v>43759</v>
      </c>
      <c r="F504" s="654" t="s">
        <v>247</v>
      </c>
      <c r="G504" s="658">
        <v>5.3239966086565458</v>
      </c>
      <c r="H504" s="658" t="s">
        <v>347</v>
      </c>
      <c r="I504" s="654" t="s">
        <v>249</v>
      </c>
      <c r="J504" s="656">
        <v>0.75</v>
      </c>
      <c r="K504" s="656">
        <v>0.83333333333333337</v>
      </c>
      <c r="L504" s="657">
        <f t="shared" si="41"/>
        <v>1.5833333333333353</v>
      </c>
    </row>
    <row r="505" spans="2:12">
      <c r="B505" s="660"/>
      <c r="C505" s="660" t="s">
        <v>332</v>
      </c>
      <c r="D505" s="661">
        <v>17</v>
      </c>
      <c r="E505" s="662">
        <v>43760</v>
      </c>
      <c r="F505" s="654" t="s">
        <v>247</v>
      </c>
      <c r="G505" s="658">
        <v>5.6460097664465305</v>
      </c>
      <c r="H505" s="658" t="s">
        <v>347</v>
      </c>
      <c r="I505" s="654" t="s">
        <v>249</v>
      </c>
      <c r="J505" s="656">
        <v>0.75</v>
      </c>
      <c r="K505" s="656">
        <v>0.83333333333333337</v>
      </c>
      <c r="L505" s="657">
        <f t="shared" si="41"/>
        <v>1.6666666666666687</v>
      </c>
    </row>
    <row r="506" spans="2:12">
      <c r="B506" s="660"/>
      <c r="C506" s="660"/>
      <c r="D506" s="661"/>
      <c r="E506" s="662"/>
      <c r="F506" s="663"/>
      <c r="G506" s="658"/>
      <c r="H506" s="658"/>
      <c r="I506" s="663"/>
      <c r="J506" s="664"/>
      <c r="K506" s="664"/>
      <c r="L506" s="665"/>
    </row>
    <row r="507" spans="2:12">
      <c r="B507" s="660"/>
      <c r="C507" s="660" t="s">
        <v>332</v>
      </c>
      <c r="D507" s="661">
        <v>1</v>
      </c>
      <c r="E507" s="662">
        <v>43670</v>
      </c>
      <c r="F507" s="663" t="s">
        <v>382</v>
      </c>
      <c r="G507" s="658">
        <v>18.489268024700515</v>
      </c>
      <c r="H507" s="658" t="s">
        <v>347</v>
      </c>
      <c r="I507" s="654" t="s">
        <v>250</v>
      </c>
      <c r="J507" s="656">
        <v>0.75</v>
      </c>
      <c r="K507" s="656">
        <v>0.83333333333333337</v>
      </c>
      <c r="L507" s="657">
        <f>K507-J507</f>
        <v>8.333333333333337E-2</v>
      </c>
    </row>
    <row r="508" spans="2:12">
      <c r="B508" s="660"/>
      <c r="C508" s="660" t="s">
        <v>332</v>
      </c>
      <c r="D508" s="661">
        <v>2</v>
      </c>
      <c r="E508" s="662">
        <v>43690</v>
      </c>
      <c r="F508" s="663" t="s">
        <v>382</v>
      </c>
      <c r="G508" s="658">
        <v>12.4804314455625</v>
      </c>
      <c r="H508" s="658" t="s">
        <v>347</v>
      </c>
      <c r="I508" s="654" t="s">
        <v>250</v>
      </c>
      <c r="J508" s="656">
        <v>0.70833333333333304</v>
      </c>
      <c r="K508" s="656">
        <v>0.75</v>
      </c>
      <c r="L508" s="657">
        <f t="shared" ref="L508:L521" si="42">(K508-J508)+L507</f>
        <v>0.12500000000000033</v>
      </c>
    </row>
    <row r="509" spans="2:12">
      <c r="B509" s="660"/>
      <c r="C509" s="660" t="s">
        <v>332</v>
      </c>
      <c r="D509" s="661">
        <v>3</v>
      </c>
      <c r="E509" s="662">
        <v>43690</v>
      </c>
      <c r="F509" s="663" t="s">
        <v>382</v>
      </c>
      <c r="G509" s="658">
        <v>10.260973590286689</v>
      </c>
      <c r="H509" s="658" t="s">
        <v>347</v>
      </c>
      <c r="I509" s="654" t="s">
        <v>250</v>
      </c>
      <c r="J509" s="656">
        <v>0.83333333333333337</v>
      </c>
      <c r="K509" s="656">
        <v>0.875</v>
      </c>
      <c r="L509" s="657">
        <f t="shared" si="42"/>
        <v>0.16666666666666696</v>
      </c>
    </row>
    <row r="510" spans="2:12">
      <c r="B510" s="660"/>
      <c r="C510" s="660" t="s">
        <v>332</v>
      </c>
      <c r="D510" s="661">
        <v>4</v>
      </c>
      <c r="E510" s="662">
        <v>43691</v>
      </c>
      <c r="F510" s="654" t="s">
        <v>247</v>
      </c>
      <c r="G510" s="658">
        <v>15.094270331999972</v>
      </c>
      <c r="H510" s="658" t="s">
        <v>347</v>
      </c>
      <c r="I510" s="654" t="s">
        <v>250</v>
      </c>
      <c r="J510" s="656">
        <v>0.70833333333333304</v>
      </c>
      <c r="K510" s="656">
        <v>0.875</v>
      </c>
      <c r="L510" s="657">
        <f t="shared" si="42"/>
        <v>0.33333333333333393</v>
      </c>
    </row>
    <row r="511" spans="2:12">
      <c r="B511" s="660"/>
      <c r="C511" s="660" t="s">
        <v>332</v>
      </c>
      <c r="D511" s="661">
        <v>5</v>
      </c>
      <c r="E511" s="662">
        <v>43692</v>
      </c>
      <c r="F511" s="654" t="s">
        <v>247</v>
      </c>
      <c r="G511" s="658">
        <v>15.121318571999973</v>
      </c>
      <c r="H511" s="658" t="s">
        <v>347</v>
      </c>
      <c r="I511" s="654" t="s">
        <v>250</v>
      </c>
      <c r="J511" s="656">
        <v>0.70833333333333304</v>
      </c>
      <c r="K511" s="656">
        <v>0.875</v>
      </c>
      <c r="L511" s="657">
        <f t="shared" si="42"/>
        <v>0.50000000000000089</v>
      </c>
    </row>
    <row r="512" spans="2:12">
      <c r="B512" s="660"/>
      <c r="C512" s="660" t="s">
        <v>332</v>
      </c>
      <c r="D512" s="661">
        <v>6</v>
      </c>
      <c r="E512" s="662">
        <v>43698</v>
      </c>
      <c r="F512" s="654" t="s">
        <v>247</v>
      </c>
      <c r="G512" s="658">
        <v>14.142525491077322</v>
      </c>
      <c r="H512" s="658" t="s">
        <v>347</v>
      </c>
      <c r="I512" s="654" t="s">
        <v>250</v>
      </c>
      <c r="J512" s="656">
        <v>0.75</v>
      </c>
      <c r="K512" s="656">
        <v>0.83333333333333337</v>
      </c>
      <c r="L512" s="657">
        <f t="shared" si="42"/>
        <v>0.58333333333333426</v>
      </c>
    </row>
    <row r="513" spans="2:12">
      <c r="B513" s="660"/>
      <c r="C513" s="660" t="s">
        <v>332</v>
      </c>
      <c r="D513" s="661">
        <v>7</v>
      </c>
      <c r="E513" s="662">
        <v>43703</v>
      </c>
      <c r="F513" s="654" t="s">
        <v>247</v>
      </c>
      <c r="G513" s="658">
        <v>14.145675695000133</v>
      </c>
      <c r="H513" s="658" t="s">
        <v>347</v>
      </c>
      <c r="I513" s="654" t="s">
        <v>250</v>
      </c>
      <c r="J513" s="656">
        <v>0.75</v>
      </c>
      <c r="K513" s="656">
        <v>0.83333333333333337</v>
      </c>
      <c r="L513" s="657">
        <f t="shared" si="42"/>
        <v>0.66666666666666763</v>
      </c>
    </row>
    <row r="514" spans="2:12">
      <c r="B514" s="660"/>
      <c r="C514" s="660" t="s">
        <v>332</v>
      </c>
      <c r="D514" s="661">
        <v>8</v>
      </c>
      <c r="E514" s="662">
        <v>43704</v>
      </c>
      <c r="F514" s="654" t="s">
        <v>247</v>
      </c>
      <c r="G514" s="658">
        <v>11.637276148418634</v>
      </c>
      <c r="H514" s="658" t="s">
        <v>347</v>
      </c>
      <c r="I514" s="654" t="s">
        <v>250</v>
      </c>
      <c r="J514" s="656">
        <v>0.75</v>
      </c>
      <c r="K514" s="656">
        <v>0.83333333333333337</v>
      </c>
      <c r="L514" s="657">
        <f t="shared" si="42"/>
        <v>0.750000000000001</v>
      </c>
    </row>
    <row r="515" spans="2:12">
      <c r="B515" s="660"/>
      <c r="C515" s="660" t="s">
        <v>332</v>
      </c>
      <c r="D515" s="661">
        <v>9</v>
      </c>
      <c r="E515" s="662">
        <v>43705</v>
      </c>
      <c r="F515" s="654" t="s">
        <v>247</v>
      </c>
      <c r="G515" s="658">
        <v>8.7266874804021128</v>
      </c>
      <c r="H515" s="658" t="s">
        <v>347</v>
      </c>
      <c r="I515" s="654" t="s">
        <v>250</v>
      </c>
      <c r="J515" s="656">
        <v>0.75</v>
      </c>
      <c r="K515" s="656">
        <v>0.83333333333333337</v>
      </c>
      <c r="L515" s="657">
        <f t="shared" si="42"/>
        <v>0.83333333333333437</v>
      </c>
    </row>
    <row r="516" spans="2:12">
      <c r="B516" s="660"/>
      <c r="C516" s="660" t="s">
        <v>332</v>
      </c>
      <c r="D516" s="661">
        <v>10</v>
      </c>
      <c r="E516" s="662">
        <v>43711</v>
      </c>
      <c r="F516" s="654" t="s">
        <v>247</v>
      </c>
      <c r="G516" s="658">
        <v>13.317210657128046</v>
      </c>
      <c r="H516" s="658" t="s">
        <v>347</v>
      </c>
      <c r="I516" s="654" t="s">
        <v>250</v>
      </c>
      <c r="J516" s="656">
        <v>0.75</v>
      </c>
      <c r="K516" s="656">
        <v>0.83333333333333337</v>
      </c>
      <c r="L516" s="657">
        <f t="shared" si="42"/>
        <v>0.91666666666666774</v>
      </c>
    </row>
    <row r="517" spans="2:12">
      <c r="B517" s="660"/>
      <c r="C517" s="660" t="s">
        <v>332</v>
      </c>
      <c r="D517" s="661">
        <v>11</v>
      </c>
      <c r="E517" s="662">
        <v>43712</v>
      </c>
      <c r="F517" s="654" t="s">
        <v>247</v>
      </c>
      <c r="G517" s="658">
        <v>17.146718171624983</v>
      </c>
      <c r="H517" s="658" t="s">
        <v>347</v>
      </c>
      <c r="I517" s="654" t="s">
        <v>250</v>
      </c>
      <c r="J517" s="656">
        <v>0.70833333333333304</v>
      </c>
      <c r="K517" s="656">
        <v>0.875</v>
      </c>
      <c r="L517" s="657">
        <f t="shared" si="42"/>
        <v>1.0833333333333348</v>
      </c>
    </row>
    <row r="518" spans="2:12">
      <c r="B518" s="660"/>
      <c r="C518" s="660" t="s">
        <v>332</v>
      </c>
      <c r="D518" s="661">
        <v>12</v>
      </c>
      <c r="E518" s="662">
        <v>43713</v>
      </c>
      <c r="F518" s="654" t="s">
        <v>247</v>
      </c>
      <c r="G518" s="658">
        <v>14.3533108546875</v>
      </c>
      <c r="H518" s="658" t="s">
        <v>347</v>
      </c>
      <c r="I518" s="654" t="s">
        <v>250</v>
      </c>
      <c r="J518" s="656">
        <v>0.70833333333333304</v>
      </c>
      <c r="K518" s="656">
        <v>0.875</v>
      </c>
      <c r="L518" s="657">
        <f t="shared" si="42"/>
        <v>1.2500000000000018</v>
      </c>
    </row>
    <row r="519" spans="2:12">
      <c r="B519" s="660"/>
      <c r="C519" s="660" t="s">
        <v>332</v>
      </c>
      <c r="D519" s="661">
        <v>13</v>
      </c>
      <c r="E519" s="662">
        <v>43721</v>
      </c>
      <c r="F519" s="654" t="s">
        <v>247</v>
      </c>
      <c r="G519" s="658">
        <v>17.079536232954013</v>
      </c>
      <c r="H519" s="658" t="s">
        <v>347</v>
      </c>
      <c r="I519" s="654" t="s">
        <v>250</v>
      </c>
      <c r="J519" s="656">
        <v>0.75</v>
      </c>
      <c r="K519" s="656">
        <v>0.83333333333333337</v>
      </c>
      <c r="L519" s="657">
        <f t="shared" si="42"/>
        <v>1.3333333333333353</v>
      </c>
    </row>
    <row r="520" spans="2:12">
      <c r="B520" s="660"/>
      <c r="C520" s="660" t="s">
        <v>332</v>
      </c>
      <c r="D520" s="661">
        <v>14</v>
      </c>
      <c r="E520" s="662">
        <v>43732</v>
      </c>
      <c r="F520" s="654" t="s">
        <v>247</v>
      </c>
      <c r="G520" s="658">
        <v>11.922554889000056</v>
      </c>
      <c r="H520" s="658" t="s">
        <v>347</v>
      </c>
      <c r="I520" s="654" t="s">
        <v>250</v>
      </c>
      <c r="J520" s="656">
        <v>0.70833333333333304</v>
      </c>
      <c r="K520" s="656">
        <v>0.83333333333333337</v>
      </c>
      <c r="L520" s="657">
        <f t="shared" si="42"/>
        <v>1.4583333333333357</v>
      </c>
    </row>
    <row r="521" spans="2:12">
      <c r="B521" s="660"/>
      <c r="C521" s="660" t="s">
        <v>332</v>
      </c>
      <c r="D521" s="661">
        <v>15</v>
      </c>
      <c r="E521" s="662">
        <v>43733</v>
      </c>
      <c r="F521" s="654" t="s">
        <v>247</v>
      </c>
      <c r="G521" s="658">
        <v>7.5720746270249215</v>
      </c>
      <c r="H521" s="658" t="s">
        <v>347</v>
      </c>
      <c r="I521" s="654" t="s">
        <v>250</v>
      </c>
      <c r="J521" s="656">
        <v>0.75</v>
      </c>
      <c r="K521" s="656">
        <v>0.79166666666666663</v>
      </c>
      <c r="L521" s="657">
        <f t="shared" si="42"/>
        <v>1.5000000000000022</v>
      </c>
    </row>
    <row r="522" spans="2:12">
      <c r="B522" s="660"/>
      <c r="C522" s="660" t="s">
        <v>332</v>
      </c>
      <c r="D522" s="661">
        <v>16</v>
      </c>
      <c r="E522" s="662">
        <v>43754</v>
      </c>
      <c r="F522" s="663" t="s">
        <v>382</v>
      </c>
      <c r="G522" s="658">
        <v>6.8699529529264627</v>
      </c>
      <c r="H522" s="658" t="s">
        <v>347</v>
      </c>
      <c r="I522" s="654" t="s">
        <v>250</v>
      </c>
      <c r="J522" s="656">
        <v>0.54166666666666663</v>
      </c>
      <c r="K522" s="656">
        <v>0.70833333333333337</v>
      </c>
      <c r="L522" s="657">
        <f t="shared" ref="L522" si="43">(K522-J522)+L521</f>
        <v>1.666666666666669</v>
      </c>
    </row>
    <row r="523" spans="2:12">
      <c r="B523" s="660"/>
      <c r="C523" s="660"/>
      <c r="D523" s="661"/>
      <c r="E523" s="662"/>
      <c r="F523" s="663"/>
      <c r="G523" s="658"/>
      <c r="H523" s="658"/>
      <c r="I523" s="663"/>
      <c r="J523" s="664"/>
      <c r="K523" s="664"/>
      <c r="L523" s="665"/>
    </row>
    <row r="524" spans="2:12">
      <c r="B524" s="660"/>
      <c r="C524" s="660" t="s">
        <v>332</v>
      </c>
      <c r="D524" s="661">
        <v>1</v>
      </c>
      <c r="E524" s="662">
        <v>43670</v>
      </c>
      <c r="F524" s="663" t="s">
        <v>382</v>
      </c>
      <c r="G524" s="658">
        <v>2.0839742408452389</v>
      </c>
      <c r="H524" s="658" t="s">
        <v>347</v>
      </c>
      <c r="I524" s="654" t="s">
        <v>366</v>
      </c>
      <c r="J524" s="656">
        <v>0.75</v>
      </c>
      <c r="K524" s="656">
        <v>0.83333333333333337</v>
      </c>
      <c r="L524" s="657">
        <f>K524-J524</f>
        <v>8.333333333333337E-2</v>
      </c>
    </row>
    <row r="525" spans="2:12">
      <c r="B525" s="660"/>
      <c r="C525" s="660" t="s">
        <v>332</v>
      </c>
      <c r="D525" s="661">
        <v>2</v>
      </c>
      <c r="E525" s="662">
        <v>43690</v>
      </c>
      <c r="F525" s="663" t="s">
        <v>382</v>
      </c>
      <c r="G525" s="658">
        <v>1.5284393572186517</v>
      </c>
      <c r="H525" s="658" t="s">
        <v>347</v>
      </c>
      <c r="I525" s="654" t="s">
        <v>366</v>
      </c>
      <c r="J525" s="656">
        <v>0.70833333333333304</v>
      </c>
      <c r="K525" s="656">
        <v>0.75</v>
      </c>
      <c r="L525" s="657">
        <f t="shared" ref="L525:L539" si="44">(K525-J525)+L524</f>
        <v>0.12500000000000033</v>
      </c>
    </row>
    <row r="526" spans="2:12">
      <c r="B526" s="660"/>
      <c r="C526" s="660" t="s">
        <v>332</v>
      </c>
      <c r="D526" s="661">
        <v>3</v>
      </c>
      <c r="E526" s="662">
        <v>43690</v>
      </c>
      <c r="F526" s="663" t="s">
        <v>382</v>
      </c>
      <c r="G526" s="658">
        <v>1.2566293038171881</v>
      </c>
      <c r="H526" s="658" t="s">
        <v>347</v>
      </c>
      <c r="I526" s="654" t="s">
        <v>366</v>
      </c>
      <c r="J526" s="656">
        <v>0.83333333333333337</v>
      </c>
      <c r="K526" s="656">
        <v>0.875</v>
      </c>
      <c r="L526" s="657">
        <f t="shared" si="44"/>
        <v>0.16666666666666696</v>
      </c>
    </row>
    <row r="527" spans="2:12">
      <c r="B527" s="660"/>
      <c r="C527" s="660" t="s">
        <v>332</v>
      </c>
      <c r="D527" s="661">
        <v>4</v>
      </c>
      <c r="E527" s="662">
        <v>43691</v>
      </c>
      <c r="F527" s="654" t="s">
        <v>247</v>
      </c>
      <c r="G527" s="658">
        <v>1.7698862772455981</v>
      </c>
      <c r="H527" s="658" t="s">
        <v>347</v>
      </c>
      <c r="I527" s="654" t="s">
        <v>366</v>
      </c>
      <c r="J527" s="656">
        <v>0.70833333333333304</v>
      </c>
      <c r="K527" s="656">
        <v>0.875</v>
      </c>
      <c r="L527" s="657">
        <f t="shared" si="44"/>
        <v>0.33333333333333393</v>
      </c>
    </row>
    <row r="528" spans="2:12">
      <c r="B528" s="660"/>
      <c r="C528" s="660" t="s">
        <v>332</v>
      </c>
      <c r="D528" s="661">
        <v>5</v>
      </c>
      <c r="E528" s="662">
        <v>43692</v>
      </c>
      <c r="F528" s="654" t="s">
        <v>247</v>
      </c>
      <c r="G528" s="658">
        <v>1.774063821566398</v>
      </c>
      <c r="H528" s="658" t="s">
        <v>347</v>
      </c>
      <c r="I528" s="654" t="s">
        <v>366</v>
      </c>
      <c r="J528" s="656">
        <v>0.70833333333333304</v>
      </c>
      <c r="K528" s="656">
        <v>0.875</v>
      </c>
      <c r="L528" s="657">
        <f t="shared" si="44"/>
        <v>0.50000000000000089</v>
      </c>
    </row>
    <row r="529" spans="2:12">
      <c r="B529" s="660"/>
      <c r="C529" s="660" t="s">
        <v>332</v>
      </c>
      <c r="D529" s="661">
        <v>6</v>
      </c>
      <c r="E529" s="662">
        <v>43698</v>
      </c>
      <c r="F529" s="654" t="s">
        <v>247</v>
      </c>
      <c r="G529" s="658">
        <v>1.5746586617834133</v>
      </c>
      <c r="H529" s="658" t="s">
        <v>347</v>
      </c>
      <c r="I529" s="654" t="s">
        <v>366</v>
      </c>
      <c r="J529" s="656">
        <v>0.79166666666666663</v>
      </c>
      <c r="K529" s="656">
        <v>0.83333333333333337</v>
      </c>
      <c r="L529" s="657">
        <f t="shared" si="44"/>
        <v>0.54166666666666763</v>
      </c>
    </row>
    <row r="530" spans="2:12">
      <c r="B530" s="660"/>
      <c r="C530" s="660" t="s">
        <v>332</v>
      </c>
      <c r="D530" s="661">
        <v>7</v>
      </c>
      <c r="E530" s="662">
        <v>43703</v>
      </c>
      <c r="F530" s="654" t="s">
        <v>247</v>
      </c>
      <c r="G530" s="658">
        <v>1.6774970065988355</v>
      </c>
      <c r="H530" s="658" t="s">
        <v>347</v>
      </c>
      <c r="I530" s="654" t="s">
        <v>366</v>
      </c>
      <c r="J530" s="656">
        <v>0.75</v>
      </c>
      <c r="K530" s="656">
        <v>0.83333333333333337</v>
      </c>
      <c r="L530" s="657">
        <f t="shared" si="44"/>
        <v>0.625000000000001</v>
      </c>
    </row>
    <row r="531" spans="2:12">
      <c r="B531" s="660"/>
      <c r="C531" s="660" t="s">
        <v>332</v>
      </c>
      <c r="D531" s="661">
        <v>8</v>
      </c>
      <c r="E531" s="662">
        <v>43704</v>
      </c>
      <c r="F531" s="654" t="s">
        <v>247</v>
      </c>
      <c r="G531" s="658">
        <v>1.4436974795086341</v>
      </c>
      <c r="H531" s="658" t="s">
        <v>347</v>
      </c>
      <c r="I531" s="654" t="s">
        <v>366</v>
      </c>
      <c r="J531" s="656">
        <v>0.75</v>
      </c>
      <c r="K531" s="656">
        <v>0.83333333333333337</v>
      </c>
      <c r="L531" s="657">
        <f t="shared" si="44"/>
        <v>0.70833333333333437</v>
      </c>
    </row>
    <row r="532" spans="2:12">
      <c r="B532" s="660"/>
      <c r="C532" s="660" t="s">
        <v>332</v>
      </c>
      <c r="D532" s="661">
        <v>9</v>
      </c>
      <c r="E532" s="662">
        <v>43705</v>
      </c>
      <c r="F532" s="654" t="s">
        <v>247</v>
      </c>
      <c r="G532" s="658">
        <v>1.1592778457191049</v>
      </c>
      <c r="H532" s="658" t="s">
        <v>347</v>
      </c>
      <c r="I532" s="654" t="s">
        <v>366</v>
      </c>
      <c r="J532" s="656">
        <v>0.75</v>
      </c>
      <c r="K532" s="656">
        <v>0.83333333333333337</v>
      </c>
      <c r="L532" s="657">
        <f t="shared" si="44"/>
        <v>0.79166666666666774</v>
      </c>
    </row>
    <row r="533" spans="2:12">
      <c r="B533" s="660"/>
      <c r="C533" s="660" t="s">
        <v>332</v>
      </c>
      <c r="D533" s="661">
        <v>10</v>
      </c>
      <c r="E533" s="662">
        <v>43711</v>
      </c>
      <c r="F533" s="654" t="s">
        <v>247</v>
      </c>
      <c r="G533" s="658">
        <v>1.6024945130084935</v>
      </c>
      <c r="H533" s="658" t="s">
        <v>347</v>
      </c>
      <c r="I533" s="654" t="s">
        <v>366</v>
      </c>
      <c r="J533" s="656">
        <v>0.75</v>
      </c>
      <c r="K533" s="656">
        <v>0.83333333333333337</v>
      </c>
      <c r="L533" s="657">
        <f t="shared" si="44"/>
        <v>0.87500000000000111</v>
      </c>
    </row>
    <row r="534" spans="2:12">
      <c r="B534" s="660"/>
      <c r="C534" s="660" t="s">
        <v>332</v>
      </c>
      <c r="D534" s="661">
        <v>11</v>
      </c>
      <c r="E534" s="662">
        <v>43712</v>
      </c>
      <c r="F534" s="654" t="s">
        <v>247</v>
      </c>
      <c r="G534" s="658">
        <v>1.9535360529545995</v>
      </c>
      <c r="H534" s="658" t="s">
        <v>347</v>
      </c>
      <c r="I534" s="654" t="s">
        <v>366</v>
      </c>
      <c r="J534" s="656">
        <v>0.70833333333333304</v>
      </c>
      <c r="K534" s="656">
        <v>0.875</v>
      </c>
      <c r="L534" s="657">
        <f t="shared" si="44"/>
        <v>1.0416666666666681</v>
      </c>
    </row>
    <row r="535" spans="2:12">
      <c r="B535" s="660"/>
      <c r="C535" s="660" t="s">
        <v>332</v>
      </c>
      <c r="D535" s="661">
        <v>12</v>
      </c>
      <c r="E535" s="662">
        <v>43713</v>
      </c>
      <c r="F535" s="654" t="s">
        <v>247</v>
      </c>
      <c r="G535" s="658">
        <v>1.7019137716875028</v>
      </c>
      <c r="H535" s="658" t="s">
        <v>347</v>
      </c>
      <c r="I535" s="654" t="s">
        <v>366</v>
      </c>
      <c r="J535" s="656">
        <v>0.70833333333333304</v>
      </c>
      <c r="K535" s="656">
        <v>0.875</v>
      </c>
      <c r="L535" s="657">
        <f t="shared" si="44"/>
        <v>1.208333333333335</v>
      </c>
    </row>
    <row r="536" spans="2:12">
      <c r="B536" s="660"/>
      <c r="C536" s="660" t="s">
        <v>332</v>
      </c>
      <c r="D536" s="661">
        <v>13</v>
      </c>
      <c r="E536" s="662">
        <v>43716</v>
      </c>
      <c r="F536" s="654" t="s">
        <v>384</v>
      </c>
      <c r="G536" s="658">
        <v>0.69961198349954046</v>
      </c>
      <c r="H536" s="658" t="s">
        <v>347</v>
      </c>
      <c r="I536" s="654" t="s">
        <v>366</v>
      </c>
      <c r="J536" s="656">
        <v>0.77083333333333337</v>
      </c>
      <c r="K536" s="656">
        <v>0.77777777777777779</v>
      </c>
      <c r="L536" s="657">
        <f t="shared" si="44"/>
        <v>1.2152777777777795</v>
      </c>
    </row>
    <row r="537" spans="2:12">
      <c r="B537" s="660"/>
      <c r="C537" s="660" t="s">
        <v>332</v>
      </c>
      <c r="D537" s="661">
        <v>14</v>
      </c>
      <c r="E537" s="662">
        <v>43721</v>
      </c>
      <c r="F537" s="654" t="s">
        <v>247</v>
      </c>
      <c r="G537" s="658">
        <v>1.9436495029704974</v>
      </c>
      <c r="H537" s="658" t="s">
        <v>347</v>
      </c>
      <c r="I537" s="654" t="s">
        <v>366</v>
      </c>
      <c r="J537" s="656">
        <v>0.75</v>
      </c>
      <c r="K537" s="656">
        <v>0.83333333333333337</v>
      </c>
      <c r="L537" s="657">
        <f t="shared" si="44"/>
        <v>1.2986111111111129</v>
      </c>
    </row>
    <row r="538" spans="2:12">
      <c r="B538" s="660"/>
      <c r="C538" s="660" t="s">
        <v>332</v>
      </c>
      <c r="D538" s="661">
        <v>15</v>
      </c>
      <c r="E538" s="662">
        <v>43732</v>
      </c>
      <c r="F538" s="654" t="s">
        <v>247</v>
      </c>
      <c r="G538" s="658">
        <v>1.4749938653184029</v>
      </c>
      <c r="H538" s="658" t="s">
        <v>347</v>
      </c>
      <c r="I538" s="654" t="s">
        <v>366</v>
      </c>
      <c r="J538" s="656">
        <v>0.70833333333333304</v>
      </c>
      <c r="K538" s="656">
        <v>0.83333333333333337</v>
      </c>
      <c r="L538" s="657">
        <f t="shared" si="44"/>
        <v>1.4236111111111134</v>
      </c>
    </row>
    <row r="539" spans="2:12">
      <c r="B539" s="660"/>
      <c r="C539" s="660" t="s">
        <v>332</v>
      </c>
      <c r="D539" s="661">
        <v>16</v>
      </c>
      <c r="E539" s="662">
        <v>43733</v>
      </c>
      <c r="F539" s="654" t="s">
        <v>247</v>
      </c>
      <c r="G539" s="658">
        <v>1.0452403785135618</v>
      </c>
      <c r="H539" s="658" t="s">
        <v>347</v>
      </c>
      <c r="I539" s="654" t="s">
        <v>366</v>
      </c>
      <c r="J539" s="656">
        <v>0.75</v>
      </c>
      <c r="K539" s="656">
        <v>0.83333333333333337</v>
      </c>
      <c r="L539" s="657">
        <f t="shared" si="44"/>
        <v>1.5069444444444469</v>
      </c>
    </row>
    <row r="540" spans="2:12">
      <c r="B540" s="660"/>
      <c r="C540" s="660" t="s">
        <v>332</v>
      </c>
      <c r="D540" s="661">
        <v>17</v>
      </c>
      <c r="E540" s="662">
        <v>43754</v>
      </c>
      <c r="F540" s="663" t="s">
        <v>382</v>
      </c>
      <c r="G540" s="658">
        <v>0.8691541517293897</v>
      </c>
      <c r="H540" s="658" t="s">
        <v>347</v>
      </c>
      <c r="I540" s="654" t="s">
        <v>366</v>
      </c>
      <c r="J540" s="656">
        <v>0.54166666666666663</v>
      </c>
      <c r="K540" s="656">
        <v>0.70833333333333337</v>
      </c>
      <c r="L540" s="657">
        <f t="shared" ref="L540" si="45">(K540-J540)+L539</f>
        <v>1.6736111111111136</v>
      </c>
    </row>
    <row r="541" spans="2:12">
      <c r="B541" s="660"/>
      <c r="C541" s="660"/>
      <c r="D541" s="661"/>
      <c r="E541" s="662"/>
      <c r="F541" s="663"/>
      <c r="G541" s="658"/>
      <c r="H541" s="658"/>
      <c r="I541" s="663"/>
      <c r="J541" s="664"/>
      <c r="K541" s="664"/>
      <c r="L541" s="665"/>
    </row>
    <row r="542" spans="2:12">
      <c r="B542" s="660"/>
      <c r="C542" s="660" t="s">
        <v>332</v>
      </c>
      <c r="D542" s="661">
        <v>1</v>
      </c>
      <c r="E542" s="662">
        <v>43670</v>
      </c>
      <c r="F542" s="663" t="s">
        <v>382</v>
      </c>
      <c r="G542" s="658">
        <v>7.3453705912661871E-2</v>
      </c>
      <c r="H542" s="658" t="s">
        <v>347</v>
      </c>
      <c r="I542" s="663" t="s">
        <v>379</v>
      </c>
      <c r="J542" s="656">
        <v>0.75</v>
      </c>
      <c r="K542" s="656">
        <v>0.83333333333333337</v>
      </c>
      <c r="L542" s="657">
        <f>K542-J542</f>
        <v>8.333333333333337E-2</v>
      </c>
    </row>
    <row r="543" spans="2:12">
      <c r="B543" s="660"/>
      <c r="C543" s="660" t="s">
        <v>332</v>
      </c>
      <c r="D543" s="661">
        <v>2</v>
      </c>
      <c r="E543" s="662">
        <v>43690</v>
      </c>
      <c r="F543" s="663" t="s">
        <v>382</v>
      </c>
      <c r="G543" s="658">
        <v>5.6150787763349953E-2</v>
      </c>
      <c r="H543" s="658" t="s">
        <v>347</v>
      </c>
      <c r="I543" s="663" t="s">
        <v>379</v>
      </c>
      <c r="J543" s="656">
        <v>0.70833333333333304</v>
      </c>
      <c r="K543" s="656">
        <v>0.75</v>
      </c>
      <c r="L543" s="657">
        <f t="shared" ref="L543:L558" si="46">(K543-J543)+L542</f>
        <v>0.12500000000000033</v>
      </c>
    </row>
    <row r="544" spans="2:12">
      <c r="B544" s="660"/>
      <c r="C544" s="660" t="s">
        <v>332</v>
      </c>
      <c r="D544" s="661">
        <v>3</v>
      </c>
      <c r="E544" s="662">
        <v>43690</v>
      </c>
      <c r="F544" s="663" t="s">
        <v>382</v>
      </c>
      <c r="G544" s="658">
        <v>4.6165210940554861E-2</v>
      </c>
      <c r="H544" s="658" t="s">
        <v>347</v>
      </c>
      <c r="I544" s="663" t="s">
        <v>379</v>
      </c>
      <c r="J544" s="656">
        <v>0.83333333333333337</v>
      </c>
      <c r="K544" s="656">
        <v>0.875</v>
      </c>
      <c r="L544" s="657">
        <f t="shared" si="46"/>
        <v>0.16666666666666696</v>
      </c>
    </row>
    <row r="545" spans="2:12">
      <c r="B545" s="660"/>
      <c r="C545" s="660" t="s">
        <v>332</v>
      </c>
      <c r="D545" s="661">
        <v>4</v>
      </c>
      <c r="E545" s="662">
        <v>43691</v>
      </c>
      <c r="F545" s="654" t="s">
        <v>247</v>
      </c>
      <c r="G545" s="658">
        <v>6.3526017101399976E-2</v>
      </c>
      <c r="H545" s="658" t="s">
        <v>347</v>
      </c>
      <c r="I545" s="663" t="s">
        <v>379</v>
      </c>
      <c r="J545" s="656">
        <v>0.70833333333333304</v>
      </c>
      <c r="K545" s="656">
        <v>0.875</v>
      </c>
      <c r="L545" s="657">
        <f t="shared" si="46"/>
        <v>0.33333333333333393</v>
      </c>
    </row>
    <row r="546" spans="2:12">
      <c r="B546" s="660"/>
      <c r="C546" s="660" t="s">
        <v>332</v>
      </c>
      <c r="D546" s="661">
        <v>5</v>
      </c>
      <c r="E546" s="662">
        <v>43692</v>
      </c>
      <c r="F546" s="654" t="s">
        <v>247</v>
      </c>
      <c r="G546" s="658">
        <v>6.3526017101399976E-2</v>
      </c>
      <c r="H546" s="658" t="s">
        <v>347</v>
      </c>
      <c r="I546" s="663" t="s">
        <v>379</v>
      </c>
      <c r="J546" s="656">
        <v>0.70833333333333304</v>
      </c>
      <c r="K546" s="656">
        <v>0.875</v>
      </c>
      <c r="L546" s="657">
        <f t="shared" si="46"/>
        <v>0.50000000000000089</v>
      </c>
    </row>
    <row r="547" spans="2:12">
      <c r="B547" s="660"/>
      <c r="C547" s="660" t="s">
        <v>332</v>
      </c>
      <c r="D547" s="661">
        <v>6</v>
      </c>
      <c r="E547" s="662">
        <v>43698</v>
      </c>
      <c r="F547" s="654" t="s">
        <v>247</v>
      </c>
      <c r="G547" s="658">
        <v>5.7919818561787982E-2</v>
      </c>
      <c r="H547" s="658" t="s">
        <v>347</v>
      </c>
      <c r="I547" s="663" t="s">
        <v>379</v>
      </c>
      <c r="J547" s="656">
        <v>0.79166666666666663</v>
      </c>
      <c r="K547" s="656">
        <v>0.83333333333333337</v>
      </c>
      <c r="L547" s="657">
        <f t="shared" si="46"/>
        <v>0.54166666666666763</v>
      </c>
    </row>
    <row r="548" spans="2:12">
      <c r="B548" s="660"/>
      <c r="C548" s="660" t="s">
        <v>332</v>
      </c>
      <c r="D548" s="661">
        <v>7</v>
      </c>
      <c r="E548" s="662">
        <v>43703</v>
      </c>
      <c r="F548" s="654" t="s">
        <v>247</v>
      </c>
      <c r="G548" s="658">
        <v>6.2936515138530491E-2</v>
      </c>
      <c r="H548" s="658" t="s">
        <v>347</v>
      </c>
      <c r="I548" s="663" t="s">
        <v>379</v>
      </c>
      <c r="J548" s="656">
        <v>0.75</v>
      </c>
      <c r="K548" s="656">
        <v>0.83333333333333337</v>
      </c>
      <c r="L548" s="657">
        <f t="shared" si="46"/>
        <v>0.625000000000001</v>
      </c>
    </row>
    <row r="549" spans="2:12">
      <c r="B549" s="660"/>
      <c r="C549" s="660" t="s">
        <v>332</v>
      </c>
      <c r="D549" s="661">
        <v>8</v>
      </c>
      <c r="E549" s="662">
        <v>43704</v>
      </c>
      <c r="F549" s="654" t="s">
        <v>247</v>
      </c>
      <c r="G549" s="658">
        <v>5.4407858183205024E-2</v>
      </c>
      <c r="H549" s="658" t="s">
        <v>347</v>
      </c>
      <c r="I549" s="663" t="s">
        <v>379</v>
      </c>
      <c r="J549" s="656">
        <v>0.75</v>
      </c>
      <c r="K549" s="656">
        <v>0.83333333333333337</v>
      </c>
      <c r="L549" s="657">
        <f t="shared" si="46"/>
        <v>0.70833333333333437</v>
      </c>
    </row>
    <row r="550" spans="2:12">
      <c r="B550" s="660"/>
      <c r="C550" s="660" t="s">
        <v>332</v>
      </c>
      <c r="D550" s="661">
        <v>9</v>
      </c>
      <c r="E550" s="662">
        <v>43705</v>
      </c>
      <c r="F550" s="654" t="s">
        <v>247</v>
      </c>
      <c r="G550" s="658">
        <v>4.5446545805292199E-2</v>
      </c>
      <c r="H550" s="658" t="s">
        <v>347</v>
      </c>
      <c r="I550" s="663" t="s">
        <v>379</v>
      </c>
      <c r="J550" s="656">
        <v>0.75</v>
      </c>
      <c r="K550" s="656">
        <v>0.83333333333333337</v>
      </c>
      <c r="L550" s="657">
        <f t="shared" si="46"/>
        <v>0.79166666666666774</v>
      </c>
    </row>
    <row r="551" spans="2:12">
      <c r="B551" s="660"/>
      <c r="C551" s="660" t="s">
        <v>332</v>
      </c>
      <c r="D551" s="661">
        <v>10</v>
      </c>
      <c r="E551" s="662">
        <v>43711</v>
      </c>
      <c r="F551" s="654" t="s">
        <v>247</v>
      </c>
      <c r="G551" s="658">
        <v>6.0400625129637828E-2</v>
      </c>
      <c r="H551" s="658" t="s">
        <v>347</v>
      </c>
      <c r="I551" s="663" t="s">
        <v>379</v>
      </c>
      <c r="J551" s="656">
        <v>0.75</v>
      </c>
      <c r="K551" s="656">
        <v>0.83333333333333337</v>
      </c>
      <c r="L551" s="657">
        <f t="shared" si="46"/>
        <v>0.87500000000000111</v>
      </c>
    </row>
    <row r="552" spans="2:12">
      <c r="B552" s="660"/>
      <c r="C552" s="660" t="s">
        <v>332</v>
      </c>
      <c r="D552" s="661">
        <v>11</v>
      </c>
      <c r="E552" s="662">
        <v>43712</v>
      </c>
      <c r="F552" s="654" t="s">
        <v>247</v>
      </c>
      <c r="G552" s="658">
        <v>7.1517550838400029E-2</v>
      </c>
      <c r="H552" s="658" t="s">
        <v>347</v>
      </c>
      <c r="I552" s="663" t="s">
        <v>379</v>
      </c>
      <c r="J552" s="656">
        <v>0.70833333333333304</v>
      </c>
      <c r="K552" s="656">
        <v>0.875</v>
      </c>
      <c r="L552" s="657">
        <f t="shared" si="46"/>
        <v>1.0416666666666681</v>
      </c>
    </row>
    <row r="553" spans="2:12">
      <c r="B553" s="660"/>
      <c r="C553" s="660" t="s">
        <v>332</v>
      </c>
      <c r="D553" s="661">
        <v>12</v>
      </c>
      <c r="E553" s="662">
        <v>43713</v>
      </c>
      <c r="F553" s="654" t="s">
        <v>247</v>
      </c>
      <c r="G553" s="658">
        <v>6.3503936921250018E-2</v>
      </c>
      <c r="H553" s="658" t="s">
        <v>347</v>
      </c>
      <c r="I553" s="663" t="s">
        <v>379</v>
      </c>
      <c r="J553" s="656">
        <v>0.70833333333333304</v>
      </c>
      <c r="K553" s="656">
        <v>0.875</v>
      </c>
      <c r="L553" s="657">
        <f t="shared" si="46"/>
        <v>1.208333333333335</v>
      </c>
    </row>
    <row r="554" spans="2:12">
      <c r="B554" s="660"/>
      <c r="C554" s="660" t="s">
        <v>332</v>
      </c>
      <c r="D554" s="661">
        <v>13</v>
      </c>
      <c r="E554" s="662">
        <v>43716</v>
      </c>
      <c r="F554" s="654" t="s">
        <v>384</v>
      </c>
      <c r="G554" s="658">
        <v>3.0749123230721508E-2</v>
      </c>
      <c r="H554" s="658" t="s">
        <v>347</v>
      </c>
      <c r="I554" s="663" t="s">
        <v>379</v>
      </c>
      <c r="J554" s="656">
        <v>0.77083333333333337</v>
      </c>
      <c r="K554" s="656">
        <v>0.77777777777777779</v>
      </c>
      <c r="L554" s="657">
        <f t="shared" si="46"/>
        <v>1.2152777777777795</v>
      </c>
    </row>
    <row r="555" spans="2:12">
      <c r="B555" s="660"/>
      <c r="C555" s="660" t="s">
        <v>332</v>
      </c>
      <c r="D555" s="661">
        <v>14</v>
      </c>
      <c r="E555" s="662">
        <v>43721</v>
      </c>
      <c r="F555" s="654" t="s">
        <v>247</v>
      </c>
      <c r="G555" s="658">
        <v>7.0878525635241635E-2</v>
      </c>
      <c r="H555" s="658" t="s">
        <v>347</v>
      </c>
      <c r="I555" s="663" t="s">
        <v>379</v>
      </c>
      <c r="J555" s="656">
        <v>0.75</v>
      </c>
      <c r="K555" s="656">
        <v>0.83333333333333337</v>
      </c>
      <c r="L555" s="657">
        <f t="shared" si="46"/>
        <v>1.2986111111111129</v>
      </c>
    </row>
    <row r="556" spans="2:12">
      <c r="B556" s="660"/>
      <c r="C556" s="660" t="s">
        <v>332</v>
      </c>
      <c r="D556" s="661">
        <v>15</v>
      </c>
      <c r="E556" s="662">
        <v>43732</v>
      </c>
      <c r="F556" s="654" t="s">
        <v>247</v>
      </c>
      <c r="G556" s="658">
        <v>5.4898387470000018E-2</v>
      </c>
      <c r="H556" s="658" t="s">
        <v>347</v>
      </c>
      <c r="I556" s="663" t="s">
        <v>379</v>
      </c>
      <c r="J556" s="656">
        <v>0.70833333333333304</v>
      </c>
      <c r="K556" s="656">
        <v>0.83333333333333337</v>
      </c>
      <c r="L556" s="657">
        <f t="shared" si="46"/>
        <v>1.4236111111111134</v>
      </c>
    </row>
    <row r="557" spans="2:12">
      <c r="B557" s="660"/>
      <c r="C557" s="660" t="s">
        <v>332</v>
      </c>
      <c r="D557" s="661">
        <v>16</v>
      </c>
      <c r="E557" s="662">
        <v>43733</v>
      </c>
      <c r="F557" s="654" t="s">
        <v>247</v>
      </c>
      <c r="G557" s="658">
        <v>4.1293674390878277E-2</v>
      </c>
      <c r="H557" s="658" t="s">
        <v>347</v>
      </c>
      <c r="I557" s="663" t="s">
        <v>379</v>
      </c>
      <c r="J557" s="656">
        <v>0.75</v>
      </c>
      <c r="K557" s="656">
        <v>0.83333333333333337</v>
      </c>
      <c r="L557" s="657">
        <f t="shared" si="46"/>
        <v>1.5069444444444469</v>
      </c>
    </row>
    <row r="558" spans="2:12">
      <c r="B558" s="660"/>
      <c r="C558" s="660" t="s">
        <v>332</v>
      </c>
      <c r="D558" s="661">
        <v>17</v>
      </c>
      <c r="E558" s="662">
        <v>43754</v>
      </c>
      <c r="F558" s="663" t="s">
        <v>382</v>
      </c>
      <c r="G558" s="658">
        <v>3.3109512585774534E-2</v>
      </c>
      <c r="H558" s="658" t="s">
        <v>347</v>
      </c>
      <c r="I558" s="654" t="s">
        <v>379</v>
      </c>
      <c r="J558" s="656">
        <v>0.54166666666666663</v>
      </c>
      <c r="K558" s="656">
        <v>0.70833333333333337</v>
      </c>
      <c r="L558" s="657">
        <f t="shared" si="46"/>
        <v>1.6736111111111136</v>
      </c>
    </row>
    <row r="559" spans="2:12">
      <c r="B559" s="660"/>
      <c r="C559" s="660"/>
      <c r="D559" s="661"/>
      <c r="E559" s="662"/>
      <c r="F559" s="663"/>
      <c r="G559" s="658"/>
      <c r="H559" s="658"/>
      <c r="I559" s="663"/>
      <c r="J559" s="664"/>
      <c r="K559" s="664"/>
      <c r="L559" s="665"/>
    </row>
    <row r="560" spans="2:12">
      <c r="B560" s="660"/>
      <c r="C560" s="660" t="s">
        <v>332</v>
      </c>
      <c r="D560" s="661">
        <v>1</v>
      </c>
      <c r="E560" s="662">
        <v>43670</v>
      </c>
      <c r="F560" s="663" t="s">
        <v>382</v>
      </c>
      <c r="G560" s="658">
        <v>0.53048849355492067</v>
      </c>
      <c r="H560" s="658" t="s">
        <v>347</v>
      </c>
      <c r="I560" s="663" t="s">
        <v>251</v>
      </c>
      <c r="J560" s="656">
        <v>0.75</v>
      </c>
      <c r="K560" s="656">
        <v>0.83333333333333337</v>
      </c>
      <c r="L560" s="657">
        <f>K560-J560</f>
        <v>8.333333333333337E-2</v>
      </c>
    </row>
    <row r="561" spans="2:12">
      <c r="B561" s="660"/>
      <c r="C561" s="660" t="s">
        <v>332</v>
      </c>
      <c r="D561" s="661">
        <v>2</v>
      </c>
      <c r="E561" s="662">
        <v>43690</v>
      </c>
      <c r="F561" s="663" t="s">
        <v>382</v>
      </c>
      <c r="G561" s="658">
        <v>0.35754141059250272</v>
      </c>
      <c r="H561" s="658" t="s">
        <v>347</v>
      </c>
      <c r="I561" s="663" t="s">
        <v>251</v>
      </c>
      <c r="J561" s="656">
        <v>0.70833333333333304</v>
      </c>
      <c r="K561" s="656">
        <v>0.75</v>
      </c>
      <c r="L561" s="657">
        <f t="shared" ref="L561:L576" si="47">(K561-J561)+L560</f>
        <v>0.12500000000000033</v>
      </c>
    </row>
    <row r="562" spans="2:12">
      <c r="B562" s="660"/>
      <c r="C562" s="660" t="s">
        <v>332</v>
      </c>
      <c r="D562" s="661">
        <v>3</v>
      </c>
      <c r="E562" s="662">
        <v>43690</v>
      </c>
      <c r="F562" s="663" t="s">
        <v>382</v>
      </c>
      <c r="G562" s="658">
        <v>0.29395802441012236</v>
      </c>
      <c r="H562" s="658" t="s">
        <v>347</v>
      </c>
      <c r="I562" s="663" t="s">
        <v>251</v>
      </c>
      <c r="J562" s="656">
        <v>0.83333333333333337</v>
      </c>
      <c r="K562" s="656">
        <v>0.875</v>
      </c>
      <c r="L562" s="657">
        <f t="shared" si="47"/>
        <v>0.16666666666666696</v>
      </c>
    </row>
    <row r="563" spans="2:12">
      <c r="B563" s="660"/>
      <c r="C563" s="660" t="s">
        <v>332</v>
      </c>
      <c r="D563" s="661">
        <v>4</v>
      </c>
      <c r="E563" s="662">
        <v>43691</v>
      </c>
      <c r="F563" s="654" t="s">
        <v>247</v>
      </c>
      <c r="G563" s="658">
        <v>0.43118657925000198</v>
      </c>
      <c r="H563" s="658" t="s">
        <v>347</v>
      </c>
      <c r="I563" s="663" t="s">
        <v>251</v>
      </c>
      <c r="J563" s="656">
        <v>0.70833333333333304</v>
      </c>
      <c r="K563" s="656">
        <v>0.875</v>
      </c>
      <c r="L563" s="657">
        <f t="shared" si="47"/>
        <v>0.33333333333333393</v>
      </c>
    </row>
    <row r="564" spans="2:12">
      <c r="B564" s="660"/>
      <c r="C564" s="660" t="s">
        <v>332</v>
      </c>
      <c r="D564" s="661">
        <v>5</v>
      </c>
      <c r="E564" s="662">
        <v>43692</v>
      </c>
      <c r="F564" s="654" t="s">
        <v>247</v>
      </c>
      <c r="G564" s="658">
        <v>0.43118657925000198</v>
      </c>
      <c r="H564" s="658" t="s">
        <v>347</v>
      </c>
      <c r="I564" s="663" t="s">
        <v>251</v>
      </c>
      <c r="J564" s="656">
        <v>0.70833333333333304</v>
      </c>
      <c r="K564" s="656">
        <v>0.875</v>
      </c>
      <c r="L564" s="657">
        <f t="shared" si="47"/>
        <v>0.50000000000000089</v>
      </c>
    </row>
    <row r="565" spans="2:12">
      <c r="B565" s="660"/>
      <c r="C565" s="660" t="s">
        <v>332</v>
      </c>
      <c r="D565" s="661">
        <v>6</v>
      </c>
      <c r="E565" s="662">
        <v>43698</v>
      </c>
      <c r="F565" s="654" t="s">
        <v>247</v>
      </c>
      <c r="G565" s="658">
        <v>0.37859983981349915</v>
      </c>
      <c r="H565" s="658" t="s">
        <v>347</v>
      </c>
      <c r="I565" s="663" t="s">
        <v>251</v>
      </c>
      <c r="J565" s="656">
        <v>0.79166666666666663</v>
      </c>
      <c r="K565" s="656">
        <v>0.83333333333333337</v>
      </c>
      <c r="L565" s="657">
        <f t="shared" si="47"/>
        <v>0.54166666666666763</v>
      </c>
    </row>
    <row r="566" spans="2:12">
      <c r="B566" s="660"/>
      <c r="C566" s="660" t="s">
        <v>332</v>
      </c>
      <c r="D566" s="661">
        <v>7</v>
      </c>
      <c r="E566" s="662">
        <v>43703</v>
      </c>
      <c r="F566" s="654" t="s">
        <v>247</v>
      </c>
      <c r="G566" s="658">
        <v>0.40332556724810903</v>
      </c>
      <c r="H566" s="658" t="s">
        <v>347</v>
      </c>
      <c r="I566" s="663" t="s">
        <v>251</v>
      </c>
      <c r="J566" s="656">
        <v>0.75</v>
      </c>
      <c r="K566" s="656">
        <v>0.83333333333333337</v>
      </c>
      <c r="L566" s="657">
        <f t="shared" si="47"/>
        <v>0.625000000000001</v>
      </c>
    </row>
    <row r="567" spans="2:12">
      <c r="B567" s="660"/>
      <c r="C567" s="660" t="s">
        <v>332</v>
      </c>
      <c r="D567" s="661">
        <v>8</v>
      </c>
      <c r="E567" s="662">
        <v>43704</v>
      </c>
      <c r="F567" s="654" t="s">
        <v>247</v>
      </c>
      <c r="G567" s="658">
        <v>0.33328003570592218</v>
      </c>
      <c r="H567" s="658" t="s">
        <v>347</v>
      </c>
      <c r="I567" s="663" t="s">
        <v>251</v>
      </c>
      <c r="J567" s="656">
        <v>0.75</v>
      </c>
      <c r="K567" s="656">
        <v>0.83333333333333337</v>
      </c>
      <c r="L567" s="657">
        <f t="shared" si="47"/>
        <v>0.70833333333333437</v>
      </c>
    </row>
    <row r="568" spans="2:12">
      <c r="B568" s="660"/>
      <c r="C568" s="660" t="s">
        <v>332</v>
      </c>
      <c r="D568" s="661">
        <v>9</v>
      </c>
      <c r="E568" s="662">
        <v>43705</v>
      </c>
      <c r="F568" s="654" t="s">
        <v>247</v>
      </c>
      <c r="G568" s="658">
        <v>0.25199247683412213</v>
      </c>
      <c r="H568" s="658" t="s">
        <v>347</v>
      </c>
      <c r="I568" s="663" t="s">
        <v>251</v>
      </c>
      <c r="J568" s="656">
        <v>0.75</v>
      </c>
      <c r="K568" s="656">
        <v>0.83333333333333337</v>
      </c>
      <c r="L568" s="657">
        <f t="shared" si="47"/>
        <v>0.79166666666666774</v>
      </c>
    </row>
    <row r="569" spans="2:12">
      <c r="B569" s="660"/>
      <c r="C569" s="660" t="s">
        <v>332</v>
      </c>
      <c r="D569" s="661">
        <v>10</v>
      </c>
      <c r="E569" s="662">
        <v>43711</v>
      </c>
      <c r="F569" s="654" t="s">
        <v>247</v>
      </c>
      <c r="G569" s="658">
        <v>0.38207471967369411</v>
      </c>
      <c r="H569" s="658" t="s">
        <v>347</v>
      </c>
      <c r="I569" s="663" t="s">
        <v>251</v>
      </c>
      <c r="J569" s="656">
        <v>0.75</v>
      </c>
      <c r="K569" s="656">
        <v>0.83333333333333337</v>
      </c>
      <c r="L569" s="657">
        <f t="shared" si="47"/>
        <v>0.87500000000000111</v>
      </c>
    </row>
    <row r="570" spans="2:12">
      <c r="B570" s="660"/>
      <c r="C570" s="660" t="s">
        <v>332</v>
      </c>
      <c r="D570" s="661">
        <v>11</v>
      </c>
      <c r="E570" s="662">
        <v>43712</v>
      </c>
      <c r="F570" s="654" t="s">
        <v>247</v>
      </c>
      <c r="G570" s="658">
        <v>0.4905862502399998</v>
      </c>
      <c r="H570" s="658" t="s">
        <v>347</v>
      </c>
      <c r="I570" s="663" t="s">
        <v>251</v>
      </c>
      <c r="J570" s="656">
        <v>0.70833333333333304</v>
      </c>
      <c r="K570" s="656">
        <v>0.875</v>
      </c>
      <c r="L570" s="657">
        <f t="shared" si="47"/>
        <v>1.0416666666666681</v>
      </c>
    </row>
    <row r="571" spans="2:12">
      <c r="B571" s="660"/>
      <c r="C571" s="660" t="s">
        <v>332</v>
      </c>
      <c r="D571" s="661">
        <v>12</v>
      </c>
      <c r="E571" s="662">
        <v>43713</v>
      </c>
      <c r="F571" s="654" t="s">
        <v>247</v>
      </c>
      <c r="G571" s="658">
        <v>0.41077315923750191</v>
      </c>
      <c r="H571" s="658" t="s">
        <v>347</v>
      </c>
      <c r="I571" s="663" t="s">
        <v>251</v>
      </c>
      <c r="J571" s="656">
        <v>0.70833333333333304</v>
      </c>
      <c r="K571" s="656">
        <v>0.875</v>
      </c>
      <c r="L571" s="657">
        <f t="shared" si="47"/>
        <v>1.208333333333335</v>
      </c>
    </row>
    <row r="572" spans="2:12">
      <c r="B572" s="660"/>
      <c r="C572" s="660" t="s">
        <v>332</v>
      </c>
      <c r="D572" s="661">
        <v>13</v>
      </c>
      <c r="E572" s="662">
        <v>43720</v>
      </c>
      <c r="F572" s="654" t="s">
        <v>247</v>
      </c>
      <c r="G572" s="658">
        <v>0.36063468810061589</v>
      </c>
      <c r="H572" s="658" t="s">
        <v>347</v>
      </c>
      <c r="I572" s="663" t="s">
        <v>251</v>
      </c>
      <c r="J572" s="656">
        <v>0.75</v>
      </c>
      <c r="K572" s="656">
        <v>0.79166666666666663</v>
      </c>
      <c r="L572" s="657">
        <f t="shared" si="47"/>
        <v>1.2500000000000018</v>
      </c>
    </row>
    <row r="573" spans="2:12">
      <c r="B573" s="660"/>
      <c r="C573" s="660" t="s">
        <v>332</v>
      </c>
      <c r="D573" s="661">
        <v>14</v>
      </c>
      <c r="E573" s="662">
        <v>43721</v>
      </c>
      <c r="F573" s="654" t="s">
        <v>247</v>
      </c>
      <c r="G573" s="658">
        <v>0.48921329648161066</v>
      </c>
      <c r="H573" s="658" t="s">
        <v>347</v>
      </c>
      <c r="I573" s="663" t="s">
        <v>251</v>
      </c>
      <c r="J573" s="656">
        <v>0.75</v>
      </c>
      <c r="K573" s="656">
        <v>0.83333333333333337</v>
      </c>
      <c r="L573" s="657">
        <f t="shared" si="47"/>
        <v>1.3333333333333353</v>
      </c>
    </row>
    <row r="574" spans="2:12">
      <c r="B574" s="660"/>
      <c r="C574" s="660" t="s">
        <v>332</v>
      </c>
      <c r="D574" s="661">
        <v>15</v>
      </c>
      <c r="E574" s="662">
        <v>43732</v>
      </c>
      <c r="F574" s="654" t="s">
        <v>247</v>
      </c>
      <c r="G574" s="658">
        <v>0.34055537952070841</v>
      </c>
      <c r="H574" s="658" t="s">
        <v>347</v>
      </c>
      <c r="I574" s="663" t="s">
        <v>251</v>
      </c>
      <c r="J574" s="656">
        <v>0.75</v>
      </c>
      <c r="K574" s="656">
        <v>0.83333333333333337</v>
      </c>
      <c r="L574" s="657">
        <f t="shared" si="47"/>
        <v>1.4166666666666687</v>
      </c>
    </row>
    <row r="575" spans="2:12">
      <c r="B575" s="660"/>
      <c r="C575" s="660" t="s">
        <v>332</v>
      </c>
      <c r="D575" s="661">
        <v>16</v>
      </c>
      <c r="E575" s="662">
        <v>43733</v>
      </c>
      <c r="F575" s="654" t="s">
        <v>247</v>
      </c>
      <c r="G575" s="658">
        <v>0.22254372520396082</v>
      </c>
      <c r="H575" s="658" t="s">
        <v>347</v>
      </c>
      <c r="I575" s="663" t="s">
        <v>251</v>
      </c>
      <c r="J575" s="656">
        <v>0.75</v>
      </c>
      <c r="K575" s="656">
        <v>0.79166666666666663</v>
      </c>
      <c r="L575" s="657">
        <f t="shared" si="47"/>
        <v>1.4583333333333353</v>
      </c>
    </row>
    <row r="576" spans="2:12">
      <c r="B576" s="660"/>
      <c r="C576" s="660" t="s">
        <v>332</v>
      </c>
      <c r="D576" s="661">
        <v>17</v>
      </c>
      <c r="E576" s="662">
        <v>43754</v>
      </c>
      <c r="F576" s="663" t="s">
        <v>382</v>
      </c>
      <c r="G576" s="658">
        <v>0.1992877529743067</v>
      </c>
      <c r="H576" s="658" t="s">
        <v>347</v>
      </c>
      <c r="I576" s="654" t="s">
        <v>251</v>
      </c>
      <c r="J576" s="656">
        <v>0.54166666666666663</v>
      </c>
      <c r="K576" s="656">
        <v>0.70833333333333337</v>
      </c>
      <c r="L576" s="657">
        <f t="shared" si="47"/>
        <v>1.625000000000002</v>
      </c>
    </row>
    <row r="577" spans="2:12">
      <c r="B577" s="660"/>
      <c r="C577" s="660" t="s">
        <v>332</v>
      </c>
      <c r="D577" s="661">
        <v>18</v>
      </c>
      <c r="E577" s="662">
        <v>43759</v>
      </c>
      <c r="F577" s="663" t="s">
        <v>382</v>
      </c>
      <c r="G577" s="658">
        <v>0.29948458245189774</v>
      </c>
      <c r="H577" s="658" t="s">
        <v>347</v>
      </c>
      <c r="I577" s="654" t="s">
        <v>251</v>
      </c>
      <c r="J577" s="656">
        <v>0.75</v>
      </c>
      <c r="K577" s="656">
        <v>0.79166666666666663</v>
      </c>
      <c r="L577" s="657">
        <f t="shared" ref="L577" si="48">(K577-J577)+L576</f>
        <v>1.6666666666666687</v>
      </c>
    </row>
    <row r="578" spans="2:12">
      <c r="B578" s="660"/>
      <c r="C578" s="660"/>
      <c r="D578" s="661"/>
      <c r="E578" s="662"/>
      <c r="F578" s="663"/>
      <c r="G578" s="658"/>
      <c r="H578" s="658"/>
      <c r="I578" s="663"/>
      <c r="J578" s="664"/>
      <c r="K578" s="664"/>
      <c r="L578" s="665"/>
    </row>
    <row r="579" spans="2:12">
      <c r="B579" s="660" t="s">
        <v>370</v>
      </c>
      <c r="C579" s="660"/>
      <c r="D579" s="661"/>
      <c r="E579" s="662"/>
      <c r="F579" s="663"/>
      <c r="G579" s="658"/>
      <c r="H579" s="658"/>
      <c r="I579" s="663"/>
      <c r="J579" s="656"/>
      <c r="K579" s="656"/>
      <c r="L579" s="657"/>
    </row>
    <row r="580" spans="2:12">
      <c r="B580" s="660"/>
      <c r="C580" s="660" t="s">
        <v>169</v>
      </c>
      <c r="D580" s="661">
        <v>1</v>
      </c>
      <c r="E580" s="662">
        <v>43658</v>
      </c>
      <c r="F580" s="663" t="s">
        <v>371</v>
      </c>
      <c r="G580" s="658">
        <v>30.032442000000003</v>
      </c>
      <c r="H580" s="658" t="s">
        <v>347</v>
      </c>
      <c r="I580" s="663" t="s">
        <v>372</v>
      </c>
      <c r="J580" s="656">
        <v>0.66666666666666663</v>
      </c>
      <c r="K580" s="656">
        <v>0.875</v>
      </c>
      <c r="L580" s="657">
        <f>K580-J580</f>
        <v>0.20833333333333337</v>
      </c>
    </row>
    <row r="581" spans="2:12">
      <c r="B581" s="660"/>
      <c r="C581" s="660" t="s">
        <v>169</v>
      </c>
      <c r="D581" s="661">
        <v>2</v>
      </c>
      <c r="E581" s="662">
        <v>43661</v>
      </c>
      <c r="F581" s="663" t="s">
        <v>371</v>
      </c>
      <c r="G581" s="658">
        <v>30.032442000000003</v>
      </c>
      <c r="H581" s="658" t="s">
        <v>347</v>
      </c>
      <c r="I581" s="663" t="s">
        <v>372</v>
      </c>
      <c r="J581" s="656">
        <v>0.66666666666666663</v>
      </c>
      <c r="K581" s="656">
        <v>0.875</v>
      </c>
      <c r="L581" s="657">
        <f t="shared" ref="L581:L591" si="49">(K581-J581)+L580</f>
        <v>0.41666666666666674</v>
      </c>
    </row>
    <row r="582" spans="2:12">
      <c r="B582" s="660"/>
      <c r="C582" s="660" t="s">
        <v>169</v>
      </c>
      <c r="D582" s="661">
        <v>3</v>
      </c>
      <c r="E582" s="662">
        <v>43662</v>
      </c>
      <c r="F582" s="663" t="s">
        <v>371</v>
      </c>
      <c r="G582" s="658">
        <v>30.032442000000003</v>
      </c>
      <c r="H582" s="658" t="s">
        <v>347</v>
      </c>
      <c r="I582" s="663" t="s">
        <v>372</v>
      </c>
      <c r="J582" s="656">
        <v>0.66666666666666663</v>
      </c>
      <c r="K582" s="656">
        <v>0.875</v>
      </c>
      <c r="L582" s="657">
        <f t="shared" si="49"/>
        <v>0.62500000000000011</v>
      </c>
    </row>
    <row r="583" spans="2:12">
      <c r="B583" s="660"/>
      <c r="C583" s="660" t="s">
        <v>169</v>
      </c>
      <c r="D583" s="661">
        <v>4</v>
      </c>
      <c r="E583" s="662">
        <v>43691</v>
      </c>
      <c r="F583" s="663" t="s">
        <v>371</v>
      </c>
      <c r="G583" s="658">
        <v>25.63</v>
      </c>
      <c r="H583" s="658" t="s">
        <v>347</v>
      </c>
      <c r="I583" s="663" t="s">
        <v>372</v>
      </c>
      <c r="J583" s="656">
        <v>0.66666666666666663</v>
      </c>
      <c r="K583" s="656">
        <v>0.875</v>
      </c>
      <c r="L583" s="657">
        <f t="shared" si="49"/>
        <v>0.83333333333333348</v>
      </c>
    </row>
    <row r="584" spans="2:12">
      <c r="B584" s="660"/>
      <c r="C584" s="660" t="s">
        <v>169</v>
      </c>
      <c r="D584" s="661">
        <v>5</v>
      </c>
      <c r="E584" s="662">
        <v>43692</v>
      </c>
      <c r="F584" s="663" t="s">
        <v>371</v>
      </c>
      <c r="G584" s="658">
        <v>25.63</v>
      </c>
      <c r="H584" s="658" t="s">
        <v>347</v>
      </c>
      <c r="I584" s="663" t="s">
        <v>372</v>
      </c>
      <c r="J584" s="656">
        <v>0.66666666666666663</v>
      </c>
      <c r="K584" s="656">
        <v>0.875</v>
      </c>
      <c r="L584" s="657">
        <f t="shared" si="49"/>
        <v>1.041666666666667</v>
      </c>
    </row>
    <row r="585" spans="2:12">
      <c r="B585" s="660"/>
      <c r="C585" s="660" t="s">
        <v>169</v>
      </c>
      <c r="D585" s="661">
        <v>6</v>
      </c>
      <c r="E585" s="662">
        <v>43699</v>
      </c>
      <c r="F585" s="663" t="s">
        <v>371</v>
      </c>
      <c r="G585" s="658">
        <v>25.63</v>
      </c>
      <c r="H585" s="658" t="s">
        <v>347</v>
      </c>
      <c r="I585" s="663" t="s">
        <v>372</v>
      </c>
      <c r="J585" s="656">
        <v>0.66666666666666663</v>
      </c>
      <c r="K585" s="656">
        <v>0.875</v>
      </c>
      <c r="L585" s="657">
        <f t="shared" si="49"/>
        <v>1.2500000000000004</v>
      </c>
    </row>
    <row r="586" spans="2:12">
      <c r="B586" s="660"/>
      <c r="C586" s="660" t="s">
        <v>169</v>
      </c>
      <c r="D586" s="661">
        <v>7</v>
      </c>
      <c r="E586" s="662">
        <v>43700</v>
      </c>
      <c r="F586" s="663" t="s">
        <v>371</v>
      </c>
      <c r="G586" s="658">
        <v>25.63</v>
      </c>
      <c r="H586" s="658" t="s">
        <v>347</v>
      </c>
      <c r="I586" s="663" t="s">
        <v>372</v>
      </c>
      <c r="J586" s="656">
        <v>0.66666666666666663</v>
      </c>
      <c r="K586" s="656">
        <v>0.875</v>
      </c>
      <c r="L586" s="657">
        <f t="shared" si="49"/>
        <v>1.4583333333333339</v>
      </c>
    </row>
    <row r="587" spans="2:12">
      <c r="B587" s="660"/>
      <c r="C587" s="660" t="s">
        <v>169</v>
      </c>
      <c r="D587" s="661">
        <v>8</v>
      </c>
      <c r="E587" s="662">
        <v>43704</v>
      </c>
      <c r="F587" s="663" t="s">
        <v>371</v>
      </c>
      <c r="G587" s="658">
        <v>25.63</v>
      </c>
      <c r="H587" s="658" t="s">
        <v>347</v>
      </c>
      <c r="I587" s="663" t="s">
        <v>372</v>
      </c>
      <c r="J587" s="656">
        <v>0.66666666666666663</v>
      </c>
      <c r="K587" s="656">
        <v>0.875</v>
      </c>
      <c r="L587" s="657">
        <f t="shared" si="49"/>
        <v>1.6666666666666674</v>
      </c>
    </row>
    <row r="588" spans="2:12">
      <c r="B588" s="660"/>
      <c r="C588" s="660" t="s">
        <v>169</v>
      </c>
      <c r="D588" s="661">
        <v>9</v>
      </c>
      <c r="E588" s="662">
        <v>43713</v>
      </c>
      <c r="F588" s="663" t="s">
        <v>371</v>
      </c>
      <c r="G588" s="658">
        <v>29.74</v>
      </c>
      <c r="H588" s="658" t="s">
        <v>347</v>
      </c>
      <c r="I588" s="663" t="s">
        <v>372</v>
      </c>
      <c r="J588" s="656">
        <v>0.66666666666666663</v>
      </c>
      <c r="K588" s="656">
        <v>0.875</v>
      </c>
      <c r="L588" s="657">
        <f t="shared" si="49"/>
        <v>1.8750000000000009</v>
      </c>
    </row>
    <row r="589" spans="2:12">
      <c r="B589" s="660"/>
      <c r="C589" s="660" t="s">
        <v>169</v>
      </c>
      <c r="D589" s="661">
        <v>10</v>
      </c>
      <c r="E589" s="662">
        <v>43714</v>
      </c>
      <c r="F589" s="663" t="s">
        <v>371</v>
      </c>
      <c r="G589" s="658">
        <v>29.74</v>
      </c>
      <c r="H589" s="658" t="s">
        <v>347</v>
      </c>
      <c r="I589" s="663" t="s">
        <v>372</v>
      </c>
      <c r="J589" s="656">
        <v>0.66666666666666663</v>
      </c>
      <c r="K589" s="656">
        <v>0.875</v>
      </c>
      <c r="L589" s="657">
        <f t="shared" si="49"/>
        <v>2.0833333333333344</v>
      </c>
    </row>
    <row r="590" spans="2:12">
      <c r="B590" s="660"/>
      <c r="C590" s="660" t="s">
        <v>169</v>
      </c>
      <c r="D590" s="661">
        <v>11</v>
      </c>
      <c r="E590" s="662">
        <v>43720</v>
      </c>
      <c r="F590" s="663" t="s">
        <v>371</v>
      </c>
      <c r="G590" s="658">
        <v>29.74</v>
      </c>
      <c r="H590" s="658" t="s">
        <v>347</v>
      </c>
      <c r="I590" s="663" t="s">
        <v>372</v>
      </c>
      <c r="J590" s="656">
        <v>0.66666666666666663</v>
      </c>
      <c r="K590" s="656">
        <v>0.875</v>
      </c>
      <c r="L590" s="657">
        <f t="shared" si="49"/>
        <v>2.2916666666666679</v>
      </c>
    </row>
    <row r="591" spans="2:12">
      <c r="B591" s="660"/>
      <c r="C591" s="660" t="s">
        <v>169</v>
      </c>
      <c r="D591" s="661">
        <v>12</v>
      </c>
      <c r="E591" s="662">
        <v>43721</v>
      </c>
      <c r="F591" s="663" t="s">
        <v>371</v>
      </c>
      <c r="G591" s="658">
        <v>29.74</v>
      </c>
      <c r="H591" s="658" t="s">
        <v>347</v>
      </c>
      <c r="I591" s="663" t="s">
        <v>372</v>
      </c>
      <c r="J591" s="656">
        <v>0.66666666666666663</v>
      </c>
      <c r="K591" s="656">
        <v>0.875</v>
      </c>
      <c r="L591" s="657">
        <f t="shared" si="49"/>
        <v>2.5000000000000013</v>
      </c>
    </row>
    <row r="592" spans="2:12" ht="27" customHeight="1">
      <c r="B592" s="699" t="s">
        <v>16</v>
      </c>
      <c r="C592" s="691"/>
      <c r="D592" s="692"/>
      <c r="E592" s="686"/>
    </row>
    <row r="593" spans="2:11" ht="31.8" customHeight="1">
      <c r="B593" s="806" t="s">
        <v>80</v>
      </c>
      <c r="C593" s="806"/>
      <c r="D593" s="806"/>
      <c r="E593" s="806"/>
      <c r="F593" s="806"/>
      <c r="G593" s="806"/>
      <c r="H593" s="806"/>
      <c r="I593" s="806"/>
      <c r="J593" s="806"/>
      <c r="K593" s="736"/>
    </row>
    <row r="594" spans="2:11">
      <c r="B594" s="686" t="s">
        <v>163</v>
      </c>
      <c r="C594" s="691"/>
      <c r="D594" s="692"/>
      <c r="E594" s="686"/>
    </row>
    <row r="595" spans="2:11">
      <c r="B595" s="686" t="s">
        <v>161</v>
      </c>
      <c r="C595" s="691"/>
      <c r="D595" s="692"/>
      <c r="E595" s="686"/>
    </row>
    <row r="596" spans="2:11">
      <c r="B596" s="686" t="s">
        <v>301</v>
      </c>
      <c r="C596" s="691"/>
      <c r="D596" s="692"/>
      <c r="E596" s="686"/>
    </row>
    <row r="597" spans="2:11">
      <c r="B597" s="686" t="s">
        <v>162</v>
      </c>
      <c r="C597" s="691"/>
      <c r="D597" s="692"/>
      <c r="E597" s="686"/>
    </row>
    <row r="598" spans="2:11">
      <c r="B598" s="809" t="s">
        <v>329</v>
      </c>
      <c r="C598" s="809"/>
      <c r="D598" s="809"/>
      <c r="E598" s="809"/>
      <c r="F598" s="809"/>
      <c r="G598" s="809"/>
      <c r="H598" s="809"/>
      <c r="I598" s="809"/>
      <c r="J598" s="809"/>
    </row>
    <row r="599" spans="2:11">
      <c r="B599" s="805" t="s">
        <v>306</v>
      </c>
      <c r="C599" s="805"/>
      <c r="D599" s="805"/>
      <c r="E599" s="805"/>
      <c r="F599" s="805"/>
      <c r="G599" s="805"/>
      <c r="H599" s="738"/>
      <c r="I599" s="738"/>
      <c r="J599" s="738"/>
    </row>
    <row r="600" spans="2:11">
      <c r="B600" s="686" t="s">
        <v>125</v>
      </c>
      <c r="C600" s="691"/>
      <c r="D600" s="692"/>
      <c r="E600" s="686"/>
    </row>
    <row r="601" spans="2:11">
      <c r="B601" s="686" t="s">
        <v>303</v>
      </c>
      <c r="C601" s="691"/>
      <c r="D601" s="692"/>
      <c r="E601" s="686"/>
    </row>
    <row r="602" spans="2:11">
      <c r="B602" s="686" t="s">
        <v>160</v>
      </c>
      <c r="C602" s="691"/>
      <c r="D602" s="692"/>
      <c r="E602" s="686"/>
    </row>
    <row r="603" spans="2:11">
      <c r="B603" s="686" t="s">
        <v>81</v>
      </c>
      <c r="C603" s="691"/>
      <c r="D603" s="692"/>
      <c r="E603" s="686"/>
    </row>
    <row r="604" spans="2:11">
      <c r="B604" s="686" t="s">
        <v>301</v>
      </c>
      <c r="C604" s="691"/>
      <c r="D604" s="692"/>
      <c r="E604" s="686"/>
    </row>
    <row r="605" spans="2:11">
      <c r="B605" s="686" t="s">
        <v>82</v>
      </c>
      <c r="C605" s="691"/>
      <c r="D605" s="692"/>
      <c r="E605" s="686"/>
    </row>
    <row r="606" spans="2:11">
      <c r="B606" s="805" t="s">
        <v>330</v>
      </c>
      <c r="C606" s="805"/>
      <c r="D606" s="805"/>
      <c r="E606" s="805"/>
      <c r="F606" s="805"/>
      <c r="G606" s="805"/>
      <c r="H606" s="805"/>
      <c r="I606" s="805"/>
      <c r="J606" s="805"/>
    </row>
    <row r="607" spans="2:11">
      <c r="B607" s="805" t="s">
        <v>307</v>
      </c>
      <c r="C607" s="805"/>
      <c r="D607" s="805"/>
      <c r="E607" s="805"/>
      <c r="F607" s="805"/>
      <c r="G607" s="805"/>
      <c r="H607" s="735"/>
      <c r="I607" s="735"/>
      <c r="J607" s="735"/>
    </row>
    <row r="608" spans="2:11">
      <c r="B608" s="686" t="s">
        <v>164</v>
      </c>
      <c r="C608" s="691"/>
      <c r="D608" s="692"/>
      <c r="E608" s="686"/>
    </row>
    <row r="609" spans="2:5">
      <c r="B609" s="686" t="s">
        <v>303</v>
      </c>
      <c r="C609" s="691"/>
      <c r="D609" s="692"/>
      <c r="E609" s="686"/>
    </row>
    <row r="610" spans="2:5">
      <c r="B610" s="686" t="s">
        <v>159</v>
      </c>
      <c r="C610" s="691"/>
      <c r="D610" s="692"/>
      <c r="E610" s="686"/>
    </row>
    <row r="611" spans="2:5">
      <c r="B611" s="686" t="s">
        <v>155</v>
      </c>
      <c r="C611" s="691"/>
      <c r="D611" s="692"/>
      <c r="E611" s="686"/>
    </row>
    <row r="612" spans="2:5">
      <c r="C612" s="691"/>
      <c r="D612" s="692"/>
      <c r="E612" s="686"/>
    </row>
    <row r="613" spans="2:5">
      <c r="D613" s="686"/>
      <c r="E613" s="686"/>
    </row>
    <row r="614" spans="2:5">
      <c r="D614" s="686"/>
      <c r="E614" s="686"/>
    </row>
    <row r="615" spans="2:5">
      <c r="D615" s="686"/>
      <c r="E615" s="686"/>
    </row>
    <row r="616" spans="2:5">
      <c r="D616" s="686"/>
      <c r="E616" s="686"/>
    </row>
    <row r="617" spans="2:5">
      <c r="D617" s="686"/>
      <c r="E617" s="686"/>
    </row>
    <row r="618" spans="2:5">
      <c r="D618" s="686"/>
      <c r="E618" s="686"/>
    </row>
    <row r="619" spans="2:5">
      <c r="D619" s="686"/>
      <c r="E619" s="686"/>
    </row>
    <row r="620" spans="2:5">
      <c r="D620" s="686"/>
      <c r="E620" s="686"/>
    </row>
    <row r="621" spans="2:5">
      <c r="D621" s="686"/>
      <c r="E621" s="686"/>
    </row>
    <row r="626" spans="4:5">
      <c r="D626" s="686"/>
      <c r="E626" s="686"/>
    </row>
    <row r="629" spans="4:5">
      <c r="D629" s="686"/>
      <c r="E629" s="686"/>
    </row>
    <row r="632" spans="4:5">
      <c r="D632" s="686"/>
      <c r="E632" s="686"/>
    </row>
    <row r="634" spans="4:5">
      <c r="D634" s="686"/>
      <c r="E634" s="686"/>
    </row>
    <row r="636" spans="4:5">
      <c r="D636" s="686"/>
      <c r="E636" s="686"/>
    </row>
    <row r="637" spans="4:5">
      <c r="D637" s="686"/>
      <c r="E637" s="686"/>
    </row>
    <row r="639" spans="4:5">
      <c r="D639" s="686"/>
      <c r="E639" s="686"/>
    </row>
  </sheetData>
  <mergeCells count="7">
    <mergeCell ref="B607:G607"/>
    <mergeCell ref="B593:J593"/>
    <mergeCell ref="B1:L1"/>
    <mergeCell ref="B3:L3"/>
    <mergeCell ref="B598:J598"/>
    <mergeCell ref="B606:J606"/>
    <mergeCell ref="B599:G599"/>
  </mergeCells>
  <printOptions horizontalCentered="1"/>
  <pageMargins left="0.17" right="0.17" top="0.59" bottom="0.33" header="0.17" footer="0.15"/>
  <pageSetup scale="48" fitToHeight="0" orientation="landscape" r:id="rId1"/>
  <headerFooter>
    <oddFooter>&amp;L&amp;"-,Bold"&amp;F&amp;C&amp;"Tahoma,Bold"- PUBLIC -&amp;R&amp;"-,Bold"&amp;12A-&amp;P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V58"/>
  <sheetViews>
    <sheetView showGridLines="0" view="pageBreakPreview" zoomScale="60" zoomScaleNormal="70" zoomScalePageLayoutView="50" workbookViewId="0">
      <selection activeCell="B1" sqref="B1:V1"/>
    </sheetView>
  </sheetViews>
  <sheetFormatPr defaultRowHeight="10.199999999999999"/>
  <cols>
    <col min="1" max="1" width="1.85546875" customWidth="1"/>
    <col min="2" max="2" width="20.7109375" customWidth="1"/>
    <col min="3" max="3" width="27.28515625" customWidth="1"/>
    <col min="4" max="4" width="37.42578125" customWidth="1"/>
    <col min="5" max="5" width="14.85546875" customWidth="1"/>
    <col min="6" max="7" width="14.42578125" customWidth="1"/>
    <col min="8" max="8" width="14.85546875" customWidth="1"/>
    <col min="9" max="10" width="14.42578125" customWidth="1"/>
    <col min="11" max="11" width="14.85546875" customWidth="1"/>
    <col min="12" max="13" width="14.42578125" customWidth="1"/>
    <col min="14" max="14" width="14.85546875" customWidth="1"/>
    <col min="15" max="16" width="14.42578125" customWidth="1"/>
    <col min="17" max="17" width="14.85546875" customWidth="1"/>
    <col min="18" max="19" width="14.42578125" customWidth="1"/>
    <col min="20" max="20" width="14.85546875" customWidth="1"/>
    <col min="21" max="22" width="14.42578125" customWidth="1"/>
  </cols>
  <sheetData>
    <row r="1" spans="1:22" ht="54.6" customHeight="1">
      <c r="A1" s="1"/>
      <c r="B1" s="765" t="s">
        <v>277</v>
      </c>
      <c r="C1" s="778"/>
      <c r="D1" s="778"/>
      <c r="E1" s="778"/>
      <c r="F1" s="778"/>
      <c r="G1" s="778"/>
      <c r="H1" s="778"/>
      <c r="I1" s="778"/>
      <c r="J1" s="778"/>
      <c r="K1" s="778"/>
      <c r="L1" s="778"/>
      <c r="M1" s="778"/>
      <c r="N1" s="778"/>
      <c r="O1" s="778"/>
      <c r="P1" s="778"/>
      <c r="Q1" s="778"/>
      <c r="R1" s="778"/>
      <c r="S1" s="778"/>
      <c r="T1" s="778"/>
      <c r="U1" s="778"/>
      <c r="V1" s="778"/>
    </row>
    <row r="2" spans="1:22" ht="13.8">
      <c r="A2" s="1"/>
      <c r="B2" s="218" t="s">
        <v>0</v>
      </c>
      <c r="C2" s="160"/>
      <c r="D2" s="160"/>
      <c r="E2" s="160"/>
      <c r="F2" s="160"/>
      <c r="G2" s="160"/>
      <c r="H2" s="160"/>
      <c r="I2" s="160"/>
      <c r="J2" s="160"/>
      <c r="K2" s="160"/>
      <c r="L2" s="160"/>
      <c r="M2" s="160"/>
      <c r="N2" s="160"/>
      <c r="O2" s="160"/>
      <c r="P2" s="160"/>
      <c r="Q2" s="160"/>
      <c r="R2" s="160"/>
      <c r="S2" s="160"/>
      <c r="T2" s="160"/>
      <c r="U2" s="160"/>
      <c r="V2" s="160"/>
    </row>
    <row r="3" spans="1:22" ht="13.8">
      <c r="A3" s="1"/>
      <c r="B3" s="2" t="s">
        <v>224</v>
      </c>
      <c r="C3" s="1"/>
      <c r="D3" s="1"/>
      <c r="E3" s="22"/>
      <c r="F3" s="1"/>
      <c r="G3" s="1"/>
      <c r="H3" s="22"/>
      <c r="I3" s="1"/>
      <c r="J3" s="1"/>
      <c r="K3" s="22"/>
      <c r="L3" s="1"/>
      <c r="M3" s="1"/>
      <c r="N3" s="22"/>
      <c r="O3" s="1"/>
      <c r="P3" s="1"/>
      <c r="Q3" s="22"/>
      <c r="R3" s="1"/>
      <c r="S3" s="1"/>
      <c r="T3" s="22"/>
      <c r="U3" s="1"/>
      <c r="V3" s="1"/>
    </row>
    <row r="4" spans="1:22" ht="13.8">
      <c r="A4" s="1"/>
      <c r="B4" s="1"/>
      <c r="C4" s="1"/>
      <c r="D4" s="1"/>
      <c r="E4" s="22"/>
      <c r="F4" s="1"/>
      <c r="G4" s="1"/>
      <c r="H4" s="22"/>
      <c r="I4" s="1"/>
      <c r="J4" s="1"/>
      <c r="K4" s="22"/>
      <c r="L4" s="1"/>
      <c r="M4" s="1"/>
      <c r="N4" s="22"/>
      <c r="O4" s="1"/>
      <c r="P4" s="1"/>
      <c r="Q4" s="22"/>
      <c r="R4" s="1"/>
      <c r="S4" s="1"/>
      <c r="T4" s="22"/>
      <c r="U4" s="1"/>
      <c r="V4" s="1"/>
    </row>
    <row r="5" spans="1:22" ht="13.8">
      <c r="A5" s="1"/>
      <c r="B5" s="1"/>
      <c r="C5" s="1"/>
      <c r="D5" s="1"/>
      <c r="E5" s="749" t="s">
        <v>1</v>
      </c>
      <c r="F5" s="750"/>
      <c r="G5" s="751"/>
      <c r="H5" s="749" t="s">
        <v>2</v>
      </c>
      <c r="I5" s="750"/>
      <c r="J5" s="751"/>
      <c r="K5" s="749" t="s">
        <v>3</v>
      </c>
      <c r="L5" s="750"/>
      <c r="M5" s="751"/>
      <c r="N5" s="749" t="s">
        <v>4</v>
      </c>
      <c r="O5" s="750"/>
      <c r="P5" s="751"/>
      <c r="Q5" s="749" t="s">
        <v>5</v>
      </c>
      <c r="R5" s="750"/>
      <c r="S5" s="751"/>
      <c r="T5" s="749" t="s">
        <v>6</v>
      </c>
      <c r="U5" s="750"/>
      <c r="V5" s="751"/>
    </row>
    <row r="6" spans="1:22" ht="42.6">
      <c r="A6" s="5"/>
      <c r="B6" s="479" t="s">
        <v>145</v>
      </c>
      <c r="C6" s="477" t="s">
        <v>225</v>
      </c>
      <c r="D6" s="478"/>
      <c r="E6" s="265" t="s">
        <v>226</v>
      </c>
      <c r="F6" s="216" t="s">
        <v>227</v>
      </c>
      <c r="G6" s="217" t="s">
        <v>228</v>
      </c>
      <c r="H6" s="265" t="s">
        <v>226</v>
      </c>
      <c r="I6" s="216" t="s">
        <v>227</v>
      </c>
      <c r="J6" s="217" t="s">
        <v>228</v>
      </c>
      <c r="K6" s="265" t="s">
        <v>226</v>
      </c>
      <c r="L6" s="216" t="s">
        <v>227</v>
      </c>
      <c r="M6" s="217" t="s">
        <v>228</v>
      </c>
      <c r="N6" s="265" t="s">
        <v>226</v>
      </c>
      <c r="O6" s="216" t="s">
        <v>227</v>
      </c>
      <c r="P6" s="217" t="s">
        <v>228</v>
      </c>
      <c r="Q6" s="265" t="s">
        <v>226</v>
      </c>
      <c r="R6" s="216" t="s">
        <v>227</v>
      </c>
      <c r="S6" s="217" t="s">
        <v>228</v>
      </c>
      <c r="T6" s="265" t="s">
        <v>226</v>
      </c>
      <c r="U6" s="216" t="s">
        <v>227</v>
      </c>
      <c r="V6" s="217" t="s">
        <v>228</v>
      </c>
    </row>
    <row r="7" spans="1:22" ht="13.8">
      <c r="A7" s="7"/>
      <c r="B7" s="264"/>
      <c r="C7" s="473" t="s">
        <v>188</v>
      </c>
      <c r="D7" s="464"/>
      <c r="E7" s="355"/>
      <c r="F7" s="356"/>
      <c r="G7" s="476"/>
      <c r="H7" s="355"/>
      <c r="I7" s="356" t="s">
        <v>146</v>
      </c>
      <c r="J7" s="357" t="s">
        <v>146</v>
      </c>
      <c r="K7" s="358"/>
      <c r="L7" s="356"/>
      <c r="M7" s="356"/>
      <c r="N7" s="358"/>
      <c r="O7" s="356"/>
      <c r="P7" s="361"/>
      <c r="Q7" s="358"/>
      <c r="R7" s="356"/>
      <c r="S7" s="361"/>
      <c r="T7" s="358"/>
      <c r="U7" s="356"/>
      <c r="V7" s="645"/>
    </row>
    <row r="8" spans="1:22" ht="13.8">
      <c r="A8" s="1"/>
      <c r="B8" s="34" t="s">
        <v>147</v>
      </c>
      <c r="C8" s="259" t="s">
        <v>174</v>
      </c>
      <c r="D8" s="1"/>
      <c r="E8" s="543">
        <v>0</v>
      </c>
      <c r="F8" s="19">
        <f>IF(E8="","",(IFERROR(E8/1000*47.4," ")))</f>
        <v>0</v>
      </c>
      <c r="G8" s="179">
        <f>IF(E8="","",(IFERROR(E8/1000*33.3," ")))</f>
        <v>0</v>
      </c>
      <c r="H8" s="14">
        <v>0</v>
      </c>
      <c r="I8" s="19">
        <f>IF(H8="","",(IFERROR(H8/1000*47.4," ")))</f>
        <v>0</v>
      </c>
      <c r="J8" s="179">
        <f>IF(H8="","",(IFERROR(H8/1000*33.3," ")))</f>
        <v>0</v>
      </c>
      <c r="K8" s="14">
        <v>0</v>
      </c>
      <c r="L8" s="19">
        <f>IF(K8="","",(IFERROR(K8/1000*47.4," ")))</f>
        <v>0</v>
      </c>
      <c r="M8" s="179">
        <f>IF(K8="","",(IFERROR(K8/1000*33.3," ")))</f>
        <v>0</v>
      </c>
      <c r="N8" s="14">
        <v>0</v>
      </c>
      <c r="O8" s="19">
        <f>IF(N8="","",(IFERROR(N8/1000*47.4," ")))</f>
        <v>0</v>
      </c>
      <c r="P8" s="179">
        <f>IF(N8="","",(IFERROR(N8/1000*33.3," ")))</f>
        <v>0</v>
      </c>
      <c r="Q8" s="14">
        <v>0</v>
      </c>
      <c r="R8" s="19">
        <f>IF(Q8="","",(IFERROR(Q8/1000*47.4," ")))</f>
        <v>0</v>
      </c>
      <c r="S8" s="179">
        <f>IF(Q8="","",(IFERROR(Q8/1000*33.3," ")))</f>
        <v>0</v>
      </c>
      <c r="T8" s="14">
        <v>0</v>
      </c>
      <c r="U8" s="19">
        <f>IF(T8="","",(IFERROR(T8/1000*47.4," ")))</f>
        <v>0</v>
      </c>
      <c r="V8" s="179">
        <f>IF(T8="","",(IFERROR(T8/1000*33.3," ")))</f>
        <v>0</v>
      </c>
    </row>
    <row r="9" spans="1:22" ht="13.8">
      <c r="A9" s="1"/>
      <c r="B9" s="34" t="s">
        <v>147</v>
      </c>
      <c r="C9" s="259" t="s">
        <v>112</v>
      </c>
      <c r="D9" s="1"/>
      <c r="E9" s="543">
        <v>0</v>
      </c>
      <c r="F9" s="19">
        <f>IF(E9="","",(IFERROR(E9/1000*2477.4," ")))</f>
        <v>0</v>
      </c>
      <c r="G9" s="179">
        <f>IF(E9="","",(IFERROR(E9/1000*2421.4," ")))</f>
        <v>0</v>
      </c>
      <c r="H9" s="14">
        <v>0</v>
      </c>
      <c r="I9" s="19">
        <f>IF(H9="","",(IFERROR(H9/1000*2477.4," ")))</f>
        <v>0</v>
      </c>
      <c r="J9" s="179">
        <f>IF(H9="","",(IFERROR(H9/1000*2421.4," ")))</f>
        <v>0</v>
      </c>
      <c r="K9" s="14">
        <v>0</v>
      </c>
      <c r="L9" s="19">
        <f>IF(K9="","",(IFERROR(K9/1000*2477.4," ")))</f>
        <v>0</v>
      </c>
      <c r="M9" s="179">
        <f>IF(K9="","",(IFERROR(K9/1000*2421.4," ")))</f>
        <v>0</v>
      </c>
      <c r="N9" s="14">
        <v>0</v>
      </c>
      <c r="O9" s="19">
        <f>IF(N9="","",(IFERROR(N9/1000*2477.4," ")))</f>
        <v>0</v>
      </c>
      <c r="P9" s="179">
        <f>IF(N9="","",(IFERROR(N9/1000*2421.4," ")))</f>
        <v>0</v>
      </c>
      <c r="Q9" s="14">
        <v>0</v>
      </c>
      <c r="R9" s="19">
        <f>IF(Q9="","",(IFERROR(Q9/1000*2477.4," ")))</f>
        <v>0</v>
      </c>
      <c r="S9" s="179">
        <f>IF(Q9="","",(IFERROR(Q9/1000*2421.4," ")))</f>
        <v>0</v>
      </c>
      <c r="T9" s="14">
        <v>0</v>
      </c>
      <c r="U9" s="19">
        <f>IF(T9="","",(IFERROR(T9/1000*2477.4," ")))</f>
        <v>0</v>
      </c>
      <c r="V9" s="179">
        <f>IF(T9="","",(IFERROR(T9/1000*2421.4," ")))</f>
        <v>0</v>
      </c>
    </row>
    <row r="10" spans="1:22" ht="13.8">
      <c r="A10" s="1"/>
      <c r="B10" s="34" t="s">
        <v>147</v>
      </c>
      <c r="C10" s="259" t="s">
        <v>111</v>
      </c>
      <c r="D10" s="1"/>
      <c r="E10" s="543">
        <v>0</v>
      </c>
      <c r="F10" s="19">
        <f>IF(E10="","",(IFERROR(E10/1000*1032.8," ")))</f>
        <v>0</v>
      </c>
      <c r="G10" s="179">
        <f>IF(E10="","",(IFERROR(E10/1000*981.1," ")))</f>
        <v>0</v>
      </c>
      <c r="H10" s="14">
        <v>0</v>
      </c>
      <c r="I10" s="19">
        <f>IF(H10="","",(IFERROR(H10/1000*1032.8," ")))</f>
        <v>0</v>
      </c>
      <c r="J10" s="179">
        <f>IF(H10="","",(IFERROR(H10/1000*981.1," ")))</f>
        <v>0</v>
      </c>
      <c r="K10" s="14">
        <v>0</v>
      </c>
      <c r="L10" s="19">
        <f>IF(K10="","",(IFERROR(K10/1000*1032.8," ")))</f>
        <v>0</v>
      </c>
      <c r="M10" s="179">
        <f>IF(K10="","",(IFERROR(K10/1000*981.1," ")))</f>
        <v>0</v>
      </c>
      <c r="N10" s="14">
        <v>0</v>
      </c>
      <c r="O10" s="19">
        <f>IF(N10="","",(IFERROR(N10/1000*1032.8," ")))</f>
        <v>0</v>
      </c>
      <c r="P10" s="179">
        <f>IF(N10="","",(IFERROR(N10/1000*981.1," ")))</f>
        <v>0</v>
      </c>
      <c r="Q10" s="14">
        <v>0</v>
      </c>
      <c r="R10" s="19">
        <f>IF(Q10="","",(IFERROR(Q10/1000*1032.8," ")))</f>
        <v>0</v>
      </c>
      <c r="S10" s="179">
        <f>IF(Q10="","",(IFERROR(Q10/1000*981.1," ")))</f>
        <v>0</v>
      </c>
      <c r="T10" s="14">
        <v>0</v>
      </c>
      <c r="U10" s="19">
        <f>IF(T10="","",(IFERROR(T10/1000*1032.8," ")))</f>
        <v>0</v>
      </c>
      <c r="V10" s="179">
        <f>IF(T10="","",(IFERROR(T10/1000*981.1," ")))</f>
        <v>0</v>
      </c>
    </row>
    <row r="11" spans="1:22" ht="15">
      <c r="A11" s="1"/>
      <c r="B11" s="34" t="s">
        <v>148</v>
      </c>
      <c r="C11" s="35" t="s">
        <v>203</v>
      </c>
      <c r="D11" s="474" t="s">
        <v>233</v>
      </c>
      <c r="E11" s="543">
        <v>1726</v>
      </c>
      <c r="F11" s="19">
        <f>IF(E11="","",(IFERROR(E11/1000*(0.5216048)," ")))</f>
        <v>0.90028988479999994</v>
      </c>
      <c r="G11" s="19">
        <f>IF(E11="","",(IFERROR(E11/1000*(0.78)," ")))</f>
        <v>1.3462799999999999</v>
      </c>
      <c r="H11" s="14">
        <v>3029</v>
      </c>
      <c r="I11" s="19">
        <f>IF(H11="","",(IFERROR(H11/1000*(0.5216048)," ")))</f>
        <v>1.5799409391999999</v>
      </c>
      <c r="J11" s="19">
        <f>IF(H11="","",(IFERROR(H11/1000*(0.78)," ")))</f>
        <v>2.3626200000000002</v>
      </c>
      <c r="K11" s="14">
        <v>3875</v>
      </c>
      <c r="L11" s="19">
        <f>IF(K11="","",(IFERROR(K11/1000*(0.5216048)," ")))</f>
        <v>2.0212186000000001</v>
      </c>
      <c r="M11" s="19">
        <f>IF(K11="","",(IFERROR(K11/1000*(0.78)," ")))</f>
        <v>3.0225</v>
      </c>
      <c r="N11" s="14">
        <v>4689</v>
      </c>
      <c r="O11" s="19">
        <f>IF(N11="","",(IFERROR(N11/1000*(0.5216048)," ")))</f>
        <v>2.4458049071999999</v>
      </c>
      <c r="P11" s="19">
        <f>IF(N11="","",(IFERROR(N11/1000*(0.78)," ")))</f>
        <v>3.6574200000000001</v>
      </c>
      <c r="Q11" s="14">
        <v>5666</v>
      </c>
      <c r="R11" s="19">
        <f>IF(Q11="","",(IFERROR(Q11/1000*(0.5216048)," ")))</f>
        <v>2.9554127968000001</v>
      </c>
      <c r="S11" s="19">
        <f>IF(Q11="","",(IFERROR(Q11/1000*(0.78)," ")))</f>
        <v>4.4194800000000001</v>
      </c>
      <c r="T11" s="677">
        <v>6926</v>
      </c>
      <c r="U11" s="19">
        <f>IF(T11="","",(IFERROR(T11/1000*(0.5216048)," ")))</f>
        <v>3.6126348448000001</v>
      </c>
      <c r="V11" s="179">
        <f>IF(T11="","",(IFERROR(T11/1000*(0.78)," ")))</f>
        <v>5.4022800000000002</v>
      </c>
    </row>
    <row r="12" spans="1:22" ht="13.8">
      <c r="A12" s="1"/>
      <c r="B12" s="34" t="s">
        <v>148</v>
      </c>
      <c r="C12" s="259" t="s">
        <v>210</v>
      </c>
      <c r="D12" s="1"/>
      <c r="E12" s="543">
        <v>0</v>
      </c>
      <c r="F12" s="19">
        <f>IF(E12="","",(IFERROR(E12/1000*0.8638688," ")))</f>
        <v>0</v>
      </c>
      <c r="G12" s="19">
        <f>IF(E12="","",(IFERROR(E12/1000*0.7," ")))</f>
        <v>0</v>
      </c>
      <c r="H12" s="14">
        <v>0</v>
      </c>
      <c r="I12" s="19">
        <f>IF(H12="","",(IFERROR(H12/1000*0.8638688," ")))</f>
        <v>0</v>
      </c>
      <c r="J12" s="19">
        <f>IF(H12="","",(IFERROR(H12/1000*0.7," ")))</f>
        <v>0</v>
      </c>
      <c r="K12" s="14">
        <v>70</v>
      </c>
      <c r="L12" s="19">
        <f>IF(K12="","",(IFERROR(K12/1000*0.8638688," ")))</f>
        <v>6.0470816000000004E-2</v>
      </c>
      <c r="M12" s="19">
        <f>IF(K12="","",(IFERROR(K12/1000*0.7," ")))</f>
        <v>4.9000000000000002E-2</v>
      </c>
      <c r="N12" s="14">
        <v>432</v>
      </c>
      <c r="O12" s="19">
        <f>IF(N12="","",(IFERROR(N12/1000*0.8638688," ")))</f>
        <v>0.37319132160000001</v>
      </c>
      <c r="P12" s="19">
        <f>IF(N12="","",(IFERROR(N12/1000*0.7," ")))</f>
        <v>0.3024</v>
      </c>
      <c r="Q12" s="14">
        <v>1548</v>
      </c>
      <c r="R12" s="19">
        <f>IF(Q12="","",(IFERROR(Q12/1000*0.8638688," ")))</f>
        <v>1.3372689024</v>
      </c>
      <c r="S12" s="19">
        <f>IF(Q12="","",(IFERROR(Q12/1000*0.7," ")))</f>
        <v>1.0835999999999999</v>
      </c>
      <c r="T12" s="677">
        <v>3511</v>
      </c>
      <c r="U12" s="19">
        <f>IF(T12="","",(IFERROR(T12/1000*0.8638688," ")))</f>
        <v>3.0330433567999999</v>
      </c>
      <c r="V12" s="179">
        <f>IF(T12="","",(IFERROR(T12/1000*0.7," ")))</f>
        <v>2.4577</v>
      </c>
    </row>
    <row r="13" spans="1:22" ht="13.8">
      <c r="A13" s="1"/>
      <c r="B13" s="34" t="s">
        <v>147</v>
      </c>
      <c r="C13" s="259" t="s">
        <v>209</v>
      </c>
      <c r="D13" s="184"/>
      <c r="E13" s="543">
        <v>0</v>
      </c>
      <c r="F13" s="19">
        <f>IF(E13="","",(IFERROR(E13/1000*4.760346," ")))</f>
        <v>0</v>
      </c>
      <c r="G13" s="19">
        <f>IF(E13="","",(IFERROR(E13/1000*4.2," ")))</f>
        <v>0</v>
      </c>
      <c r="H13" s="14">
        <v>0</v>
      </c>
      <c r="I13" s="19">
        <f>IF(H13="","",(IFERROR(H13/1000*4.760346," ")))</f>
        <v>0</v>
      </c>
      <c r="J13" s="19">
        <f>IF(H13="","",(IFERROR(H13/1000*4.2," ")))</f>
        <v>0</v>
      </c>
      <c r="K13" s="14">
        <v>0</v>
      </c>
      <c r="L13" s="19">
        <f>IF(K13="","",(IFERROR(K13/1000*4.760346," ")))</f>
        <v>0</v>
      </c>
      <c r="M13" s="19">
        <f>IF(K13="","",(IFERROR(K13/1000*4.2," ")))</f>
        <v>0</v>
      </c>
      <c r="N13" s="14">
        <v>1</v>
      </c>
      <c r="O13" s="19">
        <f>IF(N13="","",(IFERROR(N13/1000*4.760346," ")))</f>
        <v>4.7603460000000004E-3</v>
      </c>
      <c r="P13" s="19">
        <f>IF(N13="","",(IFERROR(N13/1000*4.2," ")))</f>
        <v>4.2000000000000006E-3</v>
      </c>
      <c r="Q13" s="14">
        <v>21</v>
      </c>
      <c r="R13" s="19">
        <f>IF(Q13="","",(IFERROR(Q13/1000*4.760346," ")))</f>
        <v>9.9967266000000013E-2</v>
      </c>
      <c r="S13" s="19">
        <f>IF(Q13="","",(IFERROR(Q13/1000*4.2," ")))</f>
        <v>8.8200000000000014E-2</v>
      </c>
      <c r="T13" s="677">
        <v>58</v>
      </c>
      <c r="U13" s="19">
        <f>IF(T13="","",(IFERROR(T13/1000*4.760346," ")))</f>
        <v>0.27610006800000003</v>
      </c>
      <c r="V13" s="324">
        <f>IF(T13="","",(IFERROR(T13/1000*4.2," ")))</f>
        <v>0.24360000000000001</v>
      </c>
    </row>
    <row r="14" spans="1:22" ht="14.4" thickBot="1">
      <c r="A14" s="1"/>
      <c r="B14" s="293"/>
      <c r="C14" s="293" t="s">
        <v>153</v>
      </c>
      <c r="D14" s="471"/>
      <c r="E14" s="294">
        <f>SUM(E8:E13)</f>
        <v>1726</v>
      </c>
      <c r="F14" s="399">
        <f t="shared" ref="F14:V14" si="0">SUM(F8:F13)</f>
        <v>0.90028988479999994</v>
      </c>
      <c r="G14" s="450">
        <f t="shared" si="0"/>
        <v>1.3462799999999999</v>
      </c>
      <c r="H14" s="294">
        <f t="shared" si="0"/>
        <v>3029</v>
      </c>
      <c r="I14" s="399">
        <f t="shared" si="0"/>
        <v>1.5799409391999999</v>
      </c>
      <c r="J14" s="450">
        <f t="shared" si="0"/>
        <v>2.3626200000000002</v>
      </c>
      <c r="K14" s="294">
        <f t="shared" si="0"/>
        <v>3945</v>
      </c>
      <c r="L14" s="399">
        <f t="shared" si="0"/>
        <v>2.0816894160000001</v>
      </c>
      <c r="M14" s="450">
        <f t="shared" si="0"/>
        <v>3.0714999999999999</v>
      </c>
      <c r="N14" s="294">
        <f>SUM(N8:N13)</f>
        <v>5122</v>
      </c>
      <c r="O14" s="399">
        <f>SUM(O8:O13)</f>
        <v>2.8237565747999995</v>
      </c>
      <c r="P14" s="450">
        <f>SUM(P8:P13)</f>
        <v>3.9640200000000001</v>
      </c>
      <c r="Q14" s="294">
        <f t="shared" si="0"/>
        <v>7235</v>
      </c>
      <c r="R14" s="399">
        <f t="shared" si="0"/>
        <v>4.3926489652000003</v>
      </c>
      <c r="S14" s="450">
        <f t="shared" si="0"/>
        <v>5.5912799999999994</v>
      </c>
      <c r="T14" s="294">
        <f t="shared" si="0"/>
        <v>10495</v>
      </c>
      <c r="U14" s="399">
        <f t="shared" si="0"/>
        <v>6.9217782695999999</v>
      </c>
      <c r="V14" s="450">
        <f t="shared" si="0"/>
        <v>8.1035800000000009</v>
      </c>
    </row>
    <row r="15" spans="1:22" s="233" customFormat="1" ht="7.8" customHeight="1" thickTop="1">
      <c r="A15" s="29"/>
      <c r="B15" s="36"/>
      <c r="C15" s="36"/>
      <c r="D15" s="36"/>
      <c r="E15" s="231"/>
      <c r="F15" s="232"/>
      <c r="G15" s="232"/>
      <c r="H15" s="231"/>
      <c r="I15" s="232"/>
      <c r="J15" s="232"/>
      <c r="K15" s="231"/>
      <c r="L15" s="232"/>
      <c r="M15" s="232"/>
      <c r="N15" s="231"/>
      <c r="O15" s="232"/>
      <c r="P15" s="232"/>
      <c r="Q15" s="231"/>
      <c r="R15" s="232"/>
      <c r="S15" s="232"/>
      <c r="T15" s="231"/>
      <c r="U15" s="232"/>
      <c r="V15" s="232"/>
    </row>
    <row r="16" spans="1:22" ht="13.8">
      <c r="A16" s="1"/>
      <c r="B16" s="29"/>
      <c r="C16" s="29"/>
      <c r="D16" s="29"/>
      <c r="E16" s="749" t="s">
        <v>1</v>
      </c>
      <c r="F16" s="750"/>
      <c r="G16" s="751"/>
      <c r="H16" s="749" t="s">
        <v>2</v>
      </c>
      <c r="I16" s="750"/>
      <c r="J16" s="751"/>
      <c r="K16" s="749" t="s">
        <v>3</v>
      </c>
      <c r="L16" s="750"/>
      <c r="M16" s="751"/>
      <c r="N16" s="749" t="s">
        <v>4</v>
      </c>
      <c r="O16" s="750"/>
      <c r="P16" s="751"/>
      <c r="Q16" s="749" t="s">
        <v>5</v>
      </c>
      <c r="R16" s="750"/>
      <c r="S16" s="751"/>
      <c r="T16" s="749" t="s">
        <v>6</v>
      </c>
      <c r="U16" s="750"/>
      <c r="V16" s="751"/>
    </row>
    <row r="17" spans="1:22" ht="42.6">
      <c r="A17" s="5"/>
      <c r="B17" s="479" t="s">
        <v>145</v>
      </c>
      <c r="C17" s="477" t="s">
        <v>234</v>
      </c>
      <c r="D17" s="478"/>
      <c r="E17" s="265" t="s">
        <v>226</v>
      </c>
      <c r="F17" s="216" t="s">
        <v>227</v>
      </c>
      <c r="G17" s="217" t="s">
        <v>228</v>
      </c>
      <c r="H17" s="265" t="s">
        <v>226</v>
      </c>
      <c r="I17" s="216" t="s">
        <v>227</v>
      </c>
      <c r="J17" s="217" t="s">
        <v>228</v>
      </c>
      <c r="K17" s="265" t="s">
        <v>226</v>
      </c>
      <c r="L17" s="216" t="s">
        <v>227</v>
      </c>
      <c r="M17" s="217" t="s">
        <v>228</v>
      </c>
      <c r="N17" s="265" t="s">
        <v>226</v>
      </c>
      <c r="O17" s="216" t="s">
        <v>227</v>
      </c>
      <c r="P17" s="217" t="s">
        <v>228</v>
      </c>
      <c r="Q17" s="265" t="s">
        <v>226</v>
      </c>
      <c r="R17" s="216" t="s">
        <v>227</v>
      </c>
      <c r="S17" s="217" t="s">
        <v>228</v>
      </c>
      <c r="T17" s="265" t="s">
        <v>226</v>
      </c>
      <c r="U17" s="216" t="s">
        <v>227</v>
      </c>
      <c r="V17" s="217" t="s">
        <v>228</v>
      </c>
    </row>
    <row r="18" spans="1:22" ht="13.8">
      <c r="A18" s="1"/>
      <c r="B18" s="6"/>
      <c r="C18" s="264" t="s">
        <v>188</v>
      </c>
      <c r="D18" s="302"/>
      <c r="E18" s="355"/>
      <c r="F18" s="356"/>
      <c r="G18" s="357"/>
      <c r="H18" s="358"/>
      <c r="I18" s="359" t="s">
        <v>146</v>
      </c>
      <c r="J18" s="360" t="s">
        <v>146</v>
      </c>
      <c r="K18" s="358"/>
      <c r="L18" s="356"/>
      <c r="M18" s="356"/>
      <c r="N18" s="358"/>
      <c r="O18" s="356"/>
      <c r="P18" s="361"/>
      <c r="Q18" s="358"/>
      <c r="R18" s="356"/>
      <c r="S18" s="361"/>
      <c r="T18" s="358"/>
      <c r="U18" s="356"/>
      <c r="V18" s="361"/>
    </row>
    <row r="19" spans="1:22" ht="13.8">
      <c r="A19" s="1"/>
      <c r="B19" s="34" t="s">
        <v>147</v>
      </c>
      <c r="C19" s="259" t="s">
        <v>174</v>
      </c>
      <c r="D19" s="475"/>
      <c r="E19" s="544">
        <v>0</v>
      </c>
      <c r="F19" s="19">
        <f>IF(E19="","",(IFERROR(E19/1000*47.4," ")))</f>
        <v>0</v>
      </c>
      <c r="G19" s="179">
        <f>IF(E19="","",(IFERROR(E19/1000*33.3," ")))</f>
        <v>0</v>
      </c>
      <c r="H19" s="14">
        <v>0</v>
      </c>
      <c r="I19" s="19">
        <f>IF(H19="","",(IFERROR(H19/1000*47.4," ")))</f>
        <v>0</v>
      </c>
      <c r="J19" s="179">
        <f>IF(H19="","",(IFERROR(H19/1000*33.3," ")))</f>
        <v>0</v>
      </c>
      <c r="K19" s="14">
        <v>0</v>
      </c>
      <c r="L19" s="19">
        <f>IF(K19="","",(IFERROR(K19/1000*47.4," ")))</f>
        <v>0</v>
      </c>
      <c r="M19" s="179">
        <f>IF(K19="","",(IFERROR(K19/1000*33.3," ")))</f>
        <v>0</v>
      </c>
      <c r="N19" s="14">
        <v>0</v>
      </c>
      <c r="O19" s="19">
        <f>IF(N19="","",(IFERROR(N19/1000*47.4," ")))</f>
        <v>0</v>
      </c>
      <c r="P19" s="179">
        <f>IF(N19="","",(IFERROR(N19/1000*33.3," ")))</f>
        <v>0</v>
      </c>
      <c r="Q19" s="14">
        <v>0</v>
      </c>
      <c r="R19" s="19">
        <f>IF(Q19="","",(IFERROR(Q19/1000*47.4," ")))</f>
        <v>0</v>
      </c>
      <c r="S19" s="179">
        <f>IF(Q19="","",(IFERROR(Q19/1000*33.3," ")))</f>
        <v>0</v>
      </c>
      <c r="T19" s="14">
        <v>0</v>
      </c>
      <c r="U19" s="19">
        <f>IF(T19="","",(IFERROR(T19/1000*47.4," ")))</f>
        <v>0</v>
      </c>
      <c r="V19" s="179">
        <f>IF(T19="","",(IFERROR(T19/1000*33.3," ")))</f>
        <v>0</v>
      </c>
    </row>
    <row r="20" spans="1:22" ht="13.8">
      <c r="A20" s="1"/>
      <c r="B20" s="34" t="s">
        <v>147</v>
      </c>
      <c r="C20" s="259" t="s">
        <v>112</v>
      </c>
      <c r="D20" s="4"/>
      <c r="E20" s="544">
        <v>0</v>
      </c>
      <c r="F20" s="19">
        <f>IF(E20="","",(IFERROR(E20/1000*2477.4," ")))</f>
        <v>0</v>
      </c>
      <c r="G20" s="179">
        <f>IF(E20="","",(IFERROR(E20/1000*2421.4," ")))</f>
        <v>0</v>
      </c>
      <c r="H20" s="14">
        <v>0</v>
      </c>
      <c r="I20" s="19">
        <f>IF(H20="","",(IFERROR(H20/1000*2477.4," ")))</f>
        <v>0</v>
      </c>
      <c r="J20" s="179">
        <f>IF(H20="","",(IFERROR(H20/1000*2421.4," ")))</f>
        <v>0</v>
      </c>
      <c r="K20" s="14">
        <v>0</v>
      </c>
      <c r="L20" s="19">
        <f>IF(K20="","",(IFERROR(K20/1000*2477.4," ")))</f>
        <v>0</v>
      </c>
      <c r="M20" s="179">
        <f>IF(K20="","",(IFERROR(K20/1000*2421.4," ")))</f>
        <v>0</v>
      </c>
      <c r="N20" s="14">
        <v>0</v>
      </c>
      <c r="O20" s="19">
        <f>IF(N20="","",(IFERROR(N20/1000*2477.4," ")))</f>
        <v>0</v>
      </c>
      <c r="P20" s="179">
        <f>IF(N20="","",(IFERROR(N20/1000*2421.4," ")))</f>
        <v>0</v>
      </c>
      <c r="Q20" s="14">
        <v>0</v>
      </c>
      <c r="R20" s="19">
        <f>IF(Q20="","",(IFERROR(Q20/1000*2477.4," ")))</f>
        <v>0</v>
      </c>
      <c r="S20" s="179">
        <f>IF(Q20="","",(IFERROR(Q20/1000*2421.4," ")))</f>
        <v>0</v>
      </c>
      <c r="T20" s="14">
        <v>0</v>
      </c>
      <c r="U20" s="19">
        <f>IF(T20="","",(IFERROR(T20/1000*2477.4," ")))</f>
        <v>0</v>
      </c>
      <c r="V20" s="179">
        <f>IF(T20="","",(IFERROR(T20/1000*2421.4," ")))</f>
        <v>0</v>
      </c>
    </row>
    <row r="21" spans="1:22" ht="13.8">
      <c r="A21" s="1"/>
      <c r="B21" s="34" t="s">
        <v>147</v>
      </c>
      <c r="C21" s="259" t="s">
        <v>111</v>
      </c>
      <c r="D21" s="4"/>
      <c r="E21" s="544">
        <v>0</v>
      </c>
      <c r="F21" s="19">
        <f>IF(E21="","",(IFERROR(E21/1000*1032.8," ")))</f>
        <v>0</v>
      </c>
      <c r="G21" s="179">
        <f>IF(E21="","",(IFERROR(E21/1000*981.1," ")))</f>
        <v>0</v>
      </c>
      <c r="H21" s="14">
        <v>0</v>
      </c>
      <c r="I21" s="19">
        <f>IF(H21="","",(IFERROR(H21/1000*1032.8," ")))</f>
        <v>0</v>
      </c>
      <c r="J21" s="179">
        <f>IF(H21="","",(IFERROR(H21/1000*981.1," ")))</f>
        <v>0</v>
      </c>
      <c r="K21" s="14">
        <v>0</v>
      </c>
      <c r="L21" s="19">
        <f>IF(K21="","",(IFERROR(K21/1000*1032.8," ")))</f>
        <v>0</v>
      </c>
      <c r="M21" s="179">
        <f>IF(K21="","",(IFERROR(K21/1000*981.1," ")))</f>
        <v>0</v>
      </c>
      <c r="N21" s="14">
        <v>0</v>
      </c>
      <c r="O21" s="19">
        <f>IF(N21="","",(IFERROR(N21/1000*1032.8," ")))</f>
        <v>0</v>
      </c>
      <c r="P21" s="179">
        <f>IF(N21="","",(IFERROR(N21/1000*981.1," ")))</f>
        <v>0</v>
      </c>
      <c r="Q21" s="14">
        <v>0</v>
      </c>
      <c r="R21" s="19">
        <f>IF(Q21="","",(IFERROR(Q21/1000*1032.8," ")))</f>
        <v>0</v>
      </c>
      <c r="S21" s="179">
        <f>IF(Q21="","",(IFERROR(Q21/1000*981.1," ")))</f>
        <v>0</v>
      </c>
      <c r="T21" s="14">
        <v>0</v>
      </c>
      <c r="U21" s="19">
        <f>IF(T21="","",(IFERROR(T21/1000*1032.8," ")))</f>
        <v>0</v>
      </c>
      <c r="V21" s="179">
        <f>IF(T21="","",(IFERROR(T21/1000*981.1," ")))</f>
        <v>0</v>
      </c>
    </row>
    <row r="22" spans="1:22" ht="15">
      <c r="A22" s="1"/>
      <c r="B22" s="34" t="s">
        <v>148</v>
      </c>
      <c r="C22" s="35" t="s">
        <v>203</v>
      </c>
      <c r="D22" s="474" t="s">
        <v>233</v>
      </c>
      <c r="E22" s="544">
        <v>368</v>
      </c>
      <c r="F22" s="19">
        <f>IF(E22="","",(IFERROR(E22/1000*(0.5216048)," ")))</f>
        <v>0.19195056639999999</v>
      </c>
      <c r="G22" s="19">
        <f>IF(E22="","",(IFERROR(E22/1000*(0.78)," ")))</f>
        <v>0.28704000000000002</v>
      </c>
      <c r="H22" s="14">
        <v>608</v>
      </c>
      <c r="I22" s="19">
        <f>IF(H22="","",(IFERROR(H22/1000*(0.5216048)," ")))</f>
        <v>0.31713571839999999</v>
      </c>
      <c r="J22" s="19">
        <f>IF(H22="","",(IFERROR(H22/1000*(0.78)," ")))</f>
        <v>0.47423999999999999</v>
      </c>
      <c r="K22" s="14">
        <v>714</v>
      </c>
      <c r="L22" s="19">
        <f>IF(K22="","",(IFERROR(K22/1000*(0.5216048)," ")))</f>
        <v>0.37242582719999995</v>
      </c>
      <c r="M22" s="19">
        <f>IF(K22="","",(IFERROR(K22/1000*(0.78)," ")))</f>
        <v>0.55691999999999997</v>
      </c>
      <c r="N22" s="14">
        <v>827</v>
      </c>
      <c r="O22" s="19">
        <f>IF(N22="","",(IFERROR(N22/1000*(0.5216048)," ")))</f>
        <v>0.43136716959999993</v>
      </c>
      <c r="P22" s="19">
        <f>IF(N22="","",(IFERROR(N22/1000*(0.78)," ")))</f>
        <v>0.64505999999999997</v>
      </c>
      <c r="Q22" s="558">
        <v>986</v>
      </c>
      <c r="R22" s="19">
        <f>IF(Q22="","",(IFERROR(Q22/1000*(0.5216048)," ")))</f>
        <v>0.51430233279999993</v>
      </c>
      <c r="S22" s="19">
        <f>IF(Q22="","",(IFERROR(Q22/1000*(0.78)," ")))</f>
        <v>0.76907999999999999</v>
      </c>
      <c r="T22" s="677">
        <v>1140</v>
      </c>
      <c r="U22" s="19">
        <f>IF(T22="","",(IFERROR(T22/1000*(0.5216048)," ")))</f>
        <v>0.59462947199999994</v>
      </c>
      <c r="V22" s="179">
        <f>IF(T22="","",(IFERROR(T22/1000*(0.78)," ")))</f>
        <v>0.88919999999999999</v>
      </c>
    </row>
    <row r="23" spans="1:22" ht="13.8">
      <c r="A23" s="1"/>
      <c r="B23" s="35" t="s">
        <v>148</v>
      </c>
      <c r="C23" s="259" t="s">
        <v>210</v>
      </c>
      <c r="D23" s="4"/>
      <c r="E23" s="544">
        <v>0</v>
      </c>
      <c r="F23" s="19">
        <f>IF(E23="","",(IFERROR(E23/1000*0.8638688," ")))</f>
        <v>0</v>
      </c>
      <c r="G23" s="179">
        <f>IF(E23="","",(IFERROR(E23/1000*0.7," ")))</f>
        <v>0</v>
      </c>
      <c r="H23" s="22">
        <v>0</v>
      </c>
      <c r="I23" s="19">
        <f>IF(H23="","",(IFERROR(H23/1000*0.8638688," ")))</f>
        <v>0</v>
      </c>
      <c r="J23" s="19">
        <f>IF(H23="","",(IFERROR(H23/1000*0.7," ")))</f>
        <v>0</v>
      </c>
      <c r="K23" s="14">
        <v>9</v>
      </c>
      <c r="L23" s="19">
        <f>IF(K23="","",(IFERROR(K23/1000*0.8638688," ")))</f>
        <v>7.7748191999999997E-3</v>
      </c>
      <c r="M23" s="19">
        <f>IF(K23="","",(IFERROR(K23/1000*0.7," ")))</f>
        <v>6.2999999999999992E-3</v>
      </c>
      <c r="N23" s="558">
        <v>39</v>
      </c>
      <c r="O23" s="19">
        <f>IF(N23="","",(IFERROR(N23/1000*0.8638688," ")))</f>
        <v>3.3690883200000001E-2</v>
      </c>
      <c r="P23" s="19">
        <f>IF(N23="","",(IFERROR(N23/1000*0.7," ")))</f>
        <v>2.7299999999999998E-2</v>
      </c>
      <c r="Q23" s="558">
        <v>235</v>
      </c>
      <c r="R23" s="19">
        <f>IF(Q23="","",(IFERROR(Q23/1000*0.8638688," ")))</f>
        <v>0.20300916799999999</v>
      </c>
      <c r="S23" s="19">
        <f>IF(Q23="","",(IFERROR(Q23/1000*0.7," ")))</f>
        <v>0.16449999999999998</v>
      </c>
      <c r="T23" s="677">
        <v>623</v>
      </c>
      <c r="U23" s="19">
        <f>IF(T23="","",(IFERROR(T23/1000*0.8638688," ")))</f>
        <v>0.53819026240000001</v>
      </c>
      <c r="V23" s="179">
        <f>IF(T23="","",(IFERROR(T23/1000*0.7," ")))</f>
        <v>0.43609999999999999</v>
      </c>
    </row>
    <row r="24" spans="1:22" ht="13.8">
      <c r="A24" s="1"/>
      <c r="B24" s="34" t="s">
        <v>147</v>
      </c>
      <c r="C24" s="259" t="s">
        <v>209</v>
      </c>
      <c r="D24" s="435"/>
      <c r="E24" s="544">
        <v>0</v>
      </c>
      <c r="F24" s="19">
        <f>IF(E24="","",(IFERROR(E24/1000*4.760346," ")))</f>
        <v>0</v>
      </c>
      <c r="G24" s="19">
        <f>IF(E24="","",(IFERROR(E24/1000*4.2," ")))</f>
        <v>0</v>
      </c>
      <c r="H24" s="14">
        <v>0</v>
      </c>
      <c r="I24" s="19">
        <f>IF(H24="","",(IFERROR(H24/1000*4.760346," ")))</f>
        <v>0</v>
      </c>
      <c r="J24" s="19">
        <f>IF(H24="","",(IFERROR(H24/1000*4.2," ")))</f>
        <v>0</v>
      </c>
      <c r="K24" s="14">
        <v>0</v>
      </c>
      <c r="L24" s="19">
        <f>IF(K24="","",(IFERROR(K24/1000*4.760346," ")))</f>
        <v>0</v>
      </c>
      <c r="M24" s="19">
        <f>IF(K24="","",(IFERROR(K24/1000*4.2," ")))</f>
        <v>0</v>
      </c>
      <c r="N24" s="558">
        <v>0</v>
      </c>
      <c r="O24" s="19">
        <f>IF(N24="","",(IFERROR(N24/1000*4.760346," ")))</f>
        <v>0</v>
      </c>
      <c r="P24" s="19">
        <f>IF(N24="","",(IFERROR(N24/1000*4.2," ")))</f>
        <v>0</v>
      </c>
      <c r="Q24" s="558">
        <v>4</v>
      </c>
      <c r="R24" s="19">
        <f>IF(Q24="","",(IFERROR(Q24/1000*4.760346," ")))</f>
        <v>1.9041384000000001E-2</v>
      </c>
      <c r="S24" s="19">
        <f>IF(Q24="","",(IFERROR(Q24/1000*4.2," ")))</f>
        <v>1.6800000000000002E-2</v>
      </c>
      <c r="T24" s="677">
        <v>11</v>
      </c>
      <c r="U24" s="19">
        <f>IF(T24="","",(IFERROR(T24/1000*4.760346," ")))</f>
        <v>5.2363805999999999E-2</v>
      </c>
      <c r="V24" s="324">
        <f>IF(T24="","",(IFERROR(T24/1000*4.2," ")))</f>
        <v>4.6199999999999998E-2</v>
      </c>
    </row>
    <row r="25" spans="1:22" ht="14.4" thickBot="1">
      <c r="A25" s="1"/>
      <c r="B25" s="293"/>
      <c r="C25" s="293" t="s">
        <v>154</v>
      </c>
      <c r="D25" s="471"/>
      <c r="E25" s="294">
        <f>SUM(E19:E24)</f>
        <v>368</v>
      </c>
      <c r="F25" s="399">
        <f t="shared" ref="F25:V25" si="1">SUM(F19:F24)</f>
        <v>0.19195056639999999</v>
      </c>
      <c r="G25" s="450">
        <f t="shared" si="1"/>
        <v>0.28704000000000002</v>
      </c>
      <c r="H25" s="294">
        <f t="shared" si="1"/>
        <v>608</v>
      </c>
      <c r="I25" s="399">
        <f t="shared" si="1"/>
        <v>0.31713571839999999</v>
      </c>
      <c r="J25" s="450">
        <f t="shared" si="1"/>
        <v>0.47423999999999999</v>
      </c>
      <c r="K25" s="294">
        <f t="shared" si="1"/>
        <v>723</v>
      </c>
      <c r="L25" s="399">
        <f t="shared" si="1"/>
        <v>0.38020064639999995</v>
      </c>
      <c r="M25" s="450">
        <f t="shared" si="1"/>
        <v>0.56321999999999994</v>
      </c>
      <c r="N25" s="294">
        <f>SUM(N19:N24)</f>
        <v>866</v>
      </c>
      <c r="O25" s="399">
        <f>SUM(O19:O24)</f>
        <v>0.46505805279999995</v>
      </c>
      <c r="P25" s="450">
        <f>SUM(P19:P24)</f>
        <v>0.67235999999999996</v>
      </c>
      <c r="Q25" s="294">
        <f t="shared" si="1"/>
        <v>1225</v>
      </c>
      <c r="R25" s="399">
        <f t="shared" si="1"/>
        <v>0.73635288479999994</v>
      </c>
      <c r="S25" s="450">
        <f t="shared" si="1"/>
        <v>0.95038</v>
      </c>
      <c r="T25" s="294">
        <f t="shared" si="1"/>
        <v>1774</v>
      </c>
      <c r="U25" s="399">
        <f t="shared" si="1"/>
        <v>1.1851835404</v>
      </c>
      <c r="V25" s="450">
        <f t="shared" si="1"/>
        <v>1.3714999999999999</v>
      </c>
    </row>
    <row r="26" spans="1:22" ht="15" thickTop="1" thickBot="1">
      <c r="A26" s="1"/>
      <c r="B26" s="227"/>
      <c r="C26" s="227" t="s">
        <v>152</v>
      </c>
      <c r="D26" s="472"/>
      <c r="E26" s="228">
        <f t="shared" ref="E26:V26" si="2">E25+E14</f>
        <v>2094</v>
      </c>
      <c r="F26" s="229">
        <f t="shared" si="2"/>
        <v>1.0922404511999999</v>
      </c>
      <c r="G26" s="230">
        <f t="shared" si="2"/>
        <v>1.6333199999999999</v>
      </c>
      <c r="H26" s="228">
        <f t="shared" si="2"/>
        <v>3637</v>
      </c>
      <c r="I26" s="229">
        <f t="shared" si="2"/>
        <v>1.8970766576</v>
      </c>
      <c r="J26" s="230">
        <f t="shared" si="2"/>
        <v>2.8368600000000002</v>
      </c>
      <c r="K26" s="228">
        <f t="shared" si="2"/>
        <v>4668</v>
      </c>
      <c r="L26" s="229">
        <f t="shared" si="2"/>
        <v>2.4618900624000002</v>
      </c>
      <c r="M26" s="230">
        <f t="shared" si="2"/>
        <v>3.6347199999999997</v>
      </c>
      <c r="N26" s="228">
        <f>N25+N14</f>
        <v>5988</v>
      </c>
      <c r="O26" s="229">
        <f>O25+O14</f>
        <v>3.2888146275999994</v>
      </c>
      <c r="P26" s="230">
        <f>P25+P14</f>
        <v>4.6363799999999999</v>
      </c>
      <c r="Q26" s="228">
        <f t="shared" si="2"/>
        <v>8460</v>
      </c>
      <c r="R26" s="229">
        <f t="shared" si="2"/>
        <v>5.1290018499999999</v>
      </c>
      <c r="S26" s="230">
        <f t="shared" si="2"/>
        <v>6.5416599999999994</v>
      </c>
      <c r="T26" s="228">
        <f t="shared" si="2"/>
        <v>12269</v>
      </c>
      <c r="U26" s="229">
        <f t="shared" si="2"/>
        <v>8.1069618099999996</v>
      </c>
      <c r="V26" s="230">
        <f t="shared" si="2"/>
        <v>9.4750800000000002</v>
      </c>
    </row>
    <row r="27" spans="1:22" ht="11.4" customHeight="1" thickTop="1">
      <c r="A27" s="1"/>
      <c r="B27" s="29"/>
      <c r="C27" s="2"/>
      <c r="D27" s="2"/>
      <c r="E27" s="15"/>
      <c r="F27" s="19"/>
      <c r="G27" s="19"/>
      <c r="H27" s="15"/>
      <c r="I27" s="19"/>
      <c r="J27" s="19"/>
      <c r="K27" s="15"/>
      <c r="L27" s="19"/>
      <c r="M27" s="19"/>
      <c r="N27" s="15"/>
      <c r="O27" s="19"/>
      <c r="P27" s="19"/>
      <c r="Q27" s="15"/>
      <c r="R27" s="19"/>
      <c r="S27" s="19"/>
      <c r="T27" s="15"/>
      <c r="U27" s="19"/>
      <c r="V27" s="19"/>
    </row>
    <row r="28" spans="1:22" ht="3" hidden="1" customHeight="1">
      <c r="A28" s="1"/>
      <c r="B28" s="29"/>
      <c r="C28" s="29"/>
      <c r="D28" s="29"/>
      <c r="E28" s="15"/>
      <c r="F28" s="19"/>
      <c r="G28" s="19"/>
      <c r="H28" s="15"/>
      <c r="I28" s="19"/>
      <c r="J28" s="19"/>
      <c r="K28" s="226"/>
      <c r="L28" s="19"/>
      <c r="M28" s="19"/>
      <c r="N28" s="15"/>
      <c r="O28" s="19"/>
      <c r="P28" s="19"/>
      <c r="Q28" s="15"/>
      <c r="R28" s="19"/>
      <c r="S28" s="19"/>
      <c r="T28" s="15"/>
      <c r="U28" s="19"/>
      <c r="V28" s="19"/>
    </row>
    <row r="29" spans="1:22" ht="13.8">
      <c r="A29" s="1"/>
      <c r="B29" s="29"/>
      <c r="C29" s="51"/>
      <c r="D29" s="51"/>
      <c r="E29" s="741" t="s">
        <v>10</v>
      </c>
      <c r="F29" s="742"/>
      <c r="G29" s="743"/>
      <c r="H29" s="741" t="s">
        <v>11</v>
      </c>
      <c r="I29" s="742"/>
      <c r="J29" s="743"/>
      <c r="K29" s="741" t="s">
        <v>12</v>
      </c>
      <c r="L29" s="742"/>
      <c r="M29" s="743"/>
      <c r="N29" s="741" t="s">
        <v>13</v>
      </c>
      <c r="O29" s="742"/>
      <c r="P29" s="743"/>
      <c r="Q29" s="741" t="s">
        <v>14</v>
      </c>
      <c r="R29" s="742"/>
      <c r="S29" s="743"/>
      <c r="T29" s="741" t="s">
        <v>15</v>
      </c>
      <c r="U29" s="742"/>
      <c r="V29" s="743"/>
    </row>
    <row r="30" spans="1:22" ht="42.6">
      <c r="A30" s="5"/>
      <c r="B30" s="479" t="s">
        <v>145</v>
      </c>
      <c r="C30" s="477" t="s">
        <v>225</v>
      </c>
      <c r="D30" s="478"/>
      <c r="E30" s="265" t="s">
        <v>226</v>
      </c>
      <c r="F30" s="216" t="s">
        <v>227</v>
      </c>
      <c r="G30" s="217" t="s">
        <v>228</v>
      </c>
      <c r="H30" s="265" t="s">
        <v>226</v>
      </c>
      <c r="I30" s="216" t="s">
        <v>227</v>
      </c>
      <c r="J30" s="217" t="s">
        <v>228</v>
      </c>
      <c r="K30" s="265" t="s">
        <v>226</v>
      </c>
      <c r="L30" s="216" t="s">
        <v>227</v>
      </c>
      <c r="M30" s="217" t="s">
        <v>228</v>
      </c>
      <c r="N30" s="265" t="s">
        <v>226</v>
      </c>
      <c r="O30" s="216" t="s">
        <v>227</v>
      </c>
      <c r="P30" s="217" t="s">
        <v>228</v>
      </c>
      <c r="Q30" s="265" t="s">
        <v>226</v>
      </c>
      <c r="R30" s="216" t="s">
        <v>227</v>
      </c>
      <c r="S30" s="217" t="s">
        <v>228</v>
      </c>
      <c r="T30" s="265" t="s">
        <v>226</v>
      </c>
      <c r="U30" s="216" t="s">
        <v>227</v>
      </c>
      <c r="V30" s="217" t="s">
        <v>228</v>
      </c>
    </row>
    <row r="31" spans="1:22" ht="13.8">
      <c r="A31" s="7"/>
      <c r="B31" s="6"/>
      <c r="C31" s="473" t="s">
        <v>188</v>
      </c>
      <c r="D31" s="470"/>
      <c r="E31" s="362"/>
      <c r="F31" s="359"/>
      <c r="G31" s="359"/>
      <c r="H31" s="362"/>
      <c r="I31" s="363"/>
      <c r="J31" s="364"/>
      <c r="K31" s="362"/>
      <c r="L31" s="363"/>
      <c r="M31" s="363"/>
      <c r="N31" s="362"/>
      <c r="O31" s="363"/>
      <c r="P31" s="364"/>
      <c r="Q31" s="362"/>
      <c r="R31" s="363"/>
      <c r="S31" s="364"/>
      <c r="T31" s="362"/>
      <c r="U31" s="363"/>
      <c r="V31" s="364"/>
    </row>
    <row r="32" spans="1:22" ht="13.8">
      <c r="A32" s="1"/>
      <c r="B32" s="34" t="s">
        <v>147</v>
      </c>
      <c r="C32" s="259" t="s">
        <v>105</v>
      </c>
      <c r="D32" s="1"/>
      <c r="E32" s="14">
        <v>0</v>
      </c>
      <c r="F32" s="19">
        <f>IF(E32="","",(IFERROR(E32/1000*47.4," ")))</f>
        <v>0</v>
      </c>
      <c r="G32" s="179">
        <f>IF(E32="","",(IFERROR(E32/1000*33.3," ")))</f>
        <v>0</v>
      </c>
      <c r="H32" s="14">
        <v>0</v>
      </c>
      <c r="I32" s="19">
        <f>IF(H32="","",(IFERROR(H32/1000*47.4," ")))</f>
        <v>0</v>
      </c>
      <c r="J32" s="179">
        <f>IF(H32="","",(IFERROR(H32/1000*33.3," ")))</f>
        <v>0</v>
      </c>
      <c r="K32" s="14">
        <v>0</v>
      </c>
      <c r="L32" s="19">
        <f>IF(K32="","",(IFERROR(K32/1000*47.4," ")))</f>
        <v>0</v>
      </c>
      <c r="M32" s="179">
        <f>IF(K32="","",(IFERROR(K32/1000*33.3," ")))</f>
        <v>0</v>
      </c>
      <c r="N32" s="14">
        <v>0</v>
      </c>
      <c r="O32" s="19">
        <f>IF(N32="","",(IFERROR(N32/1000*47.4," ")))</f>
        <v>0</v>
      </c>
      <c r="P32" s="179">
        <f>IF(N32="","",(IFERROR(N32/1000*33.3," ")))</f>
        <v>0</v>
      </c>
      <c r="Q32" s="14"/>
      <c r="R32" s="19" t="str">
        <f>IF(Q32="","",(IFERROR(Q32/1000*47.4," ")))</f>
        <v/>
      </c>
      <c r="S32" s="179" t="str">
        <f>IF(Q32="","",(IFERROR(Q32/1000*33.3," ")))</f>
        <v/>
      </c>
      <c r="T32" s="14"/>
      <c r="U32" s="19" t="str">
        <f>IF(T32="","",(IFERROR(T32/1000*47.4," ")))</f>
        <v/>
      </c>
      <c r="V32" s="179" t="str">
        <f>IF(T32="","",(IFERROR(T32/1000*33.3," ")))</f>
        <v/>
      </c>
    </row>
    <row r="33" spans="1:22" ht="13.8">
      <c r="A33" s="1"/>
      <c r="B33" s="34" t="s">
        <v>147</v>
      </c>
      <c r="C33" s="259" t="s">
        <v>112</v>
      </c>
      <c r="D33" s="1"/>
      <c r="E33" s="14">
        <v>0</v>
      </c>
      <c r="F33" s="19">
        <f>IF(E33="","",(IFERROR(E33/1000*2477.4," ")))</f>
        <v>0</v>
      </c>
      <c r="G33" s="179">
        <f>IF(E33="","",(IFERROR(E33/1000*2421.4," ")))</f>
        <v>0</v>
      </c>
      <c r="H33" s="14">
        <v>0</v>
      </c>
      <c r="I33" s="19">
        <f>IF(H33="","",(IFERROR(H33/1000*2477.4," ")))</f>
        <v>0</v>
      </c>
      <c r="J33" s="179">
        <f>IF(H33="","",(IFERROR(H33/1000*2421.4," ")))</f>
        <v>0</v>
      </c>
      <c r="K33" s="14">
        <v>0</v>
      </c>
      <c r="L33" s="19">
        <f>IF(K33="","",(IFERROR(K33/1000*2477.4," ")))</f>
        <v>0</v>
      </c>
      <c r="M33" s="179">
        <f>IF(K33="","",(IFERROR(K33/1000*2421.4," ")))</f>
        <v>0</v>
      </c>
      <c r="N33" s="14">
        <v>0</v>
      </c>
      <c r="O33" s="19">
        <f>IF(N33="","",(IFERROR(N33/1000*2477.4," ")))</f>
        <v>0</v>
      </c>
      <c r="P33" s="179">
        <f>IF(N33="","",(IFERROR(N33/1000*2421.4," ")))</f>
        <v>0</v>
      </c>
      <c r="Q33" s="14"/>
      <c r="R33" s="19" t="str">
        <f>IF(Q33="","",(IFERROR(Q33/1000*2477.4," ")))</f>
        <v/>
      </c>
      <c r="S33" s="179" t="str">
        <f>IF(Q33="","",(IFERROR(Q33/1000*2421.4," ")))</f>
        <v/>
      </c>
      <c r="T33" s="14"/>
      <c r="U33" s="19" t="str">
        <f>IF(T33="","",(IFERROR(T33/1000*2477.4," ")))</f>
        <v/>
      </c>
      <c r="V33" s="179" t="str">
        <f>IF(T33="","",(IFERROR(T33/1000*2421.4," ")))</f>
        <v/>
      </c>
    </row>
    <row r="34" spans="1:22" ht="13.8">
      <c r="A34" s="1"/>
      <c r="B34" s="34" t="s">
        <v>147</v>
      </c>
      <c r="C34" s="259" t="s">
        <v>111</v>
      </c>
      <c r="D34" s="1"/>
      <c r="E34" s="14">
        <v>0</v>
      </c>
      <c r="F34" s="19">
        <f>IF(E34="","",(IFERROR(E34/1000*1032.8," ")))</f>
        <v>0</v>
      </c>
      <c r="G34" s="179">
        <f>IF(E34="","",(IFERROR(E34/1000*981.1," ")))</f>
        <v>0</v>
      </c>
      <c r="H34" s="14">
        <v>0</v>
      </c>
      <c r="I34" s="19">
        <f>IF(H34="","",(IFERROR(H34/1000*1032.8," ")))</f>
        <v>0</v>
      </c>
      <c r="J34" s="179">
        <f>IF(H34="","",(IFERROR(H34/1000*981.1," ")))</f>
        <v>0</v>
      </c>
      <c r="K34" s="14">
        <v>0</v>
      </c>
      <c r="L34" s="19">
        <f>IF(K34="","",(IFERROR(K34/1000*1032.8," ")))</f>
        <v>0</v>
      </c>
      <c r="M34" s="179">
        <f>IF(K34="","",(IFERROR(K34/1000*981.1," ")))</f>
        <v>0</v>
      </c>
      <c r="N34" s="14">
        <v>0</v>
      </c>
      <c r="O34" s="19">
        <f>IF(N34="","",(IFERROR(N34/1000*1032.8," ")))</f>
        <v>0</v>
      </c>
      <c r="P34" s="179">
        <f>IF(N34="","",(IFERROR(N34/1000*981.1," ")))</f>
        <v>0</v>
      </c>
      <c r="Q34" s="14"/>
      <c r="R34" s="19" t="str">
        <f>IF(Q34="","",(IFERROR(Q34/1000*1032.8," ")))</f>
        <v/>
      </c>
      <c r="S34" s="179" t="str">
        <f>IF(Q34="","",(IFERROR(Q34/1000*981.1," ")))</f>
        <v/>
      </c>
      <c r="T34" s="14"/>
      <c r="U34" s="19" t="str">
        <f>IF(T34="","",(IFERROR(T34/1000*1032.8," ")))</f>
        <v/>
      </c>
      <c r="V34" s="179" t="str">
        <f>IF(T34="","",(IFERROR(T34/1000*981.1," ")))</f>
        <v/>
      </c>
    </row>
    <row r="35" spans="1:22" ht="15">
      <c r="A35" s="1"/>
      <c r="B35" s="34" t="s">
        <v>148</v>
      </c>
      <c r="C35" s="35" t="s">
        <v>203</v>
      </c>
      <c r="D35" s="474" t="s">
        <v>233</v>
      </c>
      <c r="E35" s="14">
        <v>8870</v>
      </c>
      <c r="F35" s="19">
        <f>IF(E35="","",(IFERROR(E35/1000*(0.5216048)," ")))</f>
        <v>4.6266345759999998</v>
      </c>
      <c r="G35" s="19">
        <f>IF(E35="","",(IFERROR(E35/1000*(0.78)," ")))</f>
        <v>6.9185999999999996</v>
      </c>
      <c r="H35" s="14">
        <v>10462</v>
      </c>
      <c r="I35" s="19">
        <f>IF(H35="","",(IFERROR(H35/1000*(0.5216048)," ")))</f>
        <v>5.4570294175999994</v>
      </c>
      <c r="J35" s="19">
        <f>IF(H35="","",(IFERROR(H35/1000*(0.78)," ")))</f>
        <v>8.1603600000000007</v>
      </c>
      <c r="K35" s="14">
        <v>11622</v>
      </c>
      <c r="L35" s="19">
        <f>IF(K35="","",(IFERROR(K35/1000*(0.5216048)," ")))</f>
        <v>6.0620909855999994</v>
      </c>
      <c r="M35" s="19">
        <f>IF(K35="","",(IFERROR(K35/1000*(0.78)," ")))</f>
        <v>9.0651600000000006</v>
      </c>
      <c r="N35" s="14">
        <v>12374</v>
      </c>
      <c r="O35" s="19">
        <f>IF(N35="","",(IFERROR(N35/1000*(0.5216048)," ")))</f>
        <v>6.4543377951999998</v>
      </c>
      <c r="P35" s="19">
        <f>IF(N35="","",(IFERROR(N35/1000*(0.78)," ")))</f>
        <v>9.651720000000001</v>
      </c>
      <c r="Q35" s="14"/>
      <c r="R35" s="19" t="str">
        <f>IF(Q35="","",(IFERROR(Q35/1000*(0.5216048)," ")))</f>
        <v/>
      </c>
      <c r="S35" s="19" t="str">
        <f>IF(Q35="","",(IFERROR(Q35/1000*(0.78)," ")))</f>
        <v/>
      </c>
      <c r="T35" s="14"/>
      <c r="U35" s="19" t="str">
        <f>IF(T35="","",(IFERROR(T35/1000*(0.5216048)," ")))</f>
        <v/>
      </c>
      <c r="V35" s="179" t="str">
        <f>IF(T35="","",(IFERROR(T35/1000*(0.78)," ")))</f>
        <v/>
      </c>
    </row>
    <row r="36" spans="1:22" ht="13.8">
      <c r="A36" s="1"/>
      <c r="B36" s="34" t="s">
        <v>148</v>
      </c>
      <c r="C36" s="259" t="s">
        <v>210</v>
      </c>
      <c r="D36" s="1"/>
      <c r="E36" s="14">
        <v>5922</v>
      </c>
      <c r="F36" s="19">
        <f>IF(E36="","",(IFERROR(E36/1000*0.8638688," ")))</f>
        <v>5.1158310336000001</v>
      </c>
      <c r="G36" s="19">
        <f>IF(E36="","",(IFERROR(E36/1000*0.7," ")))</f>
        <v>4.1453999999999995</v>
      </c>
      <c r="H36" s="14">
        <v>8359</v>
      </c>
      <c r="I36" s="19">
        <f>IF(H36="","",(IFERROR(H36/1000*0.8638688," ")))</f>
        <v>7.2210792992000004</v>
      </c>
      <c r="J36" s="19">
        <f>IF(H36="","",(IFERROR(H36/1000*0.7," ")))</f>
        <v>5.8512999999999993</v>
      </c>
      <c r="K36" s="14">
        <v>9735</v>
      </c>
      <c r="L36" s="19">
        <f>IF(K36="","",(IFERROR(K36/1000*0.8638688," ")))</f>
        <v>8.4097627680000002</v>
      </c>
      <c r="M36" s="19">
        <f>IF(K36="","",(IFERROR(K36/1000*0.7," ")))</f>
        <v>6.8144999999999989</v>
      </c>
      <c r="N36" s="14">
        <v>10750</v>
      </c>
      <c r="O36" s="19">
        <f>IF(N36="","",(IFERROR(N36/1000*0.8638688," ")))</f>
        <v>9.2865895999999992</v>
      </c>
      <c r="P36" s="19">
        <f>IF(N36="","",(IFERROR(N36/1000*0.7," ")))</f>
        <v>7.5249999999999995</v>
      </c>
      <c r="Q36" s="14"/>
      <c r="R36" s="19" t="str">
        <f>IF(Q36="","",(IFERROR(Q36/1000*0.8638688," ")))</f>
        <v/>
      </c>
      <c r="S36" s="19" t="str">
        <f>IF(Q36="","",(IFERROR(Q36/1000*0.7," ")))</f>
        <v/>
      </c>
      <c r="T36" s="14"/>
      <c r="U36" s="19" t="str">
        <f>IF(T36="","",(IFERROR(T36/1000*0.8638688," ")))</f>
        <v/>
      </c>
      <c r="V36" s="179" t="str">
        <f>IF(T36="","",(IFERROR(T36/1000*0.7," ")))</f>
        <v/>
      </c>
    </row>
    <row r="37" spans="1:22" ht="13.8">
      <c r="A37" s="1"/>
      <c r="B37" s="34" t="s">
        <v>147</v>
      </c>
      <c r="C37" s="259" t="s">
        <v>209</v>
      </c>
      <c r="D37" s="1"/>
      <c r="E37" s="14">
        <v>103</v>
      </c>
      <c r="F37" s="19">
        <f>IF(E37="","",(IFERROR(E37/1000*4.760346," ")))</f>
        <v>0.490315638</v>
      </c>
      <c r="G37" s="19">
        <f>IF(E37="","",(IFERROR(E37/1000*4.2," ")))</f>
        <v>0.43259999999999998</v>
      </c>
      <c r="H37" s="14">
        <v>116</v>
      </c>
      <c r="I37" s="19">
        <f>IF(H37="","",(IFERROR(H37/1000*4.760346," ")))</f>
        <v>0.55220013600000006</v>
      </c>
      <c r="J37" s="19">
        <f>IF(H37="","",(IFERROR(H37/1000*4.2," ")))</f>
        <v>0.48720000000000002</v>
      </c>
      <c r="K37" s="14">
        <v>131</v>
      </c>
      <c r="L37" s="19">
        <f>IF(K37="","",(IFERROR(K37/1000*4.760346," ")))</f>
        <v>0.62360532600000007</v>
      </c>
      <c r="M37" s="19">
        <f>IF(K37="","",(IFERROR(K37/1000*4.2," ")))</f>
        <v>0.55020000000000002</v>
      </c>
      <c r="N37" s="14">
        <v>142</v>
      </c>
      <c r="O37" s="19">
        <f>IF(N37="","",(IFERROR(N37/1000*4.760346," ")))</f>
        <v>0.67596913199999997</v>
      </c>
      <c r="P37" s="19">
        <f>IF(N37="","",(IFERROR(N37/1000*4.2," ")))</f>
        <v>0.59639999999999993</v>
      </c>
      <c r="Q37" s="14"/>
      <c r="R37" s="19" t="str">
        <f>IF(Q37="","",(IFERROR(Q37/1000*4.760346," ")))</f>
        <v/>
      </c>
      <c r="S37" s="19" t="str">
        <f>IF(Q37="","",(IFERROR(Q37/1000*4.2," ")))</f>
        <v/>
      </c>
      <c r="T37" s="14"/>
      <c r="U37" s="19" t="str">
        <f>IF(T37="","",(IFERROR(T37/1000*4.760346," ")))</f>
        <v/>
      </c>
      <c r="V37" s="324" t="str">
        <f>IF(T37="","",(IFERROR(T37/1000*4.2," ")))</f>
        <v/>
      </c>
    </row>
    <row r="38" spans="1:22" ht="14.4" thickBot="1">
      <c r="A38" s="1"/>
      <c r="B38" s="293"/>
      <c r="C38" s="295" t="s">
        <v>153</v>
      </c>
      <c r="D38" s="471"/>
      <c r="E38" s="294">
        <f>SUM(E32:E37)</f>
        <v>14895</v>
      </c>
      <c r="F38" s="399">
        <f t="shared" ref="F38:V38" si="3">SUM(F32:F37)</f>
        <v>10.2327812476</v>
      </c>
      <c r="G38" s="450">
        <f t="shared" si="3"/>
        <v>11.496600000000001</v>
      </c>
      <c r="H38" s="294">
        <f t="shared" si="3"/>
        <v>18937</v>
      </c>
      <c r="I38" s="399">
        <f t="shared" si="3"/>
        <v>13.2303088528</v>
      </c>
      <c r="J38" s="450">
        <f t="shared" si="3"/>
        <v>14.498859999999999</v>
      </c>
      <c r="K38" s="294">
        <f t="shared" si="3"/>
        <v>21488</v>
      </c>
      <c r="L38" s="399">
        <f t="shared" si="3"/>
        <v>15.095459079599999</v>
      </c>
      <c r="M38" s="450">
        <f t="shared" si="3"/>
        <v>16.429859999999998</v>
      </c>
      <c r="N38" s="294">
        <f t="shared" si="3"/>
        <v>23266</v>
      </c>
      <c r="O38" s="399">
        <f t="shared" si="3"/>
        <v>16.416896527199999</v>
      </c>
      <c r="P38" s="450">
        <f t="shared" si="3"/>
        <v>17.773119999999999</v>
      </c>
      <c r="Q38" s="294">
        <f t="shared" si="3"/>
        <v>0</v>
      </c>
      <c r="R38" s="399">
        <f t="shared" si="3"/>
        <v>0</v>
      </c>
      <c r="S38" s="450">
        <f t="shared" si="3"/>
        <v>0</v>
      </c>
      <c r="T38" s="294">
        <f t="shared" si="3"/>
        <v>0</v>
      </c>
      <c r="U38" s="399">
        <f t="shared" si="3"/>
        <v>0</v>
      </c>
      <c r="V38" s="450">
        <f t="shared" si="3"/>
        <v>0</v>
      </c>
    </row>
    <row r="39" spans="1:22" ht="7.8" customHeight="1" thickTop="1">
      <c r="A39" s="1"/>
      <c r="B39" s="1"/>
      <c r="C39" s="2"/>
      <c r="D39" s="2"/>
      <c r="E39" s="22"/>
      <c r="F39" s="22"/>
      <c r="G39" s="9"/>
      <c r="H39" s="22"/>
      <c r="I39" s="22"/>
      <c r="J39" s="22"/>
      <c r="K39" s="22"/>
      <c r="L39" s="22"/>
      <c r="M39" s="22"/>
      <c r="N39" s="22"/>
      <c r="O39" s="22"/>
      <c r="P39" s="9"/>
      <c r="Q39" s="22"/>
      <c r="R39" s="22"/>
      <c r="S39" s="22"/>
      <c r="T39" s="22"/>
      <c r="U39" s="22"/>
      <c r="V39" s="22"/>
    </row>
    <row r="40" spans="1:22" ht="13.8">
      <c r="A40" s="1"/>
      <c r="B40" s="29"/>
      <c r="C40" s="29"/>
      <c r="D40" s="51"/>
      <c r="E40" s="741" t="s">
        <v>10</v>
      </c>
      <c r="F40" s="742"/>
      <c r="G40" s="743"/>
      <c r="H40" s="741" t="s">
        <v>11</v>
      </c>
      <c r="I40" s="742"/>
      <c r="J40" s="743"/>
      <c r="K40" s="741" t="s">
        <v>12</v>
      </c>
      <c r="L40" s="742"/>
      <c r="M40" s="743"/>
      <c r="N40" s="741" t="s">
        <v>13</v>
      </c>
      <c r="O40" s="742"/>
      <c r="P40" s="743"/>
      <c r="Q40" s="741" t="s">
        <v>14</v>
      </c>
      <c r="R40" s="742"/>
      <c r="S40" s="743"/>
      <c r="T40" s="741" t="s">
        <v>15</v>
      </c>
      <c r="U40" s="742"/>
      <c r="V40" s="743"/>
    </row>
    <row r="41" spans="1:22" ht="42.6">
      <c r="A41" s="5"/>
      <c r="B41" s="479" t="s">
        <v>145</v>
      </c>
      <c r="C41" s="477" t="s">
        <v>234</v>
      </c>
      <c r="D41" s="478"/>
      <c r="E41" s="265" t="s">
        <v>226</v>
      </c>
      <c r="F41" s="216" t="s">
        <v>227</v>
      </c>
      <c r="G41" s="217" t="s">
        <v>228</v>
      </c>
      <c r="H41" s="265" t="s">
        <v>226</v>
      </c>
      <c r="I41" s="216" t="s">
        <v>227</v>
      </c>
      <c r="J41" s="217" t="s">
        <v>228</v>
      </c>
      <c r="K41" s="265" t="s">
        <v>226</v>
      </c>
      <c r="L41" s="216" t="s">
        <v>227</v>
      </c>
      <c r="M41" s="217" t="s">
        <v>228</v>
      </c>
      <c r="N41" s="265" t="s">
        <v>226</v>
      </c>
      <c r="O41" s="216" t="s">
        <v>227</v>
      </c>
      <c r="P41" s="217" t="s">
        <v>228</v>
      </c>
      <c r="Q41" s="265" t="s">
        <v>226</v>
      </c>
      <c r="R41" s="216" t="s">
        <v>227</v>
      </c>
      <c r="S41" s="217" t="s">
        <v>228</v>
      </c>
      <c r="T41" s="265" t="s">
        <v>226</v>
      </c>
      <c r="U41" s="216" t="s">
        <v>227</v>
      </c>
      <c r="V41" s="217" t="s">
        <v>228</v>
      </c>
    </row>
    <row r="42" spans="1:22" ht="13.8">
      <c r="A42" s="1"/>
      <c r="B42" s="6"/>
      <c r="C42" s="264" t="s">
        <v>188</v>
      </c>
      <c r="D42" s="473"/>
      <c r="E42" s="365" t="s">
        <v>18</v>
      </c>
      <c r="F42" s="363"/>
      <c r="G42" s="329"/>
      <c r="H42" s="366"/>
      <c r="I42" s="363"/>
      <c r="J42" s="364"/>
      <c r="K42" s="362"/>
      <c r="L42" s="363"/>
      <c r="M42" s="363"/>
      <c r="N42" s="362"/>
      <c r="O42" s="363"/>
      <c r="P42" s="364"/>
      <c r="Q42" s="362"/>
      <c r="R42" s="363"/>
      <c r="S42" s="364"/>
      <c r="T42" s="362"/>
      <c r="U42" s="363"/>
      <c r="V42" s="364"/>
    </row>
    <row r="43" spans="1:22" ht="13.8">
      <c r="A43" s="1"/>
      <c r="B43" s="34" t="s">
        <v>147</v>
      </c>
      <c r="C43" s="259" t="s">
        <v>105</v>
      </c>
      <c r="D43" s="259"/>
      <c r="E43" s="14">
        <v>0</v>
      </c>
      <c r="F43" s="19">
        <f>IF(E43="","",(IFERROR(E43/1000*47.4," ")))</f>
        <v>0</v>
      </c>
      <c r="G43" s="179">
        <f>IF(E43="","",(IFERROR(E43/1000*33.3," ")))</f>
        <v>0</v>
      </c>
      <c r="H43" s="14">
        <v>0</v>
      </c>
      <c r="I43" s="19">
        <f>IF(H43="","",(IFERROR(H43/1000*47.4," ")))</f>
        <v>0</v>
      </c>
      <c r="J43" s="179">
        <f>IF(H43="","",(IFERROR(H43/1000*33.3," ")))</f>
        <v>0</v>
      </c>
      <c r="K43" s="14">
        <v>0</v>
      </c>
      <c r="L43" s="19">
        <f>IF(K43="","",(IFERROR(K43/1000*47.4," ")))</f>
        <v>0</v>
      </c>
      <c r="M43" s="179">
        <f>IF(K43="","",(IFERROR(K43/1000*33.3," ")))</f>
        <v>0</v>
      </c>
      <c r="N43" s="14">
        <v>0</v>
      </c>
      <c r="O43" s="19">
        <f>IF(N43="","",(IFERROR(N43/1000*47.4," ")))</f>
        <v>0</v>
      </c>
      <c r="P43" s="179">
        <f>IF(N43="","",(IFERROR(N43/1000*33.3," ")))</f>
        <v>0</v>
      </c>
      <c r="Q43" s="14"/>
      <c r="R43" s="19" t="str">
        <f>IF(Q43="","",(IFERROR(Q43/1000*47.4," ")))</f>
        <v/>
      </c>
      <c r="S43" s="179" t="str">
        <f>IF(Q43="","",(IFERROR(Q43/1000*33.3," ")))</f>
        <v/>
      </c>
      <c r="T43" s="14"/>
      <c r="U43" s="19" t="str">
        <f>IF(T43="","",(IFERROR(T43/1000*47.4," ")))</f>
        <v/>
      </c>
      <c r="V43" s="179" t="str">
        <f>IF(T43="","",(IFERROR(T43/1000*33.3," ")))</f>
        <v/>
      </c>
    </row>
    <row r="44" spans="1:22" ht="13.8">
      <c r="A44" s="1"/>
      <c r="B44" s="34" t="s">
        <v>147</v>
      </c>
      <c r="C44" s="259" t="s">
        <v>112</v>
      </c>
      <c r="D44" s="259"/>
      <c r="E44" s="14">
        <v>0</v>
      </c>
      <c r="F44" s="19">
        <f>IF(E44="","",(IFERROR(E44/1000*2477.4," ")))</f>
        <v>0</v>
      </c>
      <c r="G44" s="179">
        <f>IF(E44="","",(IFERROR(E44/1000*2421.4," ")))</f>
        <v>0</v>
      </c>
      <c r="H44" s="14">
        <v>0</v>
      </c>
      <c r="I44" s="19">
        <f>IF(H44="","",(IFERROR(H44/1000*2477.4," ")))</f>
        <v>0</v>
      </c>
      <c r="J44" s="179">
        <f>IF(H44="","",(IFERROR(H44/1000*2421.4," ")))</f>
        <v>0</v>
      </c>
      <c r="K44" s="14">
        <v>0</v>
      </c>
      <c r="L44" s="19">
        <f>IF(K44="","",(IFERROR(K44/1000*2477.4," ")))</f>
        <v>0</v>
      </c>
      <c r="M44" s="179">
        <f>IF(K44="","",(IFERROR(K44/1000*2421.4," ")))</f>
        <v>0</v>
      </c>
      <c r="N44" s="14">
        <v>0</v>
      </c>
      <c r="O44" s="19">
        <f>IF(N44="","",(IFERROR(N44/1000*2477.4," ")))</f>
        <v>0</v>
      </c>
      <c r="P44" s="179">
        <f>IF(N44="","",(IFERROR(N44/1000*2421.4," ")))</f>
        <v>0</v>
      </c>
      <c r="Q44" s="14"/>
      <c r="R44" s="19" t="str">
        <f>IF(Q44="","",(IFERROR(Q44/1000*2477.4," ")))</f>
        <v/>
      </c>
      <c r="S44" s="179" t="str">
        <f>IF(Q44="","",(IFERROR(Q44/1000*2421.4," ")))</f>
        <v/>
      </c>
      <c r="T44" s="14"/>
      <c r="U44" s="19" t="str">
        <f>IF(T44="","",(IFERROR(T44/1000*2477.4," ")))</f>
        <v/>
      </c>
      <c r="V44" s="179" t="str">
        <f>IF(T44="","",(IFERROR(T44/1000*2421.4," ")))</f>
        <v/>
      </c>
    </row>
    <row r="45" spans="1:22" ht="13.8">
      <c r="A45" s="1"/>
      <c r="B45" s="34" t="s">
        <v>147</v>
      </c>
      <c r="C45" s="259" t="s">
        <v>111</v>
      </c>
      <c r="D45" s="259"/>
      <c r="E45" s="14">
        <v>0</v>
      </c>
      <c r="F45" s="19">
        <f>IF(E45="","",(IFERROR(E45/1000*1032.8," ")))</f>
        <v>0</v>
      </c>
      <c r="G45" s="179">
        <f>IF(E45="","",(IFERROR(E45/1000*981.1," ")))</f>
        <v>0</v>
      </c>
      <c r="H45" s="14">
        <v>0</v>
      </c>
      <c r="I45" s="19">
        <f>IF(H45="","",(IFERROR(H45/1000*1032.8," ")))</f>
        <v>0</v>
      </c>
      <c r="J45" s="179">
        <f>IF(H45="","",(IFERROR(H45/1000*981.1," ")))</f>
        <v>0</v>
      </c>
      <c r="K45" s="14">
        <v>0</v>
      </c>
      <c r="L45" s="19">
        <f>IF(K45="","",(IFERROR(K45/1000*1032.8," ")))</f>
        <v>0</v>
      </c>
      <c r="M45" s="179">
        <f>IF(K45="","",(IFERROR(K45/1000*981.1," ")))</f>
        <v>0</v>
      </c>
      <c r="N45" s="14">
        <v>0</v>
      </c>
      <c r="O45" s="19">
        <f>IF(N45="","",(IFERROR(N45/1000*1032.8," ")))</f>
        <v>0</v>
      </c>
      <c r="P45" s="179">
        <f>IF(N45="","",(IFERROR(N45/1000*981.1," ")))</f>
        <v>0</v>
      </c>
      <c r="Q45" s="14"/>
      <c r="R45" s="19" t="str">
        <f>IF(Q45="","",(IFERROR(Q45/1000*1032.8," ")))</f>
        <v/>
      </c>
      <c r="S45" s="179" t="str">
        <f>IF(Q45="","",(IFERROR(Q45/1000*981.1," ")))</f>
        <v/>
      </c>
      <c r="T45" s="14"/>
      <c r="U45" s="19" t="str">
        <f>IF(T45="","",(IFERROR(T45/1000*1032.8," ")))</f>
        <v/>
      </c>
      <c r="V45" s="179" t="str">
        <f>IF(T45="","",(IFERROR(T45/1000*981.1," ")))</f>
        <v/>
      </c>
    </row>
    <row r="46" spans="1:22" ht="15">
      <c r="A46" s="1"/>
      <c r="B46" s="34" t="s">
        <v>148</v>
      </c>
      <c r="C46" s="35" t="s">
        <v>203</v>
      </c>
      <c r="D46" s="474" t="s">
        <v>233</v>
      </c>
      <c r="E46" s="14">
        <v>1379</v>
      </c>
      <c r="F46" s="19">
        <f>IF(E46="","",(IFERROR(E46/1000*(0.5216048)," ")))</f>
        <v>0.71929301919999999</v>
      </c>
      <c r="G46" s="19">
        <f>IF(E46="","",(IFERROR(E46/1000*(0.78)," ")))</f>
        <v>1.07562</v>
      </c>
      <c r="H46" s="14">
        <v>1557</v>
      </c>
      <c r="I46" s="19">
        <f>IF(H46="","",(IFERROR(H46/1000*(0.5216048)," ")))</f>
        <v>0.81213867359999992</v>
      </c>
      <c r="J46" s="179">
        <f>IF(H46="","",(IFERROR(H46/1000*(0.78)," ")))</f>
        <v>1.2144600000000001</v>
      </c>
      <c r="K46" s="14">
        <v>1720</v>
      </c>
      <c r="L46" s="19">
        <f>IF(K46="","",(IFERROR(K46/1000*(0.5216048)," ")))</f>
        <v>0.89716025599999993</v>
      </c>
      <c r="M46" s="179">
        <f>IF(K46="","",(IFERROR(K46/1000*(0.78)," ")))</f>
        <v>1.3416000000000001</v>
      </c>
      <c r="N46" s="14">
        <v>1820</v>
      </c>
      <c r="O46" s="19">
        <f>IF(N46="","",(IFERROR(N46/1000*(0.5216048)," ")))</f>
        <v>0.949320736</v>
      </c>
      <c r="P46" s="179">
        <f>IF(N46="","",(IFERROR(N46/1000*(0.78)," ")))</f>
        <v>1.4196000000000002</v>
      </c>
      <c r="Q46" s="14"/>
      <c r="R46" s="19" t="str">
        <f>IF(Q46="","",(IFERROR(Q46/1000*(0.5216048)," ")))</f>
        <v/>
      </c>
      <c r="S46" s="179" t="str">
        <f>IF(Q46="","",(IFERROR(Q46/1000*(0.78)," ")))</f>
        <v/>
      </c>
      <c r="T46" s="14"/>
      <c r="U46" s="19" t="str">
        <f>IF(T46="","",(IFERROR(T46/1000*(0.5216048)," ")))</f>
        <v/>
      </c>
      <c r="V46" s="179" t="str">
        <f>IF(T46="","",(IFERROR(T46/1000*(0.78)," ")))</f>
        <v/>
      </c>
    </row>
    <row r="47" spans="1:22" ht="13.8">
      <c r="A47" s="1"/>
      <c r="B47" s="34" t="s">
        <v>148</v>
      </c>
      <c r="C47" s="178" t="s">
        <v>210</v>
      </c>
      <c r="D47" s="259"/>
      <c r="E47" s="14">
        <v>984</v>
      </c>
      <c r="F47" s="19">
        <f>IF(E47="","",(IFERROR(E47/1000*0.8638688," ")))</f>
        <v>0.85004689919999998</v>
      </c>
      <c r="G47" s="19">
        <f>IF(E47="","",(IFERROR(E47/1000*0.7," ")))</f>
        <v>0.68879999999999997</v>
      </c>
      <c r="H47" s="14">
        <v>1335</v>
      </c>
      <c r="I47" s="19">
        <f>IF(H47="","",(IFERROR(H47/1000*0.8638688," ")))</f>
        <v>1.1532648480000001</v>
      </c>
      <c r="J47" s="179">
        <f>IF(H47="","",(IFERROR(H47/1000*0.7," ")))</f>
        <v>0.93449999999999989</v>
      </c>
      <c r="K47" s="14">
        <v>1541</v>
      </c>
      <c r="L47" s="19">
        <f>IF(K47="","",(IFERROR(K47/1000*0.8638688," ")))</f>
        <v>1.3312218208</v>
      </c>
      <c r="M47" s="179">
        <f>IF(K47="","",(IFERROR(K47/1000*0.7," ")))</f>
        <v>1.0786999999999998</v>
      </c>
      <c r="N47" s="14">
        <v>1664</v>
      </c>
      <c r="O47" s="19">
        <f>IF(N47="","",(IFERROR(N47/1000*0.8638688," ")))</f>
        <v>1.4374776832</v>
      </c>
      <c r="P47" s="179">
        <f>IF(N47="","",(IFERROR(N47/1000*0.7," ")))</f>
        <v>1.1647999999999998</v>
      </c>
      <c r="Q47" s="14"/>
      <c r="R47" s="19" t="str">
        <f>IF(Q47="","",(IFERROR(Q47/1000*0.8638688," ")))</f>
        <v/>
      </c>
      <c r="S47" s="179" t="str">
        <f>IF(Q47="","",(IFERROR(Q47/1000*0.7," ")))</f>
        <v/>
      </c>
      <c r="T47" s="14"/>
      <c r="U47" s="19" t="str">
        <f>IF(T47="","",(IFERROR(T47/1000*0.8638688," ")))</f>
        <v/>
      </c>
      <c r="V47" s="179" t="str">
        <f>IF(T47="","",(IFERROR(T47/1000*0.7," ")))</f>
        <v/>
      </c>
    </row>
    <row r="48" spans="1:22" ht="13.8">
      <c r="A48" s="1"/>
      <c r="B48" s="34" t="s">
        <v>147</v>
      </c>
      <c r="C48" s="178" t="s">
        <v>209</v>
      </c>
      <c r="D48" s="259"/>
      <c r="E48" s="14">
        <v>13</v>
      </c>
      <c r="F48" s="19">
        <f>IF(E48="","",(IFERROR(E48/1000*4.760346," ")))</f>
        <v>6.1884498000000003E-2</v>
      </c>
      <c r="G48" s="19">
        <f>IF(E48="","",(IFERROR(E48/1000*4.2," ")))</f>
        <v>5.4600000000000003E-2</v>
      </c>
      <c r="H48" s="14">
        <v>16</v>
      </c>
      <c r="I48" s="19">
        <f>IF(H48="","",(IFERROR(H48/1000*4.760346," ")))</f>
        <v>7.6165536000000006E-2</v>
      </c>
      <c r="J48" s="179">
        <f>IF(H48="","",(IFERROR(H48/1000*4.2," ")))</f>
        <v>6.720000000000001E-2</v>
      </c>
      <c r="K48" s="14">
        <v>18</v>
      </c>
      <c r="L48" s="19">
        <f>IF(K48="","",(IFERROR(K48/1000*4.760346," ")))</f>
        <v>8.5686228000000003E-2</v>
      </c>
      <c r="M48" s="179">
        <f>IF(K48="","",(IFERROR(K48/1000*4.2," ")))</f>
        <v>7.5600000000000001E-2</v>
      </c>
      <c r="N48" s="14">
        <v>20</v>
      </c>
      <c r="O48" s="19">
        <f>IF(N48="","",(IFERROR(N48/1000*4.760346," ")))</f>
        <v>9.520692E-2</v>
      </c>
      <c r="P48" s="179">
        <f>IF(N48="","",(IFERROR(N48/1000*4.2," ")))</f>
        <v>8.4000000000000005E-2</v>
      </c>
      <c r="Q48" s="14"/>
      <c r="R48" s="19" t="str">
        <f>IF(Q48="","",(IFERROR(Q48/1000*4.760346," ")))</f>
        <v/>
      </c>
      <c r="S48" s="179" t="str">
        <f>IF(Q48="","",(IFERROR(Q48/1000*4.2," ")))</f>
        <v/>
      </c>
      <c r="T48" s="14"/>
      <c r="U48" s="19" t="str">
        <f>IF(T48="","",(IFERROR(T48/1000*4.760346," ")))</f>
        <v/>
      </c>
      <c r="V48" s="179" t="str">
        <f>IF(T48="","",(IFERROR(T48/1000*4.2," ")))</f>
        <v/>
      </c>
    </row>
    <row r="49" spans="1:22" ht="14.4" thickBot="1">
      <c r="A49" s="1"/>
      <c r="B49" s="293"/>
      <c r="C49" s="293" t="s">
        <v>154</v>
      </c>
      <c r="D49" s="471"/>
      <c r="E49" s="294">
        <f>SUM(E43:E48)</f>
        <v>2376</v>
      </c>
      <c r="F49" s="399">
        <f t="shared" ref="F49:V49" si="4">SUM(F43:F48)</f>
        <v>1.6312244163999998</v>
      </c>
      <c r="G49" s="450">
        <f t="shared" si="4"/>
        <v>1.8190199999999999</v>
      </c>
      <c r="H49" s="294">
        <f t="shared" si="4"/>
        <v>2908</v>
      </c>
      <c r="I49" s="399">
        <f t="shared" si="4"/>
        <v>2.0415690575999998</v>
      </c>
      <c r="J49" s="450">
        <f t="shared" si="4"/>
        <v>2.2161599999999999</v>
      </c>
      <c r="K49" s="294">
        <f t="shared" si="4"/>
        <v>3279</v>
      </c>
      <c r="L49" s="399">
        <f t="shared" si="4"/>
        <v>2.3140683048000001</v>
      </c>
      <c r="M49" s="450">
        <f t="shared" si="4"/>
        <v>2.4959000000000002</v>
      </c>
      <c r="N49" s="294">
        <f t="shared" si="4"/>
        <v>3504</v>
      </c>
      <c r="O49" s="399">
        <f t="shared" si="4"/>
        <v>2.4820053391999997</v>
      </c>
      <c r="P49" s="450">
        <f t="shared" si="4"/>
        <v>2.6684000000000001</v>
      </c>
      <c r="Q49" s="294">
        <f t="shared" si="4"/>
        <v>0</v>
      </c>
      <c r="R49" s="399">
        <f t="shared" si="4"/>
        <v>0</v>
      </c>
      <c r="S49" s="450">
        <f t="shared" si="4"/>
        <v>0</v>
      </c>
      <c r="T49" s="294">
        <f t="shared" si="4"/>
        <v>0</v>
      </c>
      <c r="U49" s="399">
        <f t="shared" si="4"/>
        <v>0</v>
      </c>
      <c r="V49" s="450">
        <f t="shared" si="4"/>
        <v>0</v>
      </c>
    </row>
    <row r="50" spans="1:22" ht="15" thickTop="1" thickBot="1">
      <c r="A50" s="1"/>
      <c r="B50" s="227"/>
      <c r="C50" s="227" t="s">
        <v>152</v>
      </c>
      <c r="D50" s="472"/>
      <c r="E50" s="228">
        <f t="shared" ref="E50:V50" si="5">SUM(E38+E49)</f>
        <v>17271</v>
      </c>
      <c r="F50" s="229">
        <f t="shared" si="5"/>
        <v>11.864005664</v>
      </c>
      <c r="G50" s="230">
        <f t="shared" si="5"/>
        <v>13.315620000000001</v>
      </c>
      <c r="H50" s="228">
        <f t="shared" si="5"/>
        <v>21845</v>
      </c>
      <c r="I50" s="229">
        <f t="shared" si="5"/>
        <v>15.271877910400001</v>
      </c>
      <c r="J50" s="230">
        <f t="shared" si="5"/>
        <v>16.715019999999999</v>
      </c>
      <c r="K50" s="228">
        <f t="shared" si="5"/>
        <v>24767</v>
      </c>
      <c r="L50" s="229">
        <f t="shared" si="5"/>
        <v>17.4095273844</v>
      </c>
      <c r="M50" s="230">
        <f t="shared" si="5"/>
        <v>18.925759999999997</v>
      </c>
      <c r="N50" s="228">
        <f t="shared" si="5"/>
        <v>26770</v>
      </c>
      <c r="O50" s="229">
        <f t="shared" si="5"/>
        <v>18.898901866399999</v>
      </c>
      <c r="P50" s="230">
        <f t="shared" si="5"/>
        <v>20.441519999999997</v>
      </c>
      <c r="Q50" s="228">
        <f t="shared" si="5"/>
        <v>0</v>
      </c>
      <c r="R50" s="229">
        <f t="shared" si="5"/>
        <v>0</v>
      </c>
      <c r="S50" s="230">
        <f t="shared" si="5"/>
        <v>0</v>
      </c>
      <c r="T50" s="228">
        <f t="shared" si="5"/>
        <v>0</v>
      </c>
      <c r="U50" s="229">
        <f t="shared" si="5"/>
        <v>0</v>
      </c>
      <c r="V50" s="230">
        <f t="shared" si="5"/>
        <v>0</v>
      </c>
    </row>
    <row r="51" spans="1:22" ht="14.4" thickTop="1">
      <c r="A51" s="1"/>
      <c r="B51" s="1"/>
      <c r="C51" s="2"/>
      <c r="D51" s="2"/>
      <c r="E51" s="22"/>
      <c r="F51" s="22"/>
      <c r="G51" s="9"/>
      <c r="H51" s="22"/>
      <c r="I51" s="22"/>
      <c r="J51" s="22"/>
      <c r="K51" s="22"/>
      <c r="L51" s="22"/>
      <c r="M51" s="22"/>
      <c r="N51" s="22"/>
      <c r="O51" s="22"/>
      <c r="P51" s="9"/>
      <c r="Q51" s="22"/>
      <c r="R51" s="22"/>
      <c r="S51" s="22"/>
      <c r="T51" s="22"/>
      <c r="U51" s="22"/>
      <c r="V51" s="22"/>
    </row>
    <row r="52" spans="1:22" ht="13.8">
      <c r="A52" s="1"/>
      <c r="B52" s="812" t="s">
        <v>16</v>
      </c>
      <c r="C52" s="812"/>
      <c r="D52" s="812"/>
      <c r="E52" s="812"/>
      <c r="F52" s="812"/>
      <c r="G52" s="812"/>
      <c r="H52" s="812"/>
      <c r="I52" s="812"/>
      <c r="J52" s="812"/>
      <c r="K52" s="812"/>
      <c r="L52" s="812"/>
      <c r="M52" s="812"/>
      <c r="N52" s="812"/>
      <c r="O52" s="812"/>
      <c r="P52" s="812"/>
      <c r="Q52" s="812"/>
      <c r="R52" s="812"/>
      <c r="S52" s="812"/>
      <c r="T52" s="812"/>
      <c r="U52" s="812"/>
    </row>
    <row r="53" spans="1:22" ht="70.8" customHeight="1">
      <c r="A53" s="1"/>
      <c r="B53" s="740" t="s">
        <v>331</v>
      </c>
      <c r="C53" s="740"/>
      <c r="D53" s="740"/>
      <c r="E53" s="740"/>
      <c r="F53" s="740"/>
      <c r="G53" s="740"/>
      <c r="H53" s="740"/>
      <c r="I53" s="740"/>
      <c r="J53" s="740"/>
      <c r="K53" s="740"/>
      <c r="L53" s="740"/>
      <c r="M53" s="740"/>
      <c r="N53" s="740"/>
      <c r="O53" s="740"/>
      <c r="P53" s="740"/>
      <c r="Q53" s="740"/>
      <c r="R53" s="740"/>
      <c r="S53" s="740"/>
      <c r="T53" s="740"/>
      <c r="U53" s="740"/>
    </row>
    <row r="54" spans="1:22" ht="13.8">
      <c r="B54" s="811" t="s">
        <v>229</v>
      </c>
      <c r="C54" s="811"/>
      <c r="D54" s="811"/>
      <c r="E54" s="811"/>
      <c r="F54" s="811"/>
      <c r="G54" s="811"/>
      <c r="H54" s="811"/>
      <c r="I54" s="811"/>
      <c r="J54" s="811"/>
      <c r="K54" s="811"/>
      <c r="L54" s="811"/>
      <c r="M54" s="811"/>
      <c r="N54" s="811"/>
      <c r="O54" s="811"/>
      <c r="P54" s="811"/>
      <c r="Q54" s="811"/>
      <c r="R54" s="811"/>
      <c r="S54" s="811"/>
      <c r="T54" s="811"/>
      <c r="U54" s="811"/>
    </row>
    <row r="55" spans="1:22" ht="13.8">
      <c r="A55" s="22"/>
      <c r="B55" s="813" t="s">
        <v>230</v>
      </c>
      <c r="C55" s="813"/>
      <c r="D55" s="813"/>
      <c r="E55" s="813"/>
      <c r="F55" s="813"/>
      <c r="G55" s="813"/>
      <c r="H55" s="813"/>
      <c r="I55" s="813"/>
      <c r="J55" s="813"/>
      <c r="K55" s="813"/>
      <c r="L55" s="813"/>
      <c r="M55" s="813"/>
      <c r="N55" s="813"/>
      <c r="O55" s="813"/>
      <c r="P55" s="813"/>
      <c r="Q55" s="813"/>
      <c r="R55" s="813"/>
      <c r="S55" s="813"/>
      <c r="T55" s="813"/>
      <c r="U55" s="813"/>
    </row>
    <row r="56" spans="1:22" ht="30.6" customHeight="1">
      <c r="A56" s="1"/>
      <c r="B56" s="756" t="s">
        <v>339</v>
      </c>
      <c r="C56" s="756"/>
      <c r="D56" s="756"/>
      <c r="E56" s="756"/>
      <c r="F56" s="756"/>
      <c r="G56" s="756"/>
      <c r="H56" s="756"/>
      <c r="I56" s="756"/>
      <c r="J56" s="756"/>
      <c r="K56" s="756"/>
      <c r="L56" s="756"/>
      <c r="M56" s="756"/>
      <c r="N56" s="756"/>
      <c r="O56" s="756"/>
      <c r="P56" s="756"/>
      <c r="Q56" s="756"/>
      <c r="R56" s="756"/>
      <c r="S56" s="756"/>
      <c r="T56" s="756"/>
      <c r="U56" s="756"/>
    </row>
    <row r="57" spans="1:22" ht="27.6" customHeight="1">
      <c r="A57" s="1"/>
      <c r="B57" s="810" t="s">
        <v>231</v>
      </c>
      <c r="C57" s="810"/>
      <c r="D57" s="810"/>
      <c r="E57" s="810"/>
      <c r="F57" s="810"/>
      <c r="G57" s="810"/>
      <c r="H57" s="810"/>
      <c r="I57" s="810"/>
      <c r="J57" s="810"/>
      <c r="K57" s="810"/>
      <c r="L57" s="810"/>
      <c r="M57" s="810"/>
      <c r="N57" s="810"/>
      <c r="O57" s="810"/>
      <c r="P57" s="810"/>
      <c r="Q57" s="810"/>
      <c r="R57" s="810"/>
      <c r="S57" s="810"/>
      <c r="T57" s="810"/>
      <c r="U57" s="810"/>
    </row>
    <row r="58" spans="1:22" ht="13.8">
      <c r="A58" s="1"/>
      <c r="B58" s="811" t="s">
        <v>232</v>
      </c>
      <c r="C58" s="811"/>
      <c r="D58" s="811"/>
      <c r="E58" s="811"/>
      <c r="F58" s="811"/>
      <c r="G58" s="811"/>
      <c r="H58" s="811"/>
      <c r="I58" s="811"/>
      <c r="J58" s="811"/>
      <c r="K58" s="811"/>
      <c r="L58" s="811"/>
      <c r="M58" s="811"/>
      <c r="N58" s="811"/>
      <c r="O58" s="811"/>
      <c r="P58" s="811"/>
      <c r="Q58" s="811"/>
      <c r="R58" s="811"/>
      <c r="S58" s="811"/>
      <c r="T58" s="811"/>
      <c r="U58" s="811"/>
    </row>
  </sheetData>
  <mergeCells count="32">
    <mergeCell ref="B57:U57"/>
    <mergeCell ref="B58:U58"/>
    <mergeCell ref="K29:M29"/>
    <mergeCell ref="N29:P29"/>
    <mergeCell ref="Q29:S29"/>
    <mergeCell ref="T29:V29"/>
    <mergeCell ref="T40:V40"/>
    <mergeCell ref="H40:J40"/>
    <mergeCell ref="K40:M40"/>
    <mergeCell ref="N40:P40"/>
    <mergeCell ref="Q40:S40"/>
    <mergeCell ref="B52:U52"/>
    <mergeCell ref="B53:U53"/>
    <mergeCell ref="B54:U54"/>
    <mergeCell ref="B55:U55"/>
    <mergeCell ref="B56:U56"/>
    <mergeCell ref="B1:V1"/>
    <mergeCell ref="E40:G40"/>
    <mergeCell ref="T5:V5"/>
    <mergeCell ref="N16:P16"/>
    <mergeCell ref="Q16:S16"/>
    <mergeCell ref="T16:V16"/>
    <mergeCell ref="N5:P5"/>
    <mergeCell ref="Q5:S5"/>
    <mergeCell ref="E16:G16"/>
    <mergeCell ref="H16:J16"/>
    <mergeCell ref="K16:M16"/>
    <mergeCell ref="E5:G5"/>
    <mergeCell ref="H5:J5"/>
    <mergeCell ref="K5:M5"/>
    <mergeCell ref="E29:G29"/>
    <mergeCell ref="H29:J29"/>
  </mergeCells>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D11 D22 D35 D4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Q32"/>
  <sheetViews>
    <sheetView showGridLines="0" view="pageBreakPreview" zoomScale="60" zoomScaleNormal="70" workbookViewId="0">
      <selection activeCell="B1" sqref="B1:P1"/>
    </sheetView>
  </sheetViews>
  <sheetFormatPr defaultRowHeight="10.199999999999999"/>
  <cols>
    <col min="1" max="1" width="1.42578125" customWidth="1"/>
    <col min="2" max="2" width="57.7109375" customWidth="1"/>
    <col min="3" max="3" width="20.85546875" customWidth="1"/>
    <col min="4" max="4" width="15.85546875" customWidth="1"/>
    <col min="5" max="5" width="13.42578125" customWidth="1"/>
    <col min="6" max="6" width="15.42578125" customWidth="1"/>
    <col min="7" max="7" width="13.42578125" customWidth="1"/>
    <col min="8" max="8" width="17.5703125" customWidth="1"/>
    <col min="9" max="11" width="13.42578125" customWidth="1"/>
    <col min="12" max="12" width="16.28515625" customWidth="1"/>
    <col min="13" max="13" width="13.42578125" customWidth="1"/>
    <col min="14" max="14" width="16.28515625" customWidth="1"/>
    <col min="15" max="15" width="19.140625" customWidth="1"/>
    <col min="16" max="16" width="20" customWidth="1"/>
    <col min="17" max="17" width="26.42578125" customWidth="1"/>
  </cols>
  <sheetData>
    <row r="1" spans="1:17" ht="59.4" customHeight="1">
      <c r="A1" s="1"/>
      <c r="B1" s="765" t="s">
        <v>272</v>
      </c>
      <c r="C1" s="778"/>
      <c r="D1" s="778"/>
      <c r="E1" s="778"/>
      <c r="F1" s="778"/>
      <c r="G1" s="778"/>
      <c r="H1" s="778"/>
      <c r="I1" s="778"/>
      <c r="J1" s="778"/>
      <c r="K1" s="778"/>
      <c r="L1" s="778"/>
      <c r="M1" s="778"/>
      <c r="N1" s="778"/>
      <c r="O1" s="778"/>
      <c r="P1" s="778"/>
    </row>
    <row r="2" spans="1:17" ht="13.8">
      <c r="A2" s="1"/>
      <c r="B2" s="218" t="s">
        <v>0</v>
      </c>
      <c r="C2" s="160"/>
      <c r="D2" s="160"/>
      <c r="E2" s="160"/>
      <c r="F2" s="160"/>
      <c r="G2" s="160"/>
      <c r="H2" s="160"/>
      <c r="I2" s="160"/>
      <c r="J2" s="160"/>
      <c r="K2" s="160"/>
      <c r="L2" s="160"/>
      <c r="M2" s="160"/>
      <c r="N2" s="160"/>
      <c r="O2" s="160"/>
      <c r="P2" s="160"/>
    </row>
    <row r="3" spans="1:17" ht="13.8">
      <c r="A3" s="1"/>
      <c r="B3" s="65" t="s">
        <v>36</v>
      </c>
      <c r="C3" s="67"/>
      <c r="D3" s="66"/>
      <c r="E3" s="66"/>
      <c r="F3" s="66"/>
      <c r="G3" s="66"/>
      <c r="H3" s="66"/>
      <c r="I3" s="66"/>
      <c r="J3" s="66"/>
      <c r="K3" s="66"/>
      <c r="L3" s="66"/>
      <c r="M3" s="66"/>
      <c r="N3" s="66"/>
      <c r="O3" s="66"/>
      <c r="P3" s="67"/>
      <c r="Q3" s="67"/>
    </row>
    <row r="4" spans="1:17" ht="13.8">
      <c r="A4" s="1"/>
      <c r="B4" s="65"/>
      <c r="C4" s="67"/>
      <c r="D4" s="66"/>
      <c r="E4" s="66"/>
      <c r="F4" s="66"/>
      <c r="G4" s="66"/>
      <c r="H4" s="66"/>
      <c r="I4" s="66"/>
      <c r="J4" s="66"/>
      <c r="K4" s="66"/>
      <c r="L4" s="66"/>
      <c r="M4" s="66"/>
      <c r="N4" s="66"/>
      <c r="O4" s="66"/>
      <c r="P4" s="67"/>
      <c r="Q4" s="67"/>
    </row>
    <row r="5" spans="1:17" ht="17.399999999999999" customHeight="1">
      <c r="A5" s="67"/>
      <c r="B5" s="779" t="s">
        <v>37</v>
      </c>
      <c r="C5" s="771" t="s">
        <v>276</v>
      </c>
      <c r="D5" s="768" t="s">
        <v>273</v>
      </c>
      <c r="E5" s="768"/>
      <c r="F5" s="768"/>
      <c r="G5" s="768"/>
      <c r="H5" s="768"/>
      <c r="I5" s="768"/>
      <c r="J5" s="768"/>
      <c r="K5" s="768"/>
      <c r="L5" s="768"/>
      <c r="M5" s="768"/>
      <c r="N5" s="768"/>
      <c r="O5" s="768"/>
      <c r="P5" s="771" t="s">
        <v>274</v>
      </c>
      <c r="Q5" s="771" t="s">
        <v>275</v>
      </c>
    </row>
    <row r="6" spans="1:17" ht="39" customHeight="1">
      <c r="A6" s="1"/>
      <c r="B6" s="780"/>
      <c r="C6" s="772"/>
      <c r="D6" s="68" t="s">
        <v>1</v>
      </c>
      <c r="E6" s="28" t="s">
        <v>2</v>
      </c>
      <c r="F6" s="28" t="s">
        <v>3</v>
      </c>
      <c r="G6" s="28" t="s">
        <v>4</v>
      </c>
      <c r="H6" s="28" t="s">
        <v>5</v>
      </c>
      <c r="I6" s="28" t="s">
        <v>6</v>
      </c>
      <c r="J6" s="28" t="s">
        <v>10</v>
      </c>
      <c r="K6" s="28" t="s">
        <v>11</v>
      </c>
      <c r="L6" s="28" t="s">
        <v>12</v>
      </c>
      <c r="M6" s="28" t="s">
        <v>13</v>
      </c>
      <c r="N6" s="28" t="s">
        <v>14</v>
      </c>
      <c r="O6" s="225" t="s">
        <v>15</v>
      </c>
      <c r="P6" s="772"/>
      <c r="Q6" s="772"/>
    </row>
    <row r="7" spans="1:17" ht="19.2" customHeight="1">
      <c r="A7" s="1"/>
      <c r="B7" s="439" t="s">
        <v>122</v>
      </c>
      <c r="C7" s="440"/>
      <c r="D7" s="441"/>
      <c r="E7" s="441"/>
      <c r="F7" s="441"/>
      <c r="G7" s="441"/>
      <c r="H7" s="441"/>
      <c r="I7" s="441"/>
      <c r="J7" s="441"/>
      <c r="K7" s="441"/>
      <c r="L7" s="441"/>
      <c r="M7" s="441"/>
      <c r="N7" s="441"/>
      <c r="O7" s="441"/>
      <c r="P7" s="440"/>
      <c r="Q7" s="442"/>
    </row>
    <row r="8" spans="1:17" ht="13.95" customHeight="1">
      <c r="A8" s="1"/>
      <c r="B8" s="402" t="s">
        <v>150</v>
      </c>
      <c r="C8" s="71">
        <v>19284.43</v>
      </c>
      <c r="D8" s="540">
        <v>0</v>
      </c>
      <c r="E8" s="64">
        <v>0</v>
      </c>
      <c r="F8" s="64">
        <v>0</v>
      </c>
      <c r="G8" s="64">
        <v>0</v>
      </c>
      <c r="H8" s="64">
        <v>0</v>
      </c>
      <c r="I8" s="64">
        <v>0</v>
      </c>
      <c r="J8" s="64">
        <v>0</v>
      </c>
      <c r="K8" s="64">
        <v>0</v>
      </c>
      <c r="L8" s="64">
        <v>0</v>
      </c>
      <c r="M8" s="64">
        <v>0</v>
      </c>
      <c r="N8" s="64"/>
      <c r="O8" s="64"/>
      <c r="P8" s="71">
        <f>SUM(D8:O8)</f>
        <v>0</v>
      </c>
      <c r="Q8" s="71">
        <f>SUM(C8+P8)</f>
        <v>19284.43</v>
      </c>
    </row>
    <row r="9" spans="1:17" ht="13.95" customHeight="1">
      <c r="A9" s="29"/>
      <c r="B9" s="402" t="s">
        <v>39</v>
      </c>
      <c r="C9" s="71">
        <v>229.17</v>
      </c>
      <c r="D9" s="540">
        <v>0</v>
      </c>
      <c r="E9" s="64">
        <v>0</v>
      </c>
      <c r="F9" s="64">
        <v>0</v>
      </c>
      <c r="G9" s="64">
        <v>0</v>
      </c>
      <c r="H9" s="64">
        <v>0</v>
      </c>
      <c r="I9" s="64">
        <v>0</v>
      </c>
      <c r="J9" s="64">
        <v>0</v>
      </c>
      <c r="K9" s="64">
        <v>0</v>
      </c>
      <c r="L9" s="64">
        <v>0</v>
      </c>
      <c r="M9" s="64">
        <v>0</v>
      </c>
      <c r="N9" s="64"/>
      <c r="O9" s="64"/>
      <c r="P9" s="71">
        <f>SUM(D9:O9)</f>
        <v>0</v>
      </c>
      <c r="Q9" s="71">
        <f>SUM(C9+P9)</f>
        <v>229.17</v>
      </c>
    </row>
    <row r="10" spans="1:17" ht="13.8">
      <c r="A10" s="29"/>
      <c r="B10" s="45" t="s">
        <v>43</v>
      </c>
      <c r="C10" s="183">
        <f t="shared" ref="C10" si="0">SUM(C8:C9)</f>
        <v>19513.599999999999</v>
      </c>
      <c r="D10" s="183">
        <f t="shared" ref="D10:P10" si="1">SUM(D8:D9)</f>
        <v>0</v>
      </c>
      <c r="E10" s="183">
        <f t="shared" si="1"/>
        <v>0</v>
      </c>
      <c r="F10" s="183">
        <f t="shared" si="1"/>
        <v>0</v>
      </c>
      <c r="G10" s="183">
        <f t="shared" si="1"/>
        <v>0</v>
      </c>
      <c r="H10" s="183">
        <f t="shared" si="1"/>
        <v>0</v>
      </c>
      <c r="I10" s="183">
        <f t="shared" si="1"/>
        <v>0</v>
      </c>
      <c r="J10" s="183">
        <f t="shared" ref="J10" si="2">SUM(J8:J9)</f>
        <v>0</v>
      </c>
      <c r="K10" s="183">
        <f t="shared" si="1"/>
        <v>0</v>
      </c>
      <c r="L10" s="183">
        <f t="shared" si="1"/>
        <v>0</v>
      </c>
      <c r="M10" s="183">
        <f t="shared" si="1"/>
        <v>0</v>
      </c>
      <c r="N10" s="183">
        <f t="shared" si="1"/>
        <v>0</v>
      </c>
      <c r="O10" s="183">
        <f t="shared" si="1"/>
        <v>0</v>
      </c>
      <c r="P10" s="183">
        <f t="shared" si="1"/>
        <v>0</v>
      </c>
      <c r="Q10" s="183">
        <f t="shared" ref="Q10" si="3">SUM(Q8:Q9)</f>
        <v>19513.599999999999</v>
      </c>
    </row>
    <row r="11" spans="1:17" ht="13.8">
      <c r="A11" s="29"/>
      <c r="B11" s="259"/>
      <c r="C11" s="64"/>
      <c r="D11" s="1"/>
      <c r="E11" s="1"/>
      <c r="F11" s="1"/>
      <c r="G11" s="1"/>
      <c r="H11" s="1"/>
      <c r="I11" s="1"/>
      <c r="J11" s="727"/>
      <c r="K11" s="1"/>
      <c r="L11" s="1"/>
      <c r="M11" s="1"/>
      <c r="N11" s="1"/>
      <c r="O11" s="1"/>
      <c r="P11" s="64"/>
      <c r="Q11" s="64"/>
    </row>
    <row r="12" spans="1:17" ht="13.8">
      <c r="A12" s="29"/>
      <c r="B12" s="403" t="s">
        <v>121</v>
      </c>
      <c r="C12" s="72"/>
      <c r="D12" s="184"/>
      <c r="E12" s="184"/>
      <c r="F12" s="184"/>
      <c r="G12" s="184"/>
      <c r="H12" s="184"/>
      <c r="I12" s="184"/>
      <c r="J12" s="184"/>
      <c r="K12" s="184"/>
      <c r="L12" s="184"/>
      <c r="M12" s="184"/>
      <c r="N12" s="184"/>
      <c r="O12" s="184"/>
      <c r="P12" s="72"/>
      <c r="Q12" s="72"/>
    </row>
    <row r="13" spans="1:17" ht="13.95" customHeight="1">
      <c r="A13" s="29"/>
      <c r="B13" s="402" t="s">
        <v>46</v>
      </c>
      <c r="C13" s="71">
        <v>3250318</v>
      </c>
      <c r="D13" s="540">
        <v>0</v>
      </c>
      <c r="E13" s="64">
        <v>0</v>
      </c>
      <c r="F13" s="64">
        <v>0</v>
      </c>
      <c r="G13" s="64">
        <v>0</v>
      </c>
      <c r="H13" s="64">
        <v>0</v>
      </c>
      <c r="I13" s="64">
        <v>0</v>
      </c>
      <c r="J13" s="64">
        <v>0</v>
      </c>
      <c r="K13" s="64">
        <v>0</v>
      </c>
      <c r="L13" s="64">
        <v>0</v>
      </c>
      <c r="M13" s="64">
        <v>0</v>
      </c>
      <c r="N13" s="64"/>
      <c r="O13" s="64"/>
      <c r="P13" s="71">
        <f>SUM(D13:O13)</f>
        <v>0</v>
      </c>
      <c r="Q13" s="71">
        <f>SUM(C13+P13)</f>
        <v>3250318</v>
      </c>
    </row>
    <row r="14" spans="1:17" ht="13.8">
      <c r="A14" s="29"/>
      <c r="B14" s="402" t="s">
        <v>45</v>
      </c>
      <c r="C14" s="71">
        <v>33512.729500000001</v>
      </c>
      <c r="D14" s="540">
        <v>0</v>
      </c>
      <c r="E14" s="64">
        <v>0</v>
      </c>
      <c r="F14" s="64">
        <v>0</v>
      </c>
      <c r="G14" s="64">
        <v>0</v>
      </c>
      <c r="H14" s="64">
        <v>0</v>
      </c>
      <c r="I14" s="64">
        <v>0</v>
      </c>
      <c r="J14" s="64">
        <v>0</v>
      </c>
      <c r="K14" s="64">
        <v>0</v>
      </c>
      <c r="L14" s="64">
        <v>0</v>
      </c>
      <c r="M14" s="64">
        <v>0</v>
      </c>
      <c r="N14" s="64"/>
      <c r="O14" s="64"/>
      <c r="P14" s="71">
        <f t="shared" ref="P14" si="4">SUM(D14:O14)</f>
        <v>0</v>
      </c>
      <c r="Q14" s="71">
        <f t="shared" ref="Q14:Q15" si="5">SUM(C14+P14)</f>
        <v>33512.729500000001</v>
      </c>
    </row>
    <row r="15" spans="1:17" ht="13.8">
      <c r="A15" s="29"/>
      <c r="B15" s="402" t="s">
        <v>110</v>
      </c>
      <c r="C15" s="71">
        <v>4143090.5199999996</v>
      </c>
      <c r="D15" s="540">
        <v>0</v>
      </c>
      <c r="E15" s="64">
        <v>0</v>
      </c>
      <c r="F15" s="64">
        <v>0</v>
      </c>
      <c r="G15" s="64">
        <v>0</v>
      </c>
      <c r="H15" s="64">
        <v>0</v>
      </c>
      <c r="I15" s="64">
        <v>0</v>
      </c>
      <c r="J15" s="64">
        <v>0</v>
      </c>
      <c r="K15" s="64">
        <v>0</v>
      </c>
      <c r="L15" s="64">
        <v>0</v>
      </c>
      <c r="M15" s="64">
        <v>0</v>
      </c>
      <c r="N15" s="64"/>
      <c r="O15" s="64"/>
      <c r="P15" s="71">
        <f>SUM(D15:O15)</f>
        <v>0</v>
      </c>
      <c r="Q15" s="71">
        <f t="shared" si="5"/>
        <v>4143090.5199999996</v>
      </c>
    </row>
    <row r="16" spans="1:17" ht="13.8">
      <c r="A16" s="29"/>
      <c r="B16" s="45" t="s">
        <v>47</v>
      </c>
      <c r="C16" s="183">
        <f t="shared" ref="C16" si="6">SUM(C13:C15)</f>
        <v>7426921.249499999</v>
      </c>
      <c r="D16" s="183">
        <f t="shared" ref="D16:P16" si="7">SUM(D13:D15)</f>
        <v>0</v>
      </c>
      <c r="E16" s="183">
        <f t="shared" si="7"/>
        <v>0</v>
      </c>
      <c r="F16" s="183">
        <f t="shared" si="7"/>
        <v>0</v>
      </c>
      <c r="G16" s="183">
        <f>SUM(G13:G15)</f>
        <v>0</v>
      </c>
      <c r="H16" s="183">
        <f t="shared" si="7"/>
        <v>0</v>
      </c>
      <c r="I16" s="183">
        <f t="shared" si="7"/>
        <v>0</v>
      </c>
      <c r="J16" s="183">
        <f t="shared" ref="J16" si="8">SUM(J13:J15)</f>
        <v>0</v>
      </c>
      <c r="K16" s="183">
        <f t="shared" si="7"/>
        <v>0</v>
      </c>
      <c r="L16" s="183">
        <f t="shared" si="7"/>
        <v>0</v>
      </c>
      <c r="M16" s="183">
        <f t="shared" si="7"/>
        <v>0</v>
      </c>
      <c r="N16" s="183">
        <f t="shared" si="7"/>
        <v>0</v>
      </c>
      <c r="O16" s="183">
        <f t="shared" si="7"/>
        <v>0</v>
      </c>
      <c r="P16" s="183">
        <f t="shared" si="7"/>
        <v>0</v>
      </c>
      <c r="Q16" s="183">
        <f>SUM(Q13:Q15)</f>
        <v>7426921.249499999</v>
      </c>
    </row>
    <row r="17" spans="1:17" ht="13.8">
      <c r="A17" s="29"/>
      <c r="B17" s="405"/>
      <c r="C17" s="64"/>
      <c r="D17" s="64"/>
      <c r="E17" s="64"/>
      <c r="F17" s="64"/>
      <c r="G17" s="64"/>
      <c r="H17" s="64"/>
      <c r="I17" s="64"/>
      <c r="J17" s="64"/>
      <c r="K17" s="64"/>
      <c r="L17" s="64"/>
      <c r="M17" s="64"/>
      <c r="N17" s="64"/>
      <c r="O17" s="64"/>
      <c r="P17" s="64"/>
      <c r="Q17" s="64"/>
    </row>
    <row r="18" spans="1:17" ht="13.8">
      <c r="A18" s="29"/>
      <c r="B18" s="403" t="s">
        <v>54</v>
      </c>
      <c r="C18" s="72"/>
      <c r="D18" s="72"/>
      <c r="E18" s="72"/>
      <c r="F18" s="72"/>
      <c r="G18" s="72"/>
      <c r="H18" s="72"/>
      <c r="I18" s="72"/>
      <c r="J18" s="72"/>
      <c r="K18" s="72"/>
      <c r="L18" s="72"/>
      <c r="M18" s="72"/>
      <c r="N18" s="72"/>
      <c r="O18" s="72"/>
      <c r="P18" s="72"/>
      <c r="Q18" s="72"/>
    </row>
    <row r="19" spans="1:17" ht="13.95" customHeight="1">
      <c r="A19" s="29"/>
      <c r="B19" s="402" t="s">
        <v>105</v>
      </c>
      <c r="C19" s="71">
        <v>0</v>
      </c>
      <c r="D19" s="540">
        <v>0</v>
      </c>
      <c r="E19" s="64">
        <v>0</v>
      </c>
      <c r="F19" s="64">
        <v>0</v>
      </c>
      <c r="G19" s="64">
        <v>0</v>
      </c>
      <c r="H19" s="64">
        <v>0</v>
      </c>
      <c r="I19" s="64">
        <v>0</v>
      </c>
      <c r="J19" s="64">
        <v>0</v>
      </c>
      <c r="K19" s="64">
        <v>0</v>
      </c>
      <c r="L19" s="64">
        <v>0</v>
      </c>
      <c r="M19" s="64">
        <v>0</v>
      </c>
      <c r="N19" s="64"/>
      <c r="O19" s="64"/>
      <c r="P19" s="71">
        <f t="shared" ref="P19:P24" si="9">SUM(D19:O19)</f>
        <v>0</v>
      </c>
      <c r="Q19" s="71">
        <f>SUM(C19+P19)</f>
        <v>0</v>
      </c>
    </row>
    <row r="20" spans="1:17" ht="13.8">
      <c r="A20" s="29"/>
      <c r="B20" s="402" t="s">
        <v>39</v>
      </c>
      <c r="C20" s="71">
        <v>67.27000000000001</v>
      </c>
      <c r="D20" s="540">
        <v>0</v>
      </c>
      <c r="E20" s="64">
        <v>0</v>
      </c>
      <c r="F20" s="64">
        <v>0</v>
      </c>
      <c r="G20" s="64">
        <v>0</v>
      </c>
      <c r="H20" s="64">
        <v>0</v>
      </c>
      <c r="I20" s="64">
        <v>0</v>
      </c>
      <c r="J20" s="64">
        <v>0</v>
      </c>
      <c r="K20" s="64">
        <v>0</v>
      </c>
      <c r="L20" s="64">
        <v>0</v>
      </c>
      <c r="M20" s="64">
        <v>0</v>
      </c>
      <c r="N20" s="64"/>
      <c r="O20" s="64"/>
      <c r="P20" s="71">
        <f t="shared" si="9"/>
        <v>0</v>
      </c>
      <c r="Q20" s="71">
        <f t="shared" ref="Q20:Q24" si="10">SUM(C20+P20)</f>
        <v>67.27000000000001</v>
      </c>
    </row>
    <row r="21" spans="1:17" ht="15">
      <c r="A21" s="29"/>
      <c r="B21" s="402" t="s">
        <v>151</v>
      </c>
      <c r="C21" s="71">
        <v>1145723.3</v>
      </c>
      <c r="D21" s="540">
        <v>0</v>
      </c>
      <c r="E21" s="64">
        <v>0</v>
      </c>
      <c r="F21" s="64">
        <v>0</v>
      </c>
      <c r="G21" s="64">
        <v>0</v>
      </c>
      <c r="H21" s="64">
        <v>0</v>
      </c>
      <c r="I21" s="64">
        <v>0</v>
      </c>
      <c r="J21" s="64">
        <v>0</v>
      </c>
      <c r="K21" s="64">
        <v>0</v>
      </c>
      <c r="L21" s="64">
        <v>0</v>
      </c>
      <c r="M21" s="64">
        <v>0</v>
      </c>
      <c r="N21" s="64"/>
      <c r="O21" s="64"/>
      <c r="P21" s="71">
        <f>SUM(D21:O21)</f>
        <v>0</v>
      </c>
      <c r="Q21" s="71">
        <f t="shared" si="10"/>
        <v>1145723.3</v>
      </c>
    </row>
    <row r="22" spans="1:17" ht="13.8">
      <c r="A22" s="29"/>
      <c r="B22" s="402" t="s">
        <v>45</v>
      </c>
      <c r="C22" s="71">
        <v>0</v>
      </c>
      <c r="D22" s="540">
        <v>0</v>
      </c>
      <c r="E22" s="64">
        <v>0</v>
      </c>
      <c r="F22" s="64">
        <v>0</v>
      </c>
      <c r="G22" s="64">
        <v>0</v>
      </c>
      <c r="H22" s="64">
        <v>0</v>
      </c>
      <c r="I22" s="64">
        <v>0</v>
      </c>
      <c r="J22" s="64">
        <v>0</v>
      </c>
      <c r="K22" s="64">
        <v>0</v>
      </c>
      <c r="L22" s="64">
        <v>0</v>
      </c>
      <c r="M22" s="64">
        <v>0</v>
      </c>
      <c r="N22" s="64"/>
      <c r="O22" s="64"/>
      <c r="P22" s="71">
        <f t="shared" si="9"/>
        <v>0</v>
      </c>
      <c r="Q22" s="71">
        <f t="shared" si="10"/>
        <v>0</v>
      </c>
    </row>
    <row r="23" spans="1:17" ht="13.8">
      <c r="A23" s="29"/>
      <c r="B23" s="402" t="s">
        <v>110</v>
      </c>
      <c r="C23" s="71">
        <v>704327.10000000009</v>
      </c>
      <c r="D23" s="540">
        <v>0</v>
      </c>
      <c r="E23" s="64">
        <v>0</v>
      </c>
      <c r="F23" s="64">
        <v>0</v>
      </c>
      <c r="G23" s="64">
        <v>0</v>
      </c>
      <c r="H23" s="64">
        <v>0</v>
      </c>
      <c r="I23" s="64">
        <v>0</v>
      </c>
      <c r="J23" s="64">
        <v>0</v>
      </c>
      <c r="K23" s="64">
        <v>0</v>
      </c>
      <c r="L23" s="64">
        <v>0</v>
      </c>
      <c r="M23" s="64">
        <v>0</v>
      </c>
      <c r="N23" s="64"/>
      <c r="O23" s="64"/>
      <c r="P23" s="71">
        <f>SUM(D23:O23)</f>
        <v>0</v>
      </c>
      <c r="Q23" s="71">
        <f t="shared" si="10"/>
        <v>704327.10000000009</v>
      </c>
    </row>
    <row r="24" spans="1:17" ht="13.8">
      <c r="A24" s="29"/>
      <c r="B24" s="427" t="s">
        <v>144</v>
      </c>
      <c r="C24" s="428">
        <v>0</v>
      </c>
      <c r="D24" s="542">
        <v>0</v>
      </c>
      <c r="E24" s="64">
        <v>0</v>
      </c>
      <c r="F24" s="72">
        <v>0</v>
      </c>
      <c r="G24" s="64">
        <v>0</v>
      </c>
      <c r="H24" s="64">
        <v>0</v>
      </c>
      <c r="I24" s="72">
        <v>0</v>
      </c>
      <c r="J24" s="72">
        <v>0</v>
      </c>
      <c r="K24" s="72">
        <v>0</v>
      </c>
      <c r="L24" s="72">
        <v>0</v>
      </c>
      <c r="M24" s="72">
        <v>0</v>
      </c>
      <c r="N24" s="72"/>
      <c r="O24" s="72"/>
      <c r="P24" s="428">
        <f t="shared" si="9"/>
        <v>0</v>
      </c>
      <c r="Q24" s="71">
        <f t="shared" si="10"/>
        <v>0</v>
      </c>
    </row>
    <row r="25" spans="1:17" ht="13.8">
      <c r="A25" s="29"/>
      <c r="B25" s="45" t="s">
        <v>56</v>
      </c>
      <c r="C25" s="183">
        <f t="shared" ref="C25" si="11">SUM(C19:C24)</f>
        <v>1850117.6700000002</v>
      </c>
      <c r="D25" s="183">
        <f t="shared" ref="D25:O25" si="12">SUM(D19:D24)</f>
        <v>0</v>
      </c>
      <c r="E25" s="183">
        <f t="shared" si="12"/>
        <v>0</v>
      </c>
      <c r="F25" s="183">
        <f t="shared" si="12"/>
        <v>0</v>
      </c>
      <c r="G25" s="183">
        <f t="shared" si="12"/>
        <v>0</v>
      </c>
      <c r="H25" s="183">
        <f t="shared" si="12"/>
        <v>0</v>
      </c>
      <c r="I25" s="183">
        <f t="shared" si="12"/>
        <v>0</v>
      </c>
      <c r="J25" s="183">
        <f t="shared" ref="J25" si="13">SUM(J19:J24)</f>
        <v>0</v>
      </c>
      <c r="K25" s="183">
        <f t="shared" si="12"/>
        <v>0</v>
      </c>
      <c r="L25" s="183">
        <f t="shared" si="12"/>
        <v>0</v>
      </c>
      <c r="M25" s="183">
        <f t="shared" si="12"/>
        <v>0</v>
      </c>
      <c r="N25" s="183">
        <f t="shared" si="12"/>
        <v>0</v>
      </c>
      <c r="O25" s="183">
        <f t="shared" si="12"/>
        <v>0</v>
      </c>
      <c r="P25" s="183">
        <f>SUM(P19:P24)</f>
        <v>0</v>
      </c>
      <c r="Q25" s="183">
        <f t="shared" ref="Q25" si="14">SUM(Q19:Q24)</f>
        <v>1850117.6700000002</v>
      </c>
    </row>
    <row r="26" spans="1:17" ht="14.4" thickBot="1">
      <c r="A26" s="29"/>
      <c r="B26" s="2"/>
      <c r="C26" s="64"/>
      <c r="D26" s="64"/>
      <c r="E26" s="64"/>
      <c r="F26" s="64"/>
      <c r="G26" s="64"/>
      <c r="H26" s="64"/>
      <c r="I26" s="64"/>
      <c r="J26" s="64"/>
      <c r="K26" s="64"/>
      <c r="L26" s="64"/>
      <c r="M26" s="64"/>
      <c r="N26" s="64"/>
      <c r="O26" s="64"/>
      <c r="P26" s="64"/>
      <c r="Q26" s="64"/>
    </row>
    <row r="27" spans="1:17" ht="14.4" thickBot="1">
      <c r="A27" s="29"/>
      <c r="B27" s="76" t="s">
        <v>149</v>
      </c>
      <c r="C27" s="162">
        <f t="shared" ref="C27" si="15">C16+C10+C25</f>
        <v>9296552.5194999985</v>
      </c>
      <c r="D27" s="162">
        <f t="shared" ref="D27:O27" si="16">D16+D10+D25</f>
        <v>0</v>
      </c>
      <c r="E27" s="162">
        <f t="shared" si="16"/>
        <v>0</v>
      </c>
      <c r="F27" s="162">
        <f t="shared" si="16"/>
        <v>0</v>
      </c>
      <c r="G27" s="162">
        <f t="shared" si="16"/>
        <v>0</v>
      </c>
      <c r="H27" s="162">
        <f t="shared" si="16"/>
        <v>0</v>
      </c>
      <c r="I27" s="162">
        <f t="shared" si="16"/>
        <v>0</v>
      </c>
      <c r="J27" s="162">
        <f t="shared" ref="J27" si="17">J16+J10+J25</f>
        <v>0</v>
      </c>
      <c r="K27" s="162">
        <f t="shared" si="16"/>
        <v>0</v>
      </c>
      <c r="L27" s="162">
        <f t="shared" si="16"/>
        <v>0</v>
      </c>
      <c r="M27" s="162">
        <f t="shared" si="16"/>
        <v>0</v>
      </c>
      <c r="N27" s="162">
        <f t="shared" si="16"/>
        <v>0</v>
      </c>
      <c r="O27" s="162">
        <f t="shared" si="16"/>
        <v>0</v>
      </c>
      <c r="P27" s="162">
        <f>P16+P10+P25</f>
        <v>0</v>
      </c>
      <c r="Q27" s="162">
        <f>Q10+Q16+Q25</f>
        <v>9296552.5194999985</v>
      </c>
    </row>
    <row r="28" spans="1:17" ht="13.95" customHeight="1">
      <c r="A28" s="29"/>
      <c r="B28" s="78"/>
      <c r="C28" s="64"/>
      <c r="D28" s="64"/>
      <c r="E28" s="64"/>
      <c r="F28" s="64"/>
      <c r="G28" s="64"/>
      <c r="H28" s="64"/>
      <c r="I28" s="64"/>
      <c r="J28" s="64"/>
      <c r="K28" s="64"/>
      <c r="L28" s="64"/>
      <c r="M28" s="64"/>
      <c r="N28" s="64"/>
      <c r="O28" s="64"/>
      <c r="P28" s="64"/>
      <c r="Q28" s="64"/>
    </row>
    <row r="29" spans="1:17" ht="13.8">
      <c r="A29" s="29"/>
      <c r="B29" s="80" t="s">
        <v>16</v>
      </c>
      <c r="C29" s="1"/>
      <c r="D29" s="1"/>
      <c r="E29" s="1"/>
      <c r="F29" s="1"/>
      <c r="G29" s="1"/>
      <c r="H29" s="1"/>
      <c r="I29" s="1"/>
      <c r="J29" s="1"/>
      <c r="K29" s="1"/>
      <c r="L29" s="1"/>
      <c r="M29" s="1"/>
      <c r="N29" s="1"/>
      <c r="O29" s="1"/>
      <c r="P29" s="1"/>
      <c r="Q29" s="1"/>
    </row>
    <row r="30" spans="1:17" ht="13.8">
      <c r="A30" s="1"/>
      <c r="B30" s="1" t="s">
        <v>238</v>
      </c>
      <c r="C30" s="64"/>
      <c r="D30" s="1"/>
      <c r="E30" s="1"/>
      <c r="F30" s="1"/>
      <c r="G30" s="1"/>
      <c r="H30" s="1"/>
      <c r="I30" s="1"/>
      <c r="J30" s="1"/>
      <c r="K30" s="1"/>
      <c r="L30" s="1"/>
      <c r="M30" s="1"/>
      <c r="N30" s="1"/>
      <c r="O30" s="1"/>
      <c r="P30" s="64"/>
      <c r="Q30" s="64"/>
    </row>
    <row r="31" spans="1:17" ht="13.8">
      <c r="A31" s="1"/>
      <c r="B31" s="29" t="s">
        <v>239</v>
      </c>
    </row>
    <row r="32" spans="1:17" ht="13.8">
      <c r="B32" s="528" t="s">
        <v>264</v>
      </c>
    </row>
  </sheetData>
  <mergeCells count="6">
    <mergeCell ref="Q5:Q6"/>
    <mergeCell ref="C5:C6"/>
    <mergeCell ref="B1:P1"/>
    <mergeCell ref="B5:B6"/>
    <mergeCell ref="D5:O5"/>
    <mergeCell ref="P5:P6"/>
  </mergeCells>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P8:P9 P13:P15 P19:P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B1:AG54"/>
  <sheetViews>
    <sheetView showGridLines="0" tabSelected="1" view="pageBreakPreview" zoomScale="70" zoomScaleNormal="70" zoomScaleSheetLayoutView="70" zoomScalePageLayoutView="50" workbookViewId="0">
      <selection activeCell="B1" sqref="B1:Y1"/>
    </sheetView>
  </sheetViews>
  <sheetFormatPr defaultColWidth="9.28515625" defaultRowHeight="13.8"/>
  <cols>
    <col min="1" max="1" width="1.7109375" style="1" customWidth="1"/>
    <col min="2" max="2" width="49.5703125" style="1" customWidth="1"/>
    <col min="3" max="3" width="11.140625" style="1" customWidth="1"/>
    <col min="4" max="4" width="14.140625" style="22" customWidth="1"/>
    <col min="5" max="5" width="14.42578125" style="1" customWidth="1"/>
    <col min="6" max="6" width="15.7109375" style="1" customWidth="1"/>
    <col min="7" max="7" width="14" style="22" customWidth="1"/>
    <col min="8" max="9" width="15.85546875" style="1" customWidth="1"/>
    <col min="10" max="10" width="14" style="22" customWidth="1"/>
    <col min="11" max="12" width="14.5703125" style="1" customWidth="1"/>
    <col min="13" max="13" width="14" style="22" customWidth="1"/>
    <col min="14" max="15" width="14.5703125" style="1" customWidth="1"/>
    <col min="16" max="16" width="14" style="22" customWidth="1"/>
    <col min="17" max="18" width="14.85546875" style="1" customWidth="1"/>
    <col min="19" max="19" width="14" style="22" customWidth="1"/>
    <col min="20" max="21" width="15.85546875" style="1" customWidth="1"/>
    <col min="22" max="22" width="18.140625" style="22" customWidth="1"/>
    <col min="23" max="23" width="11.28515625" style="1" customWidth="1"/>
    <col min="24" max="16384" width="9.28515625" style="1"/>
  </cols>
  <sheetData>
    <row r="1" spans="2:33" ht="64.2" customHeight="1">
      <c r="B1" s="744" t="s">
        <v>265</v>
      </c>
      <c r="C1" s="744"/>
      <c r="D1" s="745"/>
      <c r="E1" s="745"/>
      <c r="F1" s="745"/>
      <c r="G1" s="745"/>
      <c r="H1" s="745"/>
      <c r="I1" s="745"/>
      <c r="J1" s="745"/>
      <c r="K1" s="745"/>
      <c r="L1" s="745"/>
      <c r="M1" s="745"/>
      <c r="N1" s="745"/>
      <c r="O1" s="745"/>
      <c r="P1" s="745"/>
      <c r="Q1" s="745"/>
      <c r="R1" s="745"/>
      <c r="S1" s="745"/>
      <c r="T1" s="745"/>
      <c r="U1" s="745"/>
      <c r="V1" s="745"/>
      <c r="W1" s="745"/>
      <c r="X1" s="745"/>
      <c r="Y1" s="745"/>
    </row>
    <row r="2" spans="2:33">
      <c r="B2" s="2" t="s">
        <v>0</v>
      </c>
      <c r="C2" s="2"/>
    </row>
    <row r="3" spans="2:33" ht="15">
      <c r="B3" s="2" t="s">
        <v>199</v>
      </c>
      <c r="C3" s="2"/>
    </row>
    <row r="4" spans="2:33" ht="14.25" customHeight="1"/>
    <row r="5" spans="2:33" ht="15" customHeight="1">
      <c r="D5" s="746" t="s">
        <v>1</v>
      </c>
      <c r="E5" s="747"/>
      <c r="F5" s="748"/>
      <c r="G5" s="749" t="s">
        <v>2</v>
      </c>
      <c r="H5" s="750"/>
      <c r="I5" s="751"/>
      <c r="J5" s="749" t="s">
        <v>3</v>
      </c>
      <c r="K5" s="750"/>
      <c r="L5" s="751"/>
      <c r="M5" s="749" t="s">
        <v>4</v>
      </c>
      <c r="N5" s="750"/>
      <c r="O5" s="751"/>
      <c r="P5" s="749" t="s">
        <v>5</v>
      </c>
      <c r="Q5" s="750"/>
      <c r="R5" s="751"/>
      <c r="S5" s="749" t="s">
        <v>6</v>
      </c>
      <c r="T5" s="750"/>
      <c r="U5" s="751"/>
    </row>
    <row r="6" spans="2:33" s="5" customFormat="1" ht="69">
      <c r="D6" s="300" t="s">
        <v>7</v>
      </c>
      <c r="E6" s="301" t="s">
        <v>213</v>
      </c>
      <c r="F6" s="217" t="s">
        <v>214</v>
      </c>
      <c r="G6" s="216" t="s">
        <v>7</v>
      </c>
      <c r="H6" s="301" t="s">
        <v>213</v>
      </c>
      <c r="I6" s="217" t="s">
        <v>214</v>
      </c>
      <c r="J6" s="216" t="s">
        <v>7</v>
      </c>
      <c r="K6" s="301" t="s">
        <v>213</v>
      </c>
      <c r="L6" s="217" t="s">
        <v>214</v>
      </c>
      <c r="M6" s="216" t="s">
        <v>7</v>
      </c>
      <c r="N6" s="301" t="s">
        <v>213</v>
      </c>
      <c r="O6" s="217" t="s">
        <v>214</v>
      </c>
      <c r="P6" s="216" t="s">
        <v>7</v>
      </c>
      <c r="Q6" s="301" t="s">
        <v>213</v>
      </c>
      <c r="R6" s="217" t="s">
        <v>214</v>
      </c>
      <c r="S6" s="216" t="s">
        <v>7</v>
      </c>
      <c r="T6" s="301" t="s">
        <v>213</v>
      </c>
      <c r="U6" s="217" t="s">
        <v>214</v>
      </c>
      <c r="V6" s="572" t="s">
        <v>296</v>
      </c>
    </row>
    <row r="7" spans="2:33" s="5" customFormat="1">
      <c r="B7" s="458" t="s">
        <v>188</v>
      </c>
      <c r="C7" s="464"/>
      <c r="D7" s="396"/>
      <c r="E7" s="397"/>
      <c r="F7" s="398"/>
      <c r="G7" s="325"/>
      <c r="H7" s="325"/>
      <c r="I7" s="326"/>
      <c r="J7" s="325"/>
      <c r="K7" s="325"/>
      <c r="L7" s="326"/>
      <c r="M7" s="325"/>
      <c r="N7" s="325"/>
      <c r="O7" s="326"/>
      <c r="P7" s="325"/>
      <c r="Q7" s="325"/>
      <c r="R7" s="326"/>
      <c r="S7" s="325"/>
      <c r="T7" s="325"/>
      <c r="U7" s="325"/>
      <c r="V7" s="573"/>
    </row>
    <row r="8" spans="2:33">
      <c r="B8" s="259" t="str">
        <f>API</f>
        <v>Agricultural &amp; Pumping Interruptible (API)</v>
      </c>
      <c r="C8" s="4"/>
      <c r="D8" s="22">
        <v>995</v>
      </c>
      <c r="E8" s="19">
        <f t="shared" ref="E8:E15" si="0">IF(D8="","",(IFERROR(D8*(INDEX(ExAnteData,MATCH($B8,ExAnteProg,0),MATCH(D$5,ExAnteMo,0)))/1000,0)))</f>
        <v>18.407499999999999</v>
      </c>
      <c r="F8" s="179">
        <f t="shared" ref="F8:F13" si="1">IF(D8="","",(IFERROR(D8*(INDEX(ExPostData,MATCH($B8,ExPostProg,0),MATCH(D$5,ExPostMo,0)))/1000,0)))</f>
        <v>28.855</v>
      </c>
      <c r="G8" s="22">
        <v>967</v>
      </c>
      <c r="H8" s="19">
        <f t="shared" ref="H8:H13" si="2">IF(G8="","",(IFERROR(G8*(INDEX(ExAnteData,MATCH($B8,ExAnteProg,0),MATCH(G$5,ExAnteMo,0)))/1000,0)))</f>
        <v>20.790500000000002</v>
      </c>
      <c r="I8" s="179">
        <f t="shared" ref="I8:I13" si="3">IF(G8="","",(IFERROR(G8*(INDEX(ExPostData,MATCH($B8,ExPostProg,0),MATCH(G$5,ExPostMo,0)))/1000,0)))</f>
        <v>28.042999999999999</v>
      </c>
      <c r="J8" s="14">
        <v>969</v>
      </c>
      <c r="K8" s="19">
        <f t="shared" ref="K8:K13" si="4">IF(J8="","",(IFERROR(J8*(INDEX(ExAnteData,MATCH($B8,ExAnteProg,0),MATCH(J$5,ExAnteMo,0)))/1000,0)))</f>
        <v>25.6785</v>
      </c>
      <c r="L8" s="179">
        <f t="shared" ref="L8:L15" si="5">IF(J8="","",(IFERROR(J8*(INDEX(ExPostData,MATCH($B8,ExPostProg,0),MATCH(J$5,ExPostMo,0)))/1000,0)))</f>
        <v>28.100999999999999</v>
      </c>
      <c r="M8" s="14">
        <v>965</v>
      </c>
      <c r="N8" s="19">
        <f t="shared" ref="N8:N15" si="6">IF(M8="","",(IFERROR(M8*(INDEX(ExAnteData,MATCH($B8,ExAnteProg,0),MATCH(M$5,ExAnteMo,0)))/1000,0)))</f>
        <v>24.993500000000001</v>
      </c>
      <c r="O8" s="179">
        <f t="shared" ref="O8:O15" si="7">IF(M8="","",(IFERROR(M8*(INDEX(ExPostData,MATCH($B8,ExPostProg,0),MATCH(M$5,ExPostMo,0)))/1000,0)))</f>
        <v>29.789549999999998</v>
      </c>
      <c r="P8" s="14">
        <v>955</v>
      </c>
      <c r="Q8" s="19">
        <f>IF(P8="","",(IFERROR(P8*(INDEX(ExAnteData,MATCH($B8,ExAnteProg,0),MATCH(P$5,ExAnteMo,0)))/1000,0)))</f>
        <v>31.763300000000001</v>
      </c>
      <c r="R8" s="179">
        <f>IF(P8="","",(IFERROR(P8*(INDEX(ExPostData,MATCH($B8,ExPostProg,0),MATCH(P$5,ExPostMo,0)))/1000,0)))</f>
        <v>29.480850000000004</v>
      </c>
      <c r="S8" s="677">
        <v>947</v>
      </c>
      <c r="T8" s="19">
        <f>IF(S8="","",(IFERROR(S8*(INDEX(ExAnteData,MATCH($B8,ExAnteProg,0),MATCH(S$5,ExAnteMo,0)))/1000,0)))</f>
        <v>37.766359999999999</v>
      </c>
      <c r="U8" s="179">
        <f>IF(S8="","",(IFERROR(S8*(INDEX(ExPostData,MATCH($B8,ExPostProg,0),MATCH(S$5,ExPostMo,0)))/1000,0)))</f>
        <v>29.233889999999999</v>
      </c>
      <c r="V8" s="574">
        <v>13780</v>
      </c>
    </row>
    <row r="9" spans="2:33">
      <c r="B9" s="259" t="str">
        <f>BIP_15</f>
        <v>Base Interruptible Program (BIP) 15 Minute Option</v>
      </c>
      <c r="C9" s="4"/>
      <c r="D9" s="22">
        <v>52</v>
      </c>
      <c r="E9" s="19">
        <f t="shared" si="0"/>
        <v>110.77521936000002</v>
      </c>
      <c r="F9" s="179">
        <f t="shared" si="1"/>
        <v>148.148</v>
      </c>
      <c r="G9" s="22">
        <v>53</v>
      </c>
      <c r="H9" s="19">
        <f t="shared" si="2"/>
        <v>123.15557636000001</v>
      </c>
      <c r="I9" s="179">
        <f t="shared" si="3"/>
        <v>150.99700000000001</v>
      </c>
      <c r="J9" s="14">
        <v>53</v>
      </c>
      <c r="K9" s="19">
        <f t="shared" si="4"/>
        <v>128.81979871999999</v>
      </c>
      <c r="L9" s="179">
        <f t="shared" si="5"/>
        <v>150.99700000000001</v>
      </c>
      <c r="M9" s="14">
        <v>53</v>
      </c>
      <c r="N9" s="19">
        <f t="shared" si="6"/>
        <v>148.24524</v>
      </c>
      <c r="O9" s="179">
        <f t="shared" si="7"/>
        <v>170.33882</v>
      </c>
      <c r="P9" s="14">
        <v>52</v>
      </c>
      <c r="Q9" s="19">
        <f>IF(P9="","",(IFERROR(P9*(INDEX(ExAnteData,MATCH($B9,ExAnteProg,0),MATCH(P$5,ExAnteMo,0)))/1000,0)))</f>
        <v>153.31264000000002</v>
      </c>
      <c r="R9" s="179">
        <f>IF(P9="","",(IFERROR(P9*(INDEX(ExPostData,MATCH($B9,ExPostProg,0),MATCH(P$5,ExPostMo,0)))/1000,0)))</f>
        <v>167.12488000000002</v>
      </c>
      <c r="S9" s="677">
        <v>52</v>
      </c>
      <c r="T9" s="19">
        <f>IF(S9="","",(IFERROR(S9*(INDEX(ExAnteData,MATCH($B9,ExAnteProg,0),MATCH(S$5,ExAnteMo,0)))/1000,0)))</f>
        <v>159.98372000000001</v>
      </c>
      <c r="U9" s="179">
        <f>IF(S9="","",(IFERROR(S9*(INDEX(ExPostData,MATCH($B9,ExPostProg,0),MATCH(S$5,ExPostMo,0)))/1000,0)))</f>
        <v>167.12488000000002</v>
      </c>
      <c r="V9" s="574">
        <v>8784</v>
      </c>
    </row>
    <row r="10" spans="2:33">
      <c r="B10" s="259" t="str">
        <f>BIP_30</f>
        <v>Base Interruptible Program (BIP) 30 Minute Option</v>
      </c>
      <c r="C10" s="4"/>
      <c r="D10" s="22">
        <v>455</v>
      </c>
      <c r="E10" s="19">
        <f t="shared" si="0"/>
        <v>379.59416039999985</v>
      </c>
      <c r="F10" s="179">
        <f t="shared" si="1"/>
        <v>393.12</v>
      </c>
      <c r="G10" s="22">
        <v>439</v>
      </c>
      <c r="H10" s="19">
        <f t="shared" si="2"/>
        <v>369.33249111999999</v>
      </c>
      <c r="I10" s="179">
        <f t="shared" si="3"/>
        <v>379.29599999999999</v>
      </c>
      <c r="J10" s="14">
        <v>442</v>
      </c>
      <c r="K10" s="19">
        <f t="shared" si="4"/>
        <v>368.34059392</v>
      </c>
      <c r="L10" s="179">
        <f t="shared" si="5"/>
        <v>381.88799999999998</v>
      </c>
      <c r="M10" s="14">
        <v>442</v>
      </c>
      <c r="N10" s="19">
        <f t="shared" si="6"/>
        <v>419.83697079999996</v>
      </c>
      <c r="O10" s="179">
        <f t="shared" si="7"/>
        <v>434.96778</v>
      </c>
      <c r="P10" s="14">
        <v>442</v>
      </c>
      <c r="Q10" s="19">
        <f>IF(P10="","",(IFERROR(P10*(INDEX(ExAnteData,MATCH($B10,ExAnteProg,0),MATCH(P$5,ExAnteMo,0)))/1000,0)))</f>
        <v>435.32613592000001</v>
      </c>
      <c r="R10" s="179">
        <f>IF(P10="","",(IFERROR(P10*(INDEX(ExPostData,MATCH($B10,ExPostProg,0),MATCH(P$5,ExPostMo,0)))/1000,0)))</f>
        <v>434.96778</v>
      </c>
      <c r="S10" s="677">
        <v>437</v>
      </c>
      <c r="T10" s="19">
        <f>IF(S10="","",(IFERROR(S10*(INDEX(ExAnteData,MATCH($B10,ExAnteProg,0),MATCH(S$5,ExAnteMo,0)))/1000,0)))</f>
        <v>468.34819499999998</v>
      </c>
      <c r="U10" s="179">
        <f>IF(S10="","",(IFERROR(S10*(INDEX(ExPostData,MATCH($B10,ExPostProg,0),MATCH(S$5,ExPostMo,0)))/1000,0)))</f>
        <v>430.04732999999999</v>
      </c>
      <c r="V10" s="574">
        <v>8784</v>
      </c>
    </row>
    <row r="11" spans="2:33" ht="12.75" customHeight="1">
      <c r="B11" s="259" t="str">
        <f>CBP_DA</f>
        <v>Capacity Bidding Program (CBP) Day Ahead</v>
      </c>
      <c r="C11" s="467" t="s">
        <v>255</v>
      </c>
      <c r="D11" s="15">
        <v>0</v>
      </c>
      <c r="E11" s="19">
        <f t="shared" si="0"/>
        <v>0</v>
      </c>
      <c r="F11" s="179">
        <f t="shared" si="1"/>
        <v>0</v>
      </c>
      <c r="G11" s="15">
        <v>0</v>
      </c>
      <c r="H11" s="19">
        <f t="shared" si="2"/>
        <v>0</v>
      </c>
      <c r="I11" s="179">
        <f t="shared" si="3"/>
        <v>0</v>
      </c>
      <c r="J11" s="190">
        <v>0</v>
      </c>
      <c r="K11" s="19">
        <f t="shared" si="4"/>
        <v>0</v>
      </c>
      <c r="L11" s="179">
        <f t="shared" si="5"/>
        <v>0</v>
      </c>
      <c r="M11" s="190">
        <v>3</v>
      </c>
      <c r="N11" s="19">
        <f t="shared" si="6"/>
        <v>-1.1722340000000001E-3</v>
      </c>
      <c r="O11" s="179">
        <f t="shared" si="7"/>
        <v>0.14378190439550184</v>
      </c>
      <c r="P11" s="14">
        <v>143</v>
      </c>
      <c r="Q11" s="19">
        <f>IF(P11="","",(IFERROR(P11*(INDEX(ExAnteData,MATCH("Capacity Bidding Program (CBP) Day Ahead",ExAnteProg,0),MATCH(P$5,ExAnteMo,0)))/1000,0)))</f>
        <v>3.1655013866666666</v>
      </c>
      <c r="R11" s="179">
        <f>IF(P11="","",(IFERROR(P11*(INDEX(ExPostData,MATCH("Capacity Bidding Program (CBP) Day Ahead",ExPostProg,0),MATCH(P$5,ExPostMo,0)))/1000,0)))</f>
        <v>6.85360410951892</v>
      </c>
      <c r="S11" s="677">
        <v>167</v>
      </c>
      <c r="T11" s="19">
        <f>IF(S11="","",(IFERROR(S11*(INDEX(ExAnteData,MATCH("Capacity Bidding Program (CBP) Day Ahead",ExAnteProg,0),MATCH(S$5,ExAnteMo,0)))/1000,0)))</f>
        <v>3.6967743466666669</v>
      </c>
      <c r="U11" s="179">
        <f>IF(S11="","",(IFERROR(S11*(INDEX(ExPostData,MATCH("Capacity Bidding Program (CBP) Day Ahead",ExPostProg,0),MATCH(S$5,ExPostMo,0)))/1000,0)))</f>
        <v>8.0038593446829349</v>
      </c>
      <c r="V11" s="574">
        <v>645236</v>
      </c>
      <c r="W11" s="9"/>
      <c r="X11" s="9"/>
      <c r="Y11" s="9"/>
      <c r="Z11" s="9"/>
      <c r="AA11" s="9"/>
      <c r="AB11" s="9"/>
      <c r="AC11" s="9"/>
      <c r="AD11" s="9"/>
      <c r="AE11" s="9"/>
      <c r="AF11" s="9"/>
      <c r="AG11" s="9"/>
    </row>
    <row r="12" spans="2:33" ht="12.75" customHeight="1">
      <c r="B12" s="259" t="str">
        <f>CBP_DO</f>
        <v>Capacity Bidding Program (CBP) Day Of</v>
      </c>
      <c r="C12" s="467" t="s">
        <v>255</v>
      </c>
      <c r="D12" s="15">
        <v>62</v>
      </c>
      <c r="E12" s="19">
        <f t="shared" si="0"/>
        <v>1.8294073399999999</v>
      </c>
      <c r="F12" s="179">
        <f t="shared" si="1"/>
        <v>1.4047311750599523</v>
      </c>
      <c r="G12" s="15">
        <v>43</v>
      </c>
      <c r="H12" s="19">
        <f t="shared" si="2"/>
        <v>1.315045866</v>
      </c>
      <c r="I12" s="179">
        <f t="shared" si="3"/>
        <v>0.97424904076738617</v>
      </c>
      <c r="J12" s="190">
        <v>42</v>
      </c>
      <c r="K12" s="19">
        <f t="shared" si="4"/>
        <v>1.247280972</v>
      </c>
      <c r="L12" s="179">
        <f t="shared" si="5"/>
        <v>0.95159208633093362</v>
      </c>
      <c r="M12" s="190">
        <v>1</v>
      </c>
      <c r="N12" s="19">
        <f t="shared" si="6"/>
        <v>-3.9074466666666669E-4</v>
      </c>
      <c r="O12" s="179">
        <f t="shared" si="7"/>
        <v>2.2769999999999999E-2</v>
      </c>
      <c r="P12" s="14">
        <v>175</v>
      </c>
      <c r="Q12" s="19">
        <f>IF(P12="","",(IFERROR(P12*(INDEX(ExAnteData,MATCH("Capacity Bidding Program (CBP) Day Of",ExAnteProg,0),MATCH(P$5,ExAnteMo,0)))/1000,0)))</f>
        <v>3.8738653333333337</v>
      </c>
      <c r="R12" s="179">
        <f>IF(P12="","",(IFERROR(P12*(INDEX(ExPostData,MATCH("Capacity Bidding Program (CBP) Day Of",ExPostProg,0),MATCH(P$5,ExPostMo,0)))/1000,0)))</f>
        <v>3.98475</v>
      </c>
      <c r="S12" s="677">
        <v>174</v>
      </c>
      <c r="T12" s="19">
        <f>IF(S12="","",(IFERROR(S12*(INDEX(ExAnteData,MATCH("Capacity Bidding Program (CBP) Day Of",ExAnteProg,0),MATCH(S$5,ExAnteMo,0)))/1000,0)))</f>
        <v>3.8517289600000004</v>
      </c>
      <c r="U12" s="179">
        <f>IF(S12="","",(IFERROR(S12*(INDEX(ExPostData,MATCH("Capacity Bidding Program (CBP) Day Of",ExPostProg,0),MATCH(S$5,ExPostMo,0)))/1000,0)))</f>
        <v>3.9619800000000001</v>
      </c>
      <c r="V12" s="574">
        <v>645236</v>
      </c>
      <c r="W12" s="9"/>
      <c r="X12" s="9"/>
      <c r="Y12" s="9"/>
      <c r="Z12" s="9"/>
      <c r="AA12" s="9"/>
      <c r="AB12" s="9"/>
      <c r="AC12" s="9"/>
      <c r="AD12" s="9"/>
      <c r="AE12" s="9"/>
      <c r="AF12" s="9"/>
      <c r="AG12" s="9"/>
    </row>
    <row r="13" spans="2:33" ht="15">
      <c r="B13" s="259" t="str">
        <f>SEP</f>
        <v>Smart Energy Program (SEP)</v>
      </c>
      <c r="C13" s="525"/>
      <c r="D13" s="22">
        <v>57733</v>
      </c>
      <c r="E13" s="19">
        <f t="shared" si="0"/>
        <v>1.5247781803800007</v>
      </c>
      <c r="F13" s="179">
        <f t="shared" si="1"/>
        <v>4.6186400000000001</v>
      </c>
      <c r="G13" s="22">
        <v>50255</v>
      </c>
      <c r="H13" s="19">
        <f t="shared" si="2"/>
        <v>1.3272777693000006</v>
      </c>
      <c r="I13" s="179">
        <f t="shared" si="3"/>
        <v>4.0204000000000004</v>
      </c>
      <c r="J13" s="14">
        <v>48273</v>
      </c>
      <c r="K13" s="19">
        <f t="shared" si="4"/>
        <v>1.4481900000000001</v>
      </c>
      <c r="L13" s="179">
        <f t="shared" si="5"/>
        <v>3.8618399999999999</v>
      </c>
      <c r="M13" s="14">
        <v>48735</v>
      </c>
      <c r="N13" s="19">
        <f t="shared" si="6"/>
        <v>17.937237426300001</v>
      </c>
      <c r="O13" s="179">
        <f t="shared" si="7"/>
        <v>20.468700000000002</v>
      </c>
      <c r="P13" s="14">
        <v>49321</v>
      </c>
      <c r="Q13" s="19">
        <f>IF(P13="","",(IFERROR(P13*(INDEX(ExAnteData,MATCH($B13,ExAnteProg,0),MATCH(P$5,ExAnteMo,0)))/1000,0)))</f>
        <v>19.184355831720001</v>
      </c>
      <c r="R13" s="179">
        <f>IF(P13="","",(IFERROR(P13*(INDEX(ExPostData,MATCH($B13,ExPostProg,0),MATCH(P$5,ExPostMo,0)))/1000,0)))</f>
        <v>20.71482</v>
      </c>
      <c r="S13" s="677">
        <v>50010</v>
      </c>
      <c r="T13" s="19">
        <f>IF(S13="","",(IFERROR(S13*(INDEX(ExAnteData,MATCH($B13,ExAnteProg,0),MATCH(S$5,ExAnteMo,0)))/1000,0)))</f>
        <v>25.83168720438</v>
      </c>
      <c r="U13" s="179">
        <f>IF(S13="","",(IFERROR(S13*(INDEX(ExPostData,MATCH($B13,ExPostProg,0),MATCH(S$5,ExPostMo,0)))/1000,0)))</f>
        <v>21.004200000000001</v>
      </c>
      <c r="V13" s="574">
        <v>1976261</v>
      </c>
      <c r="W13" s="29"/>
    </row>
    <row r="14" spans="2:33" ht="15">
      <c r="B14" s="259" t="str">
        <f>SDPC</f>
        <v>Summer Discount Plan Program (SDP) - Commercial</v>
      </c>
      <c r="C14" s="525"/>
      <c r="D14" s="22">
        <v>9618</v>
      </c>
      <c r="E14" s="19">
        <f>IF(D14="","",(IFERROR(D14*(INDEX(ExAnteData,MATCH($B14,ExAnteProg,0),MATCH(D$5,ExAnteMo,0)))/1000,0)))</f>
        <v>8.23449879</v>
      </c>
      <c r="F14" s="179">
        <f>IF(D14="","",(IFERROR(D14*(INDEX(ExPostData,MATCH($B14,ExPostProg,0),MATCH(D$5,ExPostMo,0)))/1000,0)))</f>
        <v>19.236000000000001</v>
      </c>
      <c r="G14" s="22">
        <v>9600</v>
      </c>
      <c r="H14" s="19">
        <f>IF(G14="","",(IFERROR(G14*(INDEX(ExAnteData,MATCH($B14,ExAnteProg,0),MATCH(G$5,ExAnteMo,0)))/1000,0)))</f>
        <v>9.1646112000000031</v>
      </c>
      <c r="I14" s="179">
        <f>IF(G14="","",(IFERROR(G14*(INDEX(ExPostData,MATCH($B14,ExPostProg,0),MATCH(G$5,ExPostMo,0)))/1000,0)))</f>
        <v>19.2</v>
      </c>
      <c r="J14" s="14">
        <v>9527</v>
      </c>
      <c r="K14" s="19">
        <f>IF(J14="","",(IFERROR(J14*(INDEX(ExAnteData,MATCH($B14,ExAnteProg,0),MATCH(J$5,ExAnteMo,0)))/1000,0)))</f>
        <v>9.2954214947999976</v>
      </c>
      <c r="L14" s="179">
        <f>IF(J14="","",(IFERROR(J14*(INDEX(ExPostData,MATCH($B14,ExPostProg,0),MATCH(J$5,ExPostMo,0)))/1000,0)))</f>
        <v>19.053999999999998</v>
      </c>
      <c r="M14" s="14">
        <v>9235</v>
      </c>
      <c r="N14" s="19">
        <f t="shared" si="6"/>
        <v>9.0265401920000041</v>
      </c>
      <c r="O14" s="179">
        <f t="shared" si="7"/>
        <v>11.72845</v>
      </c>
      <c r="P14" s="14">
        <v>9139</v>
      </c>
      <c r="Q14" s="19">
        <f>IF(P14="","",(IFERROR(P14*(INDEX(ExAnteData,MATCH($B14,ExAnteProg,0),MATCH(P$5,ExAnteMo,0)))/1000,0)))</f>
        <v>10.283561048799999</v>
      </c>
      <c r="R14" s="179">
        <f>IF(P14="","",(IFERROR(P14*(INDEX(ExPostData,MATCH($B14,ExPostProg,0),MATCH(P$5,ExPostMo,0)))/1000,0)))</f>
        <v>11.606530000000001</v>
      </c>
      <c r="S14" s="677">
        <v>9103</v>
      </c>
      <c r="T14" s="19">
        <f>IF(S14="","",(IFERROR(S14*(INDEX(ExAnteData,MATCH($B14,ExAnteProg,0),MATCH(S$5,ExAnteMo,0)))/1000,0)))</f>
        <v>13.410173659399991</v>
      </c>
      <c r="U14" s="179">
        <f>IF(S14="","",(IFERROR(S14*(INDEX(ExPostData,MATCH($B14,ExPostProg,0),MATCH(S$5,ExPostMo,0)))/1000,0)))</f>
        <v>11.56081</v>
      </c>
      <c r="V14" s="574">
        <v>476863.31</v>
      </c>
    </row>
    <row r="15" spans="2:33">
      <c r="B15" s="459" t="str">
        <f>SDPR</f>
        <v>Summer Discount Plan Program (SDP) - Residential</v>
      </c>
      <c r="C15" s="435"/>
      <c r="D15" s="646">
        <v>227145</v>
      </c>
      <c r="E15" s="323">
        <f t="shared" si="0"/>
        <v>0</v>
      </c>
      <c r="F15" s="324">
        <f>IF(D15="","",(IFERROR(D15*(INDEX(ExPostData,MATCH($B15,ExPostProg,0),MATCH(D$5,ExPostMo,0)))/1000,0)))</f>
        <v>227.14500000000001</v>
      </c>
      <c r="G15" s="22">
        <v>225209</v>
      </c>
      <c r="H15" s="19">
        <f t="shared" ref="H15" si="8">IF(G15="","",(IFERROR(G15*(INDEX(ExAnteData,MATCH($B15,ExAnteProg,0),MATCH(G$5,ExAnteMo,0)))/1000,0)))</f>
        <v>0</v>
      </c>
      <c r="I15" s="324">
        <f t="shared" ref="I15" si="9">IF(G15="","",(IFERROR(G15*(INDEX(ExPostData,MATCH($B15,ExPostProg,0),MATCH(G$5,ExPostMo,0)))/1000,0)))</f>
        <v>225.209</v>
      </c>
      <c r="J15" s="666">
        <v>224252</v>
      </c>
      <c r="K15" s="667">
        <f>IF(J15="","",(IFERROR(J15*(INDEX(ExAnteData,MATCH($B15,ExAnteProg,0),MATCH(J$5,ExAnteMo,0)))/1000,0)))</f>
        <v>0</v>
      </c>
      <c r="L15" s="668">
        <f t="shared" si="5"/>
        <v>224.25200000000001</v>
      </c>
      <c r="M15" s="14">
        <v>218628</v>
      </c>
      <c r="N15" s="19">
        <f t="shared" si="6"/>
        <v>58.514993641151989</v>
      </c>
      <c r="O15" s="179">
        <f t="shared" si="7"/>
        <v>150.85331999999997</v>
      </c>
      <c r="P15" s="14">
        <v>217321</v>
      </c>
      <c r="Q15" s="19">
        <f>IF(P15="","",(IFERROR(P15*(INDEX(ExAnteData,MATCH($B15,ExAnteProg,0),MATCH(P$5,ExAnteMo,0)))/1000,0)))</f>
        <v>90.458234169290009</v>
      </c>
      <c r="R15" s="179">
        <f>IF(P15="","",(IFERROR(P15*(INDEX(ExPostData,MATCH($B15,ExPostProg,0),MATCH(P$5,ExPostMo,0)))/1000,0)))</f>
        <v>149.95148999999998</v>
      </c>
      <c r="S15" s="677">
        <v>218670</v>
      </c>
      <c r="T15" s="19">
        <f>IF(S15="","",(IFERROR(S15*(INDEX(ExAnteData,MATCH($B15,ExAnteProg,0),MATCH(S$5,ExAnteMo,0)))/1000,0)))</f>
        <v>132.98784683885998</v>
      </c>
      <c r="U15" s="19">
        <f>IF(S15="","",(IFERROR(S15*(INDEX(ExPostData,MATCH($B15,ExPostProg,0),MATCH(S$5,ExPostMo,0)))/1000,0)))</f>
        <v>150.88229999999999</v>
      </c>
      <c r="V15" s="574">
        <v>2067234</v>
      </c>
      <c r="W15" s="9"/>
      <c r="X15" s="9"/>
      <c r="Y15" s="9"/>
      <c r="Z15" s="9"/>
      <c r="AA15" s="9"/>
      <c r="AB15" s="9"/>
      <c r="AC15" s="9"/>
      <c r="AD15" s="9"/>
      <c r="AE15" s="9"/>
      <c r="AF15" s="9"/>
      <c r="AG15" s="9"/>
    </row>
    <row r="16" spans="2:33" s="7" customFormat="1" ht="13.8" customHeight="1" thickBot="1">
      <c r="B16" s="553" t="s">
        <v>190</v>
      </c>
      <c r="C16" s="466"/>
      <c r="D16" s="306">
        <f t="shared" ref="D16:U16" si="10">SUM(D8:D15)</f>
        <v>296060</v>
      </c>
      <c r="E16" s="554">
        <f t="shared" si="10"/>
        <v>520.36556407037983</v>
      </c>
      <c r="F16" s="554">
        <f t="shared" si="10"/>
        <v>822.52737117506001</v>
      </c>
      <c r="G16" s="305">
        <f t="shared" si="10"/>
        <v>286566</v>
      </c>
      <c r="H16" s="554">
        <f t="shared" si="10"/>
        <v>525.0855023153</v>
      </c>
      <c r="I16" s="554">
        <f t="shared" si="10"/>
        <v>807.73964904076752</v>
      </c>
      <c r="J16" s="305">
        <f t="shared" si="10"/>
        <v>283558</v>
      </c>
      <c r="K16" s="554">
        <f t="shared" si="10"/>
        <v>534.82978510680005</v>
      </c>
      <c r="L16" s="554">
        <f t="shared" si="10"/>
        <v>809.10543208633089</v>
      </c>
      <c r="M16" s="305">
        <f t="shared" si="10"/>
        <v>278062</v>
      </c>
      <c r="N16" s="554">
        <f>SUM(N8:N15)</f>
        <v>678.55291908078539</v>
      </c>
      <c r="O16" s="554">
        <f>SUM(O8:O15)</f>
        <v>818.3131719043954</v>
      </c>
      <c r="P16" s="305">
        <f t="shared" si="10"/>
        <v>277548</v>
      </c>
      <c r="Q16" s="554">
        <f t="shared" si="10"/>
        <v>747.36759368981006</v>
      </c>
      <c r="R16" s="554">
        <f t="shared" si="10"/>
        <v>824.68470410951886</v>
      </c>
      <c r="S16" s="305">
        <f t="shared" si="10"/>
        <v>279560</v>
      </c>
      <c r="T16" s="554">
        <f t="shared" si="10"/>
        <v>845.87648600930652</v>
      </c>
      <c r="U16" s="555">
        <f t="shared" si="10"/>
        <v>821.81924934468293</v>
      </c>
      <c r="V16" s="575"/>
    </row>
    <row r="17" spans="2:33" s="7" customFormat="1" ht="14.4" thickTop="1">
      <c r="B17" s="458" t="s">
        <v>189</v>
      </c>
      <c r="C17" s="464"/>
      <c r="D17" s="342"/>
      <c r="E17" s="328"/>
      <c r="F17" s="329"/>
      <c r="G17" s="327"/>
      <c r="H17" s="328"/>
      <c r="I17" s="329"/>
      <c r="J17" s="327"/>
      <c r="K17" s="328"/>
      <c r="L17" s="329"/>
      <c r="M17" s="327"/>
      <c r="N17" s="328"/>
      <c r="O17" s="329"/>
      <c r="P17" s="327"/>
      <c r="Q17" s="328"/>
      <c r="R17" s="329"/>
      <c r="S17" s="330"/>
      <c r="T17" s="328"/>
      <c r="U17" s="331"/>
      <c r="V17" s="576"/>
      <c r="W17" s="8"/>
      <c r="X17" s="8"/>
      <c r="Y17" s="8"/>
      <c r="Z17" s="8"/>
      <c r="AA17" s="8"/>
      <c r="AB17" s="8"/>
      <c r="AC17" s="8"/>
      <c r="AD17" s="8"/>
      <c r="AE17" s="8"/>
      <c r="AF17" s="8"/>
      <c r="AG17" s="8"/>
    </row>
    <row r="18" spans="2:33" ht="15">
      <c r="B18" s="259" t="str">
        <f>CPP</f>
        <v>Critical Peak Pricing (CPP)</v>
      </c>
      <c r="C18" s="467" t="s">
        <v>291</v>
      </c>
      <c r="D18" s="22">
        <v>3241</v>
      </c>
      <c r="E18" s="19">
        <v>12.830692782584952</v>
      </c>
      <c r="F18" s="179">
        <v>43.84728900909424</v>
      </c>
      <c r="G18" s="22">
        <v>3238</v>
      </c>
      <c r="H18" s="19">
        <v>12.818816177108939</v>
      </c>
      <c r="I18" s="179">
        <v>43.806702194213869</v>
      </c>
      <c r="J18" s="677">
        <v>235629</v>
      </c>
      <c r="K18" s="667">
        <v>16.391708945604595</v>
      </c>
      <c r="L18" s="668">
        <v>36.552008760724135</v>
      </c>
      <c r="M18" s="14">
        <v>285156</v>
      </c>
      <c r="N18" s="19">
        <v>16.451703387795586</v>
      </c>
      <c r="O18" s="179">
        <v>40.915977705525464</v>
      </c>
      <c r="P18" s="14">
        <v>281596</v>
      </c>
      <c r="Q18" s="19">
        <v>16.603260613521972</v>
      </c>
      <c r="R18" s="179">
        <v>38.647556344734554</v>
      </c>
      <c r="S18" s="677">
        <v>277854</v>
      </c>
      <c r="T18" s="19">
        <v>19.436210763987454</v>
      </c>
      <c r="U18" s="179">
        <v>37.752502294170917</v>
      </c>
      <c r="V18" s="574">
        <v>4897120</v>
      </c>
      <c r="W18" s="9"/>
      <c r="X18" s="9"/>
      <c r="Y18" s="9"/>
      <c r="Z18" s="9"/>
      <c r="AA18" s="9"/>
      <c r="AB18" s="9"/>
      <c r="AC18" s="9"/>
      <c r="AD18" s="9"/>
      <c r="AE18" s="9"/>
      <c r="AF18" s="9"/>
      <c r="AG18" s="9"/>
    </row>
    <row r="19" spans="2:33">
      <c r="B19" s="259" t="str">
        <f>OBMC</f>
        <v>Optional Binding Mandatory Curtailment (OBMC)</v>
      </c>
      <c r="C19" s="4"/>
      <c r="D19" s="22">
        <v>10</v>
      </c>
      <c r="E19" s="19">
        <f>IF(D19="","",(IFERROR(D19*(INDEX(ExAnteData,MATCH($B19,ExAnteProg,0),MATCH(D$5,ExAnteMo,0)))/1000,0)))</f>
        <v>15.968999999999999</v>
      </c>
      <c r="F19" s="179">
        <f>IF(D19="","",(IFERROR(D19*(INDEX(ExPostData,MATCH($B19,ExPostProg,0),MATCH(D$5,ExPostMo,0)))/1000,0)))</f>
        <v>15.17</v>
      </c>
      <c r="G19" s="22">
        <v>10</v>
      </c>
      <c r="H19" s="19">
        <f>IF(G19="","",(IFERROR(G19*(INDEX(ExAnteData,MATCH($B19,ExAnteProg,0),MATCH(G$5,ExAnteMo,0)))/1000,0)))</f>
        <v>15.994</v>
      </c>
      <c r="I19" s="179">
        <f>IF(G19="","",(IFERROR(G19*(INDEX(ExPostData,MATCH($B19,ExPostProg,0),MATCH(G$5,ExPostMo,0)))/1000,0)))</f>
        <v>15.17</v>
      </c>
      <c r="J19" s="14">
        <v>10</v>
      </c>
      <c r="K19" s="19">
        <f>IF(J19="","",(IFERROR(J19*(INDEX(ExAnteData,MATCH($B19,ExAnteProg,0),MATCH(J$5,ExAnteMo,0)))/1000,0)))</f>
        <v>16.010999999999999</v>
      </c>
      <c r="L19" s="179">
        <f>IF(J19="","",(IFERROR(J19*(INDEX(ExPostData,MATCH($B19,ExPostProg,0),MATCH(J$5,ExPostMo,0)))/1000,0)))</f>
        <v>15.17</v>
      </c>
      <c r="M19" s="14">
        <v>10</v>
      </c>
      <c r="N19" s="19">
        <f>IF(M19="","",(IFERROR(M19*(INDEX(ExAnteData,MATCH($B19,ExAnteProg,0),MATCH(M$5,ExAnteMo,0)))/1000,0)))</f>
        <v>15.554</v>
      </c>
      <c r="O19" s="179">
        <f>IF(M19="","",(IFERROR(M19*(INDEX(ExPostData,MATCH($B19,ExPostProg,0),MATCH(M$5,ExPostMo,0)))/1000,0)))</f>
        <v>15.17</v>
      </c>
      <c r="P19" s="14">
        <v>10</v>
      </c>
      <c r="Q19" s="19">
        <f>IF(P19="","",(IFERROR(P19*(INDEX(ExAnteData,MATCH($B19,ExAnteProg,0),MATCH(P$5,ExAnteMo,0)))/1000,0)))</f>
        <v>16.097999999999999</v>
      </c>
      <c r="R19" s="179">
        <f>IF(P19="","",(IFERROR(P19*(INDEX(ExPostData,MATCH($B19,ExPostProg,0),MATCH(P$5,ExPostMo,0)))/1000,0)))</f>
        <v>15.17</v>
      </c>
      <c r="S19" s="677">
        <v>10</v>
      </c>
      <c r="T19" s="19">
        <f>IF(S19="","",(IFERROR(S19*(INDEX(ExAnteData,MATCH($B19,ExAnteProg,0),MATCH(S$5,ExAnteMo,0)))/1000,0)))</f>
        <v>15.243</v>
      </c>
      <c r="U19" s="179">
        <f>IF(S19="","",(IFERROR(S19*(INDEX(ExPostData,MATCH($B19,ExPostProg,0),MATCH(S$5,ExPostMo,0)))/1000,0)))</f>
        <v>15.17</v>
      </c>
      <c r="V19" s="574" t="s">
        <v>8</v>
      </c>
    </row>
    <row r="20" spans="2:33">
      <c r="B20" s="259" t="str">
        <f>RTP</f>
        <v>Real Time Pricing (RTP)</v>
      </c>
      <c r="C20" s="4"/>
      <c r="D20" s="22">
        <v>114</v>
      </c>
      <c r="E20" s="19">
        <f t="shared" ref="E20:E21" si="11">IF(D20="","",(IFERROR(D20*(INDEX(ExAnteData,MATCH($B20,ExAnteProg,0),MATCH(D$5,ExAnteMo,0)))/1000,0)))</f>
        <v>0.41495552941178132</v>
      </c>
      <c r="F20" s="179">
        <f t="shared" ref="F20:F21" si="12">IF(D20="","",(IFERROR(D20*(INDEX(ExPostData,MATCH($B20,ExPostProg,0),MATCH(D$5,ExPostMo,0)))/1000,0)))</f>
        <v>1.2692497799999953</v>
      </c>
      <c r="G20" s="22">
        <v>110</v>
      </c>
      <c r="H20" s="19">
        <f t="shared" ref="H20:H21" si="13">IF(G20="","",(IFERROR(G20*(INDEX(ExAnteData,MATCH($B20,ExAnteProg,0),MATCH(G$5,ExAnteMo,0)))/1000,0)))</f>
        <v>0.40039568627452582</v>
      </c>
      <c r="I20" s="179">
        <f t="shared" ref="I20:I21" si="14">IF(G20="","",(IFERROR(G20*(INDEX(ExPostData,MATCH($B20,ExPostProg,0),MATCH(G$5,ExPostMo,0)))/1000,0)))</f>
        <v>1.1736571000000087</v>
      </c>
      <c r="J20" s="14">
        <v>110</v>
      </c>
      <c r="K20" s="19">
        <f t="shared" ref="K20:K21" si="15">IF(J20="","",(IFERROR(J20*(INDEX(ExAnteData,MATCH($B20,ExAnteProg,0),MATCH(J$5,ExAnteMo,0)))/1000,0)))</f>
        <v>0.38828058823528866</v>
      </c>
      <c r="L20" s="179">
        <f t="shared" ref="L20:L21" si="16">IF(J20="","",(IFERROR(J20*(INDEX(ExPostData,MATCH($B20,ExPostProg,0),MATCH(J$5,ExPostMo,0)))/1000,0)))</f>
        <v>1.1735361000000015</v>
      </c>
      <c r="M20" s="14">
        <v>110</v>
      </c>
      <c r="N20" s="19">
        <f>IF(M20="","",(IFERROR(M20*(INDEX(ExAnteData,MATCH($B20,ExAnteProg,0),MATCH(M$5,ExAnteMo,0)))/1000,0)))</f>
        <v>0.15847699999999917</v>
      </c>
      <c r="O20" s="179">
        <f>IF(M20="","",(IFERROR(M20*(INDEX(ExPostData,MATCH($B20,ExPostProg,0),MATCH(M$5,ExPostMo,0)))/1000,0)))</f>
        <v>6.5590043986765929</v>
      </c>
      <c r="P20" s="14">
        <v>105</v>
      </c>
      <c r="Q20" s="19">
        <f t="shared" ref="Q20:Q21" si="17">IF(P20="","",(IFERROR(P20*(INDEX(ExAnteData,MATCH($B20,ExAnteProg,0),MATCH(P$5,ExAnteMo,0)))/1000,0)))</f>
        <v>0.14578409999999964</v>
      </c>
      <c r="R20" s="179">
        <f t="shared" ref="R20:R21" si="18">IF(P20="","",(IFERROR(P20*(INDEX(ExPostData,MATCH($B20,ExPostProg,0),MATCH(P$5,ExPostMo,0)))/1000,0)))</f>
        <v>0.16932913449445278</v>
      </c>
      <c r="S20" s="677">
        <v>100</v>
      </c>
      <c r="T20" s="19">
        <f t="shared" ref="T20:T21" si="19">IF(S20="","",(IFERROR(S20*(INDEX(ExAnteData,MATCH($B20,ExAnteProg,0),MATCH(S$5,ExAnteMo,0)))/1000,0)))</f>
        <v>-0.50805599999999917</v>
      </c>
      <c r="U20" s="179">
        <f t="shared" ref="U20:U21" si="20">IF(S20="","",(IFERROR(S20*(INDEX(ExPostData,MATCH($B20,ExPostProg,0),MATCH(S$5,ExPostMo,0)))/1000,0)))</f>
        <v>-5.1777628933728188</v>
      </c>
      <c r="V20" s="574">
        <v>582601</v>
      </c>
    </row>
    <row r="21" spans="2:33">
      <c r="B21" s="459" t="str">
        <f>SLRP</f>
        <v>Scheduled Load Reduction Program (SLRP)</v>
      </c>
      <c r="D21" s="22">
        <v>0</v>
      </c>
      <c r="E21" s="19">
        <f t="shared" si="11"/>
        <v>0</v>
      </c>
      <c r="F21" s="179">
        <f t="shared" si="12"/>
        <v>0</v>
      </c>
      <c r="G21" s="22">
        <v>0</v>
      </c>
      <c r="H21" s="19">
        <f t="shared" si="13"/>
        <v>0</v>
      </c>
      <c r="I21" s="179">
        <f t="shared" si="14"/>
        <v>0</v>
      </c>
      <c r="J21" s="14">
        <v>0</v>
      </c>
      <c r="K21" s="19">
        <f t="shared" si="15"/>
        <v>0</v>
      </c>
      <c r="L21" s="179">
        <f t="shared" si="16"/>
        <v>0</v>
      </c>
      <c r="M21" s="14">
        <v>0</v>
      </c>
      <c r="N21" s="19">
        <f>IF(M21="","",(IFERROR(M21*(INDEX(ExAnteData,MATCH($B21,ExAnteProg,0),MATCH(M$5,ExAnteMo,0)))/1000,0)))</f>
        <v>0</v>
      </c>
      <c r="O21" s="179">
        <f>IF(M21="","",(IFERROR(M21*(INDEX(ExPostData,MATCH($B21,ExPostProg,0),MATCH(M$5,ExPostMo,0)))/1000,0)))</f>
        <v>0</v>
      </c>
      <c r="P21" s="14">
        <v>0</v>
      </c>
      <c r="Q21" s="19">
        <f t="shared" si="17"/>
        <v>0</v>
      </c>
      <c r="R21" s="179">
        <f t="shared" si="18"/>
        <v>0</v>
      </c>
      <c r="S21" s="677">
        <v>0</v>
      </c>
      <c r="T21" s="19">
        <f t="shared" si="19"/>
        <v>0</v>
      </c>
      <c r="U21" s="179">
        <f t="shared" si="20"/>
        <v>0</v>
      </c>
      <c r="V21" s="574">
        <v>20915</v>
      </c>
      <c r="W21" s="9"/>
      <c r="X21" s="9"/>
      <c r="Y21" s="9"/>
      <c r="Z21" s="9"/>
      <c r="AA21" s="9"/>
      <c r="AB21" s="9"/>
      <c r="AC21" s="9"/>
      <c r="AD21" s="9"/>
      <c r="AE21" s="9"/>
      <c r="AF21" s="9"/>
      <c r="AG21" s="9"/>
    </row>
    <row r="22" spans="2:33" s="7" customFormat="1" ht="14.25" customHeight="1" thickBot="1">
      <c r="B22" s="463" t="s">
        <v>190</v>
      </c>
      <c r="C22" s="466"/>
      <c r="D22" s="308">
        <f>SUM(D18:D21)</f>
        <v>3365</v>
      </c>
      <c r="E22" s="367">
        <f t="shared" ref="E22:U22" si="21">SUM(E18:E21)</f>
        <v>29.214648311996733</v>
      </c>
      <c r="F22" s="457">
        <f t="shared" si="21"/>
        <v>60.286538789094237</v>
      </c>
      <c r="G22" s="308">
        <f t="shared" si="21"/>
        <v>3358</v>
      </c>
      <c r="H22" s="367">
        <f t="shared" si="21"/>
        <v>29.213211863383464</v>
      </c>
      <c r="I22" s="457">
        <f t="shared" si="21"/>
        <v>60.150359294213878</v>
      </c>
      <c r="J22" s="308">
        <f t="shared" si="21"/>
        <v>235749</v>
      </c>
      <c r="K22" s="367">
        <f t="shared" si="21"/>
        <v>32.790989533839884</v>
      </c>
      <c r="L22" s="457">
        <f t="shared" si="21"/>
        <v>52.895544860724137</v>
      </c>
      <c r="M22" s="308">
        <f>SUM(M18:M21)</f>
        <v>285276</v>
      </c>
      <c r="N22" s="367">
        <f>SUM(N18:N21)</f>
        <v>32.164180387795582</v>
      </c>
      <c r="O22" s="457">
        <f>SUM(O18:O21)</f>
        <v>62.644982104202057</v>
      </c>
      <c r="P22" s="308">
        <f t="shared" si="21"/>
        <v>281711</v>
      </c>
      <c r="Q22" s="367">
        <f t="shared" si="21"/>
        <v>32.847044713521967</v>
      </c>
      <c r="R22" s="457">
        <f t="shared" si="21"/>
        <v>53.986885479229009</v>
      </c>
      <c r="S22" s="308">
        <f t="shared" si="21"/>
        <v>277964</v>
      </c>
      <c r="T22" s="367">
        <f t="shared" si="21"/>
        <v>34.17115476398746</v>
      </c>
      <c r="U22" s="367">
        <f t="shared" si="21"/>
        <v>47.744739400798096</v>
      </c>
      <c r="V22" s="10"/>
      <c r="W22" s="8"/>
      <c r="X22" s="8"/>
      <c r="Y22" s="8"/>
      <c r="Z22" s="8"/>
      <c r="AA22" s="8"/>
      <c r="AB22" s="8"/>
      <c r="AC22" s="8"/>
      <c r="AD22" s="8"/>
      <c r="AE22" s="8"/>
      <c r="AF22" s="8"/>
      <c r="AG22" s="8"/>
    </row>
    <row r="23" spans="2:33" ht="14.25" customHeight="1" thickTop="1" thickBot="1">
      <c r="B23" s="462" t="s">
        <v>9</v>
      </c>
      <c r="C23" s="465"/>
      <c r="D23" s="455">
        <f t="shared" ref="D23:U23" si="22">SUM(D22,D16)</f>
        <v>299425</v>
      </c>
      <c r="E23" s="452">
        <f t="shared" si="22"/>
        <v>549.58021238237654</v>
      </c>
      <c r="F23" s="456">
        <f t="shared" si="22"/>
        <v>882.81390996415428</v>
      </c>
      <c r="G23" s="455">
        <f t="shared" si="22"/>
        <v>289924</v>
      </c>
      <c r="H23" s="452">
        <f t="shared" si="22"/>
        <v>554.29871417868344</v>
      </c>
      <c r="I23" s="456">
        <f t="shared" si="22"/>
        <v>867.89000833498142</v>
      </c>
      <c r="J23" s="455">
        <f t="shared" si="22"/>
        <v>519307</v>
      </c>
      <c r="K23" s="452">
        <f t="shared" si="22"/>
        <v>567.62077464063998</v>
      </c>
      <c r="L23" s="456">
        <f t="shared" si="22"/>
        <v>862.00097694705505</v>
      </c>
      <c r="M23" s="455">
        <f t="shared" si="22"/>
        <v>563338</v>
      </c>
      <c r="N23" s="452">
        <f t="shared" si="22"/>
        <v>710.71709946858095</v>
      </c>
      <c r="O23" s="456">
        <f t="shared" si="22"/>
        <v>880.95815400859749</v>
      </c>
      <c r="P23" s="455">
        <f t="shared" si="22"/>
        <v>559259</v>
      </c>
      <c r="Q23" s="452">
        <f t="shared" si="22"/>
        <v>780.21463840333206</v>
      </c>
      <c r="R23" s="456">
        <f t="shared" si="22"/>
        <v>878.67158958874791</v>
      </c>
      <c r="S23" s="455">
        <f t="shared" si="22"/>
        <v>557524</v>
      </c>
      <c r="T23" s="452">
        <f t="shared" si="22"/>
        <v>880.04764077329401</v>
      </c>
      <c r="U23" s="456">
        <f t="shared" si="22"/>
        <v>869.56398874548108</v>
      </c>
      <c r="V23" s="14"/>
      <c r="W23" s="9"/>
      <c r="X23" s="9"/>
      <c r="Y23" s="9"/>
      <c r="Z23" s="9"/>
      <c r="AA23" s="9"/>
      <c r="AB23" s="9"/>
      <c r="AC23" s="9"/>
      <c r="AD23" s="9"/>
      <c r="AE23" s="9"/>
      <c r="AF23" s="9"/>
      <c r="AG23" s="9"/>
    </row>
    <row r="24" spans="2:33" ht="14.4" thickTop="1">
      <c r="D24" s="15"/>
      <c r="E24" s="16"/>
      <c r="F24" s="17"/>
      <c r="G24" s="15"/>
      <c r="H24" s="18"/>
      <c r="I24" s="17"/>
      <c r="J24" s="15"/>
      <c r="K24" s="16"/>
      <c r="L24" s="20"/>
      <c r="M24" s="15"/>
      <c r="N24" s="16"/>
      <c r="O24" s="19"/>
      <c r="P24" s="15"/>
      <c r="Q24" s="16"/>
      <c r="R24" s="19"/>
      <c r="S24" s="15"/>
      <c r="T24" s="16"/>
      <c r="U24" s="17"/>
    </row>
    <row r="25" spans="2:33" ht="9" customHeight="1">
      <c r="D25" s="15"/>
      <c r="E25" s="19"/>
      <c r="F25" s="19"/>
      <c r="G25" s="15"/>
      <c r="H25" s="19"/>
      <c r="I25" s="19"/>
      <c r="J25" s="15"/>
      <c r="K25" s="19"/>
      <c r="L25" s="19"/>
      <c r="M25" s="15"/>
      <c r="N25" s="19"/>
      <c r="O25" s="19"/>
      <c r="P25" s="15"/>
      <c r="Q25" s="19"/>
      <c r="R25" s="19"/>
      <c r="S25" s="15"/>
      <c r="T25" s="19"/>
      <c r="U25" s="19"/>
    </row>
    <row r="26" spans="2:33" ht="15" customHeight="1">
      <c r="D26" s="752" t="s">
        <v>10</v>
      </c>
      <c r="E26" s="753"/>
      <c r="F26" s="754"/>
      <c r="G26" s="741" t="s">
        <v>11</v>
      </c>
      <c r="H26" s="742"/>
      <c r="I26" s="743"/>
      <c r="J26" s="741" t="s">
        <v>12</v>
      </c>
      <c r="K26" s="742"/>
      <c r="L26" s="743"/>
      <c r="M26" s="741" t="s">
        <v>13</v>
      </c>
      <c r="N26" s="742"/>
      <c r="O26" s="743"/>
      <c r="P26" s="741" t="s">
        <v>14</v>
      </c>
      <c r="Q26" s="742"/>
      <c r="R26" s="743"/>
      <c r="S26" s="741" t="s">
        <v>15</v>
      </c>
      <c r="T26" s="742"/>
      <c r="U26" s="743"/>
      <c r="V26" s="3"/>
      <c r="W26" s="2"/>
    </row>
    <row r="27" spans="2:33" s="5" customFormat="1" ht="55.2">
      <c r="D27" s="300" t="s">
        <v>7</v>
      </c>
      <c r="E27" s="301" t="s">
        <v>213</v>
      </c>
      <c r="F27" s="217" t="s">
        <v>214</v>
      </c>
      <c r="G27" s="216" t="s">
        <v>7</v>
      </c>
      <c r="H27" s="301" t="s">
        <v>213</v>
      </c>
      <c r="I27" s="217" t="s">
        <v>214</v>
      </c>
      <c r="J27" s="216" t="s">
        <v>7</v>
      </c>
      <c r="K27" s="301" t="s">
        <v>213</v>
      </c>
      <c r="L27" s="217" t="s">
        <v>214</v>
      </c>
      <c r="M27" s="216" t="s">
        <v>7</v>
      </c>
      <c r="N27" s="301" t="s">
        <v>213</v>
      </c>
      <c r="O27" s="217" t="s">
        <v>214</v>
      </c>
      <c r="P27" s="216" t="s">
        <v>7</v>
      </c>
      <c r="Q27" s="301" t="s">
        <v>213</v>
      </c>
      <c r="R27" s="217" t="s">
        <v>214</v>
      </c>
      <c r="S27" s="216" t="s">
        <v>7</v>
      </c>
      <c r="T27" s="301" t="s">
        <v>213</v>
      </c>
      <c r="U27" s="217" t="s">
        <v>214</v>
      </c>
      <c r="V27" s="572" t="s">
        <v>297</v>
      </c>
    </row>
    <row r="28" spans="2:33" s="5" customFormat="1">
      <c r="B28" s="458" t="s">
        <v>188</v>
      </c>
      <c r="C28" s="464"/>
      <c r="D28" s="325"/>
      <c r="E28" s="325"/>
      <c r="F28" s="326"/>
      <c r="G28" s="325"/>
      <c r="H28" s="325"/>
      <c r="I28" s="326"/>
      <c r="J28" s="325"/>
      <c r="K28" s="325"/>
      <c r="L28" s="326"/>
      <c r="M28" s="325"/>
      <c r="N28" s="325"/>
      <c r="O28" s="326"/>
      <c r="P28" s="325"/>
      <c r="Q28" s="325"/>
      <c r="R28" s="326"/>
      <c r="S28" s="325"/>
      <c r="T28" s="325"/>
      <c r="U28" s="325"/>
      <c r="V28" s="573"/>
    </row>
    <row r="29" spans="2:33">
      <c r="B29" s="259" t="str">
        <f>API</f>
        <v>Agricultural &amp; Pumping Interruptible (API)</v>
      </c>
      <c r="D29" s="14">
        <v>946</v>
      </c>
      <c r="E29" s="19">
        <f>IF(D29="","",(IFERROR(D29*(INDEX(ExAnteData,MATCH($B29,ExAnteProg,0),MATCH(D$26,ExAnteMo,0)))/1000,0)))</f>
        <v>37.338619999999999</v>
      </c>
      <c r="F29" s="179">
        <f>IF(D29="","",(IFERROR(D29*(INDEX(ExPostData,MATCH($B29,ExPostProg,0),MATCH(D$26,ExPostMo,0)))/1000,0)))</f>
        <v>29.203020000000002</v>
      </c>
      <c r="G29" s="14">
        <v>944</v>
      </c>
      <c r="H29" s="19">
        <f>IF(G29="","",(IFERROR(G29*(INDEX(ExAnteData,MATCH($B29,ExAnteProg,0),MATCH(G$26,ExAnteMo,0)))/1000,0)))</f>
        <v>37.863839999999996</v>
      </c>
      <c r="I29" s="179">
        <f>IF(G29="","",(IFERROR(G29*(INDEX(ExPostData,MATCH($B29,ExPostProg,0),MATCH(G$26,ExPostMo,0)))/1000,0)))</f>
        <v>29.141280000000002</v>
      </c>
      <c r="J29" s="14">
        <v>940</v>
      </c>
      <c r="K29" s="19">
        <f>IF(J29="","",(IFERROR(J29*(INDEX(ExAnteData,MATCH($B29,ExAnteProg,0),MATCH(J$26,ExAnteMo,0)))/1000,0)))</f>
        <v>28.171799999999998</v>
      </c>
      <c r="L29" s="179">
        <f>IF(J29="","",(IFERROR(J29*(INDEX(ExPostData,MATCH($B29,ExPostProg,0),MATCH(J$26,ExPostMo,0)))/1000,0)))</f>
        <v>29.017799999999998</v>
      </c>
      <c r="M29" s="14">
        <v>939</v>
      </c>
      <c r="N29" s="19">
        <f>IF(M29="","",(IFERROR(M29*(INDEX(ExAnteData,MATCH($B29,ExAnteProg,0),MATCH(M$26,ExAnteMo,0)))/1000,0)))</f>
        <v>21.042990000000003</v>
      </c>
      <c r="O29" s="179">
        <f>IF(M29="","",(IFERROR(M29*(INDEX(ExPostData,MATCH($B29,ExPostProg,0),MATCH(M$26,ExPostMo,0)))/1000,0)))</f>
        <v>28.986930000000001</v>
      </c>
      <c r="P29" s="14" t="s">
        <v>146</v>
      </c>
      <c r="Q29" s="19" t="str">
        <f>IF(P29="","",(IFERROR(P29*(INDEX(ExAnteData,MATCH($B29,ExAnteProg,0),MATCH(P$26,ExAnteMo,0)))/1000,0)))</f>
        <v/>
      </c>
      <c r="R29" s="179" t="str">
        <f>IF(P29="","",(IFERROR(P29*(INDEX(ExPostData,MATCH($B29,ExPostProg,0),MATCH(P$26,ExPostMo,0)))/1000,0)))</f>
        <v/>
      </c>
      <c r="S29" s="14" t="s">
        <v>146</v>
      </c>
      <c r="T29" s="19" t="str">
        <f>IF(S29="","",(IFERROR(S29*(INDEX(ExAnteData,MATCH($B29,ExAnteProg,0),MATCH(S$26,ExAnteMo,0)))/1000,0)))</f>
        <v/>
      </c>
      <c r="U29" s="179" t="str">
        <f>IF(S29="","",(IFERROR(S29*(INDEX(ExPostData,MATCH($B29,ExPostProg,0),MATCH(S$26,ExPostMo,0)))/1000,0)))</f>
        <v/>
      </c>
      <c r="V29" s="574">
        <v>13780</v>
      </c>
    </row>
    <row r="30" spans="2:33">
      <c r="B30" s="259" t="str">
        <f>BIP_15</f>
        <v>Base Interruptible Program (BIP) 15 Minute Option</v>
      </c>
      <c r="D30" s="14">
        <v>52</v>
      </c>
      <c r="E30" s="19">
        <f>IF(D30="","",(IFERROR(D30*(INDEX(ExAnteData,MATCH($B30,ExAnteProg,0),MATCH(D$26,ExAnteMo,0)))/1000,0)))</f>
        <v>156.5746</v>
      </c>
      <c r="F30" s="179">
        <f>IF(D30="","",(IFERROR(D30*(INDEX(ExPostData,MATCH($B30,ExPostProg,0),MATCH(D$26,ExPostMo,0)))/1000,0)))</f>
        <v>167.12488000000002</v>
      </c>
      <c r="G30" s="14">
        <v>52</v>
      </c>
      <c r="H30" s="19">
        <f>IF(G30="","",(IFERROR(G30*(INDEX(ExAnteData,MATCH($B30,ExAnteProg,0),MATCH(G$26,ExAnteMo,0)))/1000,0)))</f>
        <v>158.76952000000003</v>
      </c>
      <c r="I30" s="179">
        <f>IF(G30="","",(IFERROR(G30*(INDEX(ExPostData,MATCH($B30,ExPostProg,0),MATCH(G$26,ExPostMo,0)))/1000,0)))</f>
        <v>167.12488000000002</v>
      </c>
      <c r="J30" s="14">
        <v>51</v>
      </c>
      <c r="K30" s="19">
        <f>IF(J30="","",(IFERROR(J30*(INDEX(ExAnteData,MATCH($B30,ExAnteProg,0),MATCH(J$26,ExAnteMo,0)))/1000,0)))</f>
        <v>167.21390400000001</v>
      </c>
      <c r="L30" s="179">
        <f>IF(J30="","",(IFERROR(J30*(INDEX(ExPostData,MATCH($B30,ExPostProg,0),MATCH(J$26,ExPostMo,0)))/1000,0)))</f>
        <v>163.91094000000001</v>
      </c>
      <c r="M30" s="14">
        <v>51</v>
      </c>
      <c r="N30" s="19">
        <f>IF(M30="","",(IFERROR(M30*(INDEX(ExAnteData,MATCH($B30,ExAnteProg,0),MATCH(M$26,ExAnteMo,0)))/1000,0)))</f>
        <v>158.6347758</v>
      </c>
      <c r="O30" s="179">
        <f>IF(M30="","",(IFERROR(M30*(INDEX(ExPostData,MATCH($B30,ExPostProg,0),MATCH(M$26,ExPostMo,0)))/1000,0)))</f>
        <v>163.91094000000001</v>
      </c>
      <c r="P30" s="14" t="s">
        <v>146</v>
      </c>
      <c r="Q30" s="19" t="str">
        <f>IF(P30="","",(IFERROR(P30*(INDEX(ExAnteData,MATCH($B30,ExAnteProg,0),MATCH(P$26,ExAnteMo,0)))/1000,0)))</f>
        <v/>
      </c>
      <c r="R30" s="179" t="str">
        <f>IF(P30="","",(IFERROR(P30*(INDEX(ExPostData,MATCH($B30,ExPostProg,0),MATCH(P$26,ExPostMo,0)))/1000,0)))</f>
        <v/>
      </c>
      <c r="S30" s="14" t="s">
        <v>146</v>
      </c>
      <c r="T30" s="19" t="str">
        <f>IF(S30="","",(IFERROR(S30*(INDEX(ExAnteData,MATCH($B30,ExAnteProg,0),MATCH(S$26,ExAnteMo,0)))/1000,0)))</f>
        <v/>
      </c>
      <c r="U30" s="179" t="str">
        <f>IF(S30="","",(IFERROR(S30*(INDEX(ExPostData,MATCH($B30,ExPostProg,0),MATCH(S$26,ExPostMo,0)))/1000,0)))</f>
        <v/>
      </c>
      <c r="V30" s="574">
        <v>8784</v>
      </c>
    </row>
    <row r="31" spans="2:33">
      <c r="B31" s="259" t="str">
        <f>BIP_30</f>
        <v>Base Interruptible Program (BIP) 30 Minute Option</v>
      </c>
      <c r="D31" s="14">
        <v>432</v>
      </c>
      <c r="E31" s="19">
        <f>IF(D31="","",(IFERROR(D31*(INDEX(ExAnteData,MATCH($B31,ExAnteProg,0),MATCH(D$26,ExAnteMo,0)))/1000,0)))</f>
        <v>440.87034240000003</v>
      </c>
      <c r="F31" s="179">
        <f>IF(D31="","",(IFERROR(D31*(INDEX(ExPostData,MATCH($B31,ExPostProg,0),MATCH(D$26,ExPostMo,0)))/1000,0)))</f>
        <v>425.12688000000003</v>
      </c>
      <c r="G31" s="14">
        <v>432</v>
      </c>
      <c r="H31" s="19">
        <f>IF(G31="","",(IFERROR(G31*(INDEX(ExAnteData,MATCH($B31,ExAnteProg,0),MATCH(G$26,ExAnteMo,0)))/1000,0)))</f>
        <v>452.73720959999986</v>
      </c>
      <c r="I31" s="179">
        <f>IF(G31="","",(IFERROR(G31*(INDEX(ExPostData,MATCH($B31,ExPostProg,0),MATCH(G$26,ExPostMo,0)))/1000,0)))</f>
        <v>425.12688000000003</v>
      </c>
      <c r="J31" s="14">
        <v>432</v>
      </c>
      <c r="K31" s="19">
        <f>IF(J31="","",(IFERROR(J31*(INDEX(ExAnteData,MATCH($B31,ExAnteProg,0),MATCH(J$26,ExAnteMo,0)))/1000,0)))</f>
        <v>445.89977280000005</v>
      </c>
      <c r="L31" s="179">
        <f>IF(J31="","",(IFERROR(J31*(INDEX(ExPostData,MATCH($B31,ExPostProg,0),MATCH(J$26,ExPostMo,0)))/1000,0)))</f>
        <v>425.12688000000003</v>
      </c>
      <c r="M31" s="14">
        <v>430</v>
      </c>
      <c r="N31" s="19">
        <f>IF(M31="","",(IFERROR(M31*(INDEX(ExAnteData,MATCH($B31,ExAnteProg,0),MATCH(M$26,ExAnteMo,0)))/1000,0)))</f>
        <v>407.91698880000007</v>
      </c>
      <c r="O31" s="179">
        <f>IF(M31="","",(IFERROR(M31*(INDEX(ExPostData,MATCH($B31,ExPostProg,0),MATCH(M$26,ExPostMo,0)))/1000,0)))</f>
        <v>423.15870000000001</v>
      </c>
      <c r="P31" s="14" t="s">
        <v>146</v>
      </c>
      <c r="Q31" s="19" t="str">
        <f>IF(P31="","",(IFERROR(P31*(INDEX(ExAnteData,MATCH($B31,ExAnteProg,0),MATCH(P$26,ExAnteMo,0)))/1000,0)))</f>
        <v/>
      </c>
      <c r="R31" s="179" t="str">
        <f>IF(P31="","",(IFERROR(P31*(INDEX(ExPostData,MATCH($B31,ExPostProg,0),MATCH(P$26,ExPostMo,0)))/1000,0)))</f>
        <v/>
      </c>
      <c r="S31" s="14" t="s">
        <v>146</v>
      </c>
      <c r="T31" s="19" t="str">
        <f>IF(S31="","",(IFERROR(S31*(INDEX(ExAnteData,MATCH($B31,ExAnteProg,0),MATCH(S$26,ExAnteMo,0)))/1000,0)))</f>
        <v/>
      </c>
      <c r="U31" s="179" t="str">
        <f>IF(S31="","",(IFERROR(S31*(INDEX(ExPostData,MATCH($B31,ExPostProg,0),MATCH(S$26,ExPostMo,0)))/1000,0)))</f>
        <v/>
      </c>
      <c r="V31" s="574">
        <v>8784</v>
      </c>
    </row>
    <row r="32" spans="2:33" ht="12.75" customHeight="1">
      <c r="B32" s="259" t="str">
        <f>CBP_DA</f>
        <v>Capacity Bidding Program (CBP) Day Ahead</v>
      </c>
      <c r="D32" s="14">
        <v>163</v>
      </c>
      <c r="E32" s="19">
        <f>IF(D32="","",(IFERROR(D32*(INDEX(ExAnteData,MATCH("Capacity Bidding Program (CBP) Day Ahead",ExAnteProg,0),MATCH(D$26,ExAnteMo,0)))/1000,0)))</f>
        <v>3.6082288533333333</v>
      </c>
      <c r="F32" s="179">
        <f>IF(D32="","",(IFERROR(D32*(INDEX(ExPostData,MATCH("Capacity Bidding Program (CBP) Day Ahead",ExPostProg,0),MATCH(D$26,ExPostMo,0)))/1000,0)))</f>
        <v>7.8121501388222656</v>
      </c>
      <c r="G32" s="14">
        <v>334</v>
      </c>
      <c r="H32" s="19">
        <f>IF(G32="","",(IFERROR(G32*(INDEX(ExAnteData,MATCH("Capacity Bidding Program (CBP) Day Ahead",ExAnteProg,0),MATCH(G$26,ExAnteMo,0)))/1000,0)))</f>
        <v>7.3935486933333339</v>
      </c>
      <c r="I32" s="179">
        <f>IF(G32="","",(IFERROR(G32*(INDEX(ExPostData,MATCH("Capacity Bidding Program (CBP) Day Ahead",ExPostProg,0),MATCH(G$26,ExPostMo,0)))/1000,0)))</f>
        <v>16.00771868936587</v>
      </c>
      <c r="J32" s="14">
        <v>336</v>
      </c>
      <c r="K32" s="19">
        <f>IF(J32="","",(IFERROR(J32*(INDEX(ExAnteData,MATCH("Capacity Bidding Program (CBP) Day Ahead",ExAnteProg,0),MATCH(J$26,ExAnteMo,0)))/1000,0)))</f>
        <v>7.4378214400000005</v>
      </c>
      <c r="L32" s="179">
        <f>IF(J32="","",(IFERROR(J32*(INDEX(ExPostData,MATCH("Capacity Bidding Program (CBP) Day Ahead",ExPostProg,0),MATCH(J$26,ExPostMo,0)))/1000,0)))</f>
        <v>16.103573292296204</v>
      </c>
      <c r="M32" s="14">
        <v>328</v>
      </c>
      <c r="N32" s="19">
        <f>IF(M32="","",(IFERROR(M32*(INDEX(ExAnteData,MATCH("Capacity Bidding Program (CBP) Day Ahead",ExAnteProg,0),MATCH(M$26,ExAnteMo,0)))/1000,0)))</f>
        <v>7.2607304533333332</v>
      </c>
      <c r="O32" s="179">
        <f>IF(M32="","",(IFERROR(M32*(INDEX(ExPostData,MATCH("Capacity Bidding Program (CBP) Day Ahead",ExPostProg,0),MATCH(M$26,ExPostMo,0)))/1000,0)))</f>
        <v>15.720154880574865</v>
      </c>
      <c r="P32" s="14" t="s">
        <v>146</v>
      </c>
      <c r="Q32" s="19" t="str">
        <f>IF(P32="","",(IFERROR(P32*(INDEX(ExAnteData,MATCH("Capacity Bidding Program (CBP) Day Ahead",ExAnteProg,0),MATCH(P$26,ExAnteMo,0)))/1000,0)))</f>
        <v/>
      </c>
      <c r="R32" s="179" t="str">
        <f>IF(P32="","",(IFERROR(P32*(INDEX(ExPostData,MATCH("Capacity Bidding Program (CBP) Day Ahead",ExPostProg,0),MATCH(P$26,ExPostMo,0)))/1000,0)))</f>
        <v/>
      </c>
      <c r="S32" s="14" t="s">
        <v>146</v>
      </c>
      <c r="T32" s="19" t="str">
        <f>IF(S32="","",(IFERROR(S32*(INDEX(ExAnteData,MATCH("Capacity Bidding Program (CBP) Day Ahead",ExAnteProg,0),MATCH(S$26,ExAnteMo,0)))/1000,0)))</f>
        <v/>
      </c>
      <c r="U32" s="179" t="str">
        <f>IF(S32="","",(IFERROR(S32*(INDEX(ExPostData,MATCH("Capacity Bidding Program (CBP) Day Ahead",ExPostProg,0),MATCH(S$26,ExPostMo,0)))/1000,0)))</f>
        <v/>
      </c>
      <c r="V32" s="574">
        <v>645236</v>
      </c>
    </row>
    <row r="33" spans="2:28" ht="12.75" customHeight="1">
      <c r="B33" s="259" t="str">
        <f>CBP_DO</f>
        <v>Capacity Bidding Program (CBP) Day Of</v>
      </c>
      <c r="D33" s="14">
        <v>199</v>
      </c>
      <c r="E33" s="19">
        <f>IF(D33="","",(IFERROR(D33*(INDEX(ExAnteData,MATCH("Capacity Bidding Program (CBP) Day Of",ExAnteProg,0),MATCH(D$26,ExAnteMo,0)))/1000,0)))</f>
        <v>4.4051382933333336</v>
      </c>
      <c r="F33" s="179">
        <f>IF(D33="","",(IFERROR(D33*(INDEX(ExPostData,MATCH("Capacity Bidding Program (CBP) Day Of",ExPostProg,0),MATCH(D$26,ExPostMo,0)))/1000,0)))</f>
        <v>4.5312299999999999</v>
      </c>
      <c r="G33" s="14">
        <v>203</v>
      </c>
      <c r="H33" s="19">
        <f>IF(G33="","",(IFERROR(G33*(INDEX(ExAnteData,MATCH("Capacity Bidding Program (CBP) Day Of",ExAnteProg,0),MATCH(G$26,ExAnteMo,0)))/1000,0)))</f>
        <v>4.4936837866666677</v>
      </c>
      <c r="I33" s="179">
        <f>IF(G33="","",(IFERROR(G33*(INDEX(ExPostData,MATCH("Capacity Bidding Program (CBP) Day Of",ExPostProg,0),MATCH(G$26,ExPostMo,0)))/1000,0)))</f>
        <v>4.6223099999999997</v>
      </c>
      <c r="J33" s="14">
        <v>204</v>
      </c>
      <c r="K33" s="19">
        <f>IF(J33="","",(IFERROR(J33*(INDEX(ExAnteData,MATCH("Capacity Bidding Program (CBP) Day Of",ExAnteProg,0),MATCH(J$26,ExAnteMo,0)))/1000,0)))</f>
        <v>4.5158201600000005</v>
      </c>
      <c r="L33" s="179">
        <f>IF(J33="","",(IFERROR(J33*(INDEX(ExPostData,MATCH("Capacity Bidding Program (CBP) Day Of",ExPostProg,0),MATCH(J$26,ExPostMo,0)))/1000,0)))</f>
        <v>4.6450800000000001</v>
      </c>
      <c r="M33" s="14">
        <v>194</v>
      </c>
      <c r="N33" s="19">
        <f>IF(M33="","",(IFERROR(M33*(INDEX(ExAnteData,MATCH("Capacity Bidding Program (CBP) Day Of",ExAnteProg,0),MATCH(M$26,ExAnteMo,0)))/1000,0)))</f>
        <v>4.2944564266666667</v>
      </c>
      <c r="O33" s="179">
        <f>IF(M33="","",(IFERROR(M33*(INDEX(ExPostData,MATCH("Capacity Bidding Program (CBP) Day Of",ExPostProg,0),MATCH(M$26,ExPostMo,0)))/1000,0)))</f>
        <v>4.4173800000000005</v>
      </c>
      <c r="P33" s="14" t="s">
        <v>146</v>
      </c>
      <c r="Q33" s="19" t="str">
        <f>IF(P33="","",(IFERROR(P33*(INDEX(ExAnteData,MATCH("Capacity Bidding Program (CBP) Day Of",ExAnteProg,0),MATCH(P$26,ExAnteMo,0)))/1000,0)))</f>
        <v/>
      </c>
      <c r="R33" s="179" t="str">
        <f>IF(P33="","",(IFERROR(P33*(INDEX(ExPostData,MATCH("Capacity Bidding Program (CBP) Day Of",ExPostProg,0),MATCH(P$26,ExPostMo,0)))/1000,0)))</f>
        <v/>
      </c>
      <c r="S33" s="14" t="s">
        <v>146</v>
      </c>
      <c r="T33" s="19" t="str">
        <f>IF(S33="","",(IFERROR(S33*(INDEX(ExAnteData,MATCH("Capacity Bidding Program (CBP) Day Of",ExAnteProg,0),MATCH(S$26,ExAnteMo,0)))/1000,0)))</f>
        <v/>
      </c>
      <c r="U33" s="179" t="str">
        <f>IF(S33="","",(IFERROR(S33*(INDEX(ExPostData,MATCH("Capacity Bidding Program (CBP) Day Of",ExPostProg,0),MATCH(S$26,ExPostMo,0)))/1000,0)))</f>
        <v/>
      </c>
      <c r="V33" s="574">
        <v>645236</v>
      </c>
    </row>
    <row r="34" spans="2:28" ht="15">
      <c r="B34" s="259" t="str">
        <f>SEP</f>
        <v>Smart Energy Program (SEP)</v>
      </c>
      <c r="C34" s="524"/>
      <c r="D34" s="14">
        <v>51413</v>
      </c>
      <c r="E34" s="19">
        <f>IF(D34="","",(IFERROR(D34*(INDEX(ExAnteData,MATCH($B34,ExAnteProg,0),MATCH(D$26,ExAnteMo,0)))/1000,0)))</f>
        <v>32.522734770520003</v>
      </c>
      <c r="F34" s="179">
        <f>IF(D34="","",(IFERROR(D34*(INDEX(ExPostData,MATCH($B34,ExPostProg,0),MATCH(D$26,ExPostMo,0)))/1000,0)))</f>
        <v>21.59346</v>
      </c>
      <c r="G34" s="14">
        <v>52446</v>
      </c>
      <c r="H34" s="19">
        <f>IF(G34="","",(IFERROR(G34*(INDEX(ExAnteData,MATCH($B34,ExAnteProg,0),MATCH(G$26,ExAnteMo,0)))/1000,0)))</f>
        <v>33.577857114959997</v>
      </c>
      <c r="I34" s="179">
        <f>IF(G34="","",(IFERROR(G34*(INDEX(ExPostData,MATCH($B34,ExPostProg,0),MATCH(G$26,ExPostMo,0)))/1000,0)))</f>
        <v>22.02732</v>
      </c>
      <c r="J34" s="14">
        <v>53125</v>
      </c>
      <c r="K34" s="19">
        <f>IF(J34="","",(IFERROR(J34*(INDEX(ExAnteData,MATCH($B34,ExAnteProg,0),MATCH(J$26,ExAnteMo,0)))/1000,0)))</f>
        <v>35.347167656250001</v>
      </c>
      <c r="L34" s="179">
        <f>IF(J34="","",(IFERROR(J34*(INDEX(ExPostData,MATCH($B34,ExPostProg,0),MATCH(J$26,ExPostMo,0)))/1000,0)))</f>
        <v>22.3125</v>
      </c>
      <c r="M34" s="14">
        <v>53268</v>
      </c>
      <c r="N34" s="19">
        <f>IF(M34="","",(IFERROR(M34*(INDEX(ExAnteData,MATCH($B34,ExAnteProg,0),MATCH(M$26,ExAnteMo,0)))/1000,0)))</f>
        <v>25.048931184143996</v>
      </c>
      <c r="O34" s="179">
        <f>IF(M34="","",(IFERROR(M34*(INDEX(ExPostData,MATCH($B34,ExPostProg,0),MATCH(M$26,ExPostMo,0)))/1000,0)))</f>
        <v>22.372559999999996</v>
      </c>
      <c r="P34" s="14" t="s">
        <v>146</v>
      </c>
      <c r="Q34" s="19" t="str">
        <f>IF(P34="","",(IFERROR(P34*(INDEX(ExAnteData,MATCH($B34,ExAnteProg,0),MATCH(P$26,ExAnteMo,0)))/1000,0)))</f>
        <v/>
      </c>
      <c r="R34" s="179" t="str">
        <f>IF(P34="","",(IFERROR(P34*(INDEX(ExPostData,MATCH($B34,ExPostProg,0),MATCH(P$26,ExPostMo,0)))/1000,0)))</f>
        <v/>
      </c>
      <c r="S34" s="14" t="s">
        <v>146</v>
      </c>
      <c r="T34" s="19" t="str">
        <f>IF(S34="","",(IFERROR(S34*(INDEX(ExAnteData,MATCH($B34,ExAnteProg,0),MATCH(S$26,ExAnteMo,0)))/1000,0)))</f>
        <v/>
      </c>
      <c r="U34" s="179" t="str">
        <f>IF(S34="","",(IFERROR(S34*(INDEX(ExPostData,MATCH($B34,ExPostProg,0),MATCH(S$26,ExPostMo,0)))/1000,0)))</f>
        <v/>
      </c>
      <c r="V34" s="574">
        <v>1976261</v>
      </c>
    </row>
    <row r="35" spans="2:28">
      <c r="B35" s="259" t="str">
        <f>SDPC</f>
        <v>Summer Discount Plan Program (SDP) - Commercial</v>
      </c>
      <c r="D35" s="14">
        <v>9103</v>
      </c>
      <c r="E35" s="19">
        <f>IF(D35="","",(IFERROR(D35*(INDEX(ExAnteData,MATCH($B35,ExAnteProg,0),MATCH(D$26,ExAnteMo,0)))/1000,0)))</f>
        <v>17.364626095399988</v>
      </c>
      <c r="F35" s="179">
        <f>IF(D35="","",(IFERROR(D35*(INDEX(ExPostData,MATCH($B35,ExPostProg,0),MATCH(D$26,ExPostMo,0)))/1000,0)))</f>
        <v>11.56081</v>
      </c>
      <c r="G35" s="14">
        <v>9067</v>
      </c>
      <c r="H35" s="19">
        <f>IF(G35="","",(IFERROR(G35*(INDEX(ExAnteData,MATCH($B35,ExAnteProg,0),MATCH(G$26,ExAnteMo,0)))/1000,0)))</f>
        <v>17.114939922600012</v>
      </c>
      <c r="I35" s="179">
        <f>IF(G35="","",(IFERROR(G35*(INDEX(ExPostData,MATCH($B35,ExPostProg,0),MATCH(G$26,ExPostMo,0)))/1000,0)))</f>
        <v>11.515090000000001</v>
      </c>
      <c r="J35" s="14">
        <v>8999</v>
      </c>
      <c r="K35" s="19">
        <f>IF(J35="","",(IFERROR(J35*(INDEX(ExAnteData,MATCH($B35,ExAnteProg,0),MATCH(J$26,ExAnteMo,0)))/1000,0)))</f>
        <v>16.395085521400002</v>
      </c>
      <c r="L35" s="179">
        <f>IF(J35="","",(IFERROR(J35*(INDEX(ExPostData,MATCH($B35,ExPostProg,0),MATCH(J$26,ExPostMo,0)))/1000,0)))</f>
        <v>11.42873</v>
      </c>
      <c r="M35" s="14">
        <v>8947</v>
      </c>
      <c r="N35" s="19">
        <f>IF(M35="","",(IFERROR(M35*(INDEX(ExAnteData,MATCH($B35,ExAnteProg,0),MATCH(M$26,ExAnteMo,0)))/1000,0)))</f>
        <v>11.451134673800004</v>
      </c>
      <c r="O35" s="179">
        <f>IF(M35="","",(IFERROR(M35*(INDEX(ExPostData,MATCH($B35,ExPostProg,0),MATCH(M$26,ExPostMo,0)))/1000,0)))</f>
        <v>11.362690000000001</v>
      </c>
      <c r="P35" s="14" t="s">
        <v>146</v>
      </c>
      <c r="Q35" s="19" t="str">
        <f>IF(P35="","",(IFERROR(P35*(INDEX(ExAnteData,MATCH($B35,ExAnteProg,0),MATCH(P$26,ExAnteMo,0)))/1000,0)))</f>
        <v/>
      </c>
      <c r="R35" s="179" t="str">
        <f>IF(P35="","",(IFERROR(P35*(INDEX(ExPostData,MATCH($B35,ExPostProg,0),MATCH(P$26,ExPostMo,0)))/1000,0)))</f>
        <v/>
      </c>
      <c r="S35" s="14" t="s">
        <v>146</v>
      </c>
      <c r="T35" s="19" t="str">
        <f>IF(S35="","",(IFERROR(S35*(INDEX(ExAnteData,MATCH($B35,ExAnteProg,0),MATCH(S$26,ExAnteMo,0)))/1000,0)))</f>
        <v/>
      </c>
      <c r="U35" s="179" t="str">
        <f>IF(S35="","",(IFERROR(S35*(INDEX(ExPostData,MATCH($B35,ExPostProg,0),MATCH(S$26,ExPostMo,0)))/1000,0)))</f>
        <v/>
      </c>
      <c r="V35" s="574">
        <v>476863.31</v>
      </c>
    </row>
    <row r="36" spans="2:28">
      <c r="B36" s="459" t="str">
        <f>SDPR</f>
        <v>Summer Discount Plan Program (SDP) - Residential</v>
      </c>
      <c r="D36" s="14">
        <v>218709</v>
      </c>
      <c r="E36" s="19">
        <f>IF(D36="","",(IFERROR(D36*(INDEX(ExAnteData,MATCH($B36,ExAnteProg,0),MATCH(D$26,ExAnteMo,0)))/1000,0)))</f>
        <v>185.58952869888003</v>
      </c>
      <c r="F36" s="179">
        <f>IF(D36="","",(IFERROR(D36*(INDEX(ExPostData,MATCH($B36,ExPostProg,0),MATCH(D$26,ExPostMo,0)))/1000,0)))</f>
        <v>150.90921</v>
      </c>
      <c r="G36" s="14">
        <v>219297</v>
      </c>
      <c r="H36" s="19">
        <f>IF(G36="","",(IFERROR(G36*(INDEX(ExAnteData,MATCH($B36,ExAnteProg,0),MATCH(G$26,ExAnteMo,0)))/1000,0)))</f>
        <v>184.40839992275997</v>
      </c>
      <c r="I36" s="179">
        <f>IF(G36="","",(IFERROR(G36*(INDEX(ExPostData,MATCH($B36,ExPostProg,0),MATCH(G$26,ExPostMo,0)))/1000,0)))</f>
        <v>151.31493</v>
      </c>
      <c r="J36" s="14">
        <v>219067</v>
      </c>
      <c r="K36" s="19">
        <f>IF(J36="","",(IFERROR(J36*(INDEX(ExAnteData,MATCH($B36,ExAnteProg,0),MATCH(J$26,ExAnteMo,0)))/1000,0)))</f>
        <v>172.58832966904598</v>
      </c>
      <c r="L36" s="179">
        <f>IF(J36="","",(IFERROR(J36*(INDEX(ExPostData,MATCH($B36,ExPostProg,0),MATCH(J$26,ExPostMo,0)))/1000,0)))</f>
        <v>151.15622999999999</v>
      </c>
      <c r="M36" s="14">
        <v>217994</v>
      </c>
      <c r="N36" s="19">
        <f>IF(M36="","",(IFERROR(M36*(INDEX(ExAnteData,MATCH($B36,ExAnteProg,0),MATCH(M$26,ExAnteMo,0)))/1000,0)))</f>
        <v>97.585166695799984</v>
      </c>
      <c r="O36" s="179">
        <f>IF(M36="","",(IFERROR(M36*(INDEX(ExPostData,MATCH($B36,ExPostProg,0),MATCH(M$26,ExPostMo,0)))/1000,0)))</f>
        <v>150.41585999999998</v>
      </c>
      <c r="P36" s="14" t="s">
        <v>146</v>
      </c>
      <c r="Q36" s="19" t="str">
        <f>IF(P36="","",(IFERROR(P36*(INDEX(ExAnteData,MATCH($B36,ExAnteProg,0),MATCH(P$26,ExAnteMo,0)))/1000,0)))</f>
        <v/>
      </c>
      <c r="R36" s="179" t="str">
        <f>IF(P36="","",(IFERROR(P36*(INDEX(ExPostData,MATCH($B36,ExPostProg,0),MATCH(P$26,ExPostMo,0)))/1000,0)))</f>
        <v/>
      </c>
      <c r="S36" s="14" t="s">
        <v>146</v>
      </c>
      <c r="T36" s="19" t="str">
        <f>IF(S36="","",(IFERROR(S36*(INDEX(ExAnteData,MATCH($B36,ExAnteProg,0),MATCH(S$26,ExAnteMo,0)))/1000,0)))</f>
        <v/>
      </c>
      <c r="U36" s="179" t="str">
        <f>IF(S36="","",(IFERROR(S36*(INDEX(ExPostData,MATCH($B36,ExPostProg,0),MATCH(S$26,ExPostMo,0)))/1000,0)))</f>
        <v/>
      </c>
      <c r="V36" s="574">
        <v>2067234</v>
      </c>
    </row>
    <row r="37" spans="2:28" s="7" customFormat="1" ht="14.25" customHeight="1" thickBot="1">
      <c r="B37" s="553" t="s">
        <v>190</v>
      </c>
      <c r="C37" s="556"/>
      <c r="D37" s="305">
        <f t="shared" ref="D37:U37" si="23">SUM(D29:D36)</f>
        <v>281017</v>
      </c>
      <c r="E37" s="554">
        <f t="shared" si="23"/>
        <v>878.27381911146688</v>
      </c>
      <c r="F37" s="554">
        <f t="shared" si="23"/>
        <v>817.86164013882239</v>
      </c>
      <c r="G37" s="305">
        <f t="shared" si="23"/>
        <v>282775</v>
      </c>
      <c r="H37" s="554">
        <f t="shared" si="23"/>
        <v>896.35899904031987</v>
      </c>
      <c r="I37" s="554">
        <f t="shared" si="23"/>
        <v>826.88040868936594</v>
      </c>
      <c r="J37" s="305">
        <f t="shared" si="23"/>
        <v>283154</v>
      </c>
      <c r="K37" s="554">
        <f t="shared" si="23"/>
        <v>877.56970124669601</v>
      </c>
      <c r="L37" s="554">
        <f t="shared" si="23"/>
        <v>823.70173329229624</v>
      </c>
      <c r="M37" s="305">
        <f t="shared" si="23"/>
        <v>282151</v>
      </c>
      <c r="N37" s="554">
        <f t="shared" si="23"/>
        <v>733.23517403374399</v>
      </c>
      <c r="O37" s="554">
        <f t="shared" si="23"/>
        <v>820.34521488057487</v>
      </c>
      <c r="P37" s="305">
        <f t="shared" si="23"/>
        <v>0</v>
      </c>
      <c r="Q37" s="306">
        <f t="shared" si="23"/>
        <v>0</v>
      </c>
      <c r="R37" s="306">
        <f t="shared" si="23"/>
        <v>0</v>
      </c>
      <c r="S37" s="305">
        <f t="shared" si="23"/>
        <v>0</v>
      </c>
      <c r="T37" s="306">
        <f t="shared" si="23"/>
        <v>0</v>
      </c>
      <c r="U37" s="307">
        <f t="shared" si="23"/>
        <v>0</v>
      </c>
      <c r="V37" s="575"/>
    </row>
    <row r="38" spans="2:28" s="7" customFormat="1" ht="14.4" thickTop="1">
      <c r="B38" s="458" t="s">
        <v>189</v>
      </c>
      <c r="C38" s="460"/>
      <c r="D38" s="327"/>
      <c r="E38" s="328"/>
      <c r="F38" s="329"/>
      <c r="G38" s="327"/>
      <c r="H38" s="328"/>
      <c r="I38" s="329"/>
      <c r="J38" s="327"/>
      <c r="K38" s="328"/>
      <c r="L38" s="329"/>
      <c r="M38" s="327"/>
      <c r="N38" s="328"/>
      <c r="O38" s="329"/>
      <c r="P38" s="327"/>
      <c r="Q38" s="328"/>
      <c r="R38" s="329"/>
      <c r="S38" s="330"/>
      <c r="T38" s="328"/>
      <c r="U38" s="331"/>
      <c r="V38" s="576"/>
    </row>
    <row r="39" spans="2:28" ht="15">
      <c r="B39" s="259" t="str">
        <f>CPP</f>
        <v>Critical Peak Pricing (CPP)</v>
      </c>
      <c r="C39" s="467" t="s">
        <v>291</v>
      </c>
      <c r="D39" s="14">
        <v>275084</v>
      </c>
      <c r="E39" s="19">
        <v>21.643922720636372</v>
      </c>
      <c r="F39" s="179">
        <v>37.257431981664382</v>
      </c>
      <c r="G39" s="14">
        <v>272569</v>
      </c>
      <c r="H39" s="19">
        <v>16.546849626983398</v>
      </c>
      <c r="I39" s="179">
        <v>36.540935484353305</v>
      </c>
      <c r="J39" s="14">
        <v>270133</v>
      </c>
      <c r="K39" s="19">
        <v>23.59211347276894</v>
      </c>
      <c r="L39" s="179">
        <v>35.968137971209224</v>
      </c>
      <c r="M39" s="14">
        <v>266953</v>
      </c>
      <c r="N39" s="19">
        <v>7.2017205976516774</v>
      </c>
      <c r="O39" s="179">
        <v>35.460511619641849</v>
      </c>
      <c r="P39" s="14" t="s">
        <v>146</v>
      </c>
      <c r="Q39" s="19" t="s">
        <v>146</v>
      </c>
      <c r="R39" s="179" t="s">
        <v>146</v>
      </c>
      <c r="S39" s="14" t="s">
        <v>146</v>
      </c>
      <c r="T39" s="19" t="s">
        <v>146</v>
      </c>
      <c r="U39" s="179" t="s">
        <v>146</v>
      </c>
      <c r="V39" s="574">
        <v>4897120</v>
      </c>
    </row>
    <row r="40" spans="2:28">
      <c r="B40" s="259" t="str">
        <f>OBMC</f>
        <v>Optional Binding Mandatory Curtailment (OBMC)</v>
      </c>
      <c r="D40" s="14">
        <v>10</v>
      </c>
      <c r="E40" s="19">
        <f>IF(D40="","",(IFERROR(D40*(INDEX(ExAnteData,MATCH($B40,ExAnteProg,0),MATCH(D$26,ExAnteMo,0)))/1000,0)))</f>
        <v>15.106</v>
      </c>
      <c r="F40" s="179">
        <f>IF(D40="","",(IFERROR(D40*(INDEX(ExPostData,MATCH($B40,ExPostProg,0),MATCH(D$26,ExPostMo,0)))/1000,0)))</f>
        <v>15.17</v>
      </c>
      <c r="G40" s="14">
        <v>10</v>
      </c>
      <c r="H40" s="19">
        <f>IF(G40="","",(IFERROR(G40*(INDEX(ExAnteData,MATCH($B40,ExAnteProg,0),MATCH(G$26,ExAnteMo,0)))/1000,0)))</f>
        <v>15.321</v>
      </c>
      <c r="I40" s="179">
        <f>IF(G40="","",(IFERROR(G40*(INDEX(ExPostData,MATCH($B40,ExPostProg,0),MATCH(G$26,ExPostMo,0)))/1000,0)))</f>
        <v>15.17</v>
      </c>
      <c r="J40" s="14">
        <v>10</v>
      </c>
      <c r="K40" s="19">
        <f>IF(J40="","",(IFERROR(J40*(INDEX(ExAnteData,MATCH($B40,ExAnteProg,0),MATCH(J$26,ExAnteMo,0)))/1000,0)))</f>
        <v>14.692</v>
      </c>
      <c r="L40" s="179">
        <f>IF(J40="","",(IFERROR(J40*(INDEX(ExPostData,MATCH($B40,ExPostProg,0),MATCH(J$26,ExPostMo,0)))/1000,0)))</f>
        <v>15.17</v>
      </c>
      <c r="M40" s="14">
        <v>10</v>
      </c>
      <c r="N40" s="19">
        <f>IF(M40="","",(IFERROR(M40*(INDEX(ExAnteData,MATCH($B40,ExAnteProg,0),MATCH(M$26,ExAnteMo,0)))/1000,0)))</f>
        <v>14.506</v>
      </c>
      <c r="O40" s="179">
        <f>IF(M40="","",(IFERROR(M40*(INDEX(ExPostData,MATCH($B40,ExPostProg,0),MATCH(M$26,ExPostMo,0)))/1000,0)))</f>
        <v>15.17</v>
      </c>
      <c r="P40" s="14" t="s">
        <v>146</v>
      </c>
      <c r="Q40" s="19" t="str">
        <f>IF(P40="","",(IFERROR(P40*(INDEX(ExAnteData,MATCH($B40,ExAnteProg,0),MATCH(P$26,ExAnteMo,0)))/1000,0)))</f>
        <v/>
      </c>
      <c r="R40" s="179" t="str">
        <f>IF(P40="","",(IFERROR(P40*(INDEX(ExPostData,MATCH($B40,ExPostProg,0),MATCH(P$26,ExPostMo,0)))/1000,0)))</f>
        <v/>
      </c>
      <c r="S40" s="14" t="s">
        <v>146</v>
      </c>
      <c r="T40" s="19" t="str">
        <f>IF(S40="","",(IFERROR(S40*(INDEX(ExAnteData,MATCH($B40,ExAnteProg,0),MATCH(S$26,ExAnteMo,0)))/1000,0)))</f>
        <v/>
      </c>
      <c r="U40" s="179" t="str">
        <f>IF(S40="","",(IFERROR(S40*(INDEX(ExPostData,MATCH($B40,ExPostProg,0),MATCH(S$26,ExPostMo,0)))/1000,0)))</f>
        <v/>
      </c>
      <c r="V40" s="574" t="s">
        <v>8</v>
      </c>
    </row>
    <row r="41" spans="2:28">
      <c r="B41" s="259" t="str">
        <f>RTP</f>
        <v>Real Time Pricing (RTP)</v>
      </c>
      <c r="D41" s="14">
        <v>104</v>
      </c>
      <c r="E41" s="19">
        <f t="shared" ref="E41:E42" si="24">IF(D41="","",(IFERROR(D41*(INDEX(ExAnteData,MATCH($B41,ExAnteProg,0),MATCH(D$26,ExAnteMo,0)))/1000,0)))</f>
        <v>1.8671723200000017</v>
      </c>
      <c r="F41" s="179">
        <f t="shared" ref="F41:F42" si="25">IF(D41="","",(IFERROR(D41*(INDEX(ExPostData,MATCH($B41,ExPostProg,0),MATCH(D$26,ExPostMo,0)))/1000,0)))</f>
        <v>1.3299344443345407</v>
      </c>
      <c r="G41" s="14">
        <v>104</v>
      </c>
      <c r="H41" s="19">
        <f t="shared" ref="H41:H42" si="26">IF(G41="","",(IFERROR(G41*(INDEX(ExAnteData,MATCH($B41,ExAnteProg,0),MATCH(G$26,ExAnteMo,0)))/1000,0)))</f>
        <v>5.25514496</v>
      </c>
      <c r="I41" s="179">
        <f t="shared" ref="I41:I42" si="27">IF(G41="","",(IFERROR(G41*(INDEX(ExPostData,MATCH($B41,ExPostProg,0),MATCH(G$26,ExPostMo,0)))/1000,0)))</f>
        <v>11.93238569100158</v>
      </c>
      <c r="J41" s="14">
        <v>105</v>
      </c>
      <c r="K41" s="19">
        <f t="shared" ref="K41:K42" si="28">IF(J41="","",(IFERROR(J41*(INDEX(ExAnteData,MATCH($B41,ExAnteProg,0),MATCH(J$26,ExAnteMo,0)))/1000,0)))</f>
        <v>1.8854787000000004</v>
      </c>
      <c r="L41" s="179">
        <f t="shared" ref="L41:L42" si="29">IF(J41="","",(IFERROR(J41*(INDEX(ExPostData,MATCH($B41,ExPostProg,0),MATCH(J$26,ExPostMo,0)))/1000,0)))</f>
        <v>-5.9088365603469191</v>
      </c>
      <c r="M41" s="14">
        <v>105</v>
      </c>
      <c r="N41" s="19">
        <f t="shared" ref="N41:N42" si="30">IF(M41="","",(IFERROR(M41*(INDEX(ExAnteData,MATCH($B41,ExAnteProg,0),MATCH(M$26,ExAnteMo,0)))/1000,0)))</f>
        <v>0.14895089999999611</v>
      </c>
      <c r="O41" s="179">
        <f t="shared" ref="O41:O42" si="31">IF(M41="","",(IFERROR(M41*(INDEX(ExPostData,MATCH($B41,ExPostProg,0),MATCH(M$26,ExPostMo,0)))/1000,0)))</f>
        <v>6.458438754638661</v>
      </c>
      <c r="P41" s="14" t="s">
        <v>146</v>
      </c>
      <c r="Q41" s="19" t="str">
        <f t="shared" ref="Q41:Q42" si="32">IF(P41="","",(IFERROR(P41*(INDEX(ExAnteData,MATCH($B41,ExAnteProg,0),MATCH(P$26,ExAnteMo,0)))/1000,0)))</f>
        <v/>
      </c>
      <c r="R41" s="179" t="str">
        <f t="shared" ref="R41:R42" si="33">IF(P41="","",(IFERROR(P41*(INDEX(ExPostData,MATCH($B41,ExPostProg,0),MATCH(P$26,ExPostMo,0)))/1000,0)))</f>
        <v/>
      </c>
      <c r="S41" s="14" t="s">
        <v>146</v>
      </c>
      <c r="T41" s="19" t="str">
        <f t="shared" ref="T41:T42" si="34">IF(S41="","",(IFERROR(S41*(INDEX(ExAnteData,MATCH($B41,ExAnteProg,0),MATCH(S$26,ExAnteMo,0)))/1000,0)))</f>
        <v/>
      </c>
      <c r="U41" s="179" t="str">
        <f t="shared" ref="U41:U42" si="35">IF(S41="","",(IFERROR(S41*(INDEX(ExPostData,MATCH($B41,ExPostProg,0),MATCH(S$26,ExPostMo,0)))/1000,0)))</f>
        <v/>
      </c>
      <c r="V41" s="574">
        <v>582601</v>
      </c>
    </row>
    <row r="42" spans="2:28">
      <c r="B42" s="459" t="str">
        <f>SLRP</f>
        <v>Scheduled Load Reduction Program (SLRP)</v>
      </c>
      <c r="D42" s="14">
        <v>0</v>
      </c>
      <c r="E42" s="323">
        <f t="shared" si="24"/>
        <v>0</v>
      </c>
      <c r="F42" s="324">
        <f t="shared" si="25"/>
        <v>0</v>
      </c>
      <c r="G42" s="14">
        <v>0</v>
      </c>
      <c r="H42" s="323">
        <f t="shared" si="26"/>
        <v>0</v>
      </c>
      <c r="I42" s="324">
        <f t="shared" si="27"/>
        <v>0</v>
      </c>
      <c r="J42" s="14">
        <v>0</v>
      </c>
      <c r="K42" s="323">
        <f t="shared" si="28"/>
        <v>0</v>
      </c>
      <c r="L42" s="324">
        <f t="shared" si="29"/>
        <v>0</v>
      </c>
      <c r="M42" s="14">
        <v>0</v>
      </c>
      <c r="N42" s="323">
        <f t="shared" si="30"/>
        <v>0</v>
      </c>
      <c r="O42" s="324">
        <f t="shared" si="31"/>
        <v>0</v>
      </c>
      <c r="P42" s="14" t="s">
        <v>146</v>
      </c>
      <c r="Q42" s="323" t="str">
        <f t="shared" si="32"/>
        <v/>
      </c>
      <c r="R42" s="324" t="str">
        <f t="shared" si="33"/>
        <v/>
      </c>
      <c r="S42" s="14" t="s">
        <v>146</v>
      </c>
      <c r="T42" s="323" t="str">
        <f t="shared" si="34"/>
        <v/>
      </c>
      <c r="U42" s="324" t="str">
        <f t="shared" si="35"/>
        <v/>
      </c>
      <c r="V42" s="577">
        <v>20915</v>
      </c>
    </row>
    <row r="43" spans="2:28" s="7" customFormat="1" ht="14.25" customHeight="1" thickBot="1">
      <c r="B43" s="468" t="s">
        <v>190</v>
      </c>
      <c r="C43" s="469"/>
      <c r="D43" s="305">
        <f>SUM(D39:D42)</f>
        <v>275198</v>
      </c>
      <c r="E43" s="554">
        <f t="shared" ref="E43:U43" si="36">SUM(E39:E42)</f>
        <v>38.617095040636372</v>
      </c>
      <c r="F43" s="554">
        <f t="shared" si="36"/>
        <v>53.757366425998924</v>
      </c>
      <c r="G43" s="305">
        <f t="shared" si="36"/>
        <v>272683</v>
      </c>
      <c r="H43" s="554">
        <f t="shared" si="36"/>
        <v>37.122994586983403</v>
      </c>
      <c r="I43" s="554">
        <f t="shared" si="36"/>
        <v>63.643321175354885</v>
      </c>
      <c r="J43" s="305">
        <f t="shared" si="36"/>
        <v>270248</v>
      </c>
      <c r="K43" s="554">
        <f t="shared" si="36"/>
        <v>40.169592172768937</v>
      </c>
      <c r="L43" s="554">
        <f t="shared" si="36"/>
        <v>45.229301410862305</v>
      </c>
      <c r="M43" s="305">
        <f t="shared" si="36"/>
        <v>267068</v>
      </c>
      <c r="N43" s="554">
        <f t="shared" si="36"/>
        <v>21.856671497651675</v>
      </c>
      <c r="O43" s="554">
        <f t="shared" si="36"/>
        <v>57.088950374280515</v>
      </c>
      <c r="P43" s="305">
        <f t="shared" si="36"/>
        <v>0</v>
      </c>
      <c r="Q43" s="306">
        <f t="shared" si="36"/>
        <v>0</v>
      </c>
      <c r="R43" s="306">
        <f t="shared" si="36"/>
        <v>0</v>
      </c>
      <c r="S43" s="305">
        <f t="shared" si="36"/>
        <v>0</v>
      </c>
      <c r="T43" s="306">
        <f t="shared" si="36"/>
        <v>0</v>
      </c>
      <c r="U43" s="307">
        <f t="shared" si="36"/>
        <v>0</v>
      </c>
      <c r="V43" s="10"/>
    </row>
    <row r="44" spans="2:28" ht="14.25" customHeight="1" thickTop="1" thickBot="1">
      <c r="B44" s="462" t="s">
        <v>9</v>
      </c>
      <c r="C44" s="461"/>
      <c r="D44" s="453">
        <f t="shared" ref="D44:U44" si="37">+D37+D43</f>
        <v>556215</v>
      </c>
      <c r="E44" s="452">
        <f t="shared" si="37"/>
        <v>916.89091415210328</v>
      </c>
      <c r="F44" s="454">
        <f t="shared" si="37"/>
        <v>871.61900656482135</v>
      </c>
      <c r="G44" s="13">
        <f t="shared" si="37"/>
        <v>555458</v>
      </c>
      <c r="H44" s="451">
        <f t="shared" si="37"/>
        <v>933.48199362730327</v>
      </c>
      <c r="I44" s="12">
        <f t="shared" si="37"/>
        <v>890.52372986472085</v>
      </c>
      <c r="J44" s="13">
        <f t="shared" si="37"/>
        <v>553402</v>
      </c>
      <c r="K44" s="274">
        <f t="shared" si="37"/>
        <v>917.73929341946496</v>
      </c>
      <c r="L44" s="12">
        <f t="shared" si="37"/>
        <v>868.9310347031585</v>
      </c>
      <c r="M44" s="13">
        <f t="shared" si="37"/>
        <v>549219</v>
      </c>
      <c r="N44" s="273">
        <f t="shared" si="37"/>
        <v>755.09184553139562</v>
      </c>
      <c r="O44" s="21">
        <f t="shared" si="37"/>
        <v>877.43416525485543</v>
      </c>
      <c r="P44" s="13">
        <f t="shared" si="37"/>
        <v>0</v>
      </c>
      <c r="Q44" s="273">
        <f t="shared" si="37"/>
        <v>0</v>
      </c>
      <c r="R44" s="21">
        <f t="shared" si="37"/>
        <v>0</v>
      </c>
      <c r="S44" s="13">
        <f t="shared" si="37"/>
        <v>0</v>
      </c>
      <c r="T44" s="11">
        <f t="shared" si="37"/>
        <v>0</v>
      </c>
      <c r="U44" s="21">
        <f t="shared" si="37"/>
        <v>0</v>
      </c>
    </row>
    <row r="45" spans="2:28" ht="14.4" thickTop="1">
      <c r="B45" s="2"/>
      <c r="C45" s="2"/>
      <c r="E45" s="22"/>
      <c r="F45" s="9"/>
      <c r="H45" s="22"/>
      <c r="I45" s="22"/>
      <c r="K45" s="22"/>
      <c r="L45" s="22"/>
      <c r="N45" s="22"/>
      <c r="O45" s="9"/>
      <c r="Q45" s="22"/>
      <c r="R45" s="22"/>
      <c r="T45" s="22"/>
      <c r="U45" s="22"/>
      <c r="W45" s="9"/>
      <c r="X45" s="22"/>
      <c r="Y45" s="22"/>
      <c r="Z45" s="9"/>
      <c r="AA45" s="22"/>
      <c r="AB45" s="22"/>
    </row>
    <row r="46" spans="2:28" ht="12.75" customHeight="1">
      <c r="B46" s="78" t="s">
        <v>16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row>
    <row r="47" spans="2:28" ht="54" customHeight="1">
      <c r="B47" s="740" t="s">
        <v>354</v>
      </c>
      <c r="C47" s="740"/>
      <c r="D47" s="740"/>
      <c r="E47" s="740"/>
      <c r="F47" s="740"/>
      <c r="G47" s="740"/>
      <c r="H47" s="740"/>
      <c r="I47" s="740"/>
      <c r="J47" s="740"/>
      <c r="K47" s="740"/>
      <c r="L47" s="740"/>
      <c r="M47" s="740"/>
      <c r="N47" s="740"/>
      <c r="O47" s="740"/>
      <c r="P47" s="740"/>
      <c r="Q47" s="740"/>
      <c r="R47" s="740"/>
      <c r="S47" s="740"/>
      <c r="T47" s="740"/>
      <c r="U47" s="740"/>
      <c r="V47" s="740"/>
      <c r="W47" s="163"/>
      <c r="X47" s="163"/>
      <c r="Y47" s="163"/>
      <c r="Z47" s="163"/>
      <c r="AA47" s="163"/>
      <c r="AB47" s="163"/>
    </row>
    <row r="48" spans="2:28" ht="40.200000000000003" customHeight="1">
      <c r="B48" s="740" t="s">
        <v>364</v>
      </c>
      <c r="C48" s="740"/>
      <c r="D48" s="740"/>
      <c r="E48" s="740"/>
      <c r="F48" s="740"/>
      <c r="G48" s="740"/>
      <c r="H48" s="740"/>
      <c r="I48" s="740"/>
      <c r="J48" s="740"/>
      <c r="K48" s="740"/>
      <c r="L48" s="740"/>
      <c r="M48" s="740"/>
      <c r="N48" s="740"/>
      <c r="O48" s="740"/>
      <c r="P48" s="740"/>
      <c r="Q48" s="740"/>
      <c r="R48" s="740"/>
      <c r="S48" s="740"/>
      <c r="T48" s="740"/>
      <c r="U48" s="740"/>
      <c r="V48" s="740"/>
      <c r="W48" s="163"/>
      <c r="X48" s="163"/>
      <c r="Y48" s="163"/>
      <c r="Z48" s="163"/>
      <c r="AA48" s="163"/>
      <c r="AB48" s="163"/>
    </row>
    <row r="49" spans="2:33" ht="28.8" customHeight="1">
      <c r="B49" s="740" t="s">
        <v>363</v>
      </c>
      <c r="C49" s="740"/>
      <c r="D49" s="740"/>
      <c r="E49" s="740"/>
      <c r="F49" s="740"/>
      <c r="G49" s="740"/>
      <c r="H49" s="740"/>
      <c r="I49" s="740"/>
      <c r="J49" s="740"/>
      <c r="K49" s="740"/>
      <c r="L49" s="740"/>
      <c r="M49" s="740"/>
      <c r="N49" s="740"/>
      <c r="O49" s="740"/>
      <c r="P49" s="740"/>
      <c r="Q49" s="740"/>
      <c r="R49" s="740"/>
      <c r="S49" s="740"/>
      <c r="T49" s="740"/>
      <c r="U49" s="740"/>
      <c r="V49" s="740"/>
      <c r="W49" s="163"/>
      <c r="X49" s="163"/>
      <c r="Y49" s="163"/>
      <c r="Z49" s="163"/>
      <c r="AA49" s="163"/>
      <c r="AB49" s="163"/>
    </row>
    <row r="50" spans="2:33" s="640" customFormat="1">
      <c r="B50" s="739" t="s">
        <v>355</v>
      </c>
      <c r="C50" s="739"/>
      <c r="D50" s="739"/>
      <c r="E50" s="739"/>
      <c r="F50" s="739"/>
      <c r="G50" s="739"/>
      <c r="H50" s="739"/>
      <c r="I50" s="739"/>
      <c r="J50" s="739"/>
      <c r="K50" s="739"/>
      <c r="L50" s="739"/>
      <c r="M50" s="739"/>
      <c r="N50" s="739"/>
      <c r="O50" s="739"/>
      <c r="P50" s="739"/>
      <c r="Q50" s="739"/>
      <c r="R50" s="739"/>
      <c r="S50" s="739"/>
      <c r="T50" s="739"/>
      <c r="U50" s="739"/>
      <c r="V50" s="739"/>
      <c r="W50" s="710"/>
      <c r="X50" s="710"/>
      <c r="Y50" s="710"/>
      <c r="Z50" s="710"/>
      <c r="AA50" s="710"/>
      <c r="AB50" s="710"/>
    </row>
    <row r="51" spans="2:33" s="22" customFormat="1">
      <c r="B51" s="739" t="s">
        <v>323</v>
      </c>
      <c r="C51" s="739"/>
      <c r="D51" s="739"/>
      <c r="E51" s="739"/>
      <c r="F51" s="739"/>
      <c r="G51" s="739"/>
      <c r="H51" s="739"/>
      <c r="I51" s="739"/>
      <c r="J51" s="739"/>
      <c r="K51" s="739"/>
      <c r="L51" s="739"/>
      <c r="M51" s="739"/>
      <c r="N51" s="739"/>
      <c r="O51" s="739"/>
      <c r="P51" s="739"/>
      <c r="Q51" s="739"/>
      <c r="R51" s="739"/>
      <c r="S51" s="739"/>
      <c r="T51" s="739"/>
      <c r="U51" s="739"/>
      <c r="V51" s="739"/>
      <c r="W51" s="164"/>
      <c r="X51" s="164"/>
      <c r="Y51" s="164"/>
      <c r="Z51" s="164"/>
      <c r="AA51" s="164"/>
      <c r="AB51" s="164"/>
      <c r="AC51" s="1"/>
      <c r="AD51" s="1"/>
      <c r="AE51" s="1"/>
      <c r="AF51" s="1"/>
      <c r="AG51" s="1"/>
    </row>
    <row r="54" spans="2:33" s="22" customFormat="1">
      <c r="B54" s="1"/>
      <c r="C54" s="1"/>
      <c r="E54" s="1"/>
      <c r="F54" s="1"/>
      <c r="H54" s="1"/>
      <c r="I54" s="1"/>
      <c r="K54" s="1"/>
      <c r="L54" s="1"/>
      <c r="N54" s="1"/>
      <c r="O54" s="1"/>
      <c r="Q54" s="1"/>
      <c r="R54" s="1"/>
      <c r="T54" s="1"/>
      <c r="U54" s="1"/>
      <c r="W54" s="1"/>
      <c r="X54" s="1"/>
      <c r="Y54" s="1"/>
      <c r="Z54" s="1"/>
      <c r="AA54" s="1"/>
      <c r="AB54" s="1"/>
      <c r="AC54" s="1"/>
      <c r="AD54" s="1"/>
      <c r="AE54" s="1"/>
      <c r="AF54" s="1"/>
      <c r="AG54" s="1"/>
    </row>
  </sheetData>
  <mergeCells count="18">
    <mergeCell ref="G26:I26"/>
    <mergeCell ref="J26:L26"/>
    <mergeCell ref="M26:O26"/>
    <mergeCell ref="P26:R26"/>
    <mergeCell ref="B1:Y1"/>
    <mergeCell ref="S26:U26"/>
    <mergeCell ref="D5:F5"/>
    <mergeCell ref="G5:I5"/>
    <mergeCell ref="J5:L5"/>
    <mergeCell ref="M5:O5"/>
    <mergeCell ref="P5:R5"/>
    <mergeCell ref="S5:U5"/>
    <mergeCell ref="D26:F26"/>
    <mergeCell ref="B50:V50"/>
    <mergeCell ref="B47:V47"/>
    <mergeCell ref="B51:V51"/>
    <mergeCell ref="B48:V48"/>
    <mergeCell ref="B49:V49"/>
  </mergeCells>
  <printOptions horizontalCentered="1"/>
  <pageMargins left="0.17" right="0.17" top="0.59" bottom="0.33" header="0.17" footer="0.15"/>
  <pageSetup scale="45" orientation="landscape" r:id="rId1"/>
  <headerFooter>
    <oddFooter>&amp;L&amp;"-,Bold"&amp;F&amp;C&amp;"Tahoma,Bold"- PUBLIC -&amp;R&amp;"-,Bold"&amp;12A-&amp;P</oddFooter>
  </headerFooter>
  <ignoredErrors>
    <ignoredError sqref="C11:C12 C39 C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79998168889431442"/>
  </sheetPr>
  <dimension ref="B1:R52"/>
  <sheetViews>
    <sheetView showGridLines="0" view="pageBreakPreview" topLeftCell="B1" zoomScale="90" zoomScaleNormal="70" zoomScaleSheetLayoutView="90" workbookViewId="0">
      <selection activeCell="B1" sqref="B1:Y1"/>
    </sheetView>
  </sheetViews>
  <sheetFormatPr defaultColWidth="9.28515625" defaultRowHeight="13.8"/>
  <cols>
    <col min="1" max="1" width="2" style="1" customWidth="1"/>
    <col min="2" max="2" width="58" style="1" customWidth="1"/>
    <col min="3" max="3" width="4.5703125" style="1" customWidth="1"/>
    <col min="4" max="11" width="12.42578125" style="1" customWidth="1"/>
    <col min="12" max="12" width="13.7109375" style="1" customWidth="1"/>
    <col min="13" max="13" width="12.42578125" style="1" customWidth="1"/>
    <col min="14" max="14" width="15.5703125" style="1" customWidth="1"/>
    <col min="15" max="15" width="15.42578125" style="1" customWidth="1"/>
    <col min="16" max="16" width="20.28515625" style="23" customWidth="1"/>
    <col min="17" max="17" width="76" style="1" customWidth="1"/>
    <col min="18" max="18" width="4.28515625" style="1" customWidth="1"/>
    <col min="19" max="19" width="12.28515625" style="1" customWidth="1"/>
    <col min="20" max="20" width="11.42578125" style="1" customWidth="1"/>
    <col min="21" max="21" width="13" style="1" customWidth="1"/>
    <col min="22" max="22" width="11.42578125" style="1" customWidth="1"/>
    <col min="23" max="23" width="12.7109375" style="1" customWidth="1"/>
    <col min="24" max="25" width="14.140625" style="1" customWidth="1"/>
    <col min="26" max="26" width="11.140625" style="1" customWidth="1"/>
    <col min="27" max="27" width="13" style="1" customWidth="1"/>
    <col min="28" max="29" width="13.7109375" style="1" customWidth="1"/>
    <col min="30" max="16384" width="9.28515625" style="1"/>
  </cols>
  <sheetData>
    <row r="1" spans="2:18" s="55" customFormat="1" ht="52.8" customHeight="1">
      <c r="B1" s="744" t="s">
        <v>266</v>
      </c>
      <c r="C1" s="744"/>
      <c r="D1" s="744"/>
      <c r="E1" s="744"/>
      <c r="F1" s="744"/>
      <c r="G1" s="744"/>
      <c r="H1" s="744"/>
      <c r="I1" s="744"/>
      <c r="J1" s="744"/>
      <c r="K1" s="744"/>
      <c r="L1" s="744"/>
      <c r="M1" s="744"/>
      <c r="N1" s="744"/>
      <c r="O1" s="744"/>
      <c r="P1" s="744"/>
      <c r="Q1" s="744"/>
      <c r="R1" s="744"/>
    </row>
    <row r="2" spans="2:18" s="55" customFormat="1" ht="14.4" customHeight="1">
      <c r="B2" s="2" t="s">
        <v>0</v>
      </c>
      <c r="C2" s="2"/>
      <c r="D2" s="262"/>
      <c r="E2" s="262"/>
      <c r="F2" s="262"/>
      <c r="G2" s="262"/>
      <c r="H2" s="262"/>
      <c r="I2" s="262"/>
      <c r="J2" s="262"/>
      <c r="K2" s="262"/>
      <c r="L2" s="262"/>
      <c r="M2" s="262"/>
      <c r="N2" s="262"/>
      <c r="O2" s="262"/>
      <c r="P2" s="262"/>
      <c r="Q2" s="262"/>
      <c r="R2" s="262"/>
    </row>
    <row r="3" spans="2:18">
      <c r="B3" s="2" t="s">
        <v>200</v>
      </c>
      <c r="C3" s="2"/>
    </row>
    <row r="5" spans="2:18" ht="12.75" customHeight="1">
      <c r="C5" s="4"/>
      <c r="D5" s="757" t="s">
        <v>215</v>
      </c>
      <c r="E5" s="757"/>
      <c r="F5" s="757"/>
      <c r="G5" s="757"/>
      <c r="H5" s="757"/>
      <c r="I5" s="757"/>
      <c r="J5" s="757"/>
      <c r="K5" s="757"/>
      <c r="L5" s="757"/>
      <c r="M5" s="757"/>
      <c r="N5" s="757"/>
      <c r="O5" s="757"/>
      <c r="P5" s="758" t="s">
        <v>296</v>
      </c>
    </row>
    <row r="6" spans="2:18" ht="54" customHeight="1">
      <c r="B6" s="516"/>
      <c r="C6" s="24"/>
      <c r="D6" s="25" t="s">
        <v>1</v>
      </c>
      <c r="E6" s="26" t="s">
        <v>2</v>
      </c>
      <c r="F6" s="26" t="s">
        <v>3</v>
      </c>
      <c r="G6" s="26" t="s">
        <v>4</v>
      </c>
      <c r="H6" s="26" t="s">
        <v>5</v>
      </c>
      <c r="I6" s="26" t="s">
        <v>6</v>
      </c>
      <c r="J6" s="26" t="s">
        <v>128</v>
      </c>
      <c r="K6" s="26" t="s">
        <v>11</v>
      </c>
      <c r="L6" s="26" t="s">
        <v>12</v>
      </c>
      <c r="M6" s="26" t="s">
        <v>13</v>
      </c>
      <c r="N6" s="26" t="s">
        <v>14</v>
      </c>
      <c r="O6" s="27" t="s">
        <v>15</v>
      </c>
      <c r="P6" s="758"/>
    </row>
    <row r="7" spans="2:18">
      <c r="B7" s="458" t="s">
        <v>188</v>
      </c>
      <c r="C7" s="464"/>
      <c r="D7" s="303"/>
      <c r="E7" s="304"/>
      <c r="F7" s="304"/>
      <c r="G7" s="304"/>
      <c r="H7" s="304"/>
      <c r="I7" s="304"/>
      <c r="J7" s="304"/>
      <c r="K7" s="304"/>
      <c r="L7" s="304"/>
      <c r="M7" s="304"/>
      <c r="N7" s="304"/>
      <c r="O7" s="304"/>
      <c r="P7" s="759"/>
      <c r="Q7" s="28" t="s">
        <v>17</v>
      </c>
    </row>
    <row r="8" spans="2:18" ht="27.6">
      <c r="B8" s="517" t="str">
        <f>API</f>
        <v>Agricultural &amp; Pumping Interruptible (API)</v>
      </c>
      <c r="C8" s="520"/>
      <c r="D8" s="684">
        <v>29</v>
      </c>
      <c r="E8" s="685">
        <v>29</v>
      </c>
      <c r="F8" s="685">
        <v>29</v>
      </c>
      <c r="G8" s="685">
        <v>30.87</v>
      </c>
      <c r="H8" s="685">
        <v>30.87</v>
      </c>
      <c r="I8" s="685">
        <v>30.87</v>
      </c>
      <c r="J8" s="685">
        <v>30.87</v>
      </c>
      <c r="K8" s="685">
        <v>30.87</v>
      </c>
      <c r="L8" s="685">
        <v>30.87</v>
      </c>
      <c r="M8" s="685">
        <v>30.87</v>
      </c>
      <c r="N8" s="685">
        <v>30.87</v>
      </c>
      <c r="O8" s="685">
        <v>30.87</v>
      </c>
      <c r="P8" s="390">
        <v>13780</v>
      </c>
      <c r="Q8" s="384" t="s">
        <v>170</v>
      </c>
    </row>
    <row r="9" spans="2:18">
      <c r="B9" s="518" t="str">
        <f>BIP_15</f>
        <v>Base Interruptible Program (BIP) 15 Minute Option</v>
      </c>
      <c r="C9" s="393"/>
      <c r="D9" s="388">
        <v>2849</v>
      </c>
      <c r="E9" s="389">
        <v>2849</v>
      </c>
      <c r="F9" s="389">
        <v>2849</v>
      </c>
      <c r="G9" s="389">
        <v>3213.94</v>
      </c>
      <c r="H9" s="389">
        <v>3213.94</v>
      </c>
      <c r="I9" s="389">
        <v>3213.94</v>
      </c>
      <c r="J9" s="389">
        <v>3213.94</v>
      </c>
      <c r="K9" s="389">
        <v>3213.94</v>
      </c>
      <c r="L9" s="389">
        <v>3213.94</v>
      </c>
      <c r="M9" s="389">
        <v>3213.94</v>
      </c>
      <c r="N9" s="389">
        <v>3213.94</v>
      </c>
      <c r="O9" s="389">
        <v>3213.94</v>
      </c>
      <c r="P9" s="391">
        <v>8784</v>
      </c>
      <c r="Q9" s="393" t="s">
        <v>292</v>
      </c>
    </row>
    <row r="10" spans="2:18">
      <c r="B10" s="517" t="str">
        <f>BIP_30</f>
        <v>Base Interruptible Program (BIP) 30 Minute Option</v>
      </c>
      <c r="C10" s="520"/>
      <c r="D10" s="684">
        <v>864</v>
      </c>
      <c r="E10" s="685">
        <v>864</v>
      </c>
      <c r="F10" s="685">
        <v>864</v>
      </c>
      <c r="G10" s="685">
        <v>984.09</v>
      </c>
      <c r="H10" s="685">
        <v>984.09</v>
      </c>
      <c r="I10" s="685">
        <v>984.09</v>
      </c>
      <c r="J10" s="685">
        <v>984.09</v>
      </c>
      <c r="K10" s="685">
        <v>984.09</v>
      </c>
      <c r="L10" s="685">
        <v>984.09</v>
      </c>
      <c r="M10" s="685">
        <v>984.09</v>
      </c>
      <c r="N10" s="685">
        <v>984.09</v>
      </c>
      <c r="O10" s="685">
        <v>984.09</v>
      </c>
      <c r="P10" s="390">
        <v>8784</v>
      </c>
      <c r="Q10" s="385" t="s">
        <v>292</v>
      </c>
    </row>
    <row r="11" spans="2:18" ht="41.4">
      <c r="B11" s="518" t="str">
        <f>CBP_DA</f>
        <v>Capacity Bidding Program (CBP) Day Ahead</v>
      </c>
      <c r="C11" s="521" t="s">
        <v>246</v>
      </c>
      <c r="D11" s="388">
        <v>52.600999999999999</v>
      </c>
      <c r="E11" s="389">
        <v>52.600999999999999</v>
      </c>
      <c r="F11" s="389">
        <v>52.600999999999999</v>
      </c>
      <c r="G11" s="389">
        <v>47.927301465167275</v>
      </c>
      <c r="H11" s="389">
        <v>47.927301465167275</v>
      </c>
      <c r="I11" s="389">
        <v>47.927301465167275</v>
      </c>
      <c r="J11" s="389">
        <v>47.927301465167275</v>
      </c>
      <c r="K11" s="389">
        <v>47.927301465167275</v>
      </c>
      <c r="L11" s="389">
        <v>47.927301465167275</v>
      </c>
      <c r="M11" s="389">
        <v>47.927301465167275</v>
      </c>
      <c r="N11" s="389">
        <v>47.927301465167275</v>
      </c>
      <c r="O11" s="389">
        <v>47.927301465167275</v>
      </c>
      <c r="P11" s="391">
        <v>645236</v>
      </c>
      <c r="Q11" s="394" t="s">
        <v>171</v>
      </c>
    </row>
    <row r="12" spans="2:18" ht="41.4">
      <c r="B12" s="517" t="str">
        <f>CBP_DO</f>
        <v>Capacity Bidding Program (CBP) Day Of</v>
      </c>
      <c r="C12" s="520"/>
      <c r="D12" s="684">
        <v>22.656954436450842</v>
      </c>
      <c r="E12" s="685">
        <v>22.656954436450842</v>
      </c>
      <c r="F12" s="685">
        <v>22.6569544364508</v>
      </c>
      <c r="G12" s="685">
        <v>22.77</v>
      </c>
      <c r="H12" s="685">
        <v>22.77</v>
      </c>
      <c r="I12" s="685">
        <v>22.77</v>
      </c>
      <c r="J12" s="685">
        <v>22.77</v>
      </c>
      <c r="K12" s="685">
        <v>22.77</v>
      </c>
      <c r="L12" s="685">
        <v>22.77</v>
      </c>
      <c r="M12" s="685">
        <v>22.77</v>
      </c>
      <c r="N12" s="685">
        <v>22.77</v>
      </c>
      <c r="O12" s="685">
        <v>22.77</v>
      </c>
      <c r="P12" s="390">
        <v>645236</v>
      </c>
      <c r="Q12" s="384" t="s">
        <v>171</v>
      </c>
    </row>
    <row r="13" spans="2:18" ht="41.4">
      <c r="B13" s="518" t="str">
        <f>SEP</f>
        <v>Smart Energy Program (SEP)</v>
      </c>
      <c r="C13" s="526"/>
      <c r="D13" s="388">
        <v>0.08</v>
      </c>
      <c r="E13" s="389">
        <v>0.08</v>
      </c>
      <c r="F13" s="389">
        <v>0.08</v>
      </c>
      <c r="G13" s="389">
        <v>0.42</v>
      </c>
      <c r="H13" s="389">
        <v>0.42</v>
      </c>
      <c r="I13" s="389">
        <v>0.42</v>
      </c>
      <c r="J13" s="389">
        <v>0.42</v>
      </c>
      <c r="K13" s="389">
        <v>0.42</v>
      </c>
      <c r="L13" s="389">
        <v>0.42</v>
      </c>
      <c r="M13" s="389">
        <v>0.42</v>
      </c>
      <c r="N13" s="389">
        <v>0.42</v>
      </c>
      <c r="O13" s="389">
        <v>0.42</v>
      </c>
      <c r="P13" s="391">
        <v>1976261</v>
      </c>
      <c r="Q13" s="394" t="s">
        <v>295</v>
      </c>
    </row>
    <row r="14" spans="2:18" ht="27.6">
      <c r="B14" s="522" t="str">
        <f>SDPC</f>
        <v>Summer Discount Plan Program (SDP) - Commercial</v>
      </c>
      <c r="C14" s="385"/>
      <c r="D14" s="684">
        <v>2</v>
      </c>
      <c r="E14" s="685">
        <v>2</v>
      </c>
      <c r="F14" s="685">
        <v>2</v>
      </c>
      <c r="G14" s="685">
        <v>1.27</v>
      </c>
      <c r="H14" s="685">
        <v>1.27</v>
      </c>
      <c r="I14" s="685">
        <v>1.27</v>
      </c>
      <c r="J14" s="685">
        <v>1.27</v>
      </c>
      <c r="K14" s="685">
        <v>1.27</v>
      </c>
      <c r="L14" s="685">
        <v>1.27</v>
      </c>
      <c r="M14" s="685">
        <v>1.27</v>
      </c>
      <c r="N14" s="685">
        <v>1.27</v>
      </c>
      <c r="O14" s="685">
        <v>1.27</v>
      </c>
      <c r="P14" s="390">
        <v>476863.31</v>
      </c>
      <c r="Q14" s="384" t="s">
        <v>334</v>
      </c>
    </row>
    <row r="15" spans="2:18" ht="41.4">
      <c r="B15" s="678" t="str">
        <f>SDPR</f>
        <v>Summer Discount Plan Program (SDP) - Residential</v>
      </c>
      <c r="C15" s="679"/>
      <c r="D15" s="388">
        <v>1</v>
      </c>
      <c r="E15" s="389">
        <v>1</v>
      </c>
      <c r="F15" s="389">
        <v>1</v>
      </c>
      <c r="G15" s="389">
        <v>0.69</v>
      </c>
      <c r="H15" s="389">
        <v>0.69</v>
      </c>
      <c r="I15" s="389">
        <v>0.69</v>
      </c>
      <c r="J15" s="389">
        <v>0.69</v>
      </c>
      <c r="K15" s="389">
        <v>0.69</v>
      </c>
      <c r="L15" s="389">
        <v>0.69</v>
      </c>
      <c r="M15" s="389">
        <v>0.69</v>
      </c>
      <c r="N15" s="389">
        <v>0.69</v>
      </c>
      <c r="O15" s="389">
        <v>0.69</v>
      </c>
      <c r="P15" s="391">
        <v>2067234</v>
      </c>
      <c r="Q15" s="394" t="s">
        <v>333</v>
      </c>
    </row>
    <row r="16" spans="2:18" ht="15">
      <c r="B16" s="519" t="s">
        <v>189</v>
      </c>
      <c r="C16" s="700"/>
      <c r="D16" s="711"/>
      <c r="E16" s="712"/>
      <c r="F16" s="712"/>
      <c r="G16" s="712"/>
      <c r="H16" s="712"/>
      <c r="I16" s="712"/>
      <c r="J16" s="712"/>
      <c r="K16" s="712"/>
      <c r="L16" s="712"/>
      <c r="M16" s="712"/>
      <c r="N16" s="712"/>
      <c r="O16" s="712"/>
      <c r="P16" s="392"/>
      <c r="Q16" s="384"/>
    </row>
    <row r="17" spans="2:17" s="681" customFormat="1" ht="15">
      <c r="B17" s="678" t="str">
        <f>CPP</f>
        <v>Critical Peak Pricing (CPP)</v>
      </c>
      <c r="C17" s="521" t="s">
        <v>291</v>
      </c>
      <c r="D17" s="388">
        <v>13.528938293457031</v>
      </c>
      <c r="E17" s="389">
        <v>13.528938293457031</v>
      </c>
      <c r="F17" s="714" t="s">
        <v>8</v>
      </c>
      <c r="G17" s="714" t="s">
        <v>8</v>
      </c>
      <c r="H17" s="714" t="s">
        <v>8</v>
      </c>
      <c r="I17" s="714" t="s">
        <v>8</v>
      </c>
      <c r="J17" s="714" t="s">
        <v>8</v>
      </c>
      <c r="K17" s="714" t="s">
        <v>8</v>
      </c>
      <c r="L17" s="714" t="s">
        <v>8</v>
      </c>
      <c r="M17" s="714" t="s">
        <v>8</v>
      </c>
      <c r="N17" s="714" t="s">
        <v>8</v>
      </c>
      <c r="O17" s="714" t="s">
        <v>8</v>
      </c>
      <c r="P17" s="391">
        <v>4897120</v>
      </c>
      <c r="Q17" s="394" t="s">
        <v>172</v>
      </c>
    </row>
    <row r="18" spans="2:17">
      <c r="B18" s="701" t="str">
        <f>CPP_SM</f>
        <v>Critical Peak Pricing Small 0 to 20 kW</v>
      </c>
      <c r="C18" s="702"/>
      <c r="D18" s="684" t="s">
        <v>8</v>
      </c>
      <c r="E18" s="685" t="s">
        <v>8</v>
      </c>
      <c r="F18" s="685">
        <v>4.9430989253254239E-2</v>
      </c>
      <c r="G18" s="685">
        <v>4.9430989253254239E-2</v>
      </c>
      <c r="H18" s="685">
        <v>4.9430989253254239E-2</v>
      </c>
      <c r="I18" s="685">
        <v>4.9430989253254239E-2</v>
      </c>
      <c r="J18" s="685">
        <v>4.9430989253254239E-2</v>
      </c>
      <c r="K18" s="685">
        <v>4.9430989253254239E-2</v>
      </c>
      <c r="L18" s="685">
        <v>4.9430989253254239E-2</v>
      </c>
      <c r="M18" s="685">
        <v>4.9430989253254239E-2</v>
      </c>
      <c r="N18" s="685">
        <v>4.9430989253254239E-2</v>
      </c>
      <c r="O18" s="685">
        <v>4.9430989253254239E-2</v>
      </c>
      <c r="P18" s="703">
        <v>4897120</v>
      </c>
      <c r="Q18" s="704" t="s">
        <v>172</v>
      </c>
    </row>
    <row r="19" spans="2:17" s="673" customFormat="1">
      <c r="B19" s="678" t="str">
        <f>CPP_Med</f>
        <v>Critical Peak Pricing Med 20 to 199.99 kW</v>
      </c>
      <c r="C19" s="679"/>
      <c r="D19" s="388" t="s">
        <v>8</v>
      </c>
      <c r="E19" s="714" t="s">
        <v>8</v>
      </c>
      <c r="F19" s="714">
        <v>0.35219993673208078</v>
      </c>
      <c r="G19" s="714">
        <v>0.35219993673208078</v>
      </c>
      <c r="H19" s="714">
        <v>0.35219993673208078</v>
      </c>
      <c r="I19" s="714">
        <v>0.35219993673208078</v>
      </c>
      <c r="J19" s="714">
        <v>0.35219993673208078</v>
      </c>
      <c r="K19" s="714">
        <v>0.35219993673208078</v>
      </c>
      <c r="L19" s="714">
        <v>0.35219993673208078</v>
      </c>
      <c r="M19" s="714">
        <v>0.35219993673208078</v>
      </c>
      <c r="N19" s="714">
        <v>0.35219993673208078</v>
      </c>
      <c r="O19" s="714">
        <v>0.35219993673208078</v>
      </c>
      <c r="P19" s="391">
        <v>4897120</v>
      </c>
      <c r="Q19" s="394" t="s">
        <v>172</v>
      </c>
    </row>
    <row r="20" spans="2:17" s="673" customFormat="1">
      <c r="B20" s="706" t="str">
        <f>CPP_Lg</f>
        <v>Critical Peak Pricing Large 200 kW and Above</v>
      </c>
      <c r="C20" s="707"/>
      <c r="D20" s="684" t="s">
        <v>8</v>
      </c>
      <c r="E20" s="683" t="s">
        <v>8</v>
      </c>
      <c r="F20" s="683">
        <v>6.31873652760728</v>
      </c>
      <c r="G20" s="683">
        <v>6.31873652760728</v>
      </c>
      <c r="H20" s="683">
        <v>6.31873652760728</v>
      </c>
      <c r="I20" s="683">
        <v>6.31873652760728</v>
      </c>
      <c r="J20" s="683">
        <v>6.31873652760728</v>
      </c>
      <c r="K20" s="683">
        <v>6.31873652760728</v>
      </c>
      <c r="L20" s="683">
        <v>6.31873652760728</v>
      </c>
      <c r="M20" s="683">
        <v>6.31873652760728</v>
      </c>
      <c r="N20" s="683">
        <v>6.31873652760728</v>
      </c>
      <c r="O20" s="683">
        <v>6.31873652760728</v>
      </c>
      <c r="P20" s="703">
        <v>4897120</v>
      </c>
      <c r="Q20" s="704" t="s">
        <v>172</v>
      </c>
    </row>
    <row r="21" spans="2:17" ht="15">
      <c r="B21" s="678" t="str">
        <f>OBMC</f>
        <v>Optional Binding Mandatory Curtailment (OBMC)</v>
      </c>
      <c r="C21" s="521" t="s">
        <v>255</v>
      </c>
      <c r="D21" s="388">
        <v>1517</v>
      </c>
      <c r="E21" s="389">
        <v>1517</v>
      </c>
      <c r="F21" s="389">
        <v>1517</v>
      </c>
      <c r="G21" s="389">
        <v>1517</v>
      </c>
      <c r="H21" s="389">
        <v>1517</v>
      </c>
      <c r="I21" s="389">
        <v>1517</v>
      </c>
      <c r="J21" s="389">
        <v>1517</v>
      </c>
      <c r="K21" s="389">
        <v>1517</v>
      </c>
      <c r="L21" s="389">
        <v>1517</v>
      </c>
      <c r="M21" s="389">
        <v>1517</v>
      </c>
      <c r="N21" s="389">
        <v>1517</v>
      </c>
      <c r="O21" s="389">
        <v>1517</v>
      </c>
      <c r="P21" s="391" t="s">
        <v>359</v>
      </c>
      <c r="Q21" s="705" t="s">
        <v>358</v>
      </c>
    </row>
    <row r="22" spans="2:17">
      <c r="B22" s="701" t="str">
        <f>RTP</f>
        <v>Real Time Pricing (RTP)</v>
      </c>
      <c r="C22" s="702"/>
      <c r="D22" s="684">
        <v>11.133769999999959</v>
      </c>
      <c r="E22" s="685">
        <v>10.66961000000008</v>
      </c>
      <c r="F22" s="685">
        <v>10.668510000000015</v>
      </c>
      <c r="G22" s="685">
        <v>59.627312715241757</v>
      </c>
      <c r="H22" s="685">
        <v>1.612658423756693</v>
      </c>
      <c r="I22" s="685">
        <v>-51.777628933728195</v>
      </c>
      <c r="J22" s="685">
        <v>12.787831195524427</v>
      </c>
      <c r="K22" s="685">
        <v>114.73447779809212</v>
      </c>
      <c r="L22" s="685">
        <v>-56.274633908065901</v>
      </c>
      <c r="M22" s="685">
        <v>61.508940520368199</v>
      </c>
      <c r="N22" s="685">
        <v>3.1122238187236917</v>
      </c>
      <c r="O22" s="685">
        <v>3.1122182027567304</v>
      </c>
      <c r="P22" s="703">
        <v>582601</v>
      </c>
      <c r="Q22" s="702" t="s">
        <v>293</v>
      </c>
    </row>
    <row r="23" spans="2:17">
      <c r="B23" s="518" t="str">
        <f>SLRP</f>
        <v>Scheduled Load Reduction Program (SLRP)</v>
      </c>
      <c r="C23" s="393"/>
      <c r="D23" s="388" t="s">
        <v>8</v>
      </c>
      <c r="E23" s="389" t="s">
        <v>8</v>
      </c>
      <c r="F23" s="389" t="s">
        <v>8</v>
      </c>
      <c r="G23" s="389" t="s">
        <v>8</v>
      </c>
      <c r="H23" s="389" t="s">
        <v>8</v>
      </c>
      <c r="I23" s="389" t="s">
        <v>8</v>
      </c>
      <c r="J23" s="389" t="s">
        <v>8</v>
      </c>
      <c r="K23" s="389" t="s">
        <v>8</v>
      </c>
      <c r="L23" s="389" t="s">
        <v>8</v>
      </c>
      <c r="M23" s="389" t="s">
        <v>8</v>
      </c>
      <c r="N23" s="389" t="s">
        <v>8</v>
      </c>
      <c r="O23" s="389" t="s">
        <v>8</v>
      </c>
      <c r="P23" s="391">
        <v>20915</v>
      </c>
      <c r="Q23" s="394" t="s">
        <v>294</v>
      </c>
    </row>
    <row r="25" spans="2:17">
      <c r="B25" s="2" t="s">
        <v>16</v>
      </c>
      <c r="C25" s="2"/>
    </row>
    <row r="26" spans="2:17" ht="44.4" customHeight="1">
      <c r="B26" s="740" t="s">
        <v>368</v>
      </c>
      <c r="C26" s="740"/>
      <c r="D26" s="740"/>
      <c r="E26" s="740"/>
      <c r="F26" s="740"/>
      <c r="G26" s="740"/>
      <c r="H26" s="740"/>
      <c r="I26" s="740"/>
      <c r="J26" s="740"/>
      <c r="K26" s="740"/>
      <c r="L26" s="740"/>
      <c r="M26" s="740"/>
      <c r="N26" s="740"/>
      <c r="O26" s="740"/>
      <c r="P26" s="740"/>
      <c r="Q26" s="740"/>
    </row>
    <row r="27" spans="2:17">
      <c r="B27" s="740" t="s">
        <v>304</v>
      </c>
      <c r="C27" s="740"/>
      <c r="D27" s="740"/>
      <c r="E27" s="740"/>
      <c r="F27" s="740"/>
      <c r="G27" s="740"/>
      <c r="H27" s="740"/>
      <c r="I27" s="740"/>
      <c r="J27" s="740"/>
      <c r="K27" s="740"/>
      <c r="L27" s="740"/>
      <c r="M27" s="740"/>
      <c r="N27" s="740"/>
      <c r="O27" s="740"/>
      <c r="P27" s="740"/>
      <c r="Q27" s="740"/>
    </row>
    <row r="28" spans="2:17" ht="12.75" customHeight="1"/>
    <row r="29" spans="2:17" ht="55.8" customHeight="1">
      <c r="C29" s="4"/>
      <c r="D29" s="757" t="s">
        <v>308</v>
      </c>
      <c r="E29" s="757"/>
      <c r="F29" s="757"/>
      <c r="G29" s="757"/>
      <c r="H29" s="757"/>
      <c r="I29" s="757"/>
      <c r="J29" s="757"/>
      <c r="K29" s="757"/>
      <c r="L29" s="757"/>
      <c r="M29" s="757"/>
      <c r="N29" s="757"/>
      <c r="O29" s="757"/>
      <c r="P29" s="758" t="s">
        <v>296</v>
      </c>
    </row>
    <row r="30" spans="2:17" ht="23.4" customHeight="1">
      <c r="B30" s="516"/>
      <c r="C30" s="24"/>
      <c r="D30" s="25" t="s">
        <v>1</v>
      </c>
      <c r="E30" s="26" t="s">
        <v>2</v>
      </c>
      <c r="F30" s="26" t="s">
        <v>3</v>
      </c>
      <c r="G30" s="26" t="s">
        <v>4</v>
      </c>
      <c r="H30" s="26" t="s">
        <v>5</v>
      </c>
      <c r="I30" s="26" t="s">
        <v>6</v>
      </c>
      <c r="J30" s="26" t="s">
        <v>128</v>
      </c>
      <c r="K30" s="26" t="s">
        <v>11</v>
      </c>
      <c r="L30" s="26" t="s">
        <v>12</v>
      </c>
      <c r="M30" s="26" t="s">
        <v>13</v>
      </c>
      <c r="N30" s="26" t="s">
        <v>14</v>
      </c>
      <c r="O30" s="27" t="s">
        <v>15</v>
      </c>
      <c r="P30" s="758"/>
    </row>
    <row r="31" spans="2:17">
      <c r="B31" s="458" t="s">
        <v>188</v>
      </c>
      <c r="C31" s="464"/>
      <c r="D31" s="303"/>
      <c r="E31" s="304"/>
      <c r="F31" s="304"/>
      <c r="G31" s="304"/>
      <c r="H31" s="304"/>
      <c r="I31" s="304"/>
      <c r="J31" s="304"/>
      <c r="K31" s="304"/>
      <c r="L31" s="304"/>
      <c r="M31" s="304"/>
      <c r="N31" s="304"/>
      <c r="O31" s="304"/>
      <c r="P31" s="759"/>
      <c r="Q31" s="28" t="s">
        <v>17</v>
      </c>
    </row>
    <row r="32" spans="2:17" ht="27.6">
      <c r="B32" s="517" t="str">
        <f>API</f>
        <v>Agricultural &amp; Pumping Interruptible (API)</v>
      </c>
      <c r="C32" s="520"/>
      <c r="D32" s="386">
        <v>18.5</v>
      </c>
      <c r="E32" s="387">
        <v>21.5</v>
      </c>
      <c r="F32" s="387">
        <v>26.5</v>
      </c>
      <c r="G32" s="685">
        <v>25.9</v>
      </c>
      <c r="H32" s="685">
        <v>33.26</v>
      </c>
      <c r="I32" s="685">
        <v>39.880000000000003</v>
      </c>
      <c r="J32" s="685">
        <v>39.47</v>
      </c>
      <c r="K32" s="685">
        <v>40.11</v>
      </c>
      <c r="L32" s="685">
        <v>29.97</v>
      </c>
      <c r="M32" s="685">
        <v>22.41</v>
      </c>
      <c r="N32" s="685">
        <v>14.19</v>
      </c>
      <c r="O32" s="685">
        <v>12.23</v>
      </c>
      <c r="P32" s="390">
        <v>13780</v>
      </c>
      <c r="Q32" s="384" t="s">
        <v>170</v>
      </c>
    </row>
    <row r="33" spans="2:17">
      <c r="B33" s="518" t="str">
        <f>BIP_15</f>
        <v>Base Interruptible Program (BIP) 15 Minute Option</v>
      </c>
      <c r="C33" s="393"/>
      <c r="D33" s="388">
        <v>2130.2926800000005</v>
      </c>
      <c r="E33" s="389">
        <v>2323.6901200000002</v>
      </c>
      <c r="F33" s="389">
        <v>2430.5622400000002</v>
      </c>
      <c r="G33" s="389">
        <v>2797.08</v>
      </c>
      <c r="H33" s="389">
        <v>2948.32</v>
      </c>
      <c r="I33" s="389">
        <v>3076.61</v>
      </c>
      <c r="J33" s="389">
        <v>3011.05</v>
      </c>
      <c r="K33" s="389">
        <v>3053.26</v>
      </c>
      <c r="L33" s="389">
        <v>3278.7040000000002</v>
      </c>
      <c r="M33" s="389">
        <v>3110.4857999999999</v>
      </c>
      <c r="N33" s="389">
        <v>3113.1956</v>
      </c>
      <c r="O33" s="389">
        <v>2905.1053999999999</v>
      </c>
      <c r="P33" s="391">
        <v>8784</v>
      </c>
      <c r="Q33" s="709" t="s">
        <v>292</v>
      </c>
    </row>
    <row r="34" spans="2:17">
      <c r="B34" s="517" t="str">
        <f>BIP_30</f>
        <v>Base Interruptible Program (BIP) 30 Minute Option</v>
      </c>
      <c r="C34" s="520"/>
      <c r="D34" s="386">
        <v>834.27287999999976</v>
      </c>
      <c r="E34" s="387">
        <v>841.30407999999989</v>
      </c>
      <c r="F34" s="387">
        <v>833.34976000000006</v>
      </c>
      <c r="G34" s="685">
        <v>949.85739999999987</v>
      </c>
      <c r="H34" s="685">
        <v>984.9007600000001</v>
      </c>
      <c r="I34" s="685">
        <v>1071.7349999999999</v>
      </c>
      <c r="J34" s="685">
        <v>1020.5332000000001</v>
      </c>
      <c r="K34" s="685">
        <v>1048.0027999999998</v>
      </c>
      <c r="L34" s="685">
        <v>1032.1754000000001</v>
      </c>
      <c r="M34" s="685">
        <v>948.64416000000006</v>
      </c>
      <c r="N34" s="685">
        <v>917.48065999999994</v>
      </c>
      <c r="O34" s="685">
        <v>881.62455999999997</v>
      </c>
      <c r="P34" s="390">
        <v>8784</v>
      </c>
      <c r="Q34" s="637" t="s">
        <v>292</v>
      </c>
    </row>
    <row r="35" spans="2:17" ht="41.4">
      <c r="B35" s="518" t="str">
        <f>CBP_DA</f>
        <v>Capacity Bidding Program (CBP) Day Ahead</v>
      </c>
      <c r="C35" s="393"/>
      <c r="D35" s="388">
        <v>37.109500000000004</v>
      </c>
      <c r="E35" s="389">
        <v>38.266720000000007</v>
      </c>
      <c r="F35" s="389">
        <v>37.109479999999998</v>
      </c>
      <c r="G35" s="389">
        <v>-0.39074466666666668</v>
      </c>
      <c r="H35" s="389">
        <v>22.136373333333335</v>
      </c>
      <c r="I35" s="389">
        <v>22.136373333333335</v>
      </c>
      <c r="J35" s="389">
        <v>22.136373333333335</v>
      </c>
      <c r="K35" s="389">
        <v>22.136373333333335</v>
      </c>
      <c r="L35" s="389">
        <v>22.136373333333335</v>
      </c>
      <c r="M35" s="389">
        <v>22.136373333333335</v>
      </c>
      <c r="N35" s="389">
        <v>-0.39074466666666668</v>
      </c>
      <c r="O35" s="389">
        <v>-0.39074466666666668</v>
      </c>
      <c r="P35" s="391">
        <v>645236</v>
      </c>
      <c r="Q35" s="394" t="s">
        <v>171</v>
      </c>
    </row>
    <row r="36" spans="2:17" ht="41.4">
      <c r="B36" s="517" t="str">
        <f>CBP_DO</f>
        <v>Capacity Bidding Program (CBP) Day Of</v>
      </c>
      <c r="C36" s="520"/>
      <c r="D36" s="386">
        <v>29.50657</v>
      </c>
      <c r="E36" s="387">
        <v>30.582462</v>
      </c>
      <c r="F36" s="387">
        <v>29.697166000000003</v>
      </c>
      <c r="G36" s="685">
        <v>-0.39074466666666668</v>
      </c>
      <c r="H36" s="685">
        <v>22.136373333333335</v>
      </c>
      <c r="I36" s="685">
        <v>22.136373333333335</v>
      </c>
      <c r="J36" s="685">
        <v>22.136373333333335</v>
      </c>
      <c r="K36" s="685">
        <v>22.136373333333335</v>
      </c>
      <c r="L36" s="685">
        <v>22.136373333333335</v>
      </c>
      <c r="M36" s="685">
        <v>22.136373333333335</v>
      </c>
      <c r="N36" s="685">
        <v>-0.39074466666666668</v>
      </c>
      <c r="O36" s="685">
        <v>-0.39074466666666668</v>
      </c>
      <c r="P36" s="390">
        <v>645236</v>
      </c>
      <c r="Q36" s="384" t="s">
        <v>171</v>
      </c>
    </row>
    <row r="37" spans="2:17" ht="41.4">
      <c r="B37" s="518" t="str">
        <f>SEP</f>
        <v>Smart Energy Program (SEP)</v>
      </c>
      <c r="C37" s="526"/>
      <c r="D37" s="388">
        <v>2.6410860000000015E-2</v>
      </c>
      <c r="E37" s="389">
        <v>2.6410860000000015E-2</v>
      </c>
      <c r="F37" s="389">
        <v>0.03</v>
      </c>
      <c r="G37" s="389">
        <v>0.36805658000000002</v>
      </c>
      <c r="H37" s="389">
        <v>0.38896932000000001</v>
      </c>
      <c r="I37" s="389">
        <v>0.51653043799999998</v>
      </c>
      <c r="J37" s="389">
        <v>0.63257804000000006</v>
      </c>
      <c r="K37" s="389">
        <v>0.64023675999999996</v>
      </c>
      <c r="L37" s="389">
        <v>0.66535844999999993</v>
      </c>
      <c r="M37" s="389">
        <v>0.47024350799999992</v>
      </c>
      <c r="N37" s="389">
        <v>0</v>
      </c>
      <c r="O37" s="389">
        <v>0</v>
      </c>
      <c r="P37" s="391">
        <v>1976261</v>
      </c>
      <c r="Q37" s="394" t="s">
        <v>295</v>
      </c>
    </row>
    <row r="38" spans="2:17" ht="27.6">
      <c r="B38" s="522" t="str">
        <f>SDPC</f>
        <v>Summer Discount Plan Program (SDP) - Commercial</v>
      </c>
      <c r="C38" s="385"/>
      <c r="D38" s="386">
        <v>0.856155</v>
      </c>
      <c r="E38" s="387">
        <v>0.95464700000000025</v>
      </c>
      <c r="F38" s="387">
        <v>0.97569239999999979</v>
      </c>
      <c r="G38" s="685">
        <v>0.97742720000000038</v>
      </c>
      <c r="H38" s="685">
        <v>1.1252392</v>
      </c>
      <c r="I38" s="685">
        <v>1.473159799999999</v>
      </c>
      <c r="J38" s="685">
        <v>1.9075717999999988</v>
      </c>
      <c r="K38" s="685">
        <v>1.8876078000000014</v>
      </c>
      <c r="L38" s="685">
        <v>1.8218786000000002</v>
      </c>
      <c r="M38" s="685">
        <v>1.2798854000000006</v>
      </c>
      <c r="N38" s="685">
        <v>0.69952499999999984</v>
      </c>
      <c r="O38" s="685">
        <v>0.2005500000000012</v>
      </c>
      <c r="P38" s="390">
        <v>476863.31</v>
      </c>
      <c r="Q38" s="384" t="s">
        <v>334</v>
      </c>
    </row>
    <row r="39" spans="2:17" ht="41.4">
      <c r="B39" s="678" t="str">
        <f>SDPR</f>
        <v>Summer Discount Plan Program (SDP) - Residential</v>
      </c>
      <c r="C39" s="679"/>
      <c r="D39" s="388">
        <v>0</v>
      </c>
      <c r="E39" s="389">
        <v>0</v>
      </c>
      <c r="F39" s="389">
        <v>0</v>
      </c>
      <c r="G39" s="389">
        <v>0.26764638399999996</v>
      </c>
      <c r="H39" s="389">
        <v>0.41624249000000002</v>
      </c>
      <c r="I39" s="389">
        <v>0.60816685799999992</v>
      </c>
      <c r="J39" s="389">
        <v>0.84856832000000004</v>
      </c>
      <c r="K39" s="389">
        <v>0.84090707999999981</v>
      </c>
      <c r="L39" s="389">
        <v>0.78783353799999989</v>
      </c>
      <c r="M39" s="389">
        <v>0.44765069999999996</v>
      </c>
      <c r="N39" s="389">
        <v>0.116860716</v>
      </c>
      <c r="O39" s="389">
        <v>4.0857480000000114E-3</v>
      </c>
      <c r="P39" s="391">
        <v>2067234</v>
      </c>
      <c r="Q39" s="394" t="s">
        <v>333</v>
      </c>
    </row>
    <row r="40" spans="2:17">
      <c r="B40" s="519" t="s">
        <v>189</v>
      </c>
      <c r="D40" s="386"/>
      <c r="E40" s="387"/>
      <c r="F40" s="387"/>
      <c r="G40" s="387"/>
      <c r="H40" s="387"/>
      <c r="I40" s="387"/>
      <c r="J40" s="387"/>
      <c r="K40" s="387"/>
      <c r="L40" s="387"/>
      <c r="M40" s="387"/>
      <c r="N40" s="387"/>
      <c r="O40" s="387"/>
      <c r="P40" s="390"/>
      <c r="Q40" s="384"/>
    </row>
    <row r="41" spans="2:17" s="681" customFormat="1" ht="15">
      <c r="B41" s="678" t="str">
        <f>CPP</f>
        <v>Critical Peak Pricing (CPP)</v>
      </c>
      <c r="C41" s="521" t="s">
        <v>291</v>
      </c>
      <c r="D41" s="713">
        <v>3.9588684920039965</v>
      </c>
      <c r="E41" s="389">
        <v>3.9588684920039965</v>
      </c>
      <c r="F41" s="389" t="s">
        <v>8</v>
      </c>
      <c r="G41" s="389" t="s">
        <v>8</v>
      </c>
      <c r="H41" s="389" t="s">
        <v>8</v>
      </c>
      <c r="I41" s="389" t="s">
        <v>8</v>
      </c>
      <c r="J41" s="389" t="s">
        <v>8</v>
      </c>
      <c r="K41" s="389" t="s">
        <v>8</v>
      </c>
      <c r="L41" s="389" t="s">
        <v>8</v>
      </c>
      <c r="M41" s="389" t="s">
        <v>8</v>
      </c>
      <c r="N41" s="389" t="s">
        <v>8</v>
      </c>
      <c r="O41" s="389" t="s">
        <v>8</v>
      </c>
      <c r="P41" s="391">
        <v>4897120</v>
      </c>
      <c r="Q41" s="395" t="s">
        <v>172</v>
      </c>
    </row>
    <row r="42" spans="2:17">
      <c r="B42" s="701" t="str">
        <f>CPP_SM</f>
        <v>Critical Peak Pricing Small 0 to 20 kW</v>
      </c>
      <c r="C42" s="702"/>
      <c r="D42" s="685" t="s">
        <v>8</v>
      </c>
      <c r="E42" s="685" t="s">
        <v>8</v>
      </c>
      <c r="F42" s="685">
        <v>0</v>
      </c>
      <c r="G42" s="685">
        <v>0</v>
      </c>
      <c r="H42" s="685">
        <v>7.5194892196477547E-4</v>
      </c>
      <c r="I42" s="685">
        <v>3.6814182249533243E-3</v>
      </c>
      <c r="J42" s="685">
        <v>3.2892732289429042E-3</v>
      </c>
      <c r="K42" s="685">
        <v>2.3873856860892563E-3</v>
      </c>
      <c r="L42" s="685">
        <v>1.5503113504658757E-3</v>
      </c>
      <c r="M42" s="685">
        <v>4.3762848396083226E-4</v>
      </c>
      <c r="N42" s="685">
        <v>0</v>
      </c>
      <c r="O42" s="685">
        <v>0</v>
      </c>
      <c r="P42" s="703">
        <v>4897120</v>
      </c>
      <c r="Q42" s="715" t="s">
        <v>172</v>
      </c>
    </row>
    <row r="43" spans="2:17" s="673" customFormat="1">
      <c r="B43" s="678" t="str">
        <f>CPP_Med</f>
        <v>Critical Peak Pricing Med 20 to 199.99 kW</v>
      </c>
      <c r="C43" s="680"/>
      <c r="D43" s="389" t="s">
        <v>8</v>
      </c>
      <c r="E43" s="714" t="s">
        <v>8</v>
      </c>
      <c r="F43" s="714">
        <v>0</v>
      </c>
      <c r="G43" s="714">
        <v>0</v>
      </c>
      <c r="H43" s="714">
        <v>5.6074455778664142E-2</v>
      </c>
      <c r="I43" s="714">
        <v>0.13062215558263532</v>
      </c>
      <c r="J43" s="714">
        <v>0.17048994085432073</v>
      </c>
      <c r="K43" s="714">
        <v>0.11841452330221862</v>
      </c>
      <c r="L43" s="714">
        <v>8.5227732179026114E-2</v>
      </c>
      <c r="M43" s="714">
        <v>2.5693901176920532E-2</v>
      </c>
      <c r="N43" s="714">
        <v>0</v>
      </c>
      <c r="O43" s="714">
        <v>0</v>
      </c>
      <c r="P43" s="391">
        <v>4897120</v>
      </c>
      <c r="Q43" s="395" t="s">
        <v>172</v>
      </c>
    </row>
    <row r="44" spans="2:17" s="673" customFormat="1">
      <c r="B44" s="706" t="str">
        <f>CPP_Lg</f>
        <v>Critical Peak Pricing Large 200 kW and Above</v>
      </c>
      <c r="C44" s="708"/>
      <c r="D44" s="685" t="s">
        <v>8</v>
      </c>
      <c r="E44" s="683" t="s">
        <v>8</v>
      </c>
      <c r="F44" s="683">
        <v>6.3558390638249689</v>
      </c>
      <c r="G44" s="683">
        <v>6.3422141047785612</v>
      </c>
      <c r="H44" s="683">
        <v>6.3447021860786688</v>
      </c>
      <c r="I44" s="683">
        <v>6.4367585066031641</v>
      </c>
      <c r="J44" s="683">
        <v>7.014593436223211</v>
      </c>
      <c r="K44" s="683">
        <v>5.7810654453462265</v>
      </c>
      <c r="L44" s="683">
        <v>10.046144934462207</v>
      </c>
      <c r="M44" s="683">
        <v>3.1372185569760829</v>
      </c>
      <c r="N44" s="683">
        <v>6.2495042507419827</v>
      </c>
      <c r="O44" s="683">
        <v>6.2243038190429392</v>
      </c>
      <c r="P44" s="703">
        <v>4897120</v>
      </c>
      <c r="Q44" s="715" t="s">
        <v>172</v>
      </c>
    </row>
    <row r="45" spans="2:17" ht="15">
      <c r="B45" s="678" t="str">
        <f>OBMC</f>
        <v>Optional Binding Mandatory Curtailment (OBMC)</v>
      </c>
      <c r="C45" s="521" t="s">
        <v>255</v>
      </c>
      <c r="D45" s="388">
        <v>1596.9</v>
      </c>
      <c r="E45" s="389">
        <v>1599.4</v>
      </c>
      <c r="F45" s="389">
        <v>1601.1</v>
      </c>
      <c r="G45" s="389">
        <v>1555.4</v>
      </c>
      <c r="H45" s="389">
        <v>1609.8</v>
      </c>
      <c r="I45" s="389">
        <v>1524.3</v>
      </c>
      <c r="J45" s="389">
        <v>1510.6</v>
      </c>
      <c r="K45" s="389">
        <v>1532.1</v>
      </c>
      <c r="L45" s="389">
        <v>1469.2</v>
      </c>
      <c r="M45" s="389">
        <v>1450.6</v>
      </c>
      <c r="N45" s="389">
        <v>1498.3</v>
      </c>
      <c r="O45" s="389">
        <v>1348.1</v>
      </c>
      <c r="P45" s="391" t="s">
        <v>357</v>
      </c>
      <c r="Q45" s="705" t="s">
        <v>356</v>
      </c>
    </row>
    <row r="46" spans="2:17">
      <c r="B46" s="701" t="str">
        <f>RTP</f>
        <v>Real Time Pricing (RTP)</v>
      </c>
      <c r="C46" s="702"/>
      <c r="D46" s="684">
        <v>3.639960784313871</v>
      </c>
      <c r="E46" s="685">
        <v>3.639960784313871</v>
      </c>
      <c r="F46" s="685">
        <v>3.5298235294117148</v>
      </c>
      <c r="G46" s="685">
        <v>1.4406999999999925</v>
      </c>
      <c r="H46" s="685">
        <v>1.3884199999999964</v>
      </c>
      <c r="I46" s="685">
        <v>-5.0805599999999913</v>
      </c>
      <c r="J46" s="685">
        <v>17.953580000000017</v>
      </c>
      <c r="K46" s="685">
        <v>50.530239999999992</v>
      </c>
      <c r="L46" s="685">
        <v>17.956940000000003</v>
      </c>
      <c r="M46" s="685">
        <v>1.4185799999999631</v>
      </c>
      <c r="N46" s="685">
        <v>1.4095800000000054</v>
      </c>
      <c r="O46" s="685">
        <v>1.4353799999999808</v>
      </c>
      <c r="P46" s="703">
        <v>582601</v>
      </c>
      <c r="Q46" s="702" t="s">
        <v>293</v>
      </c>
    </row>
    <row r="47" spans="2:17">
      <c r="B47" s="518" t="str">
        <f>SLRP</f>
        <v>Scheduled Load Reduction Program (SLRP)</v>
      </c>
      <c r="C47" s="393"/>
      <c r="D47" s="388" t="s">
        <v>8</v>
      </c>
      <c r="E47" s="389" t="s">
        <v>8</v>
      </c>
      <c r="F47" s="389" t="s">
        <v>8</v>
      </c>
      <c r="G47" s="389" t="s">
        <v>8</v>
      </c>
      <c r="H47" s="389" t="s">
        <v>8</v>
      </c>
      <c r="I47" s="389" t="s">
        <v>8</v>
      </c>
      <c r="J47" s="389" t="s">
        <v>8</v>
      </c>
      <c r="K47" s="389" t="s">
        <v>8</v>
      </c>
      <c r="L47" s="389" t="s">
        <v>8</v>
      </c>
      <c r="M47" s="389" t="s">
        <v>8</v>
      </c>
      <c r="N47" s="389" t="s">
        <v>8</v>
      </c>
      <c r="O47" s="389" t="s">
        <v>8</v>
      </c>
      <c r="P47" s="391">
        <v>20915</v>
      </c>
      <c r="Q47" s="394" t="s">
        <v>294</v>
      </c>
    </row>
    <row r="49" spans="2:17" ht="19.2" customHeight="1">
      <c r="B49" s="755" t="s">
        <v>16</v>
      </c>
      <c r="C49" s="755"/>
      <c r="D49" s="755"/>
      <c r="E49" s="755"/>
      <c r="F49" s="755"/>
      <c r="G49" s="755"/>
      <c r="H49" s="755"/>
      <c r="I49" s="755"/>
      <c r="J49" s="755"/>
      <c r="K49" s="755"/>
      <c r="L49" s="755"/>
      <c r="M49" s="755"/>
      <c r="N49" s="755"/>
      <c r="O49" s="755"/>
      <c r="P49" s="755"/>
      <c r="Q49" s="755"/>
    </row>
    <row r="50" spans="2:17" ht="43.2" customHeight="1">
      <c r="B50" s="756" t="s">
        <v>369</v>
      </c>
      <c r="C50" s="756"/>
      <c r="D50" s="756"/>
      <c r="E50" s="756"/>
      <c r="F50" s="756"/>
      <c r="G50" s="756"/>
      <c r="H50" s="756"/>
      <c r="I50" s="756"/>
      <c r="J50" s="756"/>
      <c r="K50" s="756"/>
      <c r="L50" s="756"/>
      <c r="M50" s="756"/>
      <c r="N50" s="756"/>
      <c r="O50" s="756"/>
      <c r="P50" s="756"/>
      <c r="Q50" s="756"/>
    </row>
    <row r="51" spans="2:17">
      <c r="B51" s="1" t="s">
        <v>353</v>
      </c>
    </row>
    <row r="52" spans="2:17">
      <c r="B52" s="681" t="s">
        <v>352</v>
      </c>
    </row>
  </sheetData>
  <sortState ref="B8:P22">
    <sortCondition ref="B8"/>
  </sortState>
  <mergeCells count="9">
    <mergeCell ref="B1:R1"/>
    <mergeCell ref="B49:Q49"/>
    <mergeCell ref="B50:Q50"/>
    <mergeCell ref="D5:O5"/>
    <mergeCell ref="B26:Q26"/>
    <mergeCell ref="D29:O29"/>
    <mergeCell ref="P5:P7"/>
    <mergeCell ref="P29:P31"/>
    <mergeCell ref="B27:Q27"/>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C11 C45 C2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79998168889431442"/>
    <pageSetUpPr autoPageBreaks="0"/>
  </sheetPr>
  <dimension ref="A1:AJ271"/>
  <sheetViews>
    <sheetView showGridLines="0" view="pageBreakPreview" topLeftCell="B1" zoomScale="60" zoomScaleNormal="60" workbookViewId="0">
      <selection activeCell="B1" sqref="B1:Z1"/>
    </sheetView>
  </sheetViews>
  <sheetFormatPr defaultColWidth="9.28515625" defaultRowHeight="13.8"/>
  <cols>
    <col min="1" max="1" width="1.85546875" style="86" customWidth="1"/>
    <col min="2" max="2" width="60.7109375" style="94" customWidth="1"/>
    <col min="3" max="3" width="15.140625" style="94" customWidth="1"/>
    <col min="4" max="5" width="13.42578125" style="94" customWidth="1"/>
    <col min="6" max="6" width="18.28515625" style="94" customWidth="1"/>
    <col min="7" max="7" width="14" style="94" customWidth="1"/>
    <col min="8" max="8" width="13.140625" style="94" customWidth="1"/>
    <col min="9" max="9" width="12.42578125" style="94" customWidth="1"/>
    <col min="10" max="10" width="17" style="94" customWidth="1"/>
    <col min="11" max="11" width="13.85546875" style="94" customWidth="1"/>
    <col min="12" max="12" width="13.140625" style="94" customWidth="1"/>
    <col min="13" max="13" width="12.140625" style="94" customWidth="1"/>
    <col min="14" max="14" width="16.85546875" style="94" customWidth="1"/>
    <col min="15" max="15" width="13.85546875" style="94" customWidth="1"/>
    <col min="16" max="16" width="12.7109375" style="94" customWidth="1"/>
    <col min="17" max="17" width="11.7109375" style="94" customWidth="1"/>
    <col min="18" max="18" width="17.42578125" style="94" customWidth="1"/>
    <col min="19" max="19" width="14.28515625" style="94" customWidth="1"/>
    <col min="20" max="20" width="13.42578125" style="94" customWidth="1"/>
    <col min="21" max="21" width="13.140625" style="94" customWidth="1"/>
    <col min="22" max="22" width="16.85546875" style="94" customWidth="1"/>
    <col min="23" max="23" width="13.85546875" style="94" customWidth="1"/>
    <col min="24" max="24" width="12.7109375" style="94" customWidth="1"/>
    <col min="25" max="25" width="13.5703125" style="94" customWidth="1"/>
    <col min="26" max="26" width="17.85546875" style="94" customWidth="1"/>
    <col min="27" max="27" width="4.42578125" style="86" customWidth="1"/>
    <col min="28" max="36" width="9.28515625" style="86" customWidth="1"/>
    <col min="37" max="115" width="9.28515625" style="94" customWidth="1"/>
    <col min="116" max="116" width="10.7109375" style="94" customWidth="1"/>
    <col min="117" max="16384" width="9.28515625" style="94"/>
  </cols>
  <sheetData>
    <row r="1" spans="1:36" ht="59.4" customHeight="1">
      <c r="B1" s="760" t="s">
        <v>313</v>
      </c>
      <c r="C1" s="760"/>
      <c r="D1" s="760"/>
      <c r="E1" s="760"/>
      <c r="F1" s="760"/>
      <c r="G1" s="760"/>
      <c r="H1" s="760"/>
      <c r="I1" s="760"/>
      <c r="J1" s="760"/>
      <c r="K1" s="760"/>
      <c r="L1" s="760"/>
      <c r="M1" s="760"/>
      <c r="N1" s="760"/>
      <c r="O1" s="760"/>
      <c r="P1" s="760"/>
      <c r="Q1" s="760"/>
      <c r="R1" s="760"/>
      <c r="S1" s="760"/>
      <c r="T1" s="760"/>
      <c r="U1" s="760"/>
      <c r="V1" s="760"/>
      <c r="W1" s="760"/>
      <c r="X1" s="760"/>
      <c r="Y1" s="760"/>
      <c r="Z1" s="760"/>
    </row>
    <row r="2" spans="1:36" s="87" customFormat="1">
      <c r="B2" s="270" t="s">
        <v>0</v>
      </c>
    </row>
    <row r="3" spans="1:36" s="87" customFormat="1">
      <c r="B3" s="270" t="s">
        <v>118</v>
      </c>
    </row>
    <row r="4" spans="1:36" s="86" customFormat="1" ht="19.2" customHeight="1"/>
    <row r="5" spans="1:36" s="90" customFormat="1" ht="20.25" customHeight="1">
      <c r="A5" s="88"/>
      <c r="B5" s="89" t="s">
        <v>237</v>
      </c>
      <c r="C5" s="761" t="s">
        <v>1</v>
      </c>
      <c r="D5" s="761"/>
      <c r="E5" s="761"/>
      <c r="F5" s="761"/>
      <c r="G5" s="761" t="s">
        <v>2</v>
      </c>
      <c r="H5" s="761"/>
      <c r="I5" s="761"/>
      <c r="J5" s="761"/>
      <c r="K5" s="761" t="s">
        <v>3</v>
      </c>
      <c r="L5" s="761"/>
      <c r="M5" s="761"/>
      <c r="N5" s="761"/>
      <c r="O5" s="761" t="s">
        <v>4</v>
      </c>
      <c r="P5" s="761"/>
      <c r="Q5" s="761"/>
      <c r="R5" s="761"/>
      <c r="S5" s="761" t="s">
        <v>5</v>
      </c>
      <c r="T5" s="761"/>
      <c r="U5" s="761"/>
      <c r="V5" s="762"/>
      <c r="W5" s="763" t="s">
        <v>6</v>
      </c>
      <c r="X5" s="763"/>
      <c r="Y5" s="763"/>
      <c r="Z5" s="763"/>
      <c r="AA5" s="88"/>
      <c r="AB5" s="88"/>
      <c r="AC5" s="88"/>
      <c r="AD5" s="88"/>
      <c r="AE5" s="88"/>
      <c r="AF5" s="88"/>
      <c r="AG5" s="88"/>
      <c r="AH5" s="88"/>
      <c r="AI5" s="88"/>
      <c r="AJ5" s="88"/>
    </row>
    <row r="6" spans="1:36" ht="41.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4" t="s">
        <v>23</v>
      </c>
      <c r="W6" s="315" t="s">
        <v>20</v>
      </c>
      <c r="X6" s="314" t="s">
        <v>21</v>
      </c>
      <c r="Y6" s="314" t="s">
        <v>22</v>
      </c>
      <c r="Z6" s="316" t="s">
        <v>23</v>
      </c>
    </row>
    <row r="7" spans="1:36">
      <c r="B7" s="302" t="s">
        <v>188</v>
      </c>
      <c r="C7" s="354"/>
      <c r="D7" s="333"/>
      <c r="E7" s="333"/>
      <c r="F7" s="334"/>
      <c r="G7" s="335"/>
      <c r="H7" s="333"/>
      <c r="I7" s="333"/>
      <c r="J7" s="334"/>
      <c r="K7" s="336"/>
      <c r="L7" s="333"/>
      <c r="M7" s="333"/>
      <c r="N7" s="337"/>
      <c r="O7" s="336"/>
      <c r="P7" s="338"/>
      <c r="Q7" s="338"/>
      <c r="R7" s="337"/>
      <c r="S7" s="336"/>
      <c r="T7" s="338"/>
      <c r="U7" s="338"/>
      <c r="V7" s="337"/>
      <c r="W7" s="336"/>
      <c r="X7" s="333"/>
      <c r="Y7" s="333"/>
      <c r="Z7" s="347"/>
    </row>
    <row r="8" spans="1:36">
      <c r="B8" s="34" t="str">
        <f>API</f>
        <v>Agricultural &amp; Pumping Interruptible (API)</v>
      </c>
      <c r="C8" s="481"/>
      <c r="D8" s="180">
        <v>0</v>
      </c>
      <c r="E8" s="569">
        <v>0</v>
      </c>
      <c r="F8" s="490">
        <f>IF(D8="","",SUM(C8:E8))</f>
        <v>0</v>
      </c>
      <c r="G8" s="481"/>
      <c r="H8" s="180">
        <v>0</v>
      </c>
      <c r="I8" s="180">
        <v>0</v>
      </c>
      <c r="J8" s="490">
        <f>IF(H8="","",SUM(G8:I8))</f>
        <v>0</v>
      </c>
      <c r="K8" s="481"/>
      <c r="L8" s="180">
        <v>0</v>
      </c>
      <c r="M8" s="180">
        <v>0</v>
      </c>
      <c r="N8" s="490">
        <f>IF(L8="","",SUM(K8:M8))</f>
        <v>0</v>
      </c>
      <c r="O8" s="481"/>
      <c r="P8" s="180">
        <v>0</v>
      </c>
      <c r="Q8" s="180">
        <v>0</v>
      </c>
      <c r="R8" s="268">
        <f>IF(P8="","",SUM(O8:Q8))</f>
        <v>0</v>
      </c>
      <c r="S8" s="481"/>
      <c r="T8" s="39">
        <v>0</v>
      </c>
      <c r="U8" s="39">
        <v>0</v>
      </c>
      <c r="V8" s="268">
        <f>IF(T8="","",SUM(S8:U8))</f>
        <v>0</v>
      </c>
      <c r="W8" s="481"/>
      <c r="X8" s="717">
        <v>0</v>
      </c>
      <c r="Y8" s="717">
        <v>0</v>
      </c>
      <c r="Z8" s="95">
        <f>IF(X8="","",SUM(W8:Y8))</f>
        <v>0</v>
      </c>
    </row>
    <row r="9" spans="1:36">
      <c r="B9" s="34" t="str">
        <f>BIPG</f>
        <v>Base Interruptible Program (BIP)</v>
      </c>
      <c r="C9" s="481"/>
      <c r="D9" s="180">
        <v>0</v>
      </c>
      <c r="E9" s="569">
        <v>0</v>
      </c>
      <c r="F9" s="490">
        <f t="shared" ref="F9:F11" si="0">IF(D9="","",SUM(C9:E9))</f>
        <v>0</v>
      </c>
      <c r="G9" s="481"/>
      <c r="H9" s="180">
        <v>0</v>
      </c>
      <c r="I9" s="180">
        <v>0</v>
      </c>
      <c r="J9" s="490">
        <f t="shared" ref="J9:J11" si="1">IF(H9="","",SUM(G9:I9))</f>
        <v>0</v>
      </c>
      <c r="K9" s="481"/>
      <c r="L9" s="180">
        <v>0</v>
      </c>
      <c r="M9" s="180">
        <v>0</v>
      </c>
      <c r="N9" s="490">
        <f t="shared" ref="N9:N11" si="2">IF(L9="","",SUM(K9:M9))</f>
        <v>0</v>
      </c>
      <c r="O9" s="481"/>
      <c r="P9" s="180">
        <v>0</v>
      </c>
      <c r="Q9" s="180">
        <v>0</v>
      </c>
      <c r="R9" s="268">
        <f t="shared" ref="R9:R11" si="3">IF(P9="","",SUM(O9:Q9))</f>
        <v>0</v>
      </c>
      <c r="S9" s="481"/>
      <c r="T9" s="39">
        <v>0</v>
      </c>
      <c r="U9" s="39">
        <v>0</v>
      </c>
      <c r="V9" s="268">
        <f t="shared" ref="V9:V11" si="4">IF(T9="","",SUM(S9:U9))</f>
        <v>0</v>
      </c>
      <c r="W9" s="481"/>
      <c r="X9" s="717">
        <v>0</v>
      </c>
      <c r="Y9" s="717">
        <v>0</v>
      </c>
      <c r="Z9" s="95">
        <f t="shared" ref="Z9:Z11" si="5">IF(X9="","",SUM(W9:Y9))</f>
        <v>0</v>
      </c>
    </row>
    <row r="10" spans="1:36">
      <c r="B10" s="34" t="str">
        <f>CBPG</f>
        <v>Capacity Bidding Program (CBP)</v>
      </c>
      <c r="C10" s="481"/>
      <c r="D10" s="444">
        <v>5.2147500000000031</v>
      </c>
      <c r="E10" s="570">
        <v>1.0686000000000002</v>
      </c>
      <c r="F10" s="490">
        <f t="shared" si="0"/>
        <v>6.2833500000000031</v>
      </c>
      <c r="G10" s="481"/>
      <c r="H10" s="444">
        <v>5.2147500000000031</v>
      </c>
      <c r="I10" s="444">
        <v>1.0686000000000002</v>
      </c>
      <c r="J10" s="490">
        <f t="shared" si="1"/>
        <v>6.2833500000000031</v>
      </c>
      <c r="K10" s="482"/>
      <c r="L10" s="444">
        <v>5.2147500000000031</v>
      </c>
      <c r="M10" s="180">
        <v>9.6500000000000002E-2</v>
      </c>
      <c r="N10" s="490">
        <f t="shared" si="2"/>
        <v>5.3112500000000029</v>
      </c>
      <c r="O10" s="482"/>
      <c r="P10" s="180">
        <v>6.2915500000000026</v>
      </c>
      <c r="Q10" s="180">
        <v>9.6500000000000002E-2</v>
      </c>
      <c r="R10" s="268">
        <f t="shared" si="3"/>
        <v>6.3880500000000024</v>
      </c>
      <c r="S10" s="481"/>
      <c r="T10" s="180">
        <v>6.2915500000000026</v>
      </c>
      <c r="U10" s="180">
        <v>9.6500000000000002E-2</v>
      </c>
      <c r="V10" s="268">
        <f t="shared" si="4"/>
        <v>6.3880500000000024</v>
      </c>
      <c r="W10" s="481"/>
      <c r="X10" s="717">
        <v>6.2915500000000026</v>
      </c>
      <c r="Y10" s="717">
        <v>9.6500000000000002E-2</v>
      </c>
      <c r="Z10" s="95">
        <f t="shared" si="5"/>
        <v>6.3880500000000024</v>
      </c>
    </row>
    <row r="11" spans="1:36">
      <c r="B11" s="34" t="str">
        <f>SDPG</f>
        <v>Summer Discount Plan Program (SDP)</v>
      </c>
      <c r="C11" s="481"/>
      <c r="D11" s="180">
        <v>0</v>
      </c>
      <c r="E11" s="569">
        <v>0</v>
      </c>
      <c r="F11" s="490">
        <f t="shared" si="0"/>
        <v>0</v>
      </c>
      <c r="G11" s="481"/>
      <c r="H11" s="180">
        <v>0</v>
      </c>
      <c r="I11" s="180">
        <v>0</v>
      </c>
      <c r="J11" s="490">
        <f t="shared" si="1"/>
        <v>0</v>
      </c>
      <c r="K11" s="481"/>
      <c r="L11" s="180">
        <v>0</v>
      </c>
      <c r="M11" s="180">
        <v>0</v>
      </c>
      <c r="N11" s="490">
        <f t="shared" si="2"/>
        <v>0</v>
      </c>
      <c r="O11" s="481"/>
      <c r="P11" s="180">
        <v>0</v>
      </c>
      <c r="Q11" s="180">
        <v>0</v>
      </c>
      <c r="R11" s="268">
        <f t="shared" si="3"/>
        <v>0</v>
      </c>
      <c r="S11" s="481"/>
      <c r="T11" s="39">
        <v>0</v>
      </c>
      <c r="U11" s="39">
        <v>0</v>
      </c>
      <c r="V11" s="268">
        <f t="shared" si="4"/>
        <v>0</v>
      </c>
      <c r="W11" s="481"/>
      <c r="X11" s="717">
        <v>0</v>
      </c>
      <c r="Y11" s="717">
        <v>0</v>
      </c>
      <c r="Z11" s="320">
        <f t="shared" si="5"/>
        <v>0</v>
      </c>
    </row>
    <row r="12" spans="1:36" s="98" customFormat="1">
      <c r="A12" s="96"/>
      <c r="B12" s="508" t="s">
        <v>190</v>
      </c>
      <c r="C12" s="317"/>
      <c r="D12" s="311">
        <f t="shared" ref="D12:Z12" si="6">SUM(D8:D11)</f>
        <v>5.2147500000000031</v>
      </c>
      <c r="E12" s="311">
        <f t="shared" si="6"/>
        <v>1.0686000000000002</v>
      </c>
      <c r="F12" s="312">
        <f t="shared" si="6"/>
        <v>6.2833500000000031</v>
      </c>
      <c r="G12" s="311"/>
      <c r="H12" s="311">
        <f t="shared" si="6"/>
        <v>5.2147500000000031</v>
      </c>
      <c r="I12" s="311">
        <f t="shared" si="6"/>
        <v>1.0686000000000002</v>
      </c>
      <c r="J12" s="312">
        <f t="shared" si="6"/>
        <v>6.2833500000000031</v>
      </c>
      <c r="K12" s="311"/>
      <c r="L12" s="311">
        <f t="shared" si="6"/>
        <v>5.2147500000000031</v>
      </c>
      <c r="M12" s="311">
        <f t="shared" si="6"/>
        <v>9.6500000000000002E-2</v>
      </c>
      <c r="N12" s="311">
        <f t="shared" si="6"/>
        <v>5.3112500000000029</v>
      </c>
      <c r="O12" s="311"/>
      <c r="P12" s="311">
        <f t="shared" si="6"/>
        <v>6.2915500000000026</v>
      </c>
      <c r="Q12" s="311">
        <f t="shared" si="6"/>
        <v>9.6500000000000002E-2</v>
      </c>
      <c r="R12" s="312">
        <f t="shared" si="6"/>
        <v>6.3880500000000024</v>
      </c>
      <c r="S12" s="311"/>
      <c r="T12" s="311">
        <f t="shared" si="6"/>
        <v>6.2915500000000026</v>
      </c>
      <c r="U12" s="311">
        <f t="shared" si="6"/>
        <v>9.6500000000000002E-2</v>
      </c>
      <c r="V12" s="311">
        <f t="shared" si="6"/>
        <v>6.3880500000000024</v>
      </c>
      <c r="W12" s="317"/>
      <c r="X12" s="311">
        <f t="shared" si="6"/>
        <v>6.2915500000000026</v>
      </c>
      <c r="Y12" s="311">
        <f t="shared" si="6"/>
        <v>9.6500000000000002E-2</v>
      </c>
      <c r="Z12" s="312">
        <f t="shared" si="6"/>
        <v>6.3880500000000024</v>
      </c>
      <c r="AA12" s="96"/>
      <c r="AB12" s="96"/>
      <c r="AC12" s="96"/>
      <c r="AD12" s="96"/>
      <c r="AE12" s="96"/>
      <c r="AF12" s="96"/>
      <c r="AG12" s="96"/>
      <c r="AH12" s="96"/>
      <c r="AI12" s="96"/>
      <c r="AJ12" s="96"/>
    </row>
    <row r="13" spans="1:36" ht="3.6" customHeight="1">
      <c r="A13" s="94"/>
      <c r="B13" s="319"/>
      <c r="C13" s="313"/>
      <c r="D13" s="313"/>
      <c r="E13" s="313"/>
      <c r="F13" s="313"/>
      <c r="G13" s="313"/>
      <c r="H13" s="313"/>
      <c r="I13" s="313"/>
      <c r="J13" s="313"/>
      <c r="K13" s="313"/>
      <c r="L13" s="313"/>
      <c r="M13" s="313"/>
      <c r="N13" s="513"/>
      <c r="O13" s="313"/>
      <c r="P13" s="313"/>
      <c r="Q13" s="313"/>
      <c r="R13" s="313"/>
      <c r="S13" s="313"/>
      <c r="T13" s="313"/>
      <c r="U13" s="272"/>
      <c r="V13" s="268"/>
      <c r="W13" s="318"/>
      <c r="X13" s="272"/>
      <c r="Y13" s="272"/>
      <c r="Z13" s="95"/>
      <c r="AA13" s="94"/>
      <c r="AB13" s="94"/>
      <c r="AC13" s="94"/>
      <c r="AD13" s="94"/>
      <c r="AE13" s="94"/>
      <c r="AF13" s="94"/>
      <c r="AG13" s="94"/>
      <c r="AH13" s="94"/>
      <c r="AI13" s="94"/>
      <c r="AJ13" s="94"/>
    </row>
    <row r="14" spans="1:36">
      <c r="B14" s="302" t="s">
        <v>189</v>
      </c>
      <c r="C14" s="344"/>
      <c r="D14" s="328"/>
      <c r="E14" s="331"/>
      <c r="F14" s="340"/>
      <c r="G14" s="344"/>
      <c r="H14" s="331"/>
      <c r="I14" s="342"/>
      <c r="J14" s="343"/>
      <c r="K14" s="344"/>
      <c r="L14" s="342"/>
      <c r="M14" s="328"/>
      <c r="N14" s="515"/>
      <c r="O14" s="342"/>
      <c r="P14" s="328"/>
      <c r="Q14" s="331"/>
      <c r="R14" s="345"/>
      <c r="S14" s="341"/>
      <c r="T14" s="331"/>
      <c r="U14" s="346"/>
      <c r="V14" s="347"/>
      <c r="W14" s="348"/>
      <c r="X14" s="349"/>
      <c r="Y14" s="349"/>
      <c r="Z14" s="347"/>
    </row>
    <row r="15" spans="1:36">
      <c r="B15" s="178" t="str">
        <f>CPP</f>
        <v>Critical Peak Pricing (CPP)</v>
      </c>
      <c r="C15" s="481"/>
      <c r="D15" s="444">
        <v>4.6803999999999997</v>
      </c>
      <c r="E15" s="569">
        <v>0.31419999999999998</v>
      </c>
      <c r="F15" s="268">
        <f>IF(D15="","",SUM(C15:E15))</f>
        <v>4.9945999999999993</v>
      </c>
      <c r="G15" s="481"/>
      <c r="H15" s="444">
        <v>4.6803999999999997</v>
      </c>
      <c r="I15" s="180">
        <v>0.31419999999999998</v>
      </c>
      <c r="J15" s="268">
        <f>IF(H15="","",SUM(G15:I15))</f>
        <v>4.9945999999999993</v>
      </c>
      <c r="K15" s="481"/>
      <c r="L15" s="180">
        <v>5.4393499999999992</v>
      </c>
      <c r="M15" s="180">
        <v>0.33394999999999997</v>
      </c>
      <c r="N15" s="268">
        <f>IF(L15="","",SUM(K15:M15))</f>
        <v>5.773299999999999</v>
      </c>
      <c r="O15" s="481"/>
      <c r="P15" s="39">
        <v>5.4841499999999996</v>
      </c>
      <c r="Q15" s="39">
        <v>0.33394999999999997</v>
      </c>
      <c r="R15" s="268">
        <f>IF(P15="","",SUM(O15:Q15))</f>
        <v>5.8180999999999994</v>
      </c>
      <c r="S15" s="481"/>
      <c r="T15" s="39">
        <v>4.7260500000000008</v>
      </c>
      <c r="U15" s="39">
        <v>0.33394999999999997</v>
      </c>
      <c r="V15" s="95">
        <f>IF(T15="","",SUM(S15:U15))</f>
        <v>5.0600000000000005</v>
      </c>
      <c r="W15" s="481"/>
      <c r="X15" s="718">
        <v>4.7260500000000008</v>
      </c>
      <c r="Y15" s="717">
        <v>0.33394999999999997</v>
      </c>
      <c r="Z15" s="95">
        <f>IF(X15="","",SUM(X15:Y15))</f>
        <v>5.0600000000000005</v>
      </c>
    </row>
    <row r="16" spans="1:36">
      <c r="B16" s="259" t="str">
        <f>OBMC</f>
        <v>Optional Binding Mandatory Curtailment (OBMC)</v>
      </c>
      <c r="C16" s="481"/>
      <c r="D16" s="180">
        <v>0</v>
      </c>
      <c r="E16" s="569">
        <v>0</v>
      </c>
      <c r="F16" s="268">
        <f t="shared" ref="F16:F18" si="7">IF(D16="","",SUM(C16:E16))</f>
        <v>0</v>
      </c>
      <c r="G16" s="481"/>
      <c r="H16" s="180">
        <v>0</v>
      </c>
      <c r="I16" s="180">
        <v>0</v>
      </c>
      <c r="J16" s="268">
        <f t="shared" ref="J16:J18" si="8">IF(H16="","",SUM(G16:I16))</f>
        <v>0</v>
      </c>
      <c r="K16" s="481"/>
      <c r="L16" s="180">
        <v>0</v>
      </c>
      <c r="M16" s="180">
        <v>0</v>
      </c>
      <c r="N16" s="268">
        <f t="shared" ref="N16:N18" si="9">IF(L16="","",SUM(K16:M16))</f>
        <v>0</v>
      </c>
      <c r="O16" s="481"/>
      <c r="P16" s="180">
        <v>0</v>
      </c>
      <c r="Q16" s="180">
        <v>0</v>
      </c>
      <c r="R16" s="268">
        <f t="shared" ref="R16:R18" si="10">IF(P16="","",SUM(O16:Q16))</f>
        <v>0</v>
      </c>
      <c r="S16" s="481"/>
      <c r="T16" s="39">
        <v>0</v>
      </c>
      <c r="U16" s="39">
        <v>0</v>
      </c>
      <c r="V16" s="268">
        <f t="shared" ref="V16:V18" si="11">IF(T16="","",SUM(S16:U16))</f>
        <v>0</v>
      </c>
      <c r="W16" s="481"/>
      <c r="X16" s="717">
        <v>0</v>
      </c>
      <c r="Y16" s="717">
        <v>0</v>
      </c>
      <c r="Z16" s="95">
        <f t="shared" ref="Z16:Z18" si="12">IF(X16="","",SUM(W16:Y16))</f>
        <v>0</v>
      </c>
    </row>
    <row r="17" spans="1:36">
      <c r="B17" s="259" t="str">
        <f>RTP</f>
        <v>Real Time Pricing (RTP)</v>
      </c>
      <c r="C17" s="482"/>
      <c r="D17" s="444">
        <v>22.6859</v>
      </c>
      <c r="E17" s="569">
        <v>0</v>
      </c>
      <c r="F17" s="268">
        <f t="shared" si="7"/>
        <v>22.6859</v>
      </c>
      <c r="G17" s="482"/>
      <c r="H17" s="444">
        <v>22.6859</v>
      </c>
      <c r="I17" s="180">
        <v>0</v>
      </c>
      <c r="J17" s="268">
        <f t="shared" si="8"/>
        <v>22.6859</v>
      </c>
      <c r="K17" s="482"/>
      <c r="L17" s="180">
        <v>22.6859</v>
      </c>
      <c r="M17" s="180">
        <v>0</v>
      </c>
      <c r="N17" s="268">
        <f t="shared" si="9"/>
        <v>22.6859</v>
      </c>
      <c r="O17" s="482"/>
      <c r="P17" s="180">
        <v>22.6859</v>
      </c>
      <c r="Q17" s="180">
        <v>0</v>
      </c>
      <c r="R17" s="268">
        <f t="shared" si="10"/>
        <v>22.6859</v>
      </c>
      <c r="S17" s="481"/>
      <c r="T17" s="180">
        <v>22.6859</v>
      </c>
      <c r="U17" s="180">
        <v>0</v>
      </c>
      <c r="V17" s="268">
        <f t="shared" si="11"/>
        <v>22.6859</v>
      </c>
      <c r="W17" s="481"/>
      <c r="X17" s="717">
        <v>22.6859</v>
      </c>
      <c r="Y17" s="717">
        <v>0</v>
      </c>
      <c r="Z17" s="95">
        <f t="shared" si="12"/>
        <v>22.6859</v>
      </c>
    </row>
    <row r="18" spans="1:36">
      <c r="B18" s="34" t="str">
        <f>SLRP</f>
        <v>Scheduled Load Reduction Program (SLRP)</v>
      </c>
      <c r="C18" s="483"/>
      <c r="D18" s="181">
        <v>0</v>
      </c>
      <c r="E18" s="571">
        <v>0</v>
      </c>
      <c r="F18" s="268">
        <f t="shared" si="7"/>
        <v>0</v>
      </c>
      <c r="G18" s="483"/>
      <c r="H18" s="181">
        <v>0</v>
      </c>
      <c r="I18" s="181">
        <v>0</v>
      </c>
      <c r="J18" s="268">
        <f t="shared" si="8"/>
        <v>0</v>
      </c>
      <c r="K18" s="481"/>
      <c r="L18" s="181">
        <v>0</v>
      </c>
      <c r="M18" s="181">
        <v>0</v>
      </c>
      <c r="N18" s="268">
        <f t="shared" si="9"/>
        <v>0</v>
      </c>
      <c r="O18" s="481"/>
      <c r="P18" s="181">
        <v>0</v>
      </c>
      <c r="Q18" s="181">
        <v>0</v>
      </c>
      <c r="R18" s="268">
        <f t="shared" si="10"/>
        <v>0</v>
      </c>
      <c r="S18" s="523"/>
      <c r="T18" s="181">
        <v>0</v>
      </c>
      <c r="U18" s="181">
        <v>0</v>
      </c>
      <c r="V18" s="268">
        <f t="shared" si="11"/>
        <v>0</v>
      </c>
      <c r="W18" s="481"/>
      <c r="X18" s="719">
        <v>0</v>
      </c>
      <c r="Y18" s="719">
        <v>0</v>
      </c>
      <c r="Z18" s="320">
        <f t="shared" si="12"/>
        <v>0</v>
      </c>
    </row>
    <row r="19" spans="1:36" s="98" customFormat="1">
      <c r="A19" s="96"/>
      <c r="B19" s="309" t="s">
        <v>190</v>
      </c>
      <c r="C19" s="317"/>
      <c r="D19" s="311">
        <f>SUM(D15:D18)</f>
        <v>27.366299999999999</v>
      </c>
      <c r="E19" s="311">
        <f t="shared" ref="E19:Z19" si="13">SUM(E15:E18)</f>
        <v>0.31419999999999998</v>
      </c>
      <c r="F19" s="312">
        <f t="shared" si="13"/>
        <v>27.680499999999999</v>
      </c>
      <c r="G19" s="311"/>
      <c r="H19" s="311">
        <f t="shared" si="13"/>
        <v>27.366299999999999</v>
      </c>
      <c r="I19" s="311">
        <f t="shared" si="13"/>
        <v>0.31419999999999998</v>
      </c>
      <c r="J19" s="312">
        <f t="shared" si="13"/>
        <v>27.680499999999999</v>
      </c>
      <c r="K19" s="311"/>
      <c r="L19" s="311">
        <f t="shared" si="13"/>
        <v>28.125250000000001</v>
      </c>
      <c r="M19" s="311">
        <f t="shared" si="13"/>
        <v>0.33394999999999997</v>
      </c>
      <c r="N19" s="311">
        <f t="shared" si="13"/>
        <v>28.459199999999999</v>
      </c>
      <c r="O19" s="311"/>
      <c r="P19" s="311">
        <f t="shared" si="13"/>
        <v>28.17005</v>
      </c>
      <c r="Q19" s="311">
        <f t="shared" si="13"/>
        <v>0.33394999999999997</v>
      </c>
      <c r="R19" s="312">
        <f t="shared" si="13"/>
        <v>28.503999999999998</v>
      </c>
      <c r="S19" s="311"/>
      <c r="T19" s="311">
        <f t="shared" si="13"/>
        <v>27.411950000000001</v>
      </c>
      <c r="U19" s="311">
        <f t="shared" si="13"/>
        <v>0.33394999999999997</v>
      </c>
      <c r="V19" s="312">
        <f t="shared" si="13"/>
        <v>27.745899999999999</v>
      </c>
      <c r="W19" s="317"/>
      <c r="X19" s="311">
        <f>SUM(X15:X18)</f>
        <v>27.411950000000001</v>
      </c>
      <c r="Y19" s="311">
        <f t="shared" si="13"/>
        <v>0.33394999999999997</v>
      </c>
      <c r="Z19" s="312">
        <f t="shared" si="13"/>
        <v>27.745899999999999</v>
      </c>
      <c r="AA19" s="96"/>
      <c r="AB19" s="96"/>
      <c r="AC19" s="96"/>
      <c r="AD19" s="96"/>
      <c r="AE19" s="96"/>
      <c r="AF19" s="96"/>
      <c r="AG19" s="96"/>
      <c r="AH19" s="96"/>
      <c r="AI19" s="96"/>
      <c r="AJ19" s="96"/>
    </row>
    <row r="20" spans="1:36" ht="2.1" customHeight="1">
      <c r="B20" s="275"/>
      <c r="C20" s="275"/>
      <c r="D20" s="276"/>
      <c r="E20" s="276"/>
      <c r="F20" s="277"/>
      <c r="G20" s="275"/>
      <c r="H20" s="278"/>
      <c r="I20" s="278"/>
      <c r="J20" s="279"/>
      <c r="K20" s="280"/>
      <c r="L20" s="278">
        <v>0</v>
      </c>
      <c r="M20" s="278">
        <v>0</v>
      </c>
      <c r="N20" s="279">
        <v>0</v>
      </c>
      <c r="O20" s="280"/>
      <c r="P20" s="278">
        <v>0</v>
      </c>
      <c r="Q20" s="278">
        <v>0</v>
      </c>
      <c r="R20" s="279">
        <v>0</v>
      </c>
      <c r="S20" s="280"/>
      <c r="T20" s="278"/>
      <c r="U20" s="278"/>
      <c r="V20" s="279"/>
      <c r="W20" s="280"/>
      <c r="X20" s="278"/>
      <c r="Y20" s="278"/>
      <c r="Z20" s="279"/>
    </row>
    <row r="21" spans="1:36" s="86"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98" customFormat="1">
      <c r="A22" s="96"/>
      <c r="B22" s="104" t="s">
        <v>23</v>
      </c>
      <c r="C22" s="104"/>
      <c r="D22" s="105">
        <f>D12+D19</f>
        <v>32.581050000000005</v>
      </c>
      <c r="E22" s="105">
        <f>E12+E19</f>
        <v>1.3828000000000003</v>
      </c>
      <c r="F22" s="106">
        <f>F12+F19</f>
        <v>33.963850000000001</v>
      </c>
      <c r="G22" s="104"/>
      <c r="H22" s="105">
        <f>H12+H19</f>
        <v>32.581050000000005</v>
      </c>
      <c r="I22" s="105">
        <f>I12+I19</f>
        <v>1.3828000000000003</v>
      </c>
      <c r="J22" s="106">
        <f>J12+J19</f>
        <v>33.963850000000001</v>
      </c>
      <c r="K22" s="109"/>
      <c r="L22" s="107">
        <f>L12+L19</f>
        <v>33.340000000000003</v>
      </c>
      <c r="M22" s="107">
        <f>M12+M19</f>
        <v>0.43045</v>
      </c>
      <c r="N22" s="108">
        <f>N12+N19</f>
        <v>33.770450000000004</v>
      </c>
      <c r="O22" s="109"/>
      <c r="P22" s="107">
        <f t="shared" ref="P22:V22" si="14">P12+P19</f>
        <v>34.461600000000004</v>
      </c>
      <c r="Q22" s="107">
        <f t="shared" si="14"/>
        <v>0.43045</v>
      </c>
      <c r="R22" s="108">
        <f t="shared" si="14"/>
        <v>34.892049999999998</v>
      </c>
      <c r="S22" s="111"/>
      <c r="T22" s="107">
        <f t="shared" si="14"/>
        <v>33.703500000000005</v>
      </c>
      <c r="U22" s="107">
        <f t="shared" si="14"/>
        <v>0.43045</v>
      </c>
      <c r="V22" s="108">
        <f t="shared" si="14"/>
        <v>34.133949999999999</v>
      </c>
      <c r="W22" s="109"/>
      <c r="X22" s="107">
        <f>X12+X19</f>
        <v>33.703500000000005</v>
      </c>
      <c r="Y22" s="107">
        <f>Y12+Y19</f>
        <v>0.43045</v>
      </c>
      <c r="Z22" s="108">
        <f>Z12+Z19</f>
        <v>34.133949999999999</v>
      </c>
      <c r="AA22" s="96"/>
      <c r="AB22" s="96"/>
      <c r="AC22" s="96"/>
      <c r="AD22" s="96"/>
      <c r="AE22" s="96"/>
      <c r="AF22" s="96"/>
      <c r="AG22" s="96"/>
      <c r="AH22" s="96"/>
      <c r="AI22" s="96"/>
      <c r="AJ22" s="96"/>
    </row>
    <row r="23" spans="1:36" s="98" customFormat="1">
      <c r="D23" s="489"/>
      <c r="E23" s="489"/>
      <c r="F23" s="489"/>
      <c r="H23" s="489"/>
      <c r="I23" s="489"/>
      <c r="J23" s="489"/>
      <c r="K23" s="490"/>
      <c r="L23" s="490"/>
      <c r="M23" s="490"/>
      <c r="N23" s="490"/>
      <c r="O23" s="490"/>
      <c r="P23" s="490"/>
      <c r="Q23" s="490"/>
      <c r="R23" s="490"/>
      <c r="S23" s="490"/>
      <c r="T23" s="490"/>
      <c r="U23" s="490"/>
      <c r="V23" s="490"/>
      <c r="W23" s="490"/>
      <c r="X23" s="490"/>
      <c r="Y23" s="490"/>
      <c r="Z23" s="490"/>
    </row>
    <row r="24" spans="1:36">
      <c r="B24" s="302" t="s">
        <v>25</v>
      </c>
      <c r="C24" s="344"/>
      <c r="D24" s="619"/>
      <c r="E24" s="617"/>
      <c r="F24" s="340"/>
      <c r="G24" s="344"/>
      <c r="H24" s="617"/>
      <c r="I24" s="625"/>
      <c r="J24" s="343"/>
      <c r="K24" s="344"/>
      <c r="L24" s="625"/>
      <c r="M24" s="619"/>
      <c r="N24" s="627"/>
      <c r="O24" s="344"/>
      <c r="P24" s="625"/>
      <c r="Q24" s="619"/>
      <c r="R24" s="627"/>
      <c r="S24" s="344"/>
      <c r="T24" s="625"/>
      <c r="U24" s="619"/>
      <c r="V24" s="627"/>
      <c r="W24" s="344"/>
      <c r="X24" s="625"/>
      <c r="Y24" s="619"/>
      <c r="Z24" s="627"/>
    </row>
    <row r="25" spans="1:36">
      <c r="B25" s="178" t="s">
        <v>235</v>
      </c>
      <c r="C25" s="620">
        <v>162.13210999999984</v>
      </c>
      <c r="D25" s="570"/>
      <c r="E25" s="569"/>
      <c r="F25" s="95"/>
      <c r="G25" s="620">
        <v>162.13210999999984</v>
      </c>
      <c r="H25" s="444"/>
      <c r="I25" s="180"/>
      <c r="J25" s="95"/>
      <c r="K25" s="620">
        <v>162.13210999999984</v>
      </c>
      <c r="L25" s="180"/>
      <c r="M25" s="180"/>
      <c r="N25" s="95"/>
      <c r="O25" s="620">
        <v>162.13210999999984</v>
      </c>
      <c r="P25" s="180"/>
      <c r="Q25" s="180"/>
      <c r="R25" s="95"/>
      <c r="S25" s="620">
        <v>162.13210999999984</v>
      </c>
      <c r="T25" s="180"/>
      <c r="U25" s="180"/>
      <c r="V25" s="95"/>
      <c r="W25" s="620">
        <v>162.13210999999984</v>
      </c>
      <c r="X25" s="180"/>
      <c r="Y25" s="180"/>
      <c r="Z25" s="95"/>
    </row>
    <row r="26" spans="1:36" ht="27.6">
      <c r="B26" s="618" t="s">
        <v>236</v>
      </c>
      <c r="C26" s="621"/>
      <c r="D26" s="622"/>
      <c r="E26" s="623">
        <v>122.53865000000002</v>
      </c>
      <c r="F26" s="624"/>
      <c r="G26" s="621"/>
      <c r="H26" s="40"/>
      <c r="I26" s="511">
        <v>122.53865000000002</v>
      </c>
      <c r="J26" s="626"/>
      <c r="K26" s="621"/>
      <c r="L26" s="40"/>
      <c r="M26" s="628">
        <v>122.73205000000002</v>
      </c>
      <c r="N26" s="626"/>
      <c r="O26" s="621"/>
      <c r="P26" s="40"/>
      <c r="Q26" s="628">
        <v>121.61045000000001</v>
      </c>
      <c r="R26" s="626"/>
      <c r="S26" s="621"/>
      <c r="T26" s="40"/>
      <c r="U26" s="628">
        <v>122.36855</v>
      </c>
      <c r="V26" s="626"/>
      <c r="W26" s="621"/>
      <c r="X26" s="40"/>
      <c r="Y26" s="628">
        <v>122.36855</v>
      </c>
      <c r="Z26" s="626"/>
    </row>
    <row r="27" spans="1:36" s="98" customFormat="1">
      <c r="A27" s="96"/>
      <c r="B27" s="609" t="s">
        <v>24</v>
      </c>
      <c r="C27" s="610">
        <f>SUM(C25)</f>
        <v>162.13210999999984</v>
      </c>
      <c r="D27" s="611"/>
      <c r="E27" s="611">
        <f>SUM(E26)</f>
        <v>122.53865000000002</v>
      </c>
      <c r="F27" s="612"/>
      <c r="G27" s="610">
        <f>SUM(G25)</f>
        <v>162.13210999999984</v>
      </c>
      <c r="H27" s="611"/>
      <c r="I27" s="611">
        <f>SUM(I26)</f>
        <v>122.53865000000002</v>
      </c>
      <c r="J27" s="613"/>
      <c r="K27" s="614">
        <f>SUM(K25)</f>
        <v>162.13210999999984</v>
      </c>
      <c r="L27" s="615"/>
      <c r="M27" s="616">
        <f>SUM(M26)</f>
        <v>122.73205000000002</v>
      </c>
      <c r="N27" s="613"/>
      <c r="O27" s="614">
        <f>SUM(O25:O25)</f>
        <v>162.13210999999984</v>
      </c>
      <c r="P27" s="615"/>
      <c r="Q27" s="616">
        <f>SUM(Q26)</f>
        <v>121.61045000000001</v>
      </c>
      <c r="R27" s="613"/>
      <c r="S27" s="614">
        <f>SUM(S25:S25)</f>
        <v>162.13210999999984</v>
      </c>
      <c r="T27" s="615"/>
      <c r="U27" s="616">
        <f>SUM(U26)</f>
        <v>122.36855</v>
      </c>
      <c r="V27" s="613"/>
      <c r="W27" s="614">
        <f>SUM(W25:W25)</f>
        <v>162.13210999999984</v>
      </c>
      <c r="X27" s="615"/>
      <c r="Y27" s="616">
        <f>SUM(Y26)</f>
        <v>122.36855</v>
      </c>
      <c r="Z27" s="613"/>
      <c r="AA27" s="96"/>
      <c r="AB27" s="96"/>
      <c r="AC27" s="96"/>
      <c r="AD27" s="96"/>
      <c r="AE27" s="96"/>
      <c r="AF27" s="96"/>
      <c r="AG27" s="96"/>
      <c r="AH27" s="96"/>
      <c r="AI27" s="96"/>
      <c r="AJ27" s="96"/>
    </row>
    <row r="28" spans="1:36" s="86" customFormat="1">
      <c r="B28" s="484"/>
      <c r="C28" s="484"/>
      <c r="D28" s="485"/>
      <c r="E28" s="485"/>
      <c r="F28" s="486"/>
      <c r="G28" s="484"/>
      <c r="H28" s="487"/>
      <c r="I28" s="487"/>
      <c r="J28" s="488"/>
      <c r="K28" s="488"/>
      <c r="L28" s="487"/>
      <c r="M28" s="487"/>
      <c r="N28" s="488"/>
      <c r="O28" s="488"/>
      <c r="P28" s="487"/>
      <c r="Q28" s="487"/>
      <c r="R28" s="488"/>
      <c r="S28" s="488"/>
      <c r="T28" s="487"/>
      <c r="U28" s="487"/>
      <c r="V28" s="488"/>
      <c r="W28" s="488"/>
      <c r="X28" s="487"/>
      <c r="Y28" s="487"/>
      <c r="Z28" s="488"/>
    </row>
    <row r="29" spans="1:36" s="86" customFormat="1" ht="33.75" customHeight="1">
      <c r="C29" s="149"/>
    </row>
    <row r="30" spans="1:36" s="90" customFormat="1" ht="20.25" customHeight="1">
      <c r="A30" s="88"/>
      <c r="B30" s="112"/>
      <c r="C30" s="761" t="s">
        <v>10</v>
      </c>
      <c r="D30" s="761"/>
      <c r="E30" s="761"/>
      <c r="F30" s="761"/>
      <c r="G30" s="761" t="s">
        <v>11</v>
      </c>
      <c r="H30" s="761"/>
      <c r="I30" s="761"/>
      <c r="J30" s="761" t="s">
        <v>10</v>
      </c>
      <c r="K30" s="761" t="s">
        <v>12</v>
      </c>
      <c r="L30" s="761"/>
      <c r="M30" s="761"/>
      <c r="N30" s="761" t="s">
        <v>10</v>
      </c>
      <c r="O30" s="761" t="s">
        <v>13</v>
      </c>
      <c r="P30" s="761"/>
      <c r="Q30" s="761"/>
      <c r="R30" s="761" t="s">
        <v>10</v>
      </c>
      <c r="S30" s="761" t="s">
        <v>14</v>
      </c>
      <c r="T30" s="761"/>
      <c r="U30" s="761"/>
      <c r="V30" s="761" t="s">
        <v>10</v>
      </c>
      <c r="W30" s="761" t="s">
        <v>15</v>
      </c>
      <c r="X30" s="761"/>
      <c r="Y30" s="761"/>
      <c r="Z30" s="761" t="s">
        <v>10</v>
      </c>
      <c r="AA30" s="88"/>
      <c r="AB30" s="88"/>
      <c r="AC30" s="88"/>
      <c r="AD30" s="88"/>
      <c r="AE30" s="88"/>
      <c r="AF30" s="88"/>
      <c r="AG30" s="88"/>
      <c r="AH30" s="88"/>
      <c r="AI30" s="88"/>
      <c r="AJ30" s="88"/>
    </row>
    <row r="31" spans="1:36" ht="41.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36">
      <c r="B32" s="302" t="s">
        <v>188</v>
      </c>
      <c r="C32" s="332"/>
      <c r="D32" s="333"/>
      <c r="E32" s="333"/>
      <c r="F32" s="334"/>
      <c r="G32" s="336"/>
      <c r="H32" s="333"/>
      <c r="I32" s="333"/>
      <c r="J32" s="334"/>
      <c r="K32" s="336"/>
      <c r="L32" s="333"/>
      <c r="M32" s="333"/>
      <c r="N32" s="337"/>
      <c r="O32" s="336"/>
      <c r="P32" s="338"/>
      <c r="Q32" s="338"/>
      <c r="R32" s="337"/>
      <c r="S32" s="336"/>
      <c r="T32" s="338"/>
      <c r="U32" s="338"/>
      <c r="V32" s="337"/>
      <c r="W32" s="336"/>
      <c r="X32" s="333"/>
      <c r="Y32" s="333"/>
      <c r="Z32" s="339"/>
    </row>
    <row r="33" spans="1:36">
      <c r="B33" s="34" t="str">
        <f>API</f>
        <v>Agricultural &amp; Pumping Interruptible (API)</v>
      </c>
      <c r="C33" s="481"/>
      <c r="D33" s="180">
        <v>0</v>
      </c>
      <c r="E33" s="180">
        <v>0</v>
      </c>
      <c r="F33" s="268">
        <f>IF(D33="","",SUM(C33:E33))</f>
        <v>0</v>
      </c>
      <c r="G33" s="481"/>
      <c r="H33" s="180">
        <v>0</v>
      </c>
      <c r="I33" s="180">
        <v>0</v>
      </c>
      <c r="J33" s="268">
        <f>IF(H33="","",SUM(G33:I33))</f>
        <v>0</v>
      </c>
      <c r="K33" s="481"/>
      <c r="L33" s="180">
        <v>0</v>
      </c>
      <c r="M33" s="180">
        <v>0</v>
      </c>
      <c r="N33" s="268">
        <f>IF(L33="","",SUM(K33:M33))</f>
        <v>0</v>
      </c>
      <c r="O33" s="481"/>
      <c r="P33" s="180">
        <v>0</v>
      </c>
      <c r="Q33" s="180">
        <v>0</v>
      </c>
      <c r="R33" s="268">
        <f>IF(P33="","",SUM(O33:Q33))</f>
        <v>0</v>
      </c>
      <c r="S33" s="481"/>
      <c r="T33" s="39"/>
      <c r="U33" s="39"/>
      <c r="V33" s="268" t="str">
        <f>IF(T33="","",SUM(S33:U33))</f>
        <v/>
      </c>
      <c r="W33" s="481"/>
      <c r="X33" s="180"/>
      <c r="Y33" s="180"/>
      <c r="Z33" s="95" t="str">
        <f>IF(X33="","",SUM(W33:Y33))</f>
        <v/>
      </c>
    </row>
    <row r="34" spans="1:36">
      <c r="B34" s="34" t="str">
        <f>BIPG</f>
        <v>Base Interruptible Program (BIP)</v>
      </c>
      <c r="C34" s="481"/>
      <c r="D34" s="180">
        <v>0</v>
      </c>
      <c r="E34" s="180">
        <v>0</v>
      </c>
      <c r="F34" s="268">
        <f t="shared" ref="F34:F36" si="15">IF(D34="","",SUM(C34:E34))</f>
        <v>0</v>
      </c>
      <c r="G34" s="481"/>
      <c r="H34" s="180">
        <v>0</v>
      </c>
      <c r="I34" s="180">
        <v>0</v>
      </c>
      <c r="J34" s="268">
        <f t="shared" ref="J34:J36" si="16">IF(H34="","",SUM(G34:I34))</f>
        <v>0</v>
      </c>
      <c r="K34" s="481"/>
      <c r="L34" s="180">
        <v>0</v>
      </c>
      <c r="M34" s="180">
        <v>0</v>
      </c>
      <c r="N34" s="268">
        <f t="shared" ref="N34:N36" si="17">IF(L34="","",SUM(K34:M34))</f>
        <v>0</v>
      </c>
      <c r="O34" s="481"/>
      <c r="P34" s="180">
        <v>0</v>
      </c>
      <c r="Q34" s="180">
        <v>0</v>
      </c>
      <c r="R34" s="268">
        <f t="shared" ref="R34:R36" si="18">IF(P34="","",SUM(O34:Q34))</f>
        <v>0</v>
      </c>
      <c r="S34" s="481"/>
      <c r="T34" s="39"/>
      <c r="U34" s="39"/>
      <c r="V34" s="268" t="str">
        <f t="shared" ref="V34:V36" si="19">IF(T34="","",SUM(S34:U34))</f>
        <v/>
      </c>
      <c r="W34" s="481"/>
      <c r="X34" s="180"/>
      <c r="Y34" s="180"/>
      <c r="Z34" s="95" t="str">
        <f t="shared" ref="Z34:Z36" si="20">IF(X34="","",SUM(W34:Y34))</f>
        <v/>
      </c>
    </row>
    <row r="35" spans="1:36">
      <c r="B35" s="34" t="str">
        <f>CBPG</f>
        <v>Capacity Bidding Program (CBP)</v>
      </c>
      <c r="C35" s="481"/>
      <c r="D35" s="180">
        <v>6.2915500000000026</v>
      </c>
      <c r="E35" s="180">
        <v>9.6500000000000002E-2</v>
      </c>
      <c r="F35" s="268">
        <f t="shared" si="15"/>
        <v>6.3880500000000024</v>
      </c>
      <c r="G35" s="481"/>
      <c r="H35" s="180">
        <v>6.2915500000000026</v>
      </c>
      <c r="I35" s="180">
        <v>9.6500000000000002E-2</v>
      </c>
      <c r="J35" s="268">
        <f t="shared" si="16"/>
        <v>6.3880500000000024</v>
      </c>
      <c r="K35" s="481"/>
      <c r="L35" s="180">
        <v>6.2915500000000026</v>
      </c>
      <c r="M35" s="180">
        <v>9.6500000000000002E-2</v>
      </c>
      <c r="N35" s="268">
        <f t="shared" si="17"/>
        <v>6.3880500000000024</v>
      </c>
      <c r="O35" s="481"/>
      <c r="P35" s="180">
        <v>6.2915500000000026</v>
      </c>
      <c r="Q35" s="180">
        <v>9.6500000000000002E-2</v>
      </c>
      <c r="R35" s="268">
        <f t="shared" si="18"/>
        <v>6.3880500000000024</v>
      </c>
      <c r="S35" s="481"/>
      <c r="T35" s="180"/>
      <c r="U35" s="180"/>
      <c r="V35" s="268" t="str">
        <f t="shared" si="19"/>
        <v/>
      </c>
      <c r="W35" s="481"/>
      <c r="X35" s="180"/>
      <c r="Y35" s="180"/>
      <c r="Z35" s="95" t="str">
        <f t="shared" si="20"/>
        <v/>
      </c>
    </row>
    <row r="36" spans="1:36">
      <c r="B36" s="34" t="str">
        <f>SDPG</f>
        <v>Summer Discount Plan Program (SDP)</v>
      </c>
      <c r="C36" s="481"/>
      <c r="D36" s="180">
        <v>0</v>
      </c>
      <c r="E36" s="180">
        <v>0</v>
      </c>
      <c r="F36" s="268">
        <f t="shared" si="15"/>
        <v>0</v>
      </c>
      <c r="G36" s="481"/>
      <c r="H36" s="180">
        <v>0</v>
      </c>
      <c r="I36" s="180">
        <v>0</v>
      </c>
      <c r="J36" s="268">
        <f t="shared" si="16"/>
        <v>0</v>
      </c>
      <c r="K36" s="481"/>
      <c r="L36" s="180">
        <v>0</v>
      </c>
      <c r="M36" s="180">
        <v>0</v>
      </c>
      <c r="N36" s="268">
        <f t="shared" si="17"/>
        <v>0</v>
      </c>
      <c r="O36" s="481"/>
      <c r="P36" s="180">
        <v>0</v>
      </c>
      <c r="Q36" s="180">
        <v>0</v>
      </c>
      <c r="R36" s="268">
        <f t="shared" si="18"/>
        <v>0</v>
      </c>
      <c r="S36" s="481"/>
      <c r="T36" s="39"/>
      <c r="U36" s="39"/>
      <c r="V36" s="268" t="str">
        <f t="shared" si="19"/>
        <v/>
      </c>
      <c r="W36" s="481"/>
      <c r="X36" s="180"/>
      <c r="Y36" s="180"/>
      <c r="Z36" s="320" t="str">
        <f t="shared" si="20"/>
        <v/>
      </c>
    </row>
    <row r="37" spans="1:36" s="98" customFormat="1">
      <c r="A37" s="96"/>
      <c r="B37" s="97" t="s">
        <v>190</v>
      </c>
      <c r="C37" s="310"/>
      <c r="D37" s="311">
        <f t="shared" ref="D37:Z37" si="21">SUM(D33:D36)</f>
        <v>6.2915500000000026</v>
      </c>
      <c r="E37" s="311">
        <f t="shared" si="21"/>
        <v>9.6500000000000002E-2</v>
      </c>
      <c r="F37" s="312">
        <f t="shared" si="21"/>
        <v>6.3880500000000024</v>
      </c>
      <c r="G37" s="311"/>
      <c r="H37" s="311">
        <f t="shared" si="21"/>
        <v>6.2915500000000026</v>
      </c>
      <c r="I37" s="311">
        <f t="shared" si="21"/>
        <v>9.6500000000000002E-2</v>
      </c>
      <c r="J37" s="312">
        <f t="shared" si="21"/>
        <v>6.3880500000000024</v>
      </c>
      <c r="K37" s="311"/>
      <c r="L37" s="311">
        <f t="shared" si="21"/>
        <v>6.2915500000000026</v>
      </c>
      <c r="M37" s="311">
        <f t="shared" si="21"/>
        <v>9.6500000000000002E-2</v>
      </c>
      <c r="N37" s="312">
        <f t="shared" si="21"/>
        <v>6.3880500000000024</v>
      </c>
      <c r="O37" s="311"/>
      <c r="P37" s="311">
        <f t="shared" si="21"/>
        <v>6.2915500000000026</v>
      </c>
      <c r="Q37" s="311">
        <f t="shared" si="21"/>
        <v>9.6500000000000002E-2</v>
      </c>
      <c r="R37" s="312">
        <f t="shared" si="21"/>
        <v>6.3880500000000024</v>
      </c>
      <c r="S37" s="311"/>
      <c r="T37" s="311">
        <f t="shared" si="21"/>
        <v>0</v>
      </c>
      <c r="U37" s="311">
        <f t="shared" si="21"/>
        <v>0</v>
      </c>
      <c r="V37" s="312">
        <f t="shared" si="21"/>
        <v>0</v>
      </c>
      <c r="W37" s="311"/>
      <c r="X37" s="311">
        <f t="shared" si="21"/>
        <v>0</v>
      </c>
      <c r="Y37" s="311">
        <f t="shared" si="21"/>
        <v>0</v>
      </c>
      <c r="Z37" s="312">
        <f t="shared" si="21"/>
        <v>0</v>
      </c>
      <c r="AA37" s="96"/>
      <c r="AB37" s="96"/>
      <c r="AC37" s="96"/>
      <c r="AD37" s="96"/>
      <c r="AE37" s="96"/>
      <c r="AF37" s="96"/>
      <c r="AG37" s="96"/>
      <c r="AH37" s="96"/>
      <c r="AI37" s="96"/>
      <c r="AJ37" s="96"/>
    </row>
    <row r="38" spans="1:36" s="86" customFormat="1" ht="6" customHeight="1">
      <c r="B38" s="600"/>
      <c r="C38" s="601"/>
      <c r="D38" s="602"/>
      <c r="E38" s="602"/>
      <c r="F38" s="603"/>
      <c r="G38" s="601"/>
      <c r="H38" s="604"/>
      <c r="I38" s="604"/>
      <c r="J38" s="605"/>
      <c r="K38" s="605"/>
      <c r="L38" s="604"/>
      <c r="M38" s="604"/>
      <c r="N38" s="605"/>
      <c r="O38" s="605"/>
      <c r="P38" s="604"/>
      <c r="Q38" s="604"/>
      <c r="R38" s="605"/>
      <c r="S38" s="605"/>
      <c r="T38" s="604"/>
      <c r="U38" s="604"/>
      <c r="V38" s="605"/>
      <c r="W38" s="605"/>
      <c r="X38" s="604"/>
      <c r="Y38" s="604"/>
      <c r="Z38" s="605"/>
    </row>
    <row r="39" spans="1:36">
      <c r="B39" s="302" t="s">
        <v>189</v>
      </c>
      <c r="C39" s="332"/>
      <c r="D39" s="333"/>
      <c r="E39" s="333"/>
      <c r="F39" s="334"/>
      <c r="G39" s="336"/>
      <c r="H39" s="333"/>
      <c r="I39" s="333"/>
      <c r="J39" s="334"/>
      <c r="K39" s="336"/>
      <c r="L39" s="333"/>
      <c r="M39" s="333"/>
      <c r="N39" s="337"/>
      <c r="O39" s="336"/>
      <c r="P39" s="338"/>
      <c r="Q39" s="338"/>
      <c r="R39" s="337"/>
      <c r="S39" s="336"/>
      <c r="T39" s="338"/>
      <c r="U39" s="338"/>
      <c r="V39" s="337"/>
      <c r="W39" s="336"/>
      <c r="X39" s="333"/>
      <c r="Y39" s="333"/>
      <c r="Z39" s="339"/>
    </row>
    <row r="40" spans="1:36">
      <c r="B40" s="178" t="str">
        <f>CPP</f>
        <v>Critical Peak Pricing (CPP)</v>
      </c>
      <c r="C40" s="481"/>
      <c r="D40" s="180">
        <v>4.7260500000000008</v>
      </c>
      <c r="E40" s="180">
        <v>0.33394999999999997</v>
      </c>
      <c r="F40" s="268">
        <f>IF(D40="","",SUM(C40:E40))</f>
        <v>5.0600000000000005</v>
      </c>
      <c r="G40" s="481"/>
      <c r="H40" s="180">
        <v>4.7260500000000008</v>
      </c>
      <c r="I40" s="180">
        <v>0.33394999999999997</v>
      </c>
      <c r="J40" s="268">
        <f>IF(H40="","",SUM(G40:I40))</f>
        <v>5.0600000000000005</v>
      </c>
      <c r="K40" s="481"/>
      <c r="L40" s="180">
        <v>4.483550000000001</v>
      </c>
      <c r="M40" s="180">
        <v>0.33394999999999997</v>
      </c>
      <c r="N40" s="268">
        <f>IF(L40="","",SUM(K40:M40))</f>
        <v>4.8175000000000008</v>
      </c>
      <c r="O40" s="481"/>
      <c r="P40" s="180">
        <v>4.483550000000001</v>
      </c>
      <c r="Q40" s="180">
        <v>0.33394999999999997</v>
      </c>
      <c r="R40" s="268">
        <f>IF(P40="","",SUM(O40:Q40))</f>
        <v>4.8175000000000008</v>
      </c>
      <c r="S40" s="481"/>
      <c r="T40" s="39"/>
      <c r="U40" s="39"/>
      <c r="V40" s="268" t="str">
        <f>IF(T40="","",SUM(S40:U40))</f>
        <v/>
      </c>
      <c r="W40" s="481"/>
      <c r="X40" s="180"/>
      <c r="Y40" s="180"/>
      <c r="Z40" s="95" t="str">
        <f>IF(X40="","",SUM(W40:Y40))</f>
        <v/>
      </c>
    </row>
    <row r="41" spans="1:36">
      <c r="B41" s="259" t="str">
        <f>OBMC</f>
        <v>Optional Binding Mandatory Curtailment (OBMC)</v>
      </c>
      <c r="C41" s="481"/>
      <c r="D41" s="180">
        <v>0</v>
      </c>
      <c r="E41" s="180">
        <v>0</v>
      </c>
      <c r="F41" s="268">
        <f t="shared" ref="F41:F43" si="22">IF(D41="","",SUM(C41:E41))</f>
        <v>0</v>
      </c>
      <c r="G41" s="481"/>
      <c r="H41" s="180">
        <v>0</v>
      </c>
      <c r="I41" s="180">
        <v>0</v>
      </c>
      <c r="J41" s="268">
        <f t="shared" ref="J41:J43" si="23">IF(H41="","",SUM(G41:I41))</f>
        <v>0</v>
      </c>
      <c r="K41" s="481"/>
      <c r="L41" s="180">
        <v>0</v>
      </c>
      <c r="M41" s="180">
        <v>0</v>
      </c>
      <c r="N41" s="268">
        <f t="shared" ref="N41:N43" si="24">IF(L41="","",SUM(K41:M41))</f>
        <v>0</v>
      </c>
      <c r="O41" s="481"/>
      <c r="P41" s="180">
        <v>0</v>
      </c>
      <c r="Q41" s="180">
        <v>0</v>
      </c>
      <c r="R41" s="268">
        <f t="shared" ref="R41:R43" si="25">IF(P41="","",SUM(O41:Q41))</f>
        <v>0</v>
      </c>
      <c r="S41" s="481"/>
      <c r="T41" s="39"/>
      <c r="U41" s="39"/>
      <c r="V41" s="268" t="str">
        <f t="shared" ref="V41:V43" si="26">IF(T41="","",SUM(S41:U41))</f>
        <v/>
      </c>
      <c r="W41" s="481"/>
      <c r="X41" s="39"/>
      <c r="Y41" s="39"/>
      <c r="Z41" s="95" t="str">
        <f t="shared" ref="Z41:Z43" si="27">IF(X41="","",SUM(W41:Y41))</f>
        <v/>
      </c>
    </row>
    <row r="42" spans="1:36">
      <c r="B42" s="259" t="str">
        <f>RTP</f>
        <v>Real Time Pricing (RTP)</v>
      </c>
      <c r="C42" s="481"/>
      <c r="D42" s="180">
        <v>22.6859</v>
      </c>
      <c r="E42" s="180">
        <v>0</v>
      </c>
      <c r="F42" s="268">
        <f t="shared" si="22"/>
        <v>22.6859</v>
      </c>
      <c r="G42" s="481"/>
      <c r="H42" s="180">
        <v>22.6859</v>
      </c>
      <c r="I42" s="180">
        <v>0</v>
      </c>
      <c r="J42" s="268">
        <f t="shared" si="23"/>
        <v>22.6859</v>
      </c>
      <c r="K42" s="481"/>
      <c r="L42" s="180">
        <v>22.6859</v>
      </c>
      <c r="M42" s="180">
        <v>0</v>
      </c>
      <c r="N42" s="268">
        <f t="shared" si="24"/>
        <v>22.6859</v>
      </c>
      <c r="O42" s="481"/>
      <c r="P42" s="180">
        <v>22.6859</v>
      </c>
      <c r="Q42" s="180">
        <v>0</v>
      </c>
      <c r="R42" s="268">
        <f t="shared" si="25"/>
        <v>22.6859</v>
      </c>
      <c r="S42" s="481"/>
      <c r="T42" s="180"/>
      <c r="U42" s="180"/>
      <c r="V42" s="268" t="str">
        <f t="shared" si="26"/>
        <v/>
      </c>
      <c r="W42" s="481"/>
      <c r="X42" s="180"/>
      <c r="Y42" s="180"/>
      <c r="Z42" s="95" t="str">
        <f t="shared" si="27"/>
        <v/>
      </c>
    </row>
    <row r="43" spans="1:36">
      <c r="B43" s="34" t="str">
        <f>SLRP</f>
        <v>Scheduled Load Reduction Program (SLRP)</v>
      </c>
      <c r="C43" s="481"/>
      <c r="D43" s="181">
        <v>0</v>
      </c>
      <c r="E43" s="181">
        <v>0</v>
      </c>
      <c r="F43" s="268">
        <f t="shared" si="22"/>
        <v>0</v>
      </c>
      <c r="G43" s="481"/>
      <c r="H43" s="181">
        <v>0</v>
      </c>
      <c r="I43" s="181">
        <v>0</v>
      </c>
      <c r="J43" s="268">
        <f t="shared" si="23"/>
        <v>0</v>
      </c>
      <c r="K43" s="481"/>
      <c r="L43" s="180">
        <v>0</v>
      </c>
      <c r="M43" s="180">
        <v>0</v>
      </c>
      <c r="N43" s="268">
        <f t="shared" si="24"/>
        <v>0</v>
      </c>
      <c r="O43" s="481"/>
      <c r="P43" s="180">
        <v>0</v>
      </c>
      <c r="Q43" s="180">
        <v>0</v>
      </c>
      <c r="R43" s="268">
        <f t="shared" si="25"/>
        <v>0</v>
      </c>
      <c r="S43" s="481"/>
      <c r="T43" s="181"/>
      <c r="U43" s="181"/>
      <c r="V43" s="268" t="str">
        <f t="shared" si="26"/>
        <v/>
      </c>
      <c r="W43" s="481"/>
      <c r="X43" s="181"/>
      <c r="Y43" s="181"/>
      <c r="Z43" s="320" t="str">
        <f t="shared" si="27"/>
        <v/>
      </c>
    </row>
    <row r="44" spans="1:36" s="98" customFormat="1" ht="14.4" thickBot="1">
      <c r="A44" s="96"/>
      <c r="B44" s="309" t="s">
        <v>190</v>
      </c>
      <c r="C44" s="281"/>
      <c r="D44" s="282">
        <f t="shared" ref="D44:Z44" si="28">SUM(D40:D43)</f>
        <v>27.411950000000001</v>
      </c>
      <c r="E44" s="282">
        <f t="shared" si="28"/>
        <v>0.33394999999999997</v>
      </c>
      <c r="F44" s="445">
        <f t="shared" si="28"/>
        <v>27.745899999999999</v>
      </c>
      <c r="G44" s="282"/>
      <c r="H44" s="282">
        <f t="shared" si="28"/>
        <v>27.411950000000001</v>
      </c>
      <c r="I44" s="282">
        <f t="shared" si="28"/>
        <v>0.33394999999999997</v>
      </c>
      <c r="J44" s="445">
        <f t="shared" si="28"/>
        <v>27.745899999999999</v>
      </c>
      <c r="K44" s="282"/>
      <c r="L44" s="282">
        <f t="shared" si="28"/>
        <v>27.169450000000001</v>
      </c>
      <c r="M44" s="282">
        <f t="shared" si="28"/>
        <v>0.33394999999999997</v>
      </c>
      <c r="N44" s="445">
        <f t="shared" si="28"/>
        <v>27.503399999999999</v>
      </c>
      <c r="O44" s="282"/>
      <c r="P44" s="282">
        <f t="shared" si="28"/>
        <v>27.169450000000001</v>
      </c>
      <c r="Q44" s="282">
        <f t="shared" si="28"/>
        <v>0.33394999999999997</v>
      </c>
      <c r="R44" s="445">
        <f t="shared" si="28"/>
        <v>27.503399999999999</v>
      </c>
      <c r="S44" s="282"/>
      <c r="T44" s="282">
        <f t="shared" si="28"/>
        <v>0</v>
      </c>
      <c r="U44" s="282">
        <f t="shared" si="28"/>
        <v>0</v>
      </c>
      <c r="V44" s="445">
        <f t="shared" si="28"/>
        <v>0</v>
      </c>
      <c r="W44" s="282"/>
      <c r="X44" s="282">
        <f t="shared" si="28"/>
        <v>0</v>
      </c>
      <c r="Y44" s="282">
        <f t="shared" si="28"/>
        <v>0</v>
      </c>
      <c r="Z44" s="445">
        <f t="shared" si="28"/>
        <v>0</v>
      </c>
      <c r="AA44" s="96"/>
      <c r="AB44" s="96"/>
      <c r="AC44" s="96"/>
      <c r="AD44" s="96"/>
      <c r="AE44" s="96"/>
      <c r="AF44" s="96"/>
      <c r="AG44" s="96"/>
      <c r="AH44" s="96"/>
      <c r="AI44" s="96"/>
      <c r="AJ44" s="96"/>
    </row>
    <row r="45" spans="1:36" ht="2.1" customHeight="1" thickTop="1">
      <c r="B45" s="275"/>
      <c r="C45" s="275"/>
      <c r="D45" s="276"/>
      <c r="E45" s="276"/>
      <c r="F45" s="277"/>
      <c r="G45" s="275"/>
      <c r="H45" s="278"/>
      <c r="I45" s="278"/>
      <c r="J45" s="279"/>
      <c r="K45" s="280"/>
      <c r="L45" s="278"/>
      <c r="M45" s="278"/>
      <c r="N45" s="279"/>
      <c r="O45" s="280"/>
      <c r="P45" s="278"/>
      <c r="Q45" s="278"/>
      <c r="R45" s="279"/>
      <c r="S45" s="280"/>
      <c r="T45" s="278"/>
      <c r="U45" s="278"/>
      <c r="V45" s="279"/>
      <c r="W45" s="280"/>
      <c r="X45" s="278"/>
      <c r="Y45" s="278"/>
      <c r="Z45" s="279"/>
    </row>
    <row r="46" spans="1:36" s="86"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36" s="98" customFormat="1">
      <c r="A47" s="96"/>
      <c r="B47" s="104" t="s">
        <v>23</v>
      </c>
      <c r="C47" s="104"/>
      <c r="D47" s="105">
        <f>D37+D44</f>
        <v>33.703500000000005</v>
      </c>
      <c r="E47" s="105">
        <f>E37+E44</f>
        <v>0.43045</v>
      </c>
      <c r="F47" s="106">
        <f>F37+F44</f>
        <v>34.133949999999999</v>
      </c>
      <c r="G47" s="104"/>
      <c r="H47" s="105">
        <f>H37+H44</f>
        <v>33.703500000000005</v>
      </c>
      <c r="I47" s="105">
        <f>I37+I44</f>
        <v>0.43045</v>
      </c>
      <c r="J47" s="106">
        <f>J37+J44</f>
        <v>34.133949999999999</v>
      </c>
      <c r="K47" s="109"/>
      <c r="L47" s="107">
        <f>L37+L44</f>
        <v>33.461000000000006</v>
      </c>
      <c r="M47" s="107">
        <f>M37+M44</f>
        <v>0.43045</v>
      </c>
      <c r="N47" s="108">
        <f>N37+N44</f>
        <v>33.891449999999999</v>
      </c>
      <c r="O47" s="109"/>
      <c r="P47" s="107">
        <f>P37+P44</f>
        <v>33.461000000000006</v>
      </c>
      <c r="Q47" s="107">
        <f>Q37+Q44</f>
        <v>0.43045</v>
      </c>
      <c r="R47" s="108">
        <f>R37+R44</f>
        <v>33.891449999999999</v>
      </c>
      <c r="S47" s="109"/>
      <c r="T47" s="107">
        <f>T37+T44</f>
        <v>0</v>
      </c>
      <c r="U47" s="107">
        <f>U37+U44</f>
        <v>0</v>
      </c>
      <c r="V47" s="108">
        <f>V37+V44</f>
        <v>0</v>
      </c>
      <c r="W47" s="109"/>
      <c r="X47" s="107">
        <f>X37+X44</f>
        <v>0</v>
      </c>
      <c r="Y47" s="107">
        <f>Y37+Y44</f>
        <v>0</v>
      </c>
      <c r="Z47" s="108">
        <f>Z37+Z44</f>
        <v>0</v>
      </c>
      <c r="AA47" s="96"/>
      <c r="AB47" s="96"/>
      <c r="AC47" s="96"/>
      <c r="AD47" s="96"/>
      <c r="AE47" s="96"/>
      <c r="AF47" s="96"/>
      <c r="AG47" s="96"/>
      <c r="AH47" s="96"/>
      <c r="AI47" s="96"/>
      <c r="AJ47" s="96"/>
    </row>
    <row r="48" spans="1:36" s="114" customFormat="1">
      <c r="A48" s="113"/>
      <c r="B48" s="497"/>
      <c r="C48" s="498"/>
      <c r="D48" s="499"/>
      <c r="E48" s="499"/>
      <c r="F48" s="500"/>
      <c r="G48" s="498"/>
      <c r="H48" s="501"/>
      <c r="I48" s="501"/>
      <c r="J48" s="502"/>
      <c r="K48" s="502"/>
      <c r="L48" s="501"/>
      <c r="M48" s="501"/>
      <c r="N48" s="502"/>
      <c r="O48" s="502"/>
      <c r="P48" s="501"/>
      <c r="Q48" s="501"/>
      <c r="R48" s="502"/>
      <c r="S48" s="502"/>
      <c r="T48" s="501"/>
      <c r="U48" s="501"/>
      <c r="V48" s="502"/>
      <c r="W48" s="502"/>
      <c r="X48" s="501"/>
      <c r="Y48" s="501"/>
      <c r="Z48" s="502"/>
      <c r="AA48" s="113"/>
      <c r="AB48" s="113"/>
      <c r="AC48" s="113"/>
      <c r="AD48" s="113"/>
      <c r="AE48" s="113"/>
      <c r="AF48" s="113"/>
      <c r="AG48" s="113"/>
      <c r="AH48" s="113"/>
      <c r="AI48" s="113"/>
      <c r="AJ48" s="113"/>
    </row>
    <row r="49" spans="1:36">
      <c r="B49" s="302" t="s">
        <v>25</v>
      </c>
      <c r="C49" s="344"/>
      <c r="D49" s="619"/>
      <c r="E49" s="617"/>
      <c r="F49" s="340"/>
      <c r="G49" s="344"/>
      <c r="H49" s="617"/>
      <c r="I49" s="625"/>
      <c r="J49" s="343"/>
      <c r="K49" s="344"/>
      <c r="L49" s="625"/>
      <c r="M49" s="619"/>
      <c r="N49" s="627"/>
      <c r="O49" s="344"/>
      <c r="P49" s="625"/>
      <c r="Q49" s="619"/>
      <c r="R49" s="627"/>
      <c r="S49" s="344"/>
      <c r="T49" s="625"/>
      <c r="U49" s="619"/>
      <c r="V49" s="627"/>
      <c r="W49" s="344"/>
      <c r="X49" s="625"/>
      <c r="Y49" s="619"/>
      <c r="Z49" s="627"/>
    </row>
    <row r="50" spans="1:36">
      <c r="B50" s="178" t="s">
        <v>235</v>
      </c>
      <c r="C50" s="620">
        <v>162.13210999999984</v>
      </c>
      <c r="D50" s="570"/>
      <c r="E50" s="569"/>
      <c r="F50" s="95"/>
      <c r="G50" s="620">
        <v>162.13210999999984</v>
      </c>
      <c r="H50" s="444"/>
      <c r="I50" s="180"/>
      <c r="J50" s="95"/>
      <c r="K50" s="620">
        <v>162.13210999999984</v>
      </c>
      <c r="L50" s="180"/>
      <c r="M50" s="180"/>
      <c r="N50" s="95"/>
      <c r="O50" s="620">
        <v>162.13210999999984</v>
      </c>
      <c r="P50" s="180"/>
      <c r="Q50" s="180"/>
      <c r="R50" s="95"/>
      <c r="S50" s="620"/>
      <c r="T50" s="180"/>
      <c r="U50" s="180"/>
      <c r="V50" s="95"/>
      <c r="W50" s="620"/>
      <c r="X50" s="180"/>
      <c r="Y50" s="180"/>
      <c r="Z50" s="95"/>
    </row>
    <row r="51" spans="1:36" ht="27.6">
      <c r="B51" s="618" t="s">
        <v>236</v>
      </c>
      <c r="C51" s="621"/>
      <c r="D51" s="622"/>
      <c r="E51" s="623">
        <v>122.36855</v>
      </c>
      <c r="F51" s="624"/>
      <c r="G51" s="621"/>
      <c r="H51" s="40"/>
      <c r="I51" s="511">
        <v>122.36855</v>
      </c>
      <c r="J51" s="626"/>
      <c r="K51" s="621"/>
      <c r="L51" s="40"/>
      <c r="M51" s="628">
        <v>122.61104999999999</v>
      </c>
      <c r="N51" s="626"/>
      <c r="O51" s="621"/>
      <c r="P51" s="40"/>
      <c r="Q51" s="628">
        <v>122.61104999999999</v>
      </c>
      <c r="R51" s="626"/>
      <c r="S51" s="621"/>
      <c r="T51" s="40"/>
      <c r="U51" s="628"/>
      <c r="V51" s="626"/>
      <c r="W51" s="621"/>
      <c r="X51" s="40"/>
      <c r="Y51" s="628"/>
      <c r="Z51" s="626"/>
    </row>
    <row r="52" spans="1:36" s="98" customFormat="1">
      <c r="A52" s="96"/>
      <c r="B52" s="110" t="s">
        <v>24</v>
      </c>
      <c r="C52" s="111">
        <f>SUM(C50)</f>
        <v>162.13210999999984</v>
      </c>
      <c r="D52" s="105"/>
      <c r="E52" s="105">
        <f>SUM(E51)</f>
        <v>122.36855</v>
      </c>
      <c r="F52" s="106"/>
      <c r="G52" s="111">
        <f>SUM(G50)</f>
        <v>162.13210999999984</v>
      </c>
      <c r="H52" s="105"/>
      <c r="I52" s="105">
        <f>SUM(I51)</f>
        <v>122.36855</v>
      </c>
      <c r="J52" s="108"/>
      <c r="K52" s="109">
        <f>SUM(K50:K50)</f>
        <v>162.13210999999984</v>
      </c>
      <c r="L52" s="52"/>
      <c r="M52" s="107">
        <f>SUM(M51)</f>
        <v>122.61104999999999</v>
      </c>
      <c r="N52" s="108"/>
      <c r="O52" s="109">
        <f>SUM(O50:O50)</f>
        <v>162.13210999999984</v>
      </c>
      <c r="P52" s="52"/>
      <c r="Q52" s="107">
        <f>SUM(Q51)</f>
        <v>122.61104999999999</v>
      </c>
      <c r="R52" s="108"/>
      <c r="S52" s="109">
        <f>SUM(S50:S50)</f>
        <v>0</v>
      </c>
      <c r="T52" s="52"/>
      <c r="U52" s="107">
        <f>SUM(U51)</f>
        <v>0</v>
      </c>
      <c r="V52" s="108"/>
      <c r="W52" s="109">
        <f>SUM(W50:W50)</f>
        <v>0</v>
      </c>
      <c r="X52" s="52"/>
      <c r="Y52" s="107">
        <f>SUM(Y51)</f>
        <v>0</v>
      </c>
      <c r="Z52" s="108"/>
      <c r="AA52" s="96"/>
      <c r="AB52" s="96"/>
      <c r="AC52" s="96"/>
      <c r="AD52" s="96"/>
      <c r="AE52" s="96"/>
      <c r="AF52" s="96"/>
      <c r="AG52" s="96"/>
      <c r="AH52" s="96"/>
      <c r="AI52" s="96"/>
      <c r="AJ52" s="96"/>
    </row>
    <row r="53" spans="1:36" s="115" customFormat="1">
      <c r="B53" s="96"/>
      <c r="C53" s="116"/>
      <c r="D53" s="116"/>
      <c r="E53" s="116"/>
      <c r="F53" s="117"/>
      <c r="G53" s="118"/>
      <c r="H53" s="119"/>
      <c r="I53" s="120"/>
      <c r="J53" s="118"/>
      <c r="K53" s="118"/>
      <c r="L53" s="119"/>
      <c r="M53" s="120"/>
      <c r="N53" s="118"/>
      <c r="O53" s="118"/>
      <c r="P53" s="119"/>
      <c r="Q53" s="120"/>
      <c r="R53" s="118"/>
      <c r="S53" s="118"/>
      <c r="T53" s="119"/>
      <c r="U53" s="120"/>
      <c r="V53" s="118"/>
      <c r="W53" s="118"/>
      <c r="X53" s="119"/>
      <c r="Y53" s="120"/>
      <c r="Z53" s="118"/>
    </row>
    <row r="54" spans="1:36" s="86" customFormat="1">
      <c r="B54" s="96" t="s">
        <v>16</v>
      </c>
      <c r="C54" s="96"/>
      <c r="D54" s="121"/>
      <c r="E54" s="121"/>
      <c r="F54" s="121"/>
      <c r="G54" s="96"/>
      <c r="H54" s="121"/>
      <c r="I54" s="121"/>
      <c r="J54" s="96"/>
      <c r="K54" s="96"/>
      <c r="L54" s="121"/>
      <c r="M54" s="121"/>
      <c r="N54" s="96"/>
      <c r="O54" s="96"/>
      <c r="P54" s="121"/>
      <c r="Q54" s="121"/>
      <c r="R54" s="96"/>
      <c r="S54" s="96"/>
      <c r="T54" s="121"/>
      <c r="U54" s="121"/>
      <c r="V54" s="96"/>
      <c r="W54" s="96"/>
      <c r="X54" s="121"/>
      <c r="Y54" s="121"/>
      <c r="Z54" s="96"/>
    </row>
    <row r="55" spans="1:36" s="86" customFormat="1">
      <c r="B55" s="96"/>
      <c r="C55" s="86" t="s">
        <v>84</v>
      </c>
      <c r="D55" s="121"/>
      <c r="E55" s="121"/>
      <c r="F55" s="121"/>
      <c r="G55" s="96"/>
      <c r="H55" s="121"/>
      <c r="I55" s="121"/>
      <c r="J55" s="96"/>
      <c r="K55" s="96"/>
      <c r="L55" s="121"/>
      <c r="M55" s="121"/>
      <c r="N55" s="96"/>
      <c r="O55" s="96"/>
      <c r="P55" s="121"/>
      <c r="Q55" s="121"/>
      <c r="R55" s="96"/>
      <c r="S55" s="96"/>
      <c r="T55" s="121"/>
      <c r="U55" s="121"/>
      <c r="V55" s="96"/>
      <c r="W55" s="96"/>
      <c r="X55" s="121"/>
      <c r="Y55" s="121"/>
      <c r="Z55" s="96"/>
    </row>
    <row r="56" spans="1:36" s="86" customFormat="1">
      <c r="B56" s="96"/>
      <c r="C56" s="94" t="s">
        <v>312</v>
      </c>
      <c r="D56" s="121"/>
      <c r="E56" s="121"/>
      <c r="F56" s="121"/>
      <c r="G56" s="96"/>
      <c r="H56" s="121"/>
      <c r="I56" s="121"/>
      <c r="J56" s="96"/>
      <c r="K56" s="96"/>
      <c r="L56" s="121"/>
      <c r="M56" s="121"/>
      <c r="N56" s="96"/>
      <c r="O56" s="96"/>
      <c r="P56" s="121"/>
      <c r="Q56" s="121"/>
      <c r="R56" s="96"/>
      <c r="S56" s="96"/>
      <c r="T56" s="121"/>
      <c r="U56" s="121"/>
      <c r="V56" s="96"/>
      <c r="W56" s="96"/>
      <c r="X56" s="121"/>
      <c r="Y56" s="121"/>
      <c r="Z56" s="96"/>
    </row>
    <row r="57" spans="1:36" s="86" customFormat="1" ht="20.25" customHeight="1"/>
    <row r="58" spans="1:36" s="86" customFormat="1">
      <c r="B58" s="96" t="s">
        <v>20</v>
      </c>
      <c r="C58" s="86" t="s">
        <v>27</v>
      </c>
      <c r="E58" s="121"/>
      <c r="H58" s="121"/>
      <c r="J58" s="96"/>
      <c r="L58" s="121"/>
      <c r="N58" s="96"/>
      <c r="P58" s="121"/>
      <c r="Q58" s="121"/>
      <c r="T58" s="121"/>
      <c r="U58" s="121"/>
      <c r="X58" s="121"/>
      <c r="Y58" s="121"/>
    </row>
    <row r="59" spans="1:36" s="86" customFormat="1">
      <c r="B59" s="96" t="s">
        <v>28</v>
      </c>
      <c r="C59" s="86" t="s">
        <v>29</v>
      </c>
      <c r="E59" s="121"/>
      <c r="H59" s="121"/>
      <c r="J59" s="96"/>
      <c r="L59" s="121"/>
      <c r="N59" s="96"/>
      <c r="P59" s="121"/>
      <c r="Q59" s="121"/>
      <c r="T59" s="121"/>
      <c r="U59" s="121"/>
      <c r="X59" s="121"/>
      <c r="Y59" s="121"/>
    </row>
    <row r="60" spans="1:36" s="86" customFormat="1">
      <c r="B60" s="96" t="s">
        <v>22</v>
      </c>
      <c r="C60" s="86" t="s">
        <v>30</v>
      </c>
      <c r="E60" s="121"/>
      <c r="H60" s="121"/>
      <c r="J60" s="96"/>
      <c r="L60" s="121"/>
      <c r="N60" s="96"/>
    </row>
    <row r="61" spans="1:36" s="86" customFormat="1">
      <c r="B61" s="96"/>
      <c r="D61" s="86" t="s">
        <v>31</v>
      </c>
      <c r="E61" s="121"/>
      <c r="H61" s="121"/>
      <c r="J61" s="96"/>
      <c r="L61" s="121"/>
      <c r="N61" s="96"/>
    </row>
    <row r="62" spans="1:36" s="86" customFormat="1">
      <c r="B62" s="96"/>
      <c r="D62" s="86" t="s">
        <v>32</v>
      </c>
      <c r="E62" s="121"/>
      <c r="H62" s="121"/>
      <c r="J62" s="96"/>
      <c r="L62" s="121"/>
      <c r="N62" s="96"/>
    </row>
    <row r="63" spans="1:36" s="86" customFormat="1">
      <c r="B63" s="96" t="s">
        <v>23</v>
      </c>
      <c r="C63" s="86" t="s">
        <v>33</v>
      </c>
      <c r="E63" s="121"/>
      <c r="G63" s="122"/>
      <c r="J63" s="122"/>
      <c r="K63" s="122"/>
      <c r="N63" s="122"/>
      <c r="O63" s="122"/>
      <c r="R63" s="122"/>
      <c r="S63" s="122"/>
      <c r="V63" s="122"/>
      <c r="W63" s="122"/>
      <c r="Z63" s="122"/>
    </row>
    <row r="64" spans="1:36" s="86" customFormat="1">
      <c r="B64" s="96" t="s">
        <v>315</v>
      </c>
      <c r="C64" s="86" t="s">
        <v>35</v>
      </c>
      <c r="E64" s="121"/>
      <c r="H64" s="121"/>
      <c r="J64" s="96"/>
      <c r="L64" s="121"/>
      <c r="N64" s="96"/>
      <c r="P64" s="121"/>
      <c r="Q64" s="121"/>
      <c r="T64" s="121"/>
      <c r="U64" s="121"/>
      <c r="X64" s="121"/>
      <c r="Y64" s="121"/>
    </row>
    <row r="65" spans="2:26" s="86" customFormat="1">
      <c r="B65" s="122"/>
      <c r="C65" s="122"/>
      <c r="G65" s="122"/>
      <c r="J65" s="122"/>
      <c r="K65" s="122"/>
      <c r="N65" s="122"/>
      <c r="O65" s="122"/>
      <c r="R65" s="122"/>
      <c r="S65" s="122"/>
      <c r="V65" s="122"/>
      <c r="W65" s="122"/>
      <c r="Z65" s="122"/>
    </row>
    <row r="66" spans="2:26" s="86" customFormat="1">
      <c r="B66" s="122"/>
      <c r="C66" s="122"/>
      <c r="G66" s="122"/>
      <c r="J66" s="122"/>
      <c r="K66" s="122"/>
      <c r="N66" s="122"/>
      <c r="O66" s="122"/>
      <c r="R66" s="122"/>
      <c r="S66" s="122"/>
      <c r="V66" s="122"/>
      <c r="W66" s="122"/>
      <c r="Z66" s="122"/>
    </row>
    <row r="67" spans="2:26" s="86" customFormat="1">
      <c r="B67" s="122"/>
      <c r="C67" s="122"/>
      <c r="G67" s="122"/>
      <c r="J67" s="122"/>
      <c r="K67" s="122"/>
      <c r="N67" s="122"/>
      <c r="O67" s="122"/>
      <c r="R67" s="122"/>
      <c r="S67" s="122"/>
      <c r="V67" s="122"/>
      <c r="W67" s="122"/>
      <c r="Z67" s="122"/>
    </row>
    <row r="68" spans="2:26" s="86" customFormat="1">
      <c r="B68" s="122"/>
      <c r="G68" s="122"/>
      <c r="J68" s="122"/>
      <c r="K68" s="122"/>
      <c r="N68" s="122"/>
      <c r="O68" s="122"/>
      <c r="R68" s="122"/>
      <c r="S68" s="122"/>
      <c r="V68" s="122"/>
      <c r="W68" s="122"/>
      <c r="Z68" s="122"/>
    </row>
    <row r="69" spans="2:26" s="86" customFormat="1"/>
    <row r="70" spans="2:26" s="86" customFormat="1"/>
    <row r="71" spans="2:26" s="86" customFormat="1"/>
    <row r="72" spans="2:26" s="86" customFormat="1"/>
    <row r="73" spans="2:26" s="86" customFormat="1"/>
    <row r="74" spans="2:26" s="86" customFormat="1"/>
    <row r="75" spans="2:26" s="86" customFormat="1"/>
    <row r="76" spans="2:26" s="86" customFormat="1"/>
    <row r="77" spans="2:26" s="86" customFormat="1"/>
    <row r="78" spans="2:26" s="86" customFormat="1"/>
    <row r="79" spans="2:26" s="86" customFormat="1"/>
    <row r="80" spans="2:26"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row r="162" s="86" customFormat="1"/>
    <row r="163" s="86" customFormat="1"/>
    <row r="164" s="86" customFormat="1"/>
    <row r="165" s="86" customFormat="1"/>
    <row r="166" s="86" customFormat="1"/>
    <row r="167" s="86" customFormat="1"/>
    <row r="168" s="86" customFormat="1"/>
    <row r="169" s="86" customFormat="1"/>
    <row r="170" s="86" customFormat="1"/>
    <row r="171" s="86" customFormat="1"/>
    <row r="172" s="86" customFormat="1"/>
    <row r="173" s="86" customFormat="1"/>
    <row r="174" s="86" customFormat="1"/>
    <row r="175" s="86" customFormat="1"/>
    <row r="176" s="86" customFormat="1"/>
    <row r="177" s="86" customFormat="1"/>
    <row r="178" s="86" customFormat="1"/>
    <row r="179" s="86" customFormat="1"/>
    <row r="180" s="86" customFormat="1"/>
    <row r="181" s="86" customFormat="1"/>
    <row r="182" s="86" customFormat="1"/>
    <row r="183" s="86" customFormat="1"/>
    <row r="184" s="86" customFormat="1"/>
    <row r="185" s="86" customFormat="1"/>
    <row r="186" s="86" customFormat="1"/>
    <row r="187" s="86" customFormat="1"/>
    <row r="188" s="86" customFormat="1"/>
    <row r="189" s="86" customFormat="1"/>
    <row r="190" s="86" customFormat="1"/>
    <row r="191" s="86" customFormat="1"/>
    <row r="192" s="86" customFormat="1"/>
    <row r="193" s="86" customFormat="1"/>
    <row r="194" s="86" customFormat="1"/>
    <row r="195" s="86" customFormat="1"/>
    <row r="196" s="86" customFormat="1"/>
    <row r="197" s="86" customFormat="1"/>
    <row r="198" s="86" customFormat="1"/>
    <row r="199" s="86" customFormat="1"/>
    <row r="200" s="86" customFormat="1"/>
    <row r="201" s="86" customFormat="1"/>
    <row r="202" s="86" customFormat="1"/>
    <row r="203" s="86" customFormat="1"/>
    <row r="204" s="86" customFormat="1"/>
    <row r="205" s="86" customFormat="1"/>
    <row r="206" s="86" customFormat="1"/>
    <row r="207" s="86" customFormat="1"/>
    <row r="208" s="86" customFormat="1"/>
    <row r="209" s="86" customFormat="1"/>
    <row r="210" s="86" customFormat="1"/>
    <row r="211" s="86" customFormat="1"/>
    <row r="212" s="86" customFormat="1"/>
    <row r="213" s="86" customFormat="1"/>
    <row r="214" s="86" customFormat="1"/>
    <row r="215" s="86" customFormat="1"/>
    <row r="216" s="86" customFormat="1"/>
    <row r="217" s="86" customFormat="1"/>
    <row r="218" s="86" customFormat="1"/>
    <row r="219" s="86" customFormat="1"/>
    <row r="220" s="86" customFormat="1"/>
    <row r="221" s="86" customFormat="1"/>
    <row r="222" s="86" customFormat="1"/>
    <row r="223" s="86" customFormat="1"/>
    <row r="224" s="86" customFormat="1"/>
    <row r="225" s="86" customFormat="1"/>
    <row r="226" s="86" customFormat="1"/>
    <row r="227" s="86" customFormat="1"/>
    <row r="228" s="86" customFormat="1"/>
    <row r="229" s="86" customFormat="1"/>
    <row r="230" s="86" customFormat="1"/>
    <row r="231" s="86" customFormat="1"/>
    <row r="232" s="86" customFormat="1"/>
    <row r="233" s="86" customFormat="1"/>
    <row r="234" s="86" customFormat="1"/>
    <row r="235" s="86" customFormat="1"/>
    <row r="236" s="86" customFormat="1"/>
    <row r="237" s="86" customFormat="1"/>
    <row r="238" s="86" customFormat="1"/>
    <row r="239" s="86" customFormat="1"/>
    <row r="240" s="86" customFormat="1"/>
    <row r="241" s="86" customFormat="1"/>
    <row r="242" s="86" customFormat="1"/>
    <row r="243" s="86" customFormat="1"/>
    <row r="244" s="86" customFormat="1"/>
    <row r="245" s="86" customFormat="1"/>
    <row r="246" s="86" customFormat="1"/>
    <row r="247" s="86" customFormat="1"/>
    <row r="248" s="86" customFormat="1"/>
    <row r="249" s="86" customFormat="1"/>
    <row r="250" s="86" customFormat="1"/>
    <row r="251" s="86" customFormat="1"/>
    <row r="252" s="86" customFormat="1"/>
    <row r="253" s="86" customFormat="1"/>
    <row r="254" s="86" customFormat="1"/>
    <row r="255" s="86" customFormat="1"/>
    <row r="256" s="86" customFormat="1"/>
    <row r="257" s="86" customFormat="1"/>
    <row r="258" s="86" customFormat="1"/>
    <row r="259" s="86" customFormat="1"/>
    <row r="260" s="86" customFormat="1"/>
    <row r="261" s="86" customFormat="1"/>
    <row r="262" s="86" customFormat="1"/>
    <row r="263" s="86" customFormat="1"/>
    <row r="264" s="86" customFormat="1"/>
    <row r="265" s="86" customFormat="1"/>
    <row r="266" s="86" customFormat="1"/>
    <row r="267" s="86" customFormat="1"/>
    <row r="268" s="86" customFormat="1"/>
    <row r="269" s="86" customFormat="1"/>
    <row r="270" s="86" customFormat="1"/>
    <row r="271" s="86"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39" orientation="landscape" r:id="rId1"/>
  <headerFooter>
    <oddFooter>&amp;L&amp;"-,Bold"&amp;F&amp;C&amp;"Tahoma,Bold"- PUBLIC -&amp;R&amp;"-,Bold"&amp;12A-&amp;P</oddFooter>
  </headerFooter>
  <ignoredErrors>
    <ignoredError sqref="N8:N11 N1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79998168889431442"/>
    <pageSetUpPr autoPageBreaks="0"/>
  </sheetPr>
  <dimension ref="A1:AJ271"/>
  <sheetViews>
    <sheetView showGridLines="0" view="pageBreakPreview" topLeftCell="B1" zoomScale="60" zoomScaleNormal="60" workbookViewId="0">
      <selection activeCell="B1" sqref="B1:AA1"/>
    </sheetView>
  </sheetViews>
  <sheetFormatPr defaultColWidth="9.28515625" defaultRowHeight="13.8"/>
  <cols>
    <col min="1" max="1" width="1.85546875" style="29" customWidth="1"/>
    <col min="2" max="2" width="60.85546875" style="1" customWidth="1"/>
    <col min="3" max="3" width="13.85546875" style="1" customWidth="1"/>
    <col min="4" max="4" width="13.140625" style="1" customWidth="1"/>
    <col min="5" max="5" width="11.7109375" style="1" customWidth="1"/>
    <col min="6" max="6" width="17" style="1" customWidth="1"/>
    <col min="7" max="7" width="14.5703125" style="1" customWidth="1"/>
    <col min="8" max="8" width="13.85546875" style="1" customWidth="1"/>
    <col min="9" max="9" width="12.85546875" style="1" customWidth="1"/>
    <col min="10" max="10" width="17.28515625" style="1" customWidth="1"/>
    <col min="11" max="11" width="14.7109375" style="1" customWidth="1"/>
    <col min="12" max="12" width="12.85546875" style="1" customWidth="1"/>
    <col min="13" max="13" width="11.7109375" style="1" customWidth="1"/>
    <col min="14" max="14" width="17.140625" style="1" customWidth="1"/>
    <col min="15" max="15" width="14.5703125" style="1" customWidth="1"/>
    <col min="16" max="16" width="13.140625" style="1" customWidth="1"/>
    <col min="17" max="17" width="12.85546875" style="1" customWidth="1"/>
    <col min="18" max="18" width="17.28515625" style="1" customWidth="1"/>
    <col min="19" max="19" width="14" style="1" customWidth="1"/>
    <col min="20" max="20" width="12.140625" style="1" customWidth="1"/>
    <col min="21" max="21" width="12.7109375" style="1" customWidth="1"/>
    <col min="22" max="22" width="17" style="1" customWidth="1"/>
    <col min="23" max="23" width="15.28515625" style="2" customWidth="1"/>
    <col min="24" max="24" width="12.42578125" style="2" customWidth="1"/>
    <col min="25" max="25" width="13.42578125" style="2" customWidth="1"/>
    <col min="26" max="26" width="17.5703125" style="2" customWidth="1"/>
    <col min="27" max="27" width="4.42578125" style="29" customWidth="1"/>
    <col min="28" max="115" width="9.28515625" style="1" customWidth="1"/>
    <col min="116" max="116" width="10.7109375" style="1" customWidth="1"/>
    <col min="117" max="16384" width="9.28515625" style="1"/>
  </cols>
  <sheetData>
    <row r="1" spans="1:27" ht="57.6" customHeight="1">
      <c r="B1" s="744" t="s">
        <v>314</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row>
    <row r="2" spans="1:27" s="30" customFormat="1">
      <c r="B2" s="218" t="s">
        <v>0</v>
      </c>
      <c r="W2" s="218"/>
      <c r="X2" s="218"/>
      <c r="Y2" s="218"/>
      <c r="Z2" s="218"/>
    </row>
    <row r="3" spans="1:27" s="30" customFormat="1">
      <c r="B3" s="218" t="s">
        <v>118</v>
      </c>
      <c r="W3" s="218"/>
      <c r="X3" s="218"/>
      <c r="Y3" s="218"/>
      <c r="Z3" s="218"/>
    </row>
    <row r="4" spans="1:27" s="29" customFormat="1" ht="19.5" customHeight="1">
      <c r="W4" s="36"/>
      <c r="X4" s="36"/>
      <c r="Y4" s="36"/>
      <c r="Z4" s="36"/>
    </row>
    <row r="5" spans="1:27" s="7" customFormat="1" ht="20.25" customHeight="1">
      <c r="A5" s="31"/>
      <c r="B5" s="32" t="s">
        <v>19</v>
      </c>
      <c r="C5" s="764" t="s">
        <v>1</v>
      </c>
      <c r="D5" s="764"/>
      <c r="E5" s="764"/>
      <c r="F5" s="764"/>
      <c r="G5" s="764" t="s">
        <v>2</v>
      </c>
      <c r="H5" s="764"/>
      <c r="I5" s="764"/>
      <c r="J5" s="764"/>
      <c r="K5" s="764" t="s">
        <v>3</v>
      </c>
      <c r="L5" s="764"/>
      <c r="M5" s="764"/>
      <c r="N5" s="764"/>
      <c r="O5" s="764" t="s">
        <v>4</v>
      </c>
      <c r="P5" s="764"/>
      <c r="Q5" s="764"/>
      <c r="R5" s="764"/>
      <c r="S5" s="764" t="s">
        <v>5</v>
      </c>
      <c r="T5" s="764"/>
      <c r="U5" s="764"/>
      <c r="V5" s="764"/>
      <c r="W5" s="764" t="s">
        <v>6</v>
      </c>
      <c r="X5" s="764"/>
      <c r="Y5" s="764"/>
      <c r="Z5" s="764"/>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93" t="s">
        <v>23</v>
      </c>
      <c r="W6" s="91" t="s">
        <v>20</v>
      </c>
      <c r="X6" s="92" t="s">
        <v>21</v>
      </c>
      <c r="Y6" s="92" t="s">
        <v>22</v>
      </c>
      <c r="Z6" s="93" t="s">
        <v>23</v>
      </c>
    </row>
    <row r="7" spans="1:27">
      <c r="B7" s="302" t="s">
        <v>188</v>
      </c>
      <c r="C7" s="348"/>
      <c r="D7" s="606"/>
      <c r="E7" s="606"/>
      <c r="F7" s="347"/>
      <c r="G7" s="348"/>
      <c r="H7" s="606"/>
      <c r="I7" s="606"/>
      <c r="J7" s="347"/>
      <c r="K7" s="348"/>
      <c r="L7" s="606"/>
      <c r="M7" s="606"/>
      <c r="N7" s="347"/>
      <c r="O7" s="348"/>
      <c r="P7" s="606"/>
      <c r="Q7" s="606"/>
      <c r="R7" s="347"/>
      <c r="S7" s="348"/>
      <c r="T7" s="606"/>
      <c r="U7" s="606"/>
      <c r="V7" s="347"/>
      <c r="W7" s="348"/>
      <c r="X7" s="606"/>
      <c r="Y7" s="606"/>
      <c r="Z7" s="347"/>
    </row>
    <row r="8" spans="1:27">
      <c r="B8" s="34" t="str">
        <f>API</f>
        <v>Agricultural &amp; Pumping Interruptible (API)</v>
      </c>
      <c r="C8" s="480"/>
      <c r="D8" s="39">
        <v>0</v>
      </c>
      <c r="E8" s="39">
        <v>0</v>
      </c>
      <c r="F8" s="95">
        <f>IF(D8="","",SUM(C8:E8))</f>
        <v>0</v>
      </c>
      <c r="G8" s="480"/>
      <c r="H8" s="39">
        <v>0</v>
      </c>
      <c r="I8" s="39">
        <v>0</v>
      </c>
      <c r="J8" s="95">
        <f>IF(H8="","",SUM(G8:I8))</f>
        <v>0</v>
      </c>
      <c r="K8" s="480"/>
      <c r="L8" s="39">
        <v>0</v>
      </c>
      <c r="M8" s="39">
        <v>0</v>
      </c>
      <c r="N8" s="95">
        <f>IF(L8="","",SUM(K8:M8))</f>
        <v>0</v>
      </c>
      <c r="O8" s="480"/>
      <c r="P8" s="39">
        <v>0</v>
      </c>
      <c r="Q8" s="39">
        <v>0</v>
      </c>
      <c r="R8" s="95">
        <f>IF(P8="","",SUM(O8:Q8))</f>
        <v>0</v>
      </c>
      <c r="S8" s="480"/>
      <c r="T8" s="39">
        <v>0</v>
      </c>
      <c r="U8" s="39">
        <v>0</v>
      </c>
      <c r="V8" s="95">
        <f>IF(T8="","",SUM(S8:U8))</f>
        <v>0</v>
      </c>
      <c r="W8" s="480"/>
      <c r="X8" s="39">
        <v>0</v>
      </c>
      <c r="Y8" s="39">
        <v>0</v>
      </c>
      <c r="Z8" s="95">
        <f>IF(X8="","",SUM(W8:Y8))</f>
        <v>0</v>
      </c>
    </row>
    <row r="9" spans="1:27">
      <c r="B9" s="34" t="str">
        <f>BIPG</f>
        <v>Base Interruptible Program (BIP)</v>
      </c>
      <c r="C9" s="480"/>
      <c r="D9" s="39">
        <v>0</v>
      </c>
      <c r="E9" s="39">
        <v>0</v>
      </c>
      <c r="F9" s="95">
        <f t="shared" ref="F9:F11" si="0">IF(D9="","",SUM(C9:E9))</f>
        <v>0</v>
      </c>
      <c r="G9" s="480"/>
      <c r="H9" s="39">
        <v>0</v>
      </c>
      <c r="I9" s="39">
        <v>0</v>
      </c>
      <c r="J9" s="95">
        <f t="shared" ref="J9:J11" si="1">IF(H9="","",SUM(G9:I9))</f>
        <v>0</v>
      </c>
      <c r="K9" s="480"/>
      <c r="L9" s="39">
        <v>0</v>
      </c>
      <c r="M9" s="39">
        <v>0</v>
      </c>
      <c r="N9" s="95">
        <f t="shared" ref="N9:N11" si="2">IF(L9="","",SUM(K9:M9))</f>
        <v>0</v>
      </c>
      <c r="O9" s="480"/>
      <c r="P9" s="39">
        <v>0</v>
      </c>
      <c r="Q9" s="39">
        <v>0</v>
      </c>
      <c r="R9" s="95">
        <f t="shared" ref="R9:R11" si="3">IF(P9="","",SUM(O9:Q9))</f>
        <v>0</v>
      </c>
      <c r="S9" s="480"/>
      <c r="T9" s="39">
        <v>0</v>
      </c>
      <c r="U9" s="39">
        <v>0</v>
      </c>
      <c r="V9" s="95">
        <f t="shared" ref="V9:V11" si="4">IF(T9="","",SUM(S9:U9))</f>
        <v>0</v>
      </c>
      <c r="W9" s="480"/>
      <c r="X9" s="39">
        <v>0</v>
      </c>
      <c r="Y9" s="39">
        <v>0</v>
      </c>
      <c r="Z9" s="95">
        <f t="shared" ref="Z9:Z11" si="5">IF(X9="","",SUM(W9:Y9))</f>
        <v>0</v>
      </c>
    </row>
    <row r="10" spans="1:27">
      <c r="B10" s="34" t="str">
        <f>CBPG</f>
        <v>Capacity Bidding Program (CBP)</v>
      </c>
      <c r="C10" s="480"/>
      <c r="D10" s="180">
        <v>1.4695400000000003</v>
      </c>
      <c r="E10" s="180">
        <v>0</v>
      </c>
      <c r="F10" s="95">
        <f t="shared" si="0"/>
        <v>1.4695400000000003</v>
      </c>
      <c r="G10" s="480"/>
      <c r="H10" s="180">
        <v>1.37222</v>
      </c>
      <c r="I10" s="180">
        <v>0</v>
      </c>
      <c r="J10" s="95">
        <f t="shared" si="1"/>
        <v>1.37222</v>
      </c>
      <c r="K10" s="480"/>
      <c r="L10" s="180">
        <v>1.37222</v>
      </c>
      <c r="M10" s="180">
        <v>0</v>
      </c>
      <c r="N10" s="95">
        <f t="shared" si="2"/>
        <v>1.37222</v>
      </c>
      <c r="O10" s="480"/>
      <c r="P10" s="180">
        <v>1.37222</v>
      </c>
      <c r="Q10" s="180">
        <v>0</v>
      </c>
      <c r="R10" s="95">
        <f t="shared" si="3"/>
        <v>1.37222</v>
      </c>
      <c r="S10" s="480"/>
      <c r="T10" s="180">
        <v>1.37222</v>
      </c>
      <c r="U10" s="180">
        <v>0</v>
      </c>
      <c r="V10" s="95">
        <f t="shared" si="4"/>
        <v>1.37222</v>
      </c>
      <c r="W10" s="480"/>
      <c r="X10" s="717">
        <v>1.37222</v>
      </c>
      <c r="Y10" s="717">
        <v>0</v>
      </c>
      <c r="Z10" s="95">
        <f t="shared" si="5"/>
        <v>1.37222</v>
      </c>
    </row>
    <row r="11" spans="1:27">
      <c r="B11" s="34" t="str">
        <f>SDPG</f>
        <v>Summer Discount Plan Program (SDP)</v>
      </c>
      <c r="C11" s="512"/>
      <c r="D11" s="40">
        <v>0</v>
      </c>
      <c r="E11" s="40">
        <v>0</v>
      </c>
      <c r="F11" s="320">
        <f t="shared" si="0"/>
        <v>0</v>
      </c>
      <c r="G11" s="512"/>
      <c r="H11" s="40">
        <v>0</v>
      </c>
      <c r="I11" s="40">
        <v>0</v>
      </c>
      <c r="J11" s="320">
        <f t="shared" si="1"/>
        <v>0</v>
      </c>
      <c r="K11" s="512"/>
      <c r="L11" s="40">
        <v>0</v>
      </c>
      <c r="M11" s="40">
        <v>0</v>
      </c>
      <c r="N11" s="320">
        <f t="shared" si="2"/>
        <v>0</v>
      </c>
      <c r="O11" s="512"/>
      <c r="P11" s="40">
        <v>0</v>
      </c>
      <c r="Q11" s="40">
        <v>0</v>
      </c>
      <c r="R11" s="320">
        <f t="shared" si="3"/>
        <v>0</v>
      </c>
      <c r="S11" s="512"/>
      <c r="T11" s="40">
        <v>0</v>
      </c>
      <c r="U11" s="40">
        <v>0</v>
      </c>
      <c r="V11" s="320">
        <f t="shared" si="4"/>
        <v>0</v>
      </c>
      <c r="W11" s="512"/>
      <c r="X11" s="40">
        <v>0</v>
      </c>
      <c r="Y11" s="40">
        <v>0</v>
      </c>
      <c r="Z11" s="320">
        <f t="shared" si="5"/>
        <v>0</v>
      </c>
    </row>
    <row r="12" spans="1:27" s="2" customFormat="1">
      <c r="A12" s="36"/>
      <c r="B12" s="508" t="s">
        <v>190</v>
      </c>
      <c r="C12" s="317"/>
      <c r="D12" s="311">
        <f t="shared" ref="D12:Z12" si="6">SUM(D8:D11)</f>
        <v>1.4695400000000003</v>
      </c>
      <c r="E12" s="311">
        <f t="shared" si="6"/>
        <v>0</v>
      </c>
      <c r="F12" s="312">
        <f t="shared" si="6"/>
        <v>1.4695400000000003</v>
      </c>
      <c r="G12" s="311"/>
      <c r="H12" s="311">
        <f t="shared" si="6"/>
        <v>1.37222</v>
      </c>
      <c r="I12" s="311">
        <f t="shared" si="6"/>
        <v>0</v>
      </c>
      <c r="J12" s="312">
        <f t="shared" si="6"/>
        <v>1.37222</v>
      </c>
      <c r="K12" s="311"/>
      <c r="L12" s="311">
        <f t="shared" si="6"/>
        <v>1.37222</v>
      </c>
      <c r="M12" s="311">
        <f t="shared" si="6"/>
        <v>0</v>
      </c>
      <c r="N12" s="312">
        <f t="shared" si="6"/>
        <v>1.37222</v>
      </c>
      <c r="O12" s="311"/>
      <c r="P12" s="311">
        <f t="shared" si="6"/>
        <v>1.37222</v>
      </c>
      <c r="Q12" s="311">
        <f t="shared" si="6"/>
        <v>0</v>
      </c>
      <c r="R12" s="312">
        <f t="shared" si="6"/>
        <v>1.37222</v>
      </c>
      <c r="S12" s="311"/>
      <c r="T12" s="311">
        <f t="shared" si="6"/>
        <v>1.37222</v>
      </c>
      <c r="U12" s="311">
        <f t="shared" si="6"/>
        <v>0</v>
      </c>
      <c r="V12" s="312">
        <f t="shared" si="6"/>
        <v>1.37222</v>
      </c>
      <c r="W12" s="311"/>
      <c r="X12" s="311">
        <f t="shared" si="6"/>
        <v>1.37222</v>
      </c>
      <c r="Y12" s="311">
        <f t="shared" si="6"/>
        <v>0</v>
      </c>
      <c r="Z12" s="312">
        <f t="shared" si="6"/>
        <v>1.37222</v>
      </c>
      <c r="AA12" s="36"/>
    </row>
    <row r="13" spans="1:27" s="29" customFormat="1" ht="3.6" customHeight="1">
      <c r="B13" s="96"/>
      <c r="C13" s="98"/>
      <c r="D13" s="321"/>
      <c r="E13" s="321"/>
      <c r="F13" s="322"/>
      <c r="G13" s="98"/>
      <c r="H13" s="272"/>
      <c r="I13" s="272"/>
      <c r="J13" s="268"/>
      <c r="K13" s="268"/>
      <c r="L13" s="272"/>
      <c r="M13" s="272"/>
      <c r="N13" s="268"/>
      <c r="O13" s="268"/>
      <c r="P13" s="272"/>
      <c r="Q13" s="272"/>
      <c r="R13" s="268"/>
      <c r="S13" s="268"/>
      <c r="T13" s="272"/>
      <c r="U13" s="272"/>
      <c r="V13" s="268"/>
      <c r="W13" s="268"/>
      <c r="X13" s="272"/>
      <c r="Y13" s="272"/>
      <c r="Z13" s="268"/>
    </row>
    <row r="14" spans="1:27">
      <c r="B14" s="302" t="s">
        <v>189</v>
      </c>
      <c r="C14" s="348"/>
      <c r="D14" s="606"/>
      <c r="E14" s="606"/>
      <c r="F14" s="347"/>
      <c r="G14" s="348"/>
      <c r="H14" s="606"/>
      <c r="I14" s="606"/>
      <c r="J14" s="347"/>
      <c r="K14" s="348"/>
      <c r="L14" s="606"/>
      <c r="M14" s="606"/>
      <c r="N14" s="347"/>
      <c r="O14" s="348"/>
      <c r="P14" s="606"/>
      <c r="Q14" s="606"/>
      <c r="R14" s="347"/>
      <c r="S14" s="348"/>
      <c r="T14" s="606"/>
      <c r="U14" s="606"/>
      <c r="V14" s="347"/>
      <c r="W14" s="348"/>
      <c r="X14" s="606"/>
      <c r="Y14" s="606"/>
      <c r="Z14" s="347"/>
    </row>
    <row r="15" spans="1:27">
      <c r="B15" s="34" t="str">
        <f>CPP</f>
        <v>Critical Peak Pricing (CPP)</v>
      </c>
      <c r="C15" s="480"/>
      <c r="D15" s="39">
        <v>2.4116092500000001</v>
      </c>
      <c r="E15" s="39">
        <v>0</v>
      </c>
      <c r="F15" s="95">
        <f>IF(D15="","",SUM(C15:E15))</f>
        <v>2.4116092500000001</v>
      </c>
      <c r="G15" s="480"/>
      <c r="H15" s="39">
        <v>2.53400925</v>
      </c>
      <c r="I15" s="39">
        <v>0</v>
      </c>
      <c r="J15" s="95">
        <f>IF(H15="","",SUM(G15:I15))</f>
        <v>2.53400925</v>
      </c>
      <c r="K15" s="480"/>
      <c r="L15" s="39">
        <v>3.1200892500000008</v>
      </c>
      <c r="M15" s="39">
        <v>0</v>
      </c>
      <c r="N15" s="95">
        <f>IF(L15="","",SUM(K15:M15))</f>
        <v>3.1200892500000008</v>
      </c>
      <c r="O15" s="480"/>
      <c r="P15" s="39">
        <v>3.1200892500000008</v>
      </c>
      <c r="Q15" s="39">
        <v>0</v>
      </c>
      <c r="R15" s="95">
        <f>IF(P15="","",SUM(O15:Q15))</f>
        <v>3.1200892500000008</v>
      </c>
      <c r="S15" s="480"/>
      <c r="T15" s="39">
        <v>2.9493092500000002</v>
      </c>
      <c r="U15" s="39">
        <v>0</v>
      </c>
      <c r="V15" s="95">
        <f>IF(T15="","",SUM(S15:U15))</f>
        <v>2.9493092500000002</v>
      </c>
      <c r="W15" s="480"/>
      <c r="X15" s="720">
        <v>2.9493092500000002</v>
      </c>
      <c r="Y15" s="720">
        <v>0</v>
      </c>
      <c r="Z15" s="95">
        <f>IF(X15="","",SUM(W15:Y15))</f>
        <v>2.9493092500000002</v>
      </c>
    </row>
    <row r="16" spans="1:27">
      <c r="B16" s="35" t="str">
        <f>OBMC</f>
        <v>Optional Binding Mandatory Curtailment (OBMC)</v>
      </c>
      <c r="C16" s="480"/>
      <c r="D16" s="39">
        <v>0</v>
      </c>
      <c r="E16" s="39">
        <v>0</v>
      </c>
      <c r="F16" s="95">
        <f t="shared" ref="F16:F18" si="7">IF(D16="","",SUM(C16:E16))</f>
        <v>0</v>
      </c>
      <c r="G16" s="480"/>
      <c r="H16" s="39">
        <v>0</v>
      </c>
      <c r="I16" s="39">
        <v>0</v>
      </c>
      <c r="J16" s="95">
        <f t="shared" ref="J16:J18" si="8">IF(H16="","",SUM(G16:I16))</f>
        <v>0</v>
      </c>
      <c r="K16" s="480"/>
      <c r="L16" s="39">
        <v>0</v>
      </c>
      <c r="M16" s="39">
        <v>0</v>
      </c>
      <c r="N16" s="95">
        <f t="shared" ref="N16:N18" si="9">IF(L16="","",SUM(K16:M16))</f>
        <v>0</v>
      </c>
      <c r="O16" s="480"/>
      <c r="P16" s="39">
        <v>0</v>
      </c>
      <c r="Q16" s="39">
        <v>0</v>
      </c>
      <c r="R16" s="95">
        <f t="shared" ref="R16:R18" si="10">IF(P16="","",SUM(O16:Q16))</f>
        <v>0</v>
      </c>
      <c r="S16" s="480"/>
      <c r="T16" s="39">
        <v>0</v>
      </c>
      <c r="U16" s="39">
        <v>0</v>
      </c>
      <c r="V16" s="95">
        <f t="shared" ref="V16:V18" si="11">IF(T16="","",SUM(S16:U16))</f>
        <v>0</v>
      </c>
      <c r="W16" s="480"/>
      <c r="X16" s="39">
        <v>0</v>
      </c>
      <c r="Y16" s="39">
        <v>0</v>
      </c>
      <c r="Z16" s="95">
        <f t="shared" ref="Z16:Z18" si="12">IF(X16="","",SUM(W16:Y16))</f>
        <v>0</v>
      </c>
    </row>
    <row r="17" spans="1:27">
      <c r="B17" s="35" t="str">
        <f>RTP</f>
        <v>Real Time Pricing (RTP)</v>
      </c>
      <c r="C17" s="480"/>
      <c r="D17" s="180">
        <v>3.0314000000000001</v>
      </c>
      <c r="E17" s="180">
        <v>0</v>
      </c>
      <c r="F17" s="95">
        <f t="shared" si="7"/>
        <v>3.0314000000000001</v>
      </c>
      <c r="G17" s="480"/>
      <c r="H17" s="180">
        <v>3.0314000000000001</v>
      </c>
      <c r="I17" s="180">
        <v>0</v>
      </c>
      <c r="J17" s="95">
        <f t="shared" si="8"/>
        <v>3.0314000000000001</v>
      </c>
      <c r="K17" s="480"/>
      <c r="L17" s="180">
        <v>3.0314000000000001</v>
      </c>
      <c r="M17" s="180">
        <v>0</v>
      </c>
      <c r="N17" s="95">
        <f t="shared" si="9"/>
        <v>3.0314000000000001</v>
      </c>
      <c r="O17" s="480"/>
      <c r="P17" s="180">
        <v>3.0314000000000001</v>
      </c>
      <c r="Q17" s="180">
        <v>0</v>
      </c>
      <c r="R17" s="95">
        <f t="shared" si="10"/>
        <v>3.0314000000000001</v>
      </c>
      <c r="S17" s="480"/>
      <c r="T17" s="180">
        <v>3.0314000000000001</v>
      </c>
      <c r="U17" s="180">
        <v>0</v>
      </c>
      <c r="V17" s="95">
        <f t="shared" si="11"/>
        <v>3.0314000000000001</v>
      </c>
      <c r="W17" s="480"/>
      <c r="X17" s="717">
        <v>3.0314000000000001</v>
      </c>
      <c r="Y17" s="717">
        <v>0</v>
      </c>
      <c r="Z17" s="95">
        <f t="shared" si="12"/>
        <v>3.0314000000000001</v>
      </c>
    </row>
    <row r="18" spans="1:27">
      <c r="B18" s="34" t="str">
        <f>SLRP</f>
        <v>Scheduled Load Reduction Program (SLRP)</v>
      </c>
      <c r="C18" s="512"/>
      <c r="D18" s="40">
        <v>0</v>
      </c>
      <c r="E18" s="40">
        <v>0</v>
      </c>
      <c r="F18" s="320">
        <f t="shared" si="7"/>
        <v>0</v>
      </c>
      <c r="G18" s="512"/>
      <c r="H18" s="40">
        <v>0</v>
      </c>
      <c r="I18" s="40">
        <v>0</v>
      </c>
      <c r="J18" s="320">
        <f t="shared" si="8"/>
        <v>0</v>
      </c>
      <c r="K18" s="512"/>
      <c r="L18" s="40">
        <v>0</v>
      </c>
      <c r="M18" s="40">
        <v>0</v>
      </c>
      <c r="N18" s="320">
        <f t="shared" si="9"/>
        <v>0</v>
      </c>
      <c r="O18" s="512"/>
      <c r="P18" s="40">
        <v>0</v>
      </c>
      <c r="Q18" s="40">
        <v>0</v>
      </c>
      <c r="R18" s="320">
        <f t="shared" si="10"/>
        <v>0</v>
      </c>
      <c r="S18" s="512"/>
      <c r="T18" s="40">
        <v>0</v>
      </c>
      <c r="U18" s="40">
        <v>0</v>
      </c>
      <c r="V18" s="320">
        <f t="shared" si="11"/>
        <v>0</v>
      </c>
      <c r="W18" s="512"/>
      <c r="X18" s="40">
        <v>0</v>
      </c>
      <c r="Y18" s="40">
        <v>0</v>
      </c>
      <c r="Z18" s="320">
        <f t="shared" si="12"/>
        <v>0</v>
      </c>
    </row>
    <row r="19" spans="1:27" s="2" customFormat="1">
      <c r="A19" s="36"/>
      <c r="B19" s="309" t="s">
        <v>190</v>
      </c>
      <c r="C19" s="317"/>
      <c r="D19" s="311">
        <f t="shared" ref="D19:Z19" si="13">SUM(D15:D18)</f>
        <v>5.4430092500000002</v>
      </c>
      <c r="E19" s="311">
        <f t="shared" si="13"/>
        <v>0</v>
      </c>
      <c r="F19" s="312">
        <f t="shared" si="13"/>
        <v>5.4430092500000002</v>
      </c>
      <c r="G19" s="311"/>
      <c r="H19" s="311">
        <f t="shared" si="13"/>
        <v>5.5654092500000001</v>
      </c>
      <c r="I19" s="311">
        <f t="shared" si="13"/>
        <v>0</v>
      </c>
      <c r="J19" s="312">
        <f t="shared" si="13"/>
        <v>5.5654092500000001</v>
      </c>
      <c r="K19" s="311"/>
      <c r="L19" s="510">
        <f t="shared" si="13"/>
        <v>6.1514892500000009</v>
      </c>
      <c r="M19" s="311">
        <f t="shared" si="13"/>
        <v>0</v>
      </c>
      <c r="N19" s="312">
        <f t="shared" si="13"/>
        <v>6.1514892500000009</v>
      </c>
      <c r="O19" s="311"/>
      <c r="P19" s="311">
        <f t="shared" si="13"/>
        <v>6.1514892500000009</v>
      </c>
      <c r="Q19" s="311">
        <f t="shared" si="13"/>
        <v>0</v>
      </c>
      <c r="R19" s="312">
        <f t="shared" si="13"/>
        <v>6.1514892500000009</v>
      </c>
      <c r="S19" s="311"/>
      <c r="T19" s="311">
        <f t="shared" si="13"/>
        <v>5.9807092500000003</v>
      </c>
      <c r="U19" s="311">
        <f t="shared" si="13"/>
        <v>0</v>
      </c>
      <c r="V19" s="312">
        <f t="shared" si="13"/>
        <v>5.9807092500000003</v>
      </c>
      <c r="W19" s="311"/>
      <c r="X19" s="311">
        <f t="shared" si="13"/>
        <v>5.9807092500000003</v>
      </c>
      <c r="Y19" s="311">
        <f t="shared" si="13"/>
        <v>0</v>
      </c>
      <c r="Z19" s="312">
        <f t="shared" si="13"/>
        <v>5.9807092500000003</v>
      </c>
      <c r="AA19" s="36"/>
    </row>
    <row r="20" spans="1:27" ht="2.1" customHeight="1">
      <c r="B20" s="275"/>
      <c r="C20" s="275"/>
      <c r="D20" s="276"/>
      <c r="E20" s="276"/>
      <c r="F20" s="277"/>
      <c r="G20" s="275"/>
      <c r="H20" s="278"/>
      <c r="I20" s="278"/>
      <c r="J20" s="279"/>
      <c r="K20" s="280"/>
      <c r="L20" s="278">
        <v>0</v>
      </c>
      <c r="M20" s="278">
        <v>0</v>
      </c>
      <c r="N20" s="279">
        <v>0</v>
      </c>
      <c r="O20" s="280"/>
      <c r="P20" s="278">
        <v>0</v>
      </c>
      <c r="Q20" s="278">
        <v>0</v>
      </c>
      <c r="R20" s="279">
        <v>0</v>
      </c>
      <c r="S20" s="280"/>
      <c r="T20" s="278"/>
      <c r="U20" s="278"/>
      <c r="V20" s="279"/>
      <c r="W20" s="280"/>
      <c r="X20" s="278"/>
      <c r="Y20" s="278"/>
      <c r="Z20" s="279"/>
    </row>
    <row r="21" spans="1:27"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27" s="2" customFormat="1">
      <c r="A22" s="36"/>
      <c r="B22" s="104" t="s">
        <v>23</v>
      </c>
      <c r="C22" s="104"/>
      <c r="D22" s="105">
        <f>D12+D19</f>
        <v>6.9125492500000005</v>
      </c>
      <c r="E22" s="105">
        <f>E12+E19</f>
        <v>0</v>
      </c>
      <c r="F22" s="106">
        <f>F12+F19</f>
        <v>6.9125492500000005</v>
      </c>
      <c r="G22" s="104"/>
      <c r="H22" s="105">
        <f>H12+H19</f>
        <v>6.9376292500000005</v>
      </c>
      <c r="I22" s="105">
        <f>I12+I19</f>
        <v>0</v>
      </c>
      <c r="J22" s="106">
        <f>J12+J19</f>
        <v>6.9376292500000005</v>
      </c>
      <c r="K22" s="109"/>
      <c r="L22" s="107">
        <f>L12+L19</f>
        <v>7.5237092500000013</v>
      </c>
      <c r="M22" s="107">
        <f>M12+M19</f>
        <v>0</v>
      </c>
      <c r="N22" s="108">
        <f>N12+N19</f>
        <v>7.5237092500000013</v>
      </c>
      <c r="O22" s="109"/>
      <c r="P22" s="107">
        <f t="shared" ref="P22:V22" si="14">P12+P19</f>
        <v>7.5237092500000013</v>
      </c>
      <c r="Q22" s="107">
        <f t="shared" si="14"/>
        <v>0</v>
      </c>
      <c r="R22" s="108">
        <f t="shared" si="14"/>
        <v>7.5237092500000013</v>
      </c>
      <c r="S22" s="109"/>
      <c r="T22" s="107">
        <f t="shared" si="14"/>
        <v>7.3529292500000007</v>
      </c>
      <c r="U22" s="107">
        <f t="shared" si="14"/>
        <v>0</v>
      </c>
      <c r="V22" s="108">
        <f t="shared" si="14"/>
        <v>7.3529292500000007</v>
      </c>
      <c r="W22" s="109"/>
      <c r="X22" s="107">
        <f>X12+X19</f>
        <v>7.3529292500000007</v>
      </c>
      <c r="Y22" s="107">
        <f>Y12+Y19</f>
        <v>0</v>
      </c>
      <c r="Z22" s="108">
        <f>Z12+Z19</f>
        <v>7.3529292500000007</v>
      </c>
      <c r="AA22" s="36"/>
    </row>
    <row r="23" spans="1:27" s="2" customFormat="1">
      <c r="B23" s="98"/>
      <c r="C23" s="98"/>
      <c r="D23" s="489"/>
      <c r="E23" s="489"/>
      <c r="F23" s="489"/>
      <c r="G23" s="98"/>
      <c r="H23" s="489"/>
      <c r="I23" s="489"/>
      <c r="J23" s="489"/>
      <c r="K23" s="490"/>
      <c r="L23" s="490"/>
      <c r="M23" s="490"/>
      <c r="N23" s="490"/>
      <c r="O23" s="490"/>
      <c r="P23" s="490"/>
      <c r="Q23" s="490"/>
      <c r="R23" s="490"/>
      <c r="S23" s="490"/>
      <c r="T23" s="490"/>
      <c r="U23" s="490"/>
      <c r="V23" s="490"/>
      <c r="W23" s="490"/>
      <c r="X23" s="490"/>
      <c r="Y23" s="490"/>
      <c r="Z23" s="490"/>
    </row>
    <row r="24" spans="1:27">
      <c r="B24" s="302" t="s">
        <v>25</v>
      </c>
      <c r="C24" s="344"/>
      <c r="D24" s="619"/>
      <c r="E24" s="617"/>
      <c r="F24" s="340"/>
      <c r="G24" s="344"/>
      <c r="H24" s="617"/>
      <c r="I24" s="625"/>
      <c r="J24" s="343"/>
      <c r="K24" s="344"/>
      <c r="L24" s="625"/>
      <c r="M24" s="619"/>
      <c r="N24" s="627"/>
      <c r="O24" s="344"/>
      <c r="P24" s="625"/>
      <c r="Q24" s="619"/>
      <c r="R24" s="627"/>
      <c r="S24" s="344"/>
      <c r="T24" s="625"/>
      <c r="U24" s="619"/>
      <c r="V24" s="627"/>
      <c r="W24" s="344"/>
      <c r="X24" s="625"/>
      <c r="Y24" s="619"/>
      <c r="Z24" s="627"/>
    </row>
    <row r="25" spans="1:27">
      <c r="B25" s="34" t="s">
        <v>235</v>
      </c>
      <c r="C25" s="620">
        <v>3.7323999999999997</v>
      </c>
      <c r="D25" s="570"/>
      <c r="E25" s="569"/>
      <c r="F25" s="95"/>
      <c r="G25" s="620">
        <v>3.7323999999999997</v>
      </c>
      <c r="H25" s="444"/>
      <c r="I25" s="180"/>
      <c r="J25" s="95"/>
      <c r="K25" s="620">
        <v>3.7323999999999997</v>
      </c>
      <c r="L25" s="180"/>
      <c r="M25" s="180"/>
      <c r="N25" s="95"/>
      <c r="O25" s="620">
        <v>3.7323999999999997</v>
      </c>
      <c r="P25" s="180"/>
      <c r="Q25" s="180"/>
      <c r="R25" s="95"/>
      <c r="S25" s="620">
        <v>3.7323999999999997</v>
      </c>
      <c r="T25" s="180"/>
      <c r="U25" s="180"/>
      <c r="V25" s="95"/>
      <c r="W25" s="620">
        <v>3.7323999999999997</v>
      </c>
      <c r="X25" s="180"/>
      <c r="Y25" s="180"/>
      <c r="Z25" s="95"/>
    </row>
    <row r="26" spans="1:27" ht="27.6">
      <c r="B26" s="629" t="s">
        <v>236</v>
      </c>
      <c r="C26" s="621"/>
      <c r="D26" s="622"/>
      <c r="E26" s="623">
        <v>69.454732260000014</v>
      </c>
      <c r="F26" s="624"/>
      <c r="G26" s="621"/>
      <c r="H26" s="40"/>
      <c r="I26" s="511">
        <v>69.429652260000012</v>
      </c>
      <c r="J26" s="626"/>
      <c r="K26" s="621"/>
      <c r="L26" s="40"/>
      <c r="M26" s="628">
        <v>68.843572260000016</v>
      </c>
      <c r="N26" s="626"/>
      <c r="O26" s="621"/>
      <c r="P26" s="40"/>
      <c r="Q26" s="628">
        <v>68.843572260000016</v>
      </c>
      <c r="R26" s="626"/>
      <c r="S26" s="621"/>
      <c r="T26" s="40"/>
      <c r="U26" s="628">
        <v>69.014352260000024</v>
      </c>
      <c r="V26" s="626"/>
      <c r="W26" s="621"/>
      <c r="X26" s="40"/>
      <c r="Y26" s="628">
        <v>69.014352260000024</v>
      </c>
      <c r="Z26" s="626"/>
    </row>
    <row r="27" spans="1:27" s="2" customFormat="1">
      <c r="A27" s="36"/>
      <c r="B27" s="609" t="s">
        <v>24</v>
      </c>
      <c r="C27" s="610">
        <f>SUM(C25)</f>
        <v>3.7323999999999997</v>
      </c>
      <c r="D27" s="611"/>
      <c r="E27" s="611">
        <f>SUM(E26)</f>
        <v>69.454732260000014</v>
      </c>
      <c r="F27" s="612"/>
      <c r="G27" s="610">
        <f>SUM(G25)</f>
        <v>3.7323999999999997</v>
      </c>
      <c r="H27" s="611"/>
      <c r="I27" s="611">
        <f>SUM(I26)</f>
        <v>69.429652260000012</v>
      </c>
      <c r="J27" s="613"/>
      <c r="K27" s="614">
        <f>SUM(K25)</f>
        <v>3.7323999999999997</v>
      </c>
      <c r="L27" s="615"/>
      <c r="M27" s="616">
        <f>SUM(M26)</f>
        <v>68.843572260000016</v>
      </c>
      <c r="N27" s="613"/>
      <c r="O27" s="614">
        <f>SUM(O25:O25)</f>
        <v>3.7323999999999997</v>
      </c>
      <c r="P27" s="615"/>
      <c r="Q27" s="616">
        <f>SUM(Q26)</f>
        <v>68.843572260000016</v>
      </c>
      <c r="R27" s="613"/>
      <c r="S27" s="614">
        <f>SUM(S25:S25)</f>
        <v>3.7323999999999997</v>
      </c>
      <c r="T27" s="615"/>
      <c r="U27" s="616">
        <f>SUM(U26)</f>
        <v>69.014352260000024</v>
      </c>
      <c r="V27" s="613"/>
      <c r="W27" s="614">
        <f>SUM(W25:W25)</f>
        <v>3.7323999999999997</v>
      </c>
      <c r="X27" s="615"/>
      <c r="Y27" s="616">
        <f>SUM(Y26)</f>
        <v>69.014352260000024</v>
      </c>
      <c r="Z27" s="613"/>
      <c r="AA27" s="36"/>
    </row>
    <row r="28" spans="1:27" s="29" customFormat="1">
      <c r="B28" s="491"/>
      <c r="C28" s="491"/>
      <c r="D28" s="492"/>
      <c r="E28" s="492"/>
      <c r="F28" s="493"/>
      <c r="G28" s="491"/>
      <c r="H28" s="494"/>
      <c r="I28" s="494"/>
      <c r="J28" s="495"/>
      <c r="K28" s="495"/>
      <c r="L28" s="494"/>
      <c r="M28" s="494"/>
      <c r="N28" s="495"/>
      <c r="O28" s="495"/>
      <c r="P28" s="494"/>
      <c r="Q28" s="494"/>
      <c r="R28" s="495"/>
      <c r="S28" s="495"/>
      <c r="T28" s="494"/>
      <c r="U28" s="494"/>
      <c r="V28" s="495"/>
      <c r="W28" s="495"/>
      <c r="X28" s="495"/>
      <c r="Y28" s="495"/>
      <c r="Z28" s="495"/>
    </row>
    <row r="29" spans="1:27" s="29" customFormat="1" ht="33.75" customHeight="1">
      <c r="W29" s="36"/>
      <c r="X29" s="36"/>
      <c r="Y29" s="36"/>
      <c r="Z29" s="36"/>
    </row>
    <row r="30" spans="1:27" s="7" customFormat="1" ht="20.25" customHeight="1">
      <c r="A30" s="31"/>
      <c r="B30" s="53"/>
      <c r="C30" s="764" t="s">
        <v>10</v>
      </c>
      <c r="D30" s="764"/>
      <c r="E30" s="764"/>
      <c r="F30" s="764"/>
      <c r="G30" s="764" t="s">
        <v>11</v>
      </c>
      <c r="H30" s="764"/>
      <c r="I30" s="764"/>
      <c r="J30" s="764" t="s">
        <v>10</v>
      </c>
      <c r="K30" s="764" t="s">
        <v>12</v>
      </c>
      <c r="L30" s="764"/>
      <c r="M30" s="764"/>
      <c r="N30" s="764" t="s">
        <v>10</v>
      </c>
      <c r="O30" s="764" t="s">
        <v>13</v>
      </c>
      <c r="P30" s="764"/>
      <c r="Q30" s="764"/>
      <c r="R30" s="764" t="s">
        <v>10</v>
      </c>
      <c r="S30" s="764" t="s">
        <v>14</v>
      </c>
      <c r="T30" s="764"/>
      <c r="U30" s="764"/>
      <c r="V30" s="764" t="s">
        <v>10</v>
      </c>
      <c r="W30" s="764" t="s">
        <v>15</v>
      </c>
      <c r="X30" s="764"/>
      <c r="Y30" s="764"/>
      <c r="Z30" s="764" t="s">
        <v>10</v>
      </c>
      <c r="AA30" s="31"/>
    </row>
    <row r="31" spans="1:27"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27">
      <c r="B32" s="302" t="s">
        <v>188</v>
      </c>
      <c r="C32" s="348"/>
      <c r="D32" s="606"/>
      <c r="E32" s="606"/>
      <c r="F32" s="347"/>
      <c r="G32" s="348"/>
      <c r="H32" s="606"/>
      <c r="I32" s="606"/>
      <c r="J32" s="347"/>
      <c r="K32" s="348"/>
      <c r="L32" s="606"/>
      <c r="M32" s="606"/>
      <c r="N32" s="347"/>
      <c r="O32" s="348"/>
      <c r="P32" s="606"/>
      <c r="Q32" s="606"/>
      <c r="R32" s="347"/>
      <c r="S32" s="348"/>
      <c r="T32" s="606"/>
      <c r="U32" s="606"/>
      <c r="V32" s="347"/>
      <c r="W32" s="336"/>
      <c r="X32" s="333"/>
      <c r="Y32" s="333"/>
      <c r="Z32" s="339"/>
    </row>
    <row r="33" spans="1:27">
      <c r="B33" s="34" t="str">
        <f>API</f>
        <v>Agricultural &amp; Pumping Interruptible (API)</v>
      </c>
      <c r="C33" s="480"/>
      <c r="D33" s="39">
        <v>0</v>
      </c>
      <c r="E33" s="39">
        <v>0</v>
      </c>
      <c r="F33" s="95">
        <f>IF(D33="","",SUM(C33:E33))</f>
        <v>0</v>
      </c>
      <c r="G33" s="480"/>
      <c r="H33" s="39">
        <v>0</v>
      </c>
      <c r="I33" s="39">
        <v>0</v>
      </c>
      <c r="J33" s="95">
        <f>IF(H33="","",SUM(G33:I33))</f>
        <v>0</v>
      </c>
      <c r="K33" s="480"/>
      <c r="L33" s="39">
        <v>0</v>
      </c>
      <c r="M33" s="39">
        <v>0</v>
      </c>
      <c r="N33" s="95">
        <f>IF(L33="","",SUM(K33:M33))</f>
        <v>0</v>
      </c>
      <c r="O33" s="480"/>
      <c r="P33" s="39">
        <v>0</v>
      </c>
      <c r="Q33" s="39">
        <v>0</v>
      </c>
      <c r="R33" s="95">
        <f>IF(P33="","",SUM(O33:Q33))</f>
        <v>0</v>
      </c>
      <c r="S33" s="480"/>
      <c r="T33" s="39"/>
      <c r="U33" s="39"/>
      <c r="V33" s="95" t="str">
        <f>IF(T33="","",SUM(S33:U33))</f>
        <v/>
      </c>
      <c r="W33" s="496"/>
      <c r="X33" s="180"/>
      <c r="Y33" s="180"/>
      <c r="Z33" s="95" t="str">
        <f>IF(X33="","",SUM(W33:Y33))</f>
        <v/>
      </c>
    </row>
    <row r="34" spans="1:27">
      <c r="B34" s="34" t="str">
        <f>BIPG</f>
        <v>Base Interruptible Program (BIP)</v>
      </c>
      <c r="C34" s="480"/>
      <c r="D34" s="39">
        <v>0</v>
      </c>
      <c r="E34" s="39">
        <v>0</v>
      </c>
      <c r="F34" s="95">
        <f t="shared" ref="F34:F36" si="15">IF(D34="","",SUM(C34:E34))</f>
        <v>0</v>
      </c>
      <c r="G34" s="480"/>
      <c r="H34" s="39">
        <v>0</v>
      </c>
      <c r="I34" s="39">
        <v>0</v>
      </c>
      <c r="J34" s="95">
        <f t="shared" ref="J34:J36" si="16">IF(H34="","",SUM(G34:I34))</f>
        <v>0</v>
      </c>
      <c r="K34" s="480"/>
      <c r="L34" s="39">
        <v>0</v>
      </c>
      <c r="M34" s="39">
        <v>0</v>
      </c>
      <c r="N34" s="95">
        <f t="shared" ref="N34:N36" si="17">IF(L34="","",SUM(K34:M34))</f>
        <v>0</v>
      </c>
      <c r="O34" s="480"/>
      <c r="P34" s="39">
        <v>0</v>
      </c>
      <c r="Q34" s="39">
        <v>0</v>
      </c>
      <c r="R34" s="95">
        <f t="shared" ref="R34:R36" si="18">IF(P34="","",SUM(O34:Q34))</f>
        <v>0</v>
      </c>
      <c r="S34" s="480"/>
      <c r="T34" s="39"/>
      <c r="U34" s="39"/>
      <c r="V34" s="95" t="str">
        <f t="shared" ref="V34:V36" si="19">IF(T34="","",SUM(S34:U34))</f>
        <v/>
      </c>
      <c r="W34" s="496"/>
      <c r="X34" s="180"/>
      <c r="Y34" s="180"/>
      <c r="Z34" s="95" t="str">
        <f t="shared" ref="Z34:Z36" si="20">IF(X34="","",SUM(W34:Y34))</f>
        <v/>
      </c>
    </row>
    <row r="35" spans="1:27">
      <c r="B35" s="34" t="str">
        <f>CBPG</f>
        <v>Capacity Bidding Program (CBP)</v>
      </c>
      <c r="C35" s="480"/>
      <c r="D35" s="180">
        <v>1.6813399999999998</v>
      </c>
      <c r="E35" s="180">
        <v>0</v>
      </c>
      <c r="F35" s="95">
        <f t="shared" si="15"/>
        <v>1.6813399999999998</v>
      </c>
      <c r="G35" s="480"/>
      <c r="H35" s="180">
        <v>1.6813399999999998</v>
      </c>
      <c r="I35" s="180">
        <v>0</v>
      </c>
      <c r="J35" s="95">
        <f t="shared" si="16"/>
        <v>1.6813399999999998</v>
      </c>
      <c r="K35" s="480"/>
      <c r="L35" s="180">
        <v>1.6813399999999998</v>
      </c>
      <c r="M35" s="180">
        <v>0</v>
      </c>
      <c r="N35" s="95">
        <f t="shared" si="17"/>
        <v>1.6813399999999998</v>
      </c>
      <c r="O35" s="480"/>
      <c r="P35" s="180">
        <v>1.6813399999999998</v>
      </c>
      <c r="Q35" s="180">
        <v>0</v>
      </c>
      <c r="R35" s="95">
        <f t="shared" si="18"/>
        <v>1.6813399999999998</v>
      </c>
      <c r="S35" s="480"/>
      <c r="T35" s="180"/>
      <c r="U35" s="180"/>
      <c r="V35" s="95" t="str">
        <f t="shared" si="19"/>
        <v/>
      </c>
      <c r="W35" s="496"/>
      <c r="X35" s="180"/>
      <c r="Y35" s="180"/>
      <c r="Z35" s="95" t="str">
        <f t="shared" si="20"/>
        <v/>
      </c>
    </row>
    <row r="36" spans="1:27">
      <c r="B36" s="34" t="str">
        <f>SDPG</f>
        <v>Summer Discount Plan Program (SDP)</v>
      </c>
      <c r="C36" s="512"/>
      <c r="D36" s="40">
        <v>0</v>
      </c>
      <c r="E36" s="40">
        <v>0</v>
      </c>
      <c r="F36" s="320">
        <f t="shared" si="15"/>
        <v>0</v>
      </c>
      <c r="G36" s="512"/>
      <c r="H36" s="40">
        <v>0</v>
      </c>
      <c r="I36" s="40">
        <v>0</v>
      </c>
      <c r="J36" s="320">
        <f t="shared" si="16"/>
        <v>0</v>
      </c>
      <c r="K36" s="512"/>
      <c r="L36" s="39">
        <v>0</v>
      </c>
      <c r="M36" s="39">
        <v>0</v>
      </c>
      <c r="N36" s="320">
        <f t="shared" si="17"/>
        <v>0</v>
      </c>
      <c r="O36" s="512"/>
      <c r="P36" s="39">
        <v>0</v>
      </c>
      <c r="Q36" s="39">
        <v>0</v>
      </c>
      <c r="R36" s="320">
        <f t="shared" si="18"/>
        <v>0</v>
      </c>
      <c r="S36" s="512"/>
      <c r="T36" s="40"/>
      <c r="U36" s="40"/>
      <c r="V36" s="320" t="str">
        <f t="shared" si="19"/>
        <v/>
      </c>
      <c r="W36" s="496"/>
      <c r="X36" s="180"/>
      <c r="Y36" s="180"/>
      <c r="Z36" s="320" t="str">
        <f t="shared" si="20"/>
        <v/>
      </c>
    </row>
    <row r="37" spans="1:27" s="2" customFormat="1">
      <c r="A37" s="36"/>
      <c r="B37" s="508" t="s">
        <v>190</v>
      </c>
      <c r="C37" s="351"/>
      <c r="D37" s="352">
        <f t="shared" ref="D37:Z37" si="21">SUM(D33:D36)</f>
        <v>1.6813399999999998</v>
      </c>
      <c r="E37" s="352">
        <f t="shared" si="21"/>
        <v>0</v>
      </c>
      <c r="F37" s="312">
        <f t="shared" si="21"/>
        <v>1.6813399999999998</v>
      </c>
      <c r="G37" s="352"/>
      <c r="H37" s="352">
        <f t="shared" si="21"/>
        <v>1.6813399999999998</v>
      </c>
      <c r="I37" s="352">
        <f t="shared" si="21"/>
        <v>0</v>
      </c>
      <c r="J37" s="312">
        <f t="shared" si="21"/>
        <v>1.6813399999999998</v>
      </c>
      <c r="K37" s="352"/>
      <c r="L37" s="352">
        <f t="shared" si="21"/>
        <v>1.6813399999999998</v>
      </c>
      <c r="M37" s="352">
        <f t="shared" si="21"/>
        <v>0</v>
      </c>
      <c r="N37" s="312">
        <f t="shared" si="21"/>
        <v>1.6813399999999998</v>
      </c>
      <c r="O37" s="352"/>
      <c r="P37" s="352">
        <f t="shared" si="21"/>
        <v>1.6813399999999998</v>
      </c>
      <c r="Q37" s="352">
        <f t="shared" si="21"/>
        <v>0</v>
      </c>
      <c r="R37" s="312">
        <f t="shared" si="21"/>
        <v>1.6813399999999998</v>
      </c>
      <c r="S37" s="352"/>
      <c r="T37" s="352">
        <f t="shared" si="21"/>
        <v>0</v>
      </c>
      <c r="U37" s="352">
        <f t="shared" si="21"/>
        <v>0</v>
      </c>
      <c r="V37" s="312">
        <f t="shared" si="21"/>
        <v>0</v>
      </c>
      <c r="W37" s="352"/>
      <c r="X37" s="352">
        <f t="shared" si="21"/>
        <v>0</v>
      </c>
      <c r="Y37" s="352">
        <f t="shared" si="21"/>
        <v>0</v>
      </c>
      <c r="Z37" s="353">
        <f t="shared" si="21"/>
        <v>0</v>
      </c>
      <c r="AA37" s="36"/>
    </row>
    <row r="38" spans="1:27" s="29" customFormat="1" ht="4.2" customHeight="1">
      <c r="B38" s="96"/>
      <c r="C38" s="36"/>
      <c r="D38" s="350"/>
      <c r="E38" s="350"/>
      <c r="F38" s="221"/>
      <c r="G38" s="36"/>
      <c r="H38" s="283"/>
      <c r="I38" s="283"/>
      <c r="J38" s="284"/>
      <c r="K38" s="284"/>
      <c r="L38" s="283"/>
      <c r="M38" s="283"/>
      <c r="N38" s="284"/>
      <c r="O38" s="284"/>
      <c r="P38" s="283"/>
      <c r="Q38" s="283"/>
      <c r="R38" s="284"/>
      <c r="S38" s="284"/>
      <c r="T38" s="283"/>
      <c r="U38" s="283"/>
      <c r="V38" s="284"/>
      <c r="W38" s="284"/>
      <c r="X38" s="284"/>
      <c r="Y38" s="284"/>
      <c r="Z38" s="284"/>
    </row>
    <row r="39" spans="1:27">
      <c r="B39" s="302" t="s">
        <v>189</v>
      </c>
      <c r="C39" s="348"/>
      <c r="D39" s="606"/>
      <c r="E39" s="606"/>
      <c r="F39" s="347"/>
      <c r="G39" s="348"/>
      <c r="H39" s="606"/>
      <c r="I39" s="606"/>
      <c r="J39" s="347"/>
      <c r="K39" s="348"/>
      <c r="L39" s="606"/>
      <c r="M39" s="606"/>
      <c r="N39" s="347"/>
      <c r="O39" s="348"/>
      <c r="P39" s="606"/>
      <c r="Q39" s="606"/>
      <c r="R39" s="347"/>
      <c r="S39" s="348"/>
      <c r="T39" s="606"/>
      <c r="U39" s="606"/>
      <c r="V39" s="347"/>
      <c r="W39" s="348"/>
      <c r="X39" s="606"/>
      <c r="Y39" s="606"/>
      <c r="Z39" s="347"/>
    </row>
    <row r="40" spans="1:27">
      <c r="B40" s="34" t="str">
        <f>CPP</f>
        <v>Critical Peak Pricing (CPP)</v>
      </c>
      <c r="C40" s="480"/>
      <c r="D40" s="39">
        <v>2.9493092500000002</v>
      </c>
      <c r="E40" s="39">
        <v>0</v>
      </c>
      <c r="F40" s="95">
        <f>IF(D40="","",SUM(C40:E40))</f>
        <v>2.9493092500000002</v>
      </c>
      <c r="G40" s="480"/>
      <c r="H40" s="180">
        <v>3.1517092500000001</v>
      </c>
      <c r="I40" s="180">
        <v>0</v>
      </c>
      <c r="J40" s="95">
        <f>IF(H40="","",SUM(G40:I40))</f>
        <v>3.1517092500000001</v>
      </c>
      <c r="K40" s="480"/>
      <c r="L40" s="180">
        <v>3.1517092499999997</v>
      </c>
      <c r="M40" s="180">
        <v>0</v>
      </c>
      <c r="N40" s="95">
        <f>IF(L40="","",SUM(K40:M40))</f>
        <v>3.1517092499999997</v>
      </c>
      <c r="O40" s="480"/>
      <c r="P40" s="180">
        <v>3.1517092499999997</v>
      </c>
      <c r="Q40" s="180">
        <v>0</v>
      </c>
      <c r="R40" s="95">
        <f>IF(P40="","",SUM(O40:Q40))</f>
        <v>3.1517092499999997</v>
      </c>
      <c r="S40" s="480"/>
      <c r="T40" s="39"/>
      <c r="U40" s="39"/>
      <c r="V40" s="95" t="str">
        <f>IF(T40="","",SUM(S40:U40))</f>
        <v/>
      </c>
      <c r="W40" s="480"/>
      <c r="X40" s="39"/>
      <c r="Y40" s="39"/>
      <c r="Z40" s="95" t="str">
        <f>IF(X40="","",SUM(W40:Y40))</f>
        <v/>
      </c>
    </row>
    <row r="41" spans="1:27">
      <c r="B41" s="35" t="str">
        <f>OBMC</f>
        <v>Optional Binding Mandatory Curtailment (OBMC)</v>
      </c>
      <c r="C41" s="480"/>
      <c r="D41" s="39">
        <v>0</v>
      </c>
      <c r="E41" s="39">
        <v>0</v>
      </c>
      <c r="F41" s="95">
        <f t="shared" ref="F41:F43" si="22">IF(D41="","",SUM(C41:E41))</f>
        <v>0</v>
      </c>
      <c r="G41" s="480"/>
      <c r="H41" s="39">
        <v>0</v>
      </c>
      <c r="I41" s="39">
        <v>0</v>
      </c>
      <c r="J41" s="95">
        <f t="shared" ref="J41:J43" si="23">IF(H41="","",SUM(G41:I41))</f>
        <v>0</v>
      </c>
      <c r="K41" s="480"/>
      <c r="L41" s="39">
        <v>0</v>
      </c>
      <c r="M41" s="39">
        <v>0</v>
      </c>
      <c r="N41" s="95">
        <f t="shared" ref="N41:N43" si="24">IF(L41="","",SUM(K41:M41))</f>
        <v>0</v>
      </c>
      <c r="O41" s="480"/>
      <c r="P41" s="39">
        <v>0</v>
      </c>
      <c r="Q41" s="39">
        <v>0</v>
      </c>
      <c r="R41" s="95">
        <f t="shared" ref="R41:R43" si="25">IF(P41="","",SUM(O41:Q41))</f>
        <v>0</v>
      </c>
      <c r="S41" s="480"/>
      <c r="T41" s="39"/>
      <c r="U41" s="39"/>
      <c r="V41" s="95" t="str">
        <f t="shared" ref="V41:V43" si="26">IF(T41="","",SUM(S41:U41))</f>
        <v/>
      </c>
      <c r="W41" s="480"/>
      <c r="X41" s="39"/>
      <c r="Y41" s="39"/>
      <c r="Z41" s="95" t="str">
        <f t="shared" ref="Z41:Z43" si="27">IF(X41="","",SUM(W41:Y41))</f>
        <v/>
      </c>
    </row>
    <row r="42" spans="1:27">
      <c r="B42" s="35" t="str">
        <f>RTP</f>
        <v>Real Time Pricing (RTP)</v>
      </c>
      <c r="C42" s="480"/>
      <c r="D42" s="180">
        <v>3.0314000000000001</v>
      </c>
      <c r="E42" s="180">
        <v>0</v>
      </c>
      <c r="F42" s="95">
        <f t="shared" si="22"/>
        <v>3.0314000000000001</v>
      </c>
      <c r="G42" s="480"/>
      <c r="H42" s="180">
        <v>3.0314000000000001</v>
      </c>
      <c r="I42" s="180">
        <v>0</v>
      </c>
      <c r="J42" s="95">
        <f t="shared" si="23"/>
        <v>3.0314000000000001</v>
      </c>
      <c r="K42" s="480"/>
      <c r="L42" s="180">
        <v>3.0314000000000001</v>
      </c>
      <c r="M42" s="180">
        <v>0</v>
      </c>
      <c r="N42" s="95">
        <f t="shared" si="24"/>
        <v>3.0314000000000001</v>
      </c>
      <c r="O42" s="480"/>
      <c r="P42" s="180">
        <v>3.0314000000000001</v>
      </c>
      <c r="Q42" s="180">
        <v>0</v>
      </c>
      <c r="R42" s="95">
        <f t="shared" si="25"/>
        <v>3.0314000000000001</v>
      </c>
      <c r="S42" s="480"/>
      <c r="T42" s="180"/>
      <c r="U42" s="180"/>
      <c r="V42" s="95" t="str">
        <f t="shared" si="26"/>
        <v/>
      </c>
      <c r="W42" s="480"/>
      <c r="X42" s="180"/>
      <c r="Y42" s="180"/>
      <c r="Z42" s="95" t="str">
        <f t="shared" si="27"/>
        <v/>
      </c>
    </row>
    <row r="43" spans="1:27">
      <c r="B43" s="34" t="str">
        <f>SLRP</f>
        <v>Scheduled Load Reduction Program (SLRP)</v>
      </c>
      <c r="C43" s="512"/>
      <c r="D43" s="40">
        <v>0</v>
      </c>
      <c r="E43" s="40">
        <v>0</v>
      </c>
      <c r="F43" s="320">
        <f t="shared" si="22"/>
        <v>0</v>
      </c>
      <c r="G43" s="512"/>
      <c r="H43" s="40">
        <v>0</v>
      </c>
      <c r="I43" s="40">
        <v>0</v>
      </c>
      <c r="J43" s="320">
        <f t="shared" si="23"/>
        <v>0</v>
      </c>
      <c r="K43" s="512"/>
      <c r="L43" s="39">
        <v>0</v>
      </c>
      <c r="M43" s="39">
        <v>0</v>
      </c>
      <c r="N43" s="320">
        <f t="shared" si="24"/>
        <v>0</v>
      </c>
      <c r="O43" s="512"/>
      <c r="P43" s="39">
        <v>0</v>
      </c>
      <c r="Q43" s="39">
        <v>0</v>
      </c>
      <c r="R43" s="320">
        <f t="shared" si="25"/>
        <v>0</v>
      </c>
      <c r="S43" s="512"/>
      <c r="T43" s="40"/>
      <c r="U43" s="40"/>
      <c r="V43" s="320" t="str">
        <f t="shared" si="26"/>
        <v/>
      </c>
      <c r="W43" s="512"/>
      <c r="X43" s="40"/>
      <c r="Y43" s="40"/>
      <c r="Z43" s="320" t="str">
        <f t="shared" si="27"/>
        <v/>
      </c>
    </row>
    <row r="44" spans="1:27" s="2" customFormat="1" ht="14.4" thickBot="1">
      <c r="A44" s="36"/>
      <c r="B44" s="309" t="s">
        <v>190</v>
      </c>
      <c r="C44" s="291"/>
      <c r="D44" s="292">
        <f>SUM(D40:D43)</f>
        <v>5.9807092500000003</v>
      </c>
      <c r="E44" s="292">
        <f t="shared" ref="E44:Z44" si="28">SUM(E40:E43)</f>
        <v>0</v>
      </c>
      <c r="F44" s="292">
        <f t="shared" si="28"/>
        <v>5.9807092500000003</v>
      </c>
      <c r="G44" s="292"/>
      <c r="H44" s="292">
        <f t="shared" si="28"/>
        <v>6.1831092500000002</v>
      </c>
      <c r="I44" s="292">
        <f t="shared" si="28"/>
        <v>0</v>
      </c>
      <c r="J44" s="292">
        <f t="shared" si="28"/>
        <v>6.1831092500000002</v>
      </c>
      <c r="K44" s="292"/>
      <c r="L44" s="292">
        <f t="shared" si="28"/>
        <v>6.1831092499999993</v>
      </c>
      <c r="M44" s="292">
        <f t="shared" si="28"/>
        <v>0</v>
      </c>
      <c r="N44" s="292">
        <f t="shared" si="28"/>
        <v>6.1831092499999993</v>
      </c>
      <c r="O44" s="292"/>
      <c r="P44" s="292">
        <f t="shared" si="28"/>
        <v>6.1831092499999993</v>
      </c>
      <c r="Q44" s="292">
        <f t="shared" si="28"/>
        <v>0</v>
      </c>
      <c r="R44" s="292">
        <f t="shared" si="28"/>
        <v>6.1831092499999993</v>
      </c>
      <c r="S44" s="292"/>
      <c r="T44" s="292">
        <f t="shared" si="28"/>
        <v>0</v>
      </c>
      <c r="U44" s="292">
        <f t="shared" si="28"/>
        <v>0</v>
      </c>
      <c r="V44" s="292">
        <f t="shared" si="28"/>
        <v>0</v>
      </c>
      <c r="W44" s="292"/>
      <c r="X44" s="292">
        <f t="shared" si="28"/>
        <v>0</v>
      </c>
      <c r="Y44" s="292">
        <f t="shared" si="28"/>
        <v>0</v>
      </c>
      <c r="Z44" s="292">
        <f t="shared" si="28"/>
        <v>0</v>
      </c>
      <c r="AA44" s="36"/>
    </row>
    <row r="45" spans="1:27" ht="2.1" customHeight="1" thickTop="1">
      <c r="B45" s="285"/>
      <c r="C45" s="285"/>
      <c r="D45" s="286"/>
      <c r="E45" s="286"/>
      <c r="F45" s="288"/>
      <c r="G45" s="285"/>
      <c r="H45" s="287"/>
      <c r="I45" s="287"/>
      <c r="J45" s="288"/>
      <c r="K45" s="289"/>
      <c r="L45" s="287"/>
      <c r="M45" s="287"/>
      <c r="N45" s="288"/>
      <c r="O45" s="289"/>
      <c r="P45" s="287"/>
      <c r="Q45" s="287"/>
      <c r="R45" s="288"/>
      <c r="S45" s="289"/>
      <c r="T45" s="287"/>
      <c r="U45" s="287"/>
      <c r="V45" s="288"/>
      <c r="W45" s="289"/>
      <c r="X45" s="290"/>
      <c r="Y45" s="290"/>
      <c r="Z45" s="288"/>
    </row>
    <row r="46" spans="1:27" s="29" customFormat="1" ht="3" customHeight="1">
      <c r="B46" s="41"/>
      <c r="C46" s="41"/>
      <c r="D46" s="42"/>
      <c r="E46" s="42"/>
      <c r="F46" s="43"/>
      <c r="G46" s="41"/>
      <c r="H46" s="44"/>
      <c r="I46" s="44"/>
      <c r="J46" s="38"/>
      <c r="K46" s="38"/>
      <c r="L46" s="44"/>
      <c r="M46" s="44"/>
      <c r="N46" s="38"/>
      <c r="O46" s="38"/>
      <c r="P46" s="44"/>
      <c r="Q46" s="44"/>
      <c r="R46" s="38"/>
      <c r="S46" s="38"/>
      <c r="T46" s="44"/>
      <c r="U46" s="44"/>
      <c r="V46" s="38"/>
      <c r="W46" s="38"/>
      <c r="X46" s="38"/>
      <c r="Y46" s="38"/>
      <c r="Z46" s="38"/>
    </row>
    <row r="47" spans="1:27" s="2" customFormat="1">
      <c r="A47" s="36"/>
      <c r="B47" s="45" t="s">
        <v>23</v>
      </c>
      <c r="C47" s="45"/>
      <c r="D47" s="46">
        <f>D37+D44</f>
        <v>7.6620492499999999</v>
      </c>
      <c r="E47" s="46">
        <f>E37+E44</f>
        <v>0</v>
      </c>
      <c r="F47" s="47">
        <f>F37+F44</f>
        <v>7.6620492499999999</v>
      </c>
      <c r="G47" s="45"/>
      <c r="H47" s="46">
        <f>H37+H44</f>
        <v>7.8644492499999998</v>
      </c>
      <c r="I47" s="46">
        <f>I37+I44</f>
        <v>0</v>
      </c>
      <c r="J47" s="47">
        <f>J37+J44</f>
        <v>7.8644492499999998</v>
      </c>
      <c r="K47" s="48"/>
      <c r="L47" s="49">
        <f>L37+L44</f>
        <v>7.8644492499999989</v>
      </c>
      <c r="M47" s="49">
        <f>M37+M44</f>
        <v>0</v>
      </c>
      <c r="N47" s="50">
        <f>N37+N44</f>
        <v>7.8644492499999989</v>
      </c>
      <c r="O47" s="48"/>
      <c r="P47" s="49">
        <f>P37+P44</f>
        <v>7.8644492499999989</v>
      </c>
      <c r="Q47" s="49">
        <f>Q37+Q44</f>
        <v>0</v>
      </c>
      <c r="R47" s="50">
        <f>R37+R44</f>
        <v>7.8644492499999989</v>
      </c>
      <c r="S47" s="48"/>
      <c r="T47" s="49">
        <f>T37+T44</f>
        <v>0</v>
      </c>
      <c r="U47" s="49">
        <f>U37+U44</f>
        <v>0</v>
      </c>
      <c r="V47" s="50">
        <f>V37+V44</f>
        <v>0</v>
      </c>
      <c r="W47" s="48"/>
      <c r="X47" s="49">
        <f>X37+X44</f>
        <v>0</v>
      </c>
      <c r="Y47" s="49">
        <f>Y37+Y44</f>
        <v>0</v>
      </c>
      <c r="Z47" s="50">
        <f>Z37+Z44</f>
        <v>0</v>
      </c>
      <c r="AA47" s="36"/>
    </row>
    <row r="48" spans="1:27" s="55" customFormat="1">
      <c r="A48" s="54"/>
      <c r="B48" s="503"/>
      <c r="C48" s="504"/>
      <c r="D48" s="499"/>
      <c r="E48" s="499"/>
      <c r="F48" s="500"/>
      <c r="G48" s="504"/>
      <c r="H48" s="501"/>
      <c r="I48" s="501"/>
      <c r="J48" s="505"/>
      <c r="K48" s="505"/>
      <c r="L48" s="501"/>
      <c r="M48" s="501"/>
      <c r="N48" s="505"/>
      <c r="O48" s="505"/>
      <c r="P48" s="501"/>
      <c r="Q48" s="501"/>
      <c r="R48" s="505"/>
      <c r="S48" s="505"/>
      <c r="T48" s="501"/>
      <c r="U48" s="501"/>
      <c r="V48" s="505"/>
      <c r="W48" s="506"/>
      <c r="X48" s="507"/>
      <c r="Y48" s="507"/>
      <c r="Z48" s="506"/>
      <c r="AA48" s="54"/>
    </row>
    <row r="49" spans="1:36" s="94" customFormat="1">
      <c r="A49" s="86"/>
      <c r="B49" s="302" t="s">
        <v>25</v>
      </c>
      <c r="C49" s="344"/>
      <c r="D49" s="619"/>
      <c r="E49" s="617"/>
      <c r="F49" s="340"/>
      <c r="G49" s="344"/>
      <c r="H49" s="617"/>
      <c r="I49" s="625"/>
      <c r="J49" s="343"/>
      <c r="K49" s="344"/>
      <c r="L49" s="625"/>
      <c r="M49" s="619"/>
      <c r="N49" s="627"/>
      <c r="O49" s="344"/>
      <c r="P49" s="625"/>
      <c r="Q49" s="619"/>
      <c r="R49" s="627"/>
      <c r="S49" s="344"/>
      <c r="T49" s="625"/>
      <c r="U49" s="619"/>
      <c r="V49" s="627"/>
      <c r="W49" s="344"/>
      <c r="X49" s="625"/>
      <c r="Y49" s="619"/>
      <c r="Z49" s="627"/>
      <c r="AA49" s="86"/>
      <c r="AB49" s="86"/>
      <c r="AC49" s="86"/>
      <c r="AD49" s="86"/>
      <c r="AE49" s="86"/>
      <c r="AF49" s="86"/>
      <c r="AG49" s="86"/>
      <c r="AH49" s="86"/>
      <c r="AI49" s="86"/>
      <c r="AJ49" s="86"/>
    </row>
    <row r="50" spans="1:36" s="94" customFormat="1">
      <c r="A50" s="86"/>
      <c r="B50" s="34" t="s">
        <v>235</v>
      </c>
      <c r="C50" s="620">
        <v>3.7323999999999997</v>
      </c>
      <c r="D50" s="570"/>
      <c r="E50" s="569"/>
      <c r="F50" s="95"/>
      <c r="G50" s="620">
        <v>3.7323999999999997</v>
      </c>
      <c r="H50" s="444"/>
      <c r="I50" s="180"/>
      <c r="J50" s="95"/>
      <c r="K50" s="620">
        <v>3.7323999999999997</v>
      </c>
      <c r="L50" s="180"/>
      <c r="M50" s="180"/>
      <c r="N50" s="95"/>
      <c r="O50" s="620">
        <v>3.7323999999999997</v>
      </c>
      <c r="P50" s="180"/>
      <c r="Q50" s="180"/>
      <c r="R50" s="95"/>
      <c r="S50" s="620"/>
      <c r="T50" s="180"/>
      <c r="U50" s="180"/>
      <c r="V50" s="95"/>
      <c r="W50" s="620"/>
      <c r="X50" s="180"/>
      <c r="Y50" s="180"/>
      <c r="Z50" s="95"/>
      <c r="AA50" s="86"/>
      <c r="AB50" s="86"/>
      <c r="AC50" s="86"/>
      <c r="AD50" s="86"/>
      <c r="AE50" s="86"/>
      <c r="AF50" s="86"/>
      <c r="AG50" s="86"/>
      <c r="AH50" s="86"/>
      <c r="AI50" s="86"/>
      <c r="AJ50" s="86"/>
    </row>
    <row r="51" spans="1:36" s="94" customFormat="1" ht="27.6">
      <c r="A51" s="86"/>
      <c r="B51" s="629" t="s">
        <v>236</v>
      </c>
      <c r="C51" s="621"/>
      <c r="D51" s="622"/>
      <c r="E51" s="623">
        <v>68.705232260000002</v>
      </c>
      <c r="F51" s="624"/>
      <c r="G51" s="621"/>
      <c r="H51" s="40"/>
      <c r="I51" s="511">
        <v>68.502832259999991</v>
      </c>
      <c r="J51" s="626"/>
      <c r="K51" s="621"/>
      <c r="L51" s="40"/>
      <c r="M51" s="628">
        <v>68.502832260000005</v>
      </c>
      <c r="N51" s="626"/>
      <c r="O51" s="621"/>
      <c r="P51" s="40"/>
      <c r="Q51" s="628">
        <v>68.502832260000005</v>
      </c>
      <c r="R51" s="626"/>
      <c r="S51" s="621"/>
      <c r="T51" s="40"/>
      <c r="U51" s="628"/>
      <c r="V51" s="626"/>
      <c r="W51" s="621"/>
      <c r="X51" s="40"/>
      <c r="Y51" s="628"/>
      <c r="Z51" s="626"/>
      <c r="AA51" s="86"/>
      <c r="AB51" s="86"/>
      <c r="AC51" s="86"/>
      <c r="AD51" s="86"/>
      <c r="AE51" s="86"/>
      <c r="AF51" s="86"/>
      <c r="AG51" s="86"/>
      <c r="AH51" s="86"/>
      <c r="AI51" s="86"/>
      <c r="AJ51" s="86"/>
    </row>
    <row r="52" spans="1:36" s="98" customFormat="1">
      <c r="A52" s="96"/>
      <c r="B52" s="609" t="s">
        <v>24</v>
      </c>
      <c r="C52" s="610">
        <f>SUM(C50)</f>
        <v>3.7323999999999997</v>
      </c>
      <c r="D52" s="611"/>
      <c r="E52" s="611">
        <f>SUM(E51)</f>
        <v>68.705232260000002</v>
      </c>
      <c r="F52" s="612"/>
      <c r="G52" s="610">
        <f>SUM(G50)</f>
        <v>3.7323999999999997</v>
      </c>
      <c r="H52" s="611"/>
      <c r="I52" s="611">
        <f>SUM(I51)</f>
        <v>68.502832259999991</v>
      </c>
      <c r="J52" s="613"/>
      <c r="K52" s="614">
        <f>SUM(K50:K50)</f>
        <v>3.7323999999999997</v>
      </c>
      <c r="L52" s="615"/>
      <c r="M52" s="616">
        <f>SUM(M51)</f>
        <v>68.502832260000005</v>
      </c>
      <c r="N52" s="613"/>
      <c r="O52" s="614">
        <f>SUM(O50:O50)</f>
        <v>3.7323999999999997</v>
      </c>
      <c r="P52" s="615"/>
      <c r="Q52" s="616">
        <f>SUM(Q51)</f>
        <v>68.502832260000005</v>
      </c>
      <c r="R52" s="613"/>
      <c r="S52" s="614">
        <f>SUM(S50:S50)</f>
        <v>0</v>
      </c>
      <c r="T52" s="615"/>
      <c r="U52" s="616">
        <f>SUM(U51)</f>
        <v>0</v>
      </c>
      <c r="V52" s="613"/>
      <c r="W52" s="614">
        <f>SUM(W50:W50)</f>
        <v>0</v>
      </c>
      <c r="X52" s="615"/>
      <c r="Y52" s="616">
        <f>SUM(Y50:Y50)</f>
        <v>0</v>
      </c>
      <c r="Z52" s="613"/>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219"/>
      <c r="Y53" s="220"/>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221"/>
      <c r="Y54" s="221"/>
      <c r="Z54" s="36"/>
    </row>
    <row r="55" spans="1:36" s="29" customFormat="1">
      <c r="B55" s="36"/>
      <c r="C55" s="29" t="s">
        <v>26</v>
      </c>
      <c r="D55" s="62"/>
      <c r="E55" s="62"/>
      <c r="F55" s="62"/>
      <c r="G55" s="36"/>
      <c r="H55" s="62"/>
      <c r="I55" s="62"/>
      <c r="J55" s="36"/>
      <c r="K55" s="36"/>
      <c r="L55" s="62"/>
      <c r="M55" s="62"/>
      <c r="N55" s="36"/>
      <c r="O55" s="36"/>
      <c r="P55" s="62"/>
      <c r="Q55" s="62"/>
      <c r="R55" s="36"/>
      <c r="S55" s="36"/>
      <c r="T55" s="62"/>
      <c r="U55" s="62"/>
      <c r="V55" s="36"/>
      <c r="W55" s="36"/>
      <c r="X55" s="221"/>
      <c r="Y55" s="221"/>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221"/>
      <c r="Y56" s="221"/>
      <c r="Z56" s="36"/>
    </row>
    <row r="57" spans="1:36" s="29" customFormat="1" ht="20.25" customHeight="1">
      <c r="W57" s="36"/>
      <c r="X57" s="36"/>
      <c r="Y57" s="36"/>
      <c r="Z57" s="36"/>
    </row>
    <row r="58" spans="1:36" s="29" customFormat="1">
      <c r="B58" s="36" t="s">
        <v>20</v>
      </c>
      <c r="C58" s="29" t="s">
        <v>27</v>
      </c>
      <c r="E58" s="62"/>
      <c r="H58" s="62"/>
      <c r="J58" s="36"/>
      <c r="L58" s="62"/>
      <c r="N58" s="36"/>
      <c r="P58" s="62"/>
      <c r="Q58" s="62"/>
      <c r="T58" s="62"/>
      <c r="U58" s="62"/>
      <c r="W58" s="36"/>
      <c r="X58" s="221"/>
      <c r="Y58" s="221"/>
      <c r="Z58" s="36"/>
    </row>
    <row r="59" spans="1:36" s="29" customFormat="1">
      <c r="B59" s="36" t="s">
        <v>28</v>
      </c>
      <c r="C59" s="29" t="s">
        <v>29</v>
      </c>
      <c r="E59" s="62"/>
      <c r="H59" s="62"/>
      <c r="J59" s="36"/>
      <c r="L59" s="62"/>
      <c r="N59" s="36"/>
      <c r="P59" s="62"/>
      <c r="Q59" s="62"/>
      <c r="T59" s="62"/>
      <c r="U59" s="62"/>
      <c r="W59" s="36"/>
      <c r="X59" s="221"/>
      <c r="Y59" s="221"/>
      <c r="Z59" s="36"/>
    </row>
    <row r="60" spans="1:36" s="29" customFormat="1">
      <c r="B60" s="36" t="s">
        <v>22</v>
      </c>
      <c r="C60" s="29" t="s">
        <v>30</v>
      </c>
      <c r="E60" s="62"/>
      <c r="H60" s="62"/>
      <c r="J60" s="36"/>
      <c r="L60" s="62"/>
      <c r="N60" s="36"/>
      <c r="W60" s="36"/>
      <c r="X60" s="36"/>
      <c r="Y60" s="36"/>
      <c r="Z60" s="36"/>
    </row>
    <row r="61" spans="1:36" s="29" customFormat="1">
      <c r="B61" s="36"/>
      <c r="D61" s="29" t="s">
        <v>31</v>
      </c>
      <c r="E61" s="62"/>
      <c r="H61" s="62"/>
      <c r="J61" s="36"/>
      <c r="L61" s="62"/>
      <c r="N61" s="36"/>
      <c r="W61" s="36"/>
      <c r="X61" s="36"/>
      <c r="Y61" s="36"/>
      <c r="Z61" s="36"/>
    </row>
    <row r="62" spans="1:36" s="29" customFormat="1">
      <c r="B62" s="36"/>
      <c r="D62" s="29" t="s">
        <v>32</v>
      </c>
      <c r="E62" s="62"/>
      <c r="H62" s="62"/>
      <c r="J62" s="36"/>
      <c r="L62" s="62"/>
      <c r="N62" s="36"/>
      <c r="W62" s="36"/>
      <c r="X62" s="36"/>
      <c r="Y62" s="36"/>
      <c r="Z62" s="36"/>
    </row>
    <row r="63" spans="1:36" s="29" customFormat="1">
      <c r="B63" s="36" t="s">
        <v>23</v>
      </c>
      <c r="C63" s="29" t="s">
        <v>33</v>
      </c>
      <c r="E63" s="62"/>
      <c r="G63" s="63"/>
      <c r="J63" s="63"/>
      <c r="K63" s="63"/>
      <c r="N63" s="63"/>
      <c r="O63" s="63"/>
      <c r="R63" s="63"/>
      <c r="S63" s="63"/>
      <c r="V63" s="63"/>
      <c r="W63" s="222"/>
      <c r="X63" s="36"/>
      <c r="Y63" s="36"/>
      <c r="Z63" s="222"/>
    </row>
    <row r="64" spans="1:36" s="29" customFormat="1">
      <c r="B64" s="36" t="s">
        <v>34</v>
      </c>
      <c r="C64" s="29" t="s">
        <v>35</v>
      </c>
      <c r="E64" s="62"/>
      <c r="H64" s="62"/>
      <c r="J64" s="36"/>
      <c r="L64" s="62"/>
      <c r="N64" s="36"/>
      <c r="P64" s="62"/>
      <c r="Q64" s="62"/>
      <c r="T64" s="62"/>
      <c r="U64" s="62"/>
      <c r="W64" s="36"/>
      <c r="X64" s="221"/>
      <c r="Y64" s="221"/>
      <c r="Z64" s="36"/>
    </row>
    <row r="65" spans="2:26" s="29" customFormat="1">
      <c r="B65" s="63"/>
      <c r="C65" s="63"/>
      <c r="G65" s="63"/>
      <c r="J65" s="63"/>
      <c r="K65" s="63"/>
      <c r="N65" s="63"/>
      <c r="O65" s="63"/>
      <c r="R65" s="63"/>
      <c r="S65" s="63"/>
      <c r="V65" s="63"/>
      <c r="W65" s="222"/>
      <c r="X65" s="36"/>
      <c r="Y65" s="36"/>
      <c r="Z65" s="222"/>
    </row>
    <row r="66" spans="2:26" s="29" customFormat="1">
      <c r="B66" s="63"/>
      <c r="C66" s="63"/>
      <c r="G66" s="63"/>
      <c r="J66" s="63"/>
      <c r="K66" s="63"/>
      <c r="N66" s="63"/>
      <c r="O66" s="63"/>
      <c r="R66" s="63"/>
      <c r="S66" s="63"/>
      <c r="V66" s="63"/>
      <c r="W66" s="222"/>
      <c r="X66" s="36"/>
      <c r="Y66" s="36"/>
      <c r="Z66" s="222"/>
    </row>
    <row r="67" spans="2:26" s="29" customFormat="1">
      <c r="B67" s="63"/>
      <c r="C67" s="63"/>
      <c r="G67" s="63"/>
      <c r="J67" s="63"/>
      <c r="K67" s="63"/>
      <c r="N67" s="63"/>
      <c r="O67" s="63"/>
      <c r="R67" s="63"/>
      <c r="S67" s="63"/>
      <c r="V67" s="63"/>
      <c r="W67" s="222"/>
      <c r="X67" s="36"/>
      <c r="Y67" s="36"/>
      <c r="Z67" s="222"/>
    </row>
    <row r="68" spans="2:26" s="29" customFormat="1">
      <c r="B68" s="63"/>
      <c r="G68" s="63"/>
      <c r="J68" s="63"/>
      <c r="K68" s="63"/>
      <c r="N68" s="63"/>
      <c r="O68" s="63"/>
      <c r="R68" s="63"/>
      <c r="S68" s="63"/>
      <c r="V68" s="63"/>
      <c r="W68" s="222"/>
      <c r="X68" s="36"/>
      <c r="Y68" s="36"/>
      <c r="Z68" s="222"/>
    </row>
    <row r="69" spans="2:26" s="29" customFormat="1">
      <c r="W69" s="36"/>
      <c r="X69" s="36"/>
      <c r="Y69" s="36"/>
      <c r="Z69" s="36"/>
    </row>
    <row r="70" spans="2:26" s="29" customFormat="1">
      <c r="W70" s="36"/>
      <c r="X70" s="36"/>
      <c r="Y70" s="36"/>
      <c r="Z70" s="36"/>
    </row>
    <row r="71" spans="2:26" s="29" customFormat="1">
      <c r="W71" s="36"/>
      <c r="X71" s="36"/>
      <c r="Y71" s="36"/>
      <c r="Z71" s="36"/>
    </row>
    <row r="72" spans="2:26" s="29" customFormat="1">
      <c r="W72" s="36"/>
      <c r="X72" s="36"/>
      <c r="Y72" s="36"/>
      <c r="Z72" s="36"/>
    </row>
    <row r="73" spans="2:26" s="29" customFormat="1">
      <c r="W73" s="36"/>
      <c r="X73" s="36"/>
      <c r="Y73" s="36"/>
      <c r="Z73" s="36"/>
    </row>
    <row r="74" spans="2:26" s="29" customFormat="1">
      <c r="W74" s="36"/>
      <c r="X74" s="36"/>
      <c r="Y74" s="36"/>
      <c r="Z74" s="36"/>
    </row>
    <row r="75" spans="2:26" s="29" customFormat="1">
      <c r="W75" s="36"/>
      <c r="X75" s="36"/>
      <c r="Y75" s="36"/>
      <c r="Z75" s="36"/>
    </row>
    <row r="76" spans="2:26" s="29" customFormat="1">
      <c r="W76" s="36"/>
      <c r="X76" s="36"/>
      <c r="Y76" s="36"/>
      <c r="Z76" s="36"/>
    </row>
    <row r="77" spans="2:26" s="29" customFormat="1">
      <c r="W77" s="36"/>
      <c r="X77" s="36"/>
      <c r="Y77" s="36"/>
      <c r="Z77" s="36"/>
    </row>
    <row r="78" spans="2:26" s="29" customFormat="1">
      <c r="W78" s="36"/>
      <c r="X78" s="36"/>
      <c r="Y78" s="36"/>
      <c r="Z78" s="36"/>
    </row>
    <row r="79" spans="2:26" s="29" customFormat="1">
      <c r="W79" s="36"/>
      <c r="X79" s="36"/>
      <c r="Y79" s="36"/>
      <c r="Z79" s="36"/>
    </row>
    <row r="80" spans="2:26" s="29" customFormat="1">
      <c r="W80" s="36"/>
      <c r="X80" s="36"/>
      <c r="Y80" s="36"/>
      <c r="Z80" s="36"/>
    </row>
    <row r="81" spans="23:26" s="29" customFormat="1">
      <c r="W81" s="36"/>
      <c r="X81" s="36"/>
      <c r="Y81" s="36"/>
      <c r="Z81" s="36"/>
    </row>
    <row r="82" spans="23:26" s="29" customFormat="1">
      <c r="W82" s="36"/>
      <c r="X82" s="36"/>
      <c r="Y82" s="36"/>
      <c r="Z82" s="36"/>
    </row>
    <row r="83" spans="23:26" s="29" customFormat="1">
      <c r="W83" s="36"/>
      <c r="X83" s="36"/>
      <c r="Y83" s="36"/>
      <c r="Z83" s="36"/>
    </row>
    <row r="84" spans="23:26" s="29" customFormat="1">
      <c r="W84" s="36"/>
      <c r="X84" s="36"/>
      <c r="Y84" s="36"/>
      <c r="Z84" s="36"/>
    </row>
    <row r="85" spans="23:26" s="29" customFormat="1">
      <c r="W85" s="36"/>
      <c r="X85" s="36"/>
      <c r="Y85" s="36"/>
      <c r="Z85" s="36"/>
    </row>
    <row r="86" spans="23:26" s="29" customFormat="1">
      <c r="W86" s="36"/>
      <c r="X86" s="36"/>
      <c r="Y86" s="36"/>
      <c r="Z86" s="36"/>
    </row>
    <row r="87" spans="23:26" s="29" customFormat="1">
      <c r="W87" s="36"/>
      <c r="X87" s="36"/>
      <c r="Y87" s="36"/>
      <c r="Z87" s="36"/>
    </row>
    <row r="88" spans="23:26" s="29" customFormat="1">
      <c r="W88" s="36"/>
      <c r="X88" s="36"/>
      <c r="Y88" s="36"/>
      <c r="Z88" s="36"/>
    </row>
    <row r="89" spans="23:26" s="29" customFormat="1">
      <c r="W89" s="36"/>
      <c r="X89" s="36"/>
      <c r="Y89" s="36"/>
      <c r="Z89" s="36"/>
    </row>
    <row r="90" spans="23:26" s="29" customFormat="1">
      <c r="W90" s="36"/>
      <c r="X90" s="36"/>
      <c r="Y90" s="36"/>
      <c r="Z90" s="36"/>
    </row>
    <row r="91" spans="23:26" s="29" customFormat="1">
      <c r="W91" s="36"/>
      <c r="X91" s="36"/>
      <c r="Y91" s="36"/>
      <c r="Z91" s="36"/>
    </row>
    <row r="92" spans="23:26" s="29" customFormat="1">
      <c r="W92" s="36"/>
      <c r="X92" s="36"/>
      <c r="Y92" s="36"/>
      <c r="Z92" s="36"/>
    </row>
    <row r="93" spans="23:26" s="29" customFormat="1">
      <c r="W93" s="36"/>
      <c r="X93" s="36"/>
      <c r="Y93" s="36"/>
      <c r="Z93" s="36"/>
    </row>
    <row r="94" spans="23:26" s="29" customFormat="1">
      <c r="W94" s="36"/>
      <c r="X94" s="36"/>
      <c r="Y94" s="36"/>
      <c r="Z94" s="36"/>
    </row>
    <row r="95" spans="23:26" s="29" customFormat="1">
      <c r="W95" s="36"/>
      <c r="X95" s="36"/>
      <c r="Y95" s="36"/>
      <c r="Z95" s="36"/>
    </row>
    <row r="96" spans="23:26" s="29" customFormat="1">
      <c r="W96" s="36"/>
      <c r="X96" s="36"/>
      <c r="Y96" s="36"/>
      <c r="Z96" s="36"/>
    </row>
    <row r="97" spans="23:26" s="29" customFormat="1">
      <c r="W97" s="36"/>
      <c r="X97" s="36"/>
      <c r="Y97" s="36"/>
      <c r="Z97" s="36"/>
    </row>
    <row r="98" spans="23:26" s="29" customFormat="1">
      <c r="W98" s="36"/>
      <c r="X98" s="36"/>
      <c r="Y98" s="36"/>
      <c r="Z98" s="36"/>
    </row>
    <row r="99" spans="23:26" s="29" customFormat="1">
      <c r="W99" s="36"/>
      <c r="X99" s="36"/>
      <c r="Y99" s="36"/>
      <c r="Z99" s="36"/>
    </row>
    <row r="100" spans="23:26" s="29" customFormat="1">
      <c r="W100" s="36"/>
      <c r="X100" s="36"/>
      <c r="Y100" s="36"/>
      <c r="Z100" s="36"/>
    </row>
    <row r="101" spans="23:26" s="29" customFormat="1">
      <c r="W101" s="36"/>
      <c r="X101" s="36"/>
      <c r="Y101" s="36"/>
      <c r="Z101" s="36"/>
    </row>
    <row r="102" spans="23:26" s="29" customFormat="1">
      <c r="W102" s="36"/>
      <c r="X102" s="36"/>
      <c r="Y102" s="36"/>
      <c r="Z102" s="36"/>
    </row>
    <row r="103" spans="23:26" s="29" customFormat="1">
      <c r="W103" s="36"/>
      <c r="X103" s="36"/>
      <c r="Y103" s="36"/>
      <c r="Z103" s="36"/>
    </row>
    <row r="104" spans="23:26" s="29" customFormat="1">
      <c r="W104" s="36"/>
      <c r="X104" s="36"/>
      <c r="Y104" s="36"/>
      <c r="Z104" s="36"/>
    </row>
    <row r="105" spans="23:26" s="29" customFormat="1">
      <c r="W105" s="36"/>
      <c r="X105" s="36"/>
      <c r="Y105" s="36"/>
      <c r="Z105" s="36"/>
    </row>
    <row r="106" spans="23:26" s="29" customFormat="1">
      <c r="W106" s="36"/>
      <c r="X106" s="36"/>
      <c r="Y106" s="36"/>
      <c r="Z106" s="36"/>
    </row>
    <row r="107" spans="23:26" s="29" customFormat="1">
      <c r="W107" s="36"/>
      <c r="X107" s="36"/>
      <c r="Y107" s="36"/>
      <c r="Z107" s="36"/>
    </row>
    <row r="108" spans="23:26" s="29" customFormat="1">
      <c r="W108" s="36"/>
      <c r="X108" s="36"/>
      <c r="Y108" s="36"/>
      <c r="Z108" s="36"/>
    </row>
    <row r="109" spans="23:26" s="29" customFormat="1">
      <c r="W109" s="36"/>
      <c r="X109" s="36"/>
      <c r="Y109" s="36"/>
      <c r="Z109" s="36"/>
    </row>
    <row r="110" spans="23:26" s="29" customFormat="1">
      <c r="W110" s="36"/>
      <c r="X110" s="36"/>
      <c r="Y110" s="36"/>
      <c r="Z110" s="36"/>
    </row>
    <row r="111" spans="23:26" s="29" customFormat="1">
      <c r="W111" s="36"/>
      <c r="X111" s="36"/>
      <c r="Y111" s="36"/>
      <c r="Z111" s="36"/>
    </row>
    <row r="112" spans="23:26" s="29" customFormat="1">
      <c r="W112" s="36"/>
      <c r="X112" s="36"/>
      <c r="Y112" s="36"/>
      <c r="Z112" s="36"/>
    </row>
    <row r="113" spans="23:26" s="29" customFormat="1">
      <c r="W113" s="36"/>
      <c r="X113" s="36"/>
      <c r="Y113" s="36"/>
      <c r="Z113" s="36"/>
    </row>
    <row r="114" spans="23:26" s="29" customFormat="1">
      <c r="W114" s="36"/>
      <c r="X114" s="36"/>
      <c r="Y114" s="36"/>
      <c r="Z114" s="36"/>
    </row>
    <row r="115" spans="23:26" s="29" customFormat="1">
      <c r="W115" s="36"/>
      <c r="X115" s="36"/>
      <c r="Y115" s="36"/>
      <c r="Z115" s="36"/>
    </row>
    <row r="116" spans="23:26" s="29" customFormat="1">
      <c r="W116" s="36"/>
      <c r="X116" s="36"/>
      <c r="Y116" s="36"/>
      <c r="Z116" s="36"/>
    </row>
    <row r="117" spans="23:26" s="29" customFormat="1">
      <c r="W117" s="36"/>
      <c r="X117" s="36"/>
      <c r="Y117" s="36"/>
      <c r="Z117" s="36"/>
    </row>
    <row r="118" spans="23:26" s="29" customFormat="1">
      <c r="W118" s="36"/>
      <c r="X118" s="36"/>
      <c r="Y118" s="36"/>
      <c r="Z118" s="36"/>
    </row>
    <row r="119" spans="23:26" s="29" customFormat="1">
      <c r="W119" s="36"/>
      <c r="X119" s="36"/>
      <c r="Y119" s="36"/>
      <c r="Z119" s="36"/>
    </row>
    <row r="120" spans="23:26" s="29" customFormat="1">
      <c r="W120" s="36"/>
      <c r="X120" s="36"/>
      <c r="Y120" s="36"/>
      <c r="Z120" s="36"/>
    </row>
    <row r="121" spans="23:26" s="29" customFormat="1">
      <c r="W121" s="36"/>
      <c r="X121" s="36"/>
      <c r="Y121" s="36"/>
      <c r="Z121" s="36"/>
    </row>
    <row r="122" spans="23:26" s="29" customFormat="1">
      <c r="W122" s="36"/>
      <c r="X122" s="36"/>
      <c r="Y122" s="36"/>
      <c r="Z122" s="36"/>
    </row>
    <row r="123" spans="23:26" s="29" customFormat="1">
      <c r="W123" s="36"/>
      <c r="X123" s="36"/>
      <c r="Y123" s="36"/>
      <c r="Z123" s="36"/>
    </row>
    <row r="124" spans="23:26" s="29" customFormat="1">
      <c r="W124" s="36"/>
      <c r="X124" s="36"/>
      <c r="Y124" s="36"/>
      <c r="Z124" s="36"/>
    </row>
    <row r="125" spans="23:26" s="29" customFormat="1">
      <c r="W125" s="36"/>
      <c r="X125" s="36"/>
      <c r="Y125" s="36"/>
      <c r="Z125" s="36"/>
    </row>
    <row r="126" spans="23:26" s="29" customFormat="1">
      <c r="W126" s="36"/>
      <c r="X126" s="36"/>
      <c r="Y126" s="36"/>
      <c r="Z126" s="36"/>
    </row>
    <row r="127" spans="23:26" s="29" customFormat="1">
      <c r="W127" s="36"/>
      <c r="X127" s="36"/>
      <c r="Y127" s="36"/>
      <c r="Z127" s="36"/>
    </row>
    <row r="128" spans="23:26" s="29" customFormat="1">
      <c r="W128" s="36"/>
      <c r="X128" s="36"/>
      <c r="Y128" s="36"/>
      <c r="Z128" s="36"/>
    </row>
    <row r="129" spans="23:26" s="29" customFormat="1">
      <c r="W129" s="36"/>
      <c r="X129" s="36"/>
      <c r="Y129" s="36"/>
      <c r="Z129" s="36"/>
    </row>
    <row r="130" spans="23:26" s="29" customFormat="1">
      <c r="W130" s="36"/>
      <c r="X130" s="36"/>
      <c r="Y130" s="36"/>
      <c r="Z130" s="36"/>
    </row>
    <row r="131" spans="23:26" s="29" customFormat="1">
      <c r="W131" s="36"/>
      <c r="X131" s="36"/>
      <c r="Y131" s="36"/>
      <c r="Z131" s="36"/>
    </row>
    <row r="132" spans="23:26" s="29" customFormat="1">
      <c r="W132" s="36"/>
      <c r="X132" s="36"/>
      <c r="Y132" s="36"/>
      <c r="Z132" s="36"/>
    </row>
    <row r="133" spans="23:26" s="29" customFormat="1">
      <c r="W133" s="36"/>
      <c r="X133" s="36"/>
      <c r="Y133" s="36"/>
      <c r="Z133" s="36"/>
    </row>
    <row r="134" spans="23:26" s="29" customFormat="1">
      <c r="W134" s="36"/>
      <c r="X134" s="36"/>
      <c r="Y134" s="36"/>
      <c r="Z134" s="36"/>
    </row>
    <row r="135" spans="23:26" s="29" customFormat="1">
      <c r="W135" s="36"/>
      <c r="X135" s="36"/>
      <c r="Y135" s="36"/>
      <c r="Z135" s="36"/>
    </row>
    <row r="136" spans="23:26" s="29" customFormat="1">
      <c r="W136" s="36"/>
      <c r="X136" s="36"/>
      <c r="Y136" s="36"/>
      <c r="Z136" s="36"/>
    </row>
    <row r="137" spans="23:26" s="29" customFormat="1">
      <c r="W137" s="36"/>
      <c r="X137" s="36"/>
      <c r="Y137" s="36"/>
      <c r="Z137" s="36"/>
    </row>
    <row r="138" spans="23:26" s="29" customFormat="1">
      <c r="W138" s="36"/>
      <c r="X138" s="36"/>
      <c r="Y138" s="36"/>
      <c r="Z138" s="36"/>
    </row>
    <row r="139" spans="23:26" s="29" customFormat="1">
      <c r="W139" s="36"/>
      <c r="X139" s="36"/>
      <c r="Y139" s="36"/>
      <c r="Z139" s="36"/>
    </row>
    <row r="140" spans="23:26" s="29" customFormat="1">
      <c r="W140" s="36"/>
      <c r="X140" s="36"/>
      <c r="Y140" s="36"/>
      <c r="Z140" s="36"/>
    </row>
    <row r="141" spans="23:26" s="29" customFormat="1">
      <c r="W141" s="36"/>
      <c r="X141" s="36"/>
      <c r="Y141" s="36"/>
      <c r="Z141" s="36"/>
    </row>
    <row r="142" spans="23:26" s="29" customFormat="1">
      <c r="W142" s="36"/>
      <c r="X142" s="36"/>
      <c r="Y142" s="36"/>
      <c r="Z142" s="36"/>
    </row>
    <row r="143" spans="23:26" s="29" customFormat="1">
      <c r="W143" s="36"/>
      <c r="X143" s="36"/>
      <c r="Y143" s="36"/>
      <c r="Z143" s="36"/>
    </row>
    <row r="144" spans="23:26" s="29" customFormat="1">
      <c r="W144" s="36"/>
      <c r="X144" s="36"/>
      <c r="Y144" s="36"/>
      <c r="Z144" s="36"/>
    </row>
    <row r="145" spans="23:26" s="29" customFormat="1">
      <c r="W145" s="36"/>
      <c r="X145" s="36"/>
      <c r="Y145" s="36"/>
      <c r="Z145" s="36"/>
    </row>
    <row r="146" spans="23:26" s="29" customFormat="1">
      <c r="W146" s="36"/>
      <c r="X146" s="36"/>
      <c r="Y146" s="36"/>
      <c r="Z146" s="36"/>
    </row>
    <row r="147" spans="23:26" s="29" customFormat="1">
      <c r="W147" s="36"/>
      <c r="X147" s="36"/>
      <c r="Y147" s="36"/>
      <c r="Z147" s="36"/>
    </row>
    <row r="148" spans="23:26" s="29" customFormat="1">
      <c r="W148" s="36"/>
      <c r="X148" s="36"/>
      <c r="Y148" s="36"/>
      <c r="Z148" s="36"/>
    </row>
    <row r="149" spans="23:26" s="29" customFormat="1">
      <c r="W149" s="36"/>
      <c r="X149" s="36"/>
      <c r="Y149" s="36"/>
      <c r="Z149" s="36"/>
    </row>
    <row r="150" spans="23:26" s="29" customFormat="1">
      <c r="W150" s="36"/>
      <c r="X150" s="36"/>
      <c r="Y150" s="36"/>
      <c r="Z150" s="36"/>
    </row>
    <row r="151" spans="23:26" s="29" customFormat="1">
      <c r="W151" s="36"/>
      <c r="X151" s="36"/>
      <c r="Y151" s="36"/>
      <c r="Z151" s="36"/>
    </row>
    <row r="152" spans="23:26" s="29" customFormat="1">
      <c r="W152" s="36"/>
      <c r="X152" s="36"/>
      <c r="Y152" s="36"/>
      <c r="Z152" s="36"/>
    </row>
    <row r="153" spans="23:26" s="29" customFormat="1">
      <c r="W153" s="36"/>
      <c r="X153" s="36"/>
      <c r="Y153" s="36"/>
      <c r="Z153" s="36"/>
    </row>
    <row r="154" spans="23:26" s="29" customFormat="1">
      <c r="W154" s="36"/>
      <c r="X154" s="36"/>
      <c r="Y154" s="36"/>
      <c r="Z154" s="36"/>
    </row>
    <row r="155" spans="23:26" s="29" customFormat="1">
      <c r="W155" s="36"/>
      <c r="X155" s="36"/>
      <c r="Y155" s="36"/>
      <c r="Z155" s="36"/>
    </row>
    <row r="156" spans="23:26" s="29" customFormat="1">
      <c r="W156" s="36"/>
      <c r="X156" s="36"/>
      <c r="Y156" s="36"/>
      <c r="Z156" s="36"/>
    </row>
    <row r="157" spans="23:26" s="29" customFormat="1">
      <c r="W157" s="36"/>
      <c r="X157" s="36"/>
      <c r="Y157" s="36"/>
      <c r="Z157" s="36"/>
    </row>
    <row r="158" spans="23:26" s="29" customFormat="1">
      <c r="W158" s="36"/>
      <c r="X158" s="36"/>
      <c r="Y158" s="36"/>
      <c r="Z158" s="36"/>
    </row>
    <row r="159" spans="23:26" s="29" customFormat="1">
      <c r="W159" s="36"/>
      <c r="X159" s="36"/>
      <c r="Y159" s="36"/>
      <c r="Z159" s="36"/>
    </row>
    <row r="160" spans="23:26" s="29" customFormat="1">
      <c r="W160" s="36"/>
      <c r="X160" s="36"/>
      <c r="Y160" s="36"/>
      <c r="Z160" s="36"/>
    </row>
    <row r="161" spans="23:26" s="29" customFormat="1">
      <c r="W161" s="36"/>
      <c r="X161" s="36"/>
      <c r="Y161" s="36"/>
      <c r="Z161" s="36"/>
    </row>
    <row r="162" spans="23:26" s="29" customFormat="1">
      <c r="W162" s="36"/>
      <c r="X162" s="36"/>
      <c r="Y162" s="36"/>
      <c r="Z162" s="36"/>
    </row>
    <row r="163" spans="23:26" s="29" customFormat="1">
      <c r="W163" s="36"/>
      <c r="X163" s="36"/>
      <c r="Y163" s="36"/>
      <c r="Z163" s="36"/>
    </row>
    <row r="164" spans="23:26" s="29" customFormat="1">
      <c r="W164" s="36"/>
      <c r="X164" s="36"/>
      <c r="Y164" s="36"/>
      <c r="Z164" s="36"/>
    </row>
    <row r="165" spans="23:26" s="29" customFormat="1">
      <c r="W165" s="36"/>
      <c r="X165" s="36"/>
      <c r="Y165" s="36"/>
      <c r="Z165" s="36"/>
    </row>
    <row r="166" spans="23:26" s="29" customFormat="1">
      <c r="W166" s="36"/>
      <c r="X166" s="36"/>
      <c r="Y166" s="36"/>
      <c r="Z166" s="36"/>
    </row>
    <row r="167" spans="23:26" s="29" customFormat="1">
      <c r="W167" s="36"/>
      <c r="X167" s="36"/>
      <c r="Y167" s="36"/>
      <c r="Z167" s="36"/>
    </row>
    <row r="168" spans="23:26" s="29" customFormat="1">
      <c r="W168" s="36"/>
      <c r="X168" s="36"/>
      <c r="Y168" s="36"/>
      <c r="Z168" s="36"/>
    </row>
    <row r="169" spans="23:26" s="29" customFormat="1">
      <c r="W169" s="36"/>
      <c r="X169" s="36"/>
      <c r="Y169" s="36"/>
      <c r="Z169" s="36"/>
    </row>
    <row r="170" spans="23:26" s="29" customFormat="1">
      <c r="W170" s="36"/>
      <c r="X170" s="36"/>
      <c r="Y170" s="36"/>
      <c r="Z170" s="36"/>
    </row>
    <row r="171" spans="23:26" s="29" customFormat="1">
      <c r="W171" s="36"/>
      <c r="X171" s="36"/>
      <c r="Y171" s="36"/>
      <c r="Z171" s="36"/>
    </row>
    <row r="172" spans="23:26" s="29" customFormat="1">
      <c r="W172" s="36"/>
      <c r="X172" s="36"/>
      <c r="Y172" s="36"/>
      <c r="Z172" s="36"/>
    </row>
    <row r="173" spans="23:26" s="29" customFormat="1">
      <c r="W173" s="36"/>
      <c r="X173" s="36"/>
      <c r="Y173" s="36"/>
      <c r="Z173" s="36"/>
    </row>
    <row r="174" spans="23:26" s="29" customFormat="1">
      <c r="W174" s="36"/>
      <c r="X174" s="36"/>
      <c r="Y174" s="36"/>
      <c r="Z174" s="36"/>
    </row>
    <row r="175" spans="23:26" s="29" customFormat="1">
      <c r="W175" s="36"/>
      <c r="X175" s="36"/>
      <c r="Y175" s="36"/>
      <c r="Z175" s="36"/>
    </row>
    <row r="176" spans="23:26" s="29" customFormat="1">
      <c r="W176" s="36"/>
      <c r="X176" s="36"/>
      <c r="Y176" s="36"/>
      <c r="Z176" s="36"/>
    </row>
    <row r="177" spans="23:26" s="29" customFormat="1">
      <c r="W177" s="36"/>
      <c r="X177" s="36"/>
      <c r="Y177" s="36"/>
      <c r="Z177" s="36"/>
    </row>
    <row r="178" spans="23:26" s="29" customFormat="1">
      <c r="W178" s="36"/>
      <c r="X178" s="36"/>
      <c r="Y178" s="36"/>
      <c r="Z178" s="36"/>
    </row>
    <row r="179" spans="23:26" s="29" customFormat="1">
      <c r="W179" s="36"/>
      <c r="X179" s="36"/>
      <c r="Y179" s="36"/>
      <c r="Z179" s="36"/>
    </row>
    <row r="180" spans="23:26" s="29" customFormat="1">
      <c r="W180" s="36"/>
      <c r="X180" s="36"/>
      <c r="Y180" s="36"/>
      <c r="Z180" s="36"/>
    </row>
    <row r="181" spans="23:26" s="29" customFormat="1">
      <c r="W181" s="36"/>
      <c r="X181" s="36"/>
      <c r="Y181" s="36"/>
      <c r="Z181" s="36"/>
    </row>
    <row r="182" spans="23:26" s="29" customFormat="1">
      <c r="W182" s="36"/>
      <c r="X182" s="36"/>
      <c r="Y182" s="36"/>
      <c r="Z182" s="36"/>
    </row>
    <row r="183" spans="23:26" s="29" customFormat="1">
      <c r="W183" s="36"/>
      <c r="X183" s="36"/>
      <c r="Y183" s="36"/>
      <c r="Z183" s="36"/>
    </row>
    <row r="184" spans="23:26" s="29" customFormat="1">
      <c r="W184" s="36"/>
      <c r="X184" s="36"/>
      <c r="Y184" s="36"/>
      <c r="Z184" s="36"/>
    </row>
    <row r="185" spans="23:26" s="29" customFormat="1">
      <c r="W185" s="36"/>
      <c r="X185" s="36"/>
      <c r="Y185" s="36"/>
      <c r="Z185" s="36"/>
    </row>
    <row r="186" spans="23:26" s="29" customFormat="1">
      <c r="W186" s="36"/>
      <c r="X186" s="36"/>
      <c r="Y186" s="36"/>
      <c r="Z186" s="36"/>
    </row>
    <row r="187" spans="23:26" s="29" customFormat="1">
      <c r="W187" s="36"/>
      <c r="X187" s="36"/>
      <c r="Y187" s="36"/>
      <c r="Z187" s="36"/>
    </row>
    <row r="188" spans="23:26" s="29" customFormat="1">
      <c r="W188" s="36"/>
      <c r="X188" s="36"/>
      <c r="Y188" s="36"/>
      <c r="Z188" s="36"/>
    </row>
    <row r="189" spans="23:26" s="29" customFormat="1">
      <c r="W189" s="36"/>
      <c r="X189" s="36"/>
      <c r="Y189" s="36"/>
      <c r="Z189" s="36"/>
    </row>
    <row r="190" spans="23:26" s="29" customFormat="1">
      <c r="W190" s="36"/>
      <c r="X190" s="36"/>
      <c r="Y190" s="36"/>
      <c r="Z190" s="36"/>
    </row>
    <row r="191" spans="23:26" s="29" customFormat="1">
      <c r="W191" s="36"/>
      <c r="X191" s="36"/>
      <c r="Y191" s="36"/>
      <c r="Z191" s="36"/>
    </row>
    <row r="192" spans="23:26" s="29" customFormat="1">
      <c r="W192" s="36"/>
      <c r="X192" s="36"/>
      <c r="Y192" s="36"/>
      <c r="Z192" s="36"/>
    </row>
    <row r="193" spans="23:26" s="29" customFormat="1">
      <c r="W193" s="36"/>
      <c r="X193" s="36"/>
      <c r="Y193" s="36"/>
      <c r="Z193" s="36"/>
    </row>
    <row r="194" spans="23:26" s="29" customFormat="1">
      <c r="W194" s="36"/>
      <c r="X194" s="36"/>
      <c r="Y194" s="36"/>
      <c r="Z194" s="36"/>
    </row>
    <row r="195" spans="23:26" s="29" customFormat="1">
      <c r="W195" s="36"/>
      <c r="X195" s="36"/>
      <c r="Y195" s="36"/>
      <c r="Z195" s="36"/>
    </row>
    <row r="196" spans="23:26" s="29" customFormat="1">
      <c r="W196" s="36"/>
      <c r="X196" s="36"/>
      <c r="Y196" s="36"/>
      <c r="Z196" s="36"/>
    </row>
    <row r="197" spans="23:26" s="29" customFormat="1">
      <c r="W197" s="36"/>
      <c r="X197" s="36"/>
      <c r="Y197" s="36"/>
      <c r="Z197" s="36"/>
    </row>
    <row r="198" spans="23:26" s="29" customFormat="1">
      <c r="W198" s="36"/>
      <c r="X198" s="36"/>
      <c r="Y198" s="36"/>
      <c r="Z198" s="36"/>
    </row>
    <row r="199" spans="23:26" s="29" customFormat="1">
      <c r="W199" s="36"/>
      <c r="X199" s="36"/>
      <c r="Y199" s="36"/>
      <c r="Z199" s="36"/>
    </row>
    <row r="200" spans="23:26" s="29" customFormat="1">
      <c r="W200" s="36"/>
      <c r="X200" s="36"/>
      <c r="Y200" s="36"/>
      <c r="Z200" s="36"/>
    </row>
    <row r="201" spans="23:26" s="29" customFormat="1">
      <c r="W201" s="36"/>
      <c r="X201" s="36"/>
      <c r="Y201" s="36"/>
      <c r="Z201" s="36"/>
    </row>
    <row r="202" spans="23:26" s="29" customFormat="1">
      <c r="W202" s="36"/>
      <c r="X202" s="36"/>
      <c r="Y202" s="36"/>
      <c r="Z202" s="36"/>
    </row>
    <row r="203" spans="23:26" s="29" customFormat="1">
      <c r="W203" s="36"/>
      <c r="X203" s="36"/>
      <c r="Y203" s="36"/>
      <c r="Z203" s="36"/>
    </row>
    <row r="204" spans="23:26" s="29" customFormat="1">
      <c r="W204" s="36"/>
      <c r="X204" s="36"/>
      <c r="Y204" s="36"/>
      <c r="Z204" s="36"/>
    </row>
    <row r="205" spans="23:26" s="29" customFormat="1">
      <c r="W205" s="36"/>
      <c r="X205" s="36"/>
      <c r="Y205" s="36"/>
      <c r="Z205" s="36"/>
    </row>
    <row r="206" spans="23:26" s="29" customFormat="1">
      <c r="W206" s="36"/>
      <c r="X206" s="36"/>
      <c r="Y206" s="36"/>
      <c r="Z206" s="36"/>
    </row>
    <row r="207" spans="23:26" s="29" customFormat="1">
      <c r="W207" s="36"/>
      <c r="X207" s="36"/>
      <c r="Y207" s="36"/>
      <c r="Z207" s="36"/>
    </row>
    <row r="208" spans="23:26" s="29" customFormat="1">
      <c r="W208" s="36"/>
      <c r="X208" s="36"/>
      <c r="Y208" s="36"/>
      <c r="Z208" s="36"/>
    </row>
    <row r="209" spans="23:26" s="29" customFormat="1">
      <c r="W209" s="36"/>
      <c r="X209" s="36"/>
      <c r="Y209" s="36"/>
      <c r="Z209" s="36"/>
    </row>
    <row r="210" spans="23:26" s="29" customFormat="1">
      <c r="W210" s="36"/>
      <c r="X210" s="36"/>
      <c r="Y210" s="36"/>
      <c r="Z210" s="36"/>
    </row>
    <row r="211" spans="23:26" s="29" customFormat="1">
      <c r="W211" s="36"/>
      <c r="X211" s="36"/>
      <c r="Y211" s="36"/>
      <c r="Z211" s="36"/>
    </row>
    <row r="212" spans="23:26" s="29" customFormat="1">
      <c r="W212" s="36"/>
      <c r="X212" s="36"/>
      <c r="Y212" s="36"/>
      <c r="Z212" s="36"/>
    </row>
    <row r="213" spans="23:26" s="29" customFormat="1">
      <c r="W213" s="36"/>
      <c r="X213" s="36"/>
      <c r="Y213" s="36"/>
      <c r="Z213" s="36"/>
    </row>
    <row r="214" spans="23:26" s="29" customFormat="1">
      <c r="W214" s="36"/>
      <c r="X214" s="36"/>
      <c r="Y214" s="36"/>
      <c r="Z214" s="36"/>
    </row>
    <row r="215" spans="23:26" s="29" customFormat="1">
      <c r="W215" s="36"/>
      <c r="X215" s="36"/>
      <c r="Y215" s="36"/>
      <c r="Z215" s="36"/>
    </row>
    <row r="216" spans="23:26" s="29" customFormat="1">
      <c r="W216" s="36"/>
      <c r="X216" s="36"/>
      <c r="Y216" s="36"/>
      <c r="Z216" s="36"/>
    </row>
    <row r="217" spans="23:26" s="29" customFormat="1">
      <c r="W217" s="36"/>
      <c r="X217" s="36"/>
      <c r="Y217" s="36"/>
      <c r="Z217" s="36"/>
    </row>
    <row r="218" spans="23:26" s="29" customFormat="1">
      <c r="W218" s="36"/>
      <c r="X218" s="36"/>
      <c r="Y218" s="36"/>
      <c r="Z218" s="36"/>
    </row>
    <row r="219" spans="23:26" s="29" customFormat="1">
      <c r="W219" s="36"/>
      <c r="X219" s="36"/>
      <c r="Y219" s="36"/>
      <c r="Z219" s="36"/>
    </row>
    <row r="220" spans="23:26" s="29" customFormat="1">
      <c r="W220" s="36"/>
      <c r="X220" s="36"/>
      <c r="Y220" s="36"/>
      <c r="Z220" s="36"/>
    </row>
    <row r="221" spans="23:26" s="29" customFormat="1">
      <c r="W221" s="36"/>
      <c r="X221" s="36"/>
      <c r="Y221" s="36"/>
      <c r="Z221" s="36"/>
    </row>
    <row r="222" spans="23:26" s="29" customFormat="1">
      <c r="W222" s="36"/>
      <c r="X222" s="36"/>
      <c r="Y222" s="36"/>
      <c r="Z222" s="36"/>
    </row>
    <row r="223" spans="23:26" s="29" customFormat="1">
      <c r="W223" s="36"/>
      <c r="X223" s="36"/>
      <c r="Y223" s="36"/>
      <c r="Z223" s="36"/>
    </row>
    <row r="224" spans="23:26" s="29" customFormat="1">
      <c r="W224" s="36"/>
      <c r="X224" s="36"/>
      <c r="Y224" s="36"/>
      <c r="Z224" s="36"/>
    </row>
    <row r="225" spans="23:26" s="29" customFormat="1">
      <c r="W225" s="36"/>
      <c r="X225" s="36"/>
      <c r="Y225" s="36"/>
      <c r="Z225" s="36"/>
    </row>
    <row r="226" spans="23:26" s="29" customFormat="1">
      <c r="W226" s="36"/>
      <c r="X226" s="36"/>
      <c r="Y226" s="36"/>
      <c r="Z226" s="36"/>
    </row>
    <row r="227" spans="23:26" s="29" customFormat="1">
      <c r="W227" s="36"/>
      <c r="X227" s="36"/>
      <c r="Y227" s="36"/>
      <c r="Z227" s="36"/>
    </row>
    <row r="228" spans="23:26" s="29" customFormat="1">
      <c r="W228" s="36"/>
      <c r="X228" s="36"/>
      <c r="Y228" s="36"/>
      <c r="Z228" s="36"/>
    </row>
    <row r="229" spans="23:26" s="29" customFormat="1">
      <c r="W229" s="36"/>
      <c r="X229" s="36"/>
      <c r="Y229" s="36"/>
      <c r="Z229" s="36"/>
    </row>
    <row r="230" spans="23:26" s="29" customFormat="1">
      <c r="W230" s="36"/>
      <c r="X230" s="36"/>
      <c r="Y230" s="36"/>
      <c r="Z230" s="36"/>
    </row>
    <row r="231" spans="23:26" s="29" customFormat="1">
      <c r="W231" s="36"/>
      <c r="X231" s="36"/>
      <c r="Y231" s="36"/>
      <c r="Z231" s="36"/>
    </row>
    <row r="232" spans="23:26" s="29" customFormat="1">
      <c r="W232" s="36"/>
      <c r="X232" s="36"/>
      <c r="Y232" s="36"/>
      <c r="Z232" s="36"/>
    </row>
    <row r="233" spans="23:26" s="29" customFormat="1">
      <c r="W233" s="36"/>
      <c r="X233" s="36"/>
      <c r="Y233" s="36"/>
      <c r="Z233" s="36"/>
    </row>
    <row r="234" spans="23:26" s="29" customFormat="1">
      <c r="W234" s="36"/>
      <c r="X234" s="36"/>
      <c r="Y234" s="36"/>
      <c r="Z234" s="36"/>
    </row>
    <row r="235" spans="23:26" s="29" customFormat="1">
      <c r="W235" s="36"/>
      <c r="X235" s="36"/>
      <c r="Y235" s="36"/>
      <c r="Z235" s="36"/>
    </row>
    <row r="236" spans="23:26" s="29" customFormat="1">
      <c r="W236" s="36"/>
      <c r="X236" s="36"/>
      <c r="Y236" s="36"/>
      <c r="Z236" s="36"/>
    </row>
    <row r="237" spans="23:26" s="29" customFormat="1">
      <c r="W237" s="36"/>
      <c r="X237" s="36"/>
      <c r="Y237" s="36"/>
      <c r="Z237" s="36"/>
    </row>
    <row r="238" spans="23:26" s="29" customFormat="1">
      <c r="W238" s="36"/>
      <c r="X238" s="36"/>
      <c r="Y238" s="36"/>
      <c r="Z238" s="36"/>
    </row>
    <row r="239" spans="23:26" s="29" customFormat="1">
      <c r="W239" s="36"/>
      <c r="X239" s="36"/>
      <c r="Y239" s="36"/>
      <c r="Z239" s="36"/>
    </row>
    <row r="240" spans="23:26" s="29" customFormat="1">
      <c r="W240" s="36"/>
      <c r="X240" s="36"/>
      <c r="Y240" s="36"/>
      <c r="Z240" s="36"/>
    </row>
    <row r="241" spans="23:26" s="29" customFormat="1">
      <c r="W241" s="36"/>
      <c r="X241" s="36"/>
      <c r="Y241" s="36"/>
      <c r="Z241" s="36"/>
    </row>
    <row r="242" spans="23:26" s="29" customFormat="1">
      <c r="W242" s="36"/>
      <c r="X242" s="36"/>
      <c r="Y242" s="36"/>
      <c r="Z242" s="36"/>
    </row>
    <row r="243" spans="23:26" s="29" customFormat="1">
      <c r="W243" s="36"/>
      <c r="X243" s="36"/>
      <c r="Y243" s="36"/>
      <c r="Z243" s="36"/>
    </row>
    <row r="244" spans="23:26" s="29" customFormat="1">
      <c r="W244" s="36"/>
      <c r="X244" s="36"/>
      <c r="Y244" s="36"/>
      <c r="Z244" s="36"/>
    </row>
    <row r="245" spans="23:26" s="29" customFormat="1">
      <c r="W245" s="36"/>
      <c r="X245" s="36"/>
      <c r="Y245" s="36"/>
      <c r="Z245" s="36"/>
    </row>
    <row r="246" spans="23:26" s="29" customFormat="1">
      <c r="W246" s="36"/>
      <c r="X246" s="36"/>
      <c r="Y246" s="36"/>
      <c r="Z246" s="36"/>
    </row>
    <row r="247" spans="23:26" s="29" customFormat="1">
      <c r="W247" s="36"/>
      <c r="X247" s="36"/>
      <c r="Y247" s="36"/>
      <c r="Z247" s="36"/>
    </row>
    <row r="248" spans="23:26" s="29" customFormat="1">
      <c r="W248" s="36"/>
      <c r="X248" s="36"/>
      <c r="Y248" s="36"/>
      <c r="Z248" s="36"/>
    </row>
    <row r="249" spans="23:26" s="29" customFormat="1">
      <c r="W249" s="36"/>
      <c r="X249" s="36"/>
      <c r="Y249" s="36"/>
      <c r="Z249" s="36"/>
    </row>
    <row r="250" spans="23:26" s="29" customFormat="1">
      <c r="W250" s="36"/>
      <c r="X250" s="36"/>
      <c r="Y250" s="36"/>
      <c r="Z250" s="36"/>
    </row>
    <row r="251" spans="23:26" s="29" customFormat="1">
      <c r="W251" s="36"/>
      <c r="X251" s="36"/>
      <c r="Y251" s="36"/>
      <c r="Z251" s="36"/>
    </row>
    <row r="252" spans="23:26" s="29" customFormat="1">
      <c r="W252" s="36"/>
      <c r="X252" s="36"/>
      <c r="Y252" s="36"/>
      <c r="Z252" s="36"/>
    </row>
    <row r="253" spans="23:26" s="29" customFormat="1">
      <c r="W253" s="36"/>
      <c r="X253" s="36"/>
      <c r="Y253" s="36"/>
      <c r="Z253" s="36"/>
    </row>
    <row r="254" spans="23:26" s="29" customFormat="1">
      <c r="W254" s="36"/>
      <c r="X254" s="36"/>
      <c r="Y254" s="36"/>
      <c r="Z254" s="36"/>
    </row>
    <row r="255" spans="23:26" s="29" customFormat="1">
      <c r="W255" s="36"/>
      <c r="X255" s="36"/>
      <c r="Y255" s="36"/>
      <c r="Z255" s="36"/>
    </row>
    <row r="256" spans="23:26" s="29" customFormat="1">
      <c r="W256" s="36"/>
      <c r="X256" s="36"/>
      <c r="Y256" s="36"/>
      <c r="Z256" s="36"/>
    </row>
    <row r="257" spans="23:26" s="29" customFormat="1">
      <c r="W257" s="36"/>
      <c r="X257" s="36"/>
      <c r="Y257" s="36"/>
      <c r="Z257" s="36"/>
    </row>
    <row r="258" spans="23:26" s="29" customFormat="1">
      <c r="W258" s="36"/>
      <c r="X258" s="36"/>
      <c r="Y258" s="36"/>
      <c r="Z258" s="36"/>
    </row>
    <row r="259" spans="23:26" s="29" customFormat="1">
      <c r="W259" s="36"/>
      <c r="X259" s="36"/>
      <c r="Y259" s="36"/>
      <c r="Z259" s="36"/>
    </row>
    <row r="260" spans="23:26" s="29" customFormat="1">
      <c r="W260" s="36"/>
      <c r="X260" s="36"/>
      <c r="Y260" s="36"/>
      <c r="Z260" s="36"/>
    </row>
    <row r="261" spans="23:26" s="29" customFormat="1">
      <c r="W261" s="36"/>
      <c r="X261" s="36"/>
      <c r="Y261" s="36"/>
      <c r="Z261" s="36"/>
    </row>
    <row r="262" spans="23:26" s="29" customFormat="1">
      <c r="W262" s="36"/>
      <c r="X262" s="36"/>
      <c r="Y262" s="36"/>
      <c r="Z262" s="36"/>
    </row>
    <row r="263" spans="23:26" s="29" customFormat="1">
      <c r="W263" s="36"/>
      <c r="X263" s="36"/>
      <c r="Y263" s="36"/>
      <c r="Z263" s="36"/>
    </row>
    <row r="264" spans="23:26" s="29" customFormat="1">
      <c r="W264" s="36"/>
      <c r="X264" s="36"/>
      <c r="Y264" s="36"/>
      <c r="Z264" s="36"/>
    </row>
    <row r="265" spans="23:26" s="29" customFormat="1">
      <c r="W265" s="36"/>
      <c r="X265" s="36"/>
      <c r="Y265" s="36"/>
      <c r="Z265" s="36"/>
    </row>
    <row r="266" spans="23:26" s="29" customFormat="1">
      <c r="W266" s="36"/>
      <c r="X266" s="36"/>
      <c r="Y266" s="36"/>
      <c r="Z266" s="36"/>
    </row>
    <row r="267" spans="23:26" s="29" customFormat="1">
      <c r="W267" s="36"/>
      <c r="X267" s="36"/>
      <c r="Y267" s="36"/>
      <c r="Z267" s="36"/>
    </row>
    <row r="268" spans="23:26" s="29" customFormat="1">
      <c r="W268" s="36"/>
      <c r="X268" s="36"/>
      <c r="Y268" s="36"/>
      <c r="Z268" s="36"/>
    </row>
    <row r="269" spans="23:26" s="29" customFormat="1">
      <c r="W269" s="36"/>
      <c r="X269" s="36"/>
      <c r="Y269" s="36"/>
      <c r="Z269" s="36"/>
    </row>
    <row r="270" spans="23:26" s="29" customFormat="1">
      <c r="W270" s="36"/>
      <c r="X270" s="36"/>
      <c r="Y270" s="36"/>
      <c r="Z270" s="36"/>
    </row>
    <row r="271" spans="23:26" s="29" customFormat="1">
      <c r="W271" s="36"/>
      <c r="X271" s="36"/>
      <c r="Y271" s="36"/>
      <c r="Z271" s="36"/>
    </row>
  </sheetData>
  <mergeCells count="13">
    <mergeCell ref="B1:AA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0" orientation="landscape" r:id="rId1"/>
  <headerFooter>
    <oddFooter>&amp;L&amp;"-,Bold"&amp;F&amp;C&amp;"Tahoma,Bold"- PUBLIC -&amp;R&amp;"-,Bold"&amp;12A-&amp;P</oddFooter>
  </headerFooter>
  <ignoredErrors>
    <ignoredError sqref="N8:N11 N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J271"/>
  <sheetViews>
    <sheetView showGridLines="0" view="pageBreakPreview" topLeftCell="B1" zoomScale="60" zoomScaleNormal="60" workbookViewId="0">
      <selection activeCell="B1" sqref="B1:Z1"/>
    </sheetView>
  </sheetViews>
  <sheetFormatPr defaultColWidth="9.28515625" defaultRowHeight="13.8"/>
  <cols>
    <col min="1" max="1" width="1.85546875" style="29" customWidth="1"/>
    <col min="2" max="2" width="60.42578125" style="1" customWidth="1"/>
    <col min="3" max="3" width="13.85546875" style="1" customWidth="1"/>
    <col min="4" max="4" width="12.42578125" style="1" customWidth="1"/>
    <col min="5" max="5" width="11.7109375" style="1" customWidth="1"/>
    <col min="6" max="6" width="17" style="1" customWidth="1"/>
    <col min="7" max="7" width="16.42578125" style="1" customWidth="1"/>
    <col min="8" max="8" width="11" style="1" customWidth="1"/>
    <col min="9" max="9" width="11.5703125" style="1" customWidth="1"/>
    <col min="10" max="10" width="16.85546875" style="1" customWidth="1"/>
    <col min="11" max="11" width="13.85546875" style="1" customWidth="1"/>
    <col min="12" max="13" width="12" style="1" customWidth="1"/>
    <col min="14" max="14" width="16.85546875" style="1" customWidth="1"/>
    <col min="15" max="15" width="13.85546875" style="1" customWidth="1"/>
    <col min="16" max="16" width="12.5703125" style="1" customWidth="1"/>
    <col min="17" max="17" width="11.140625" style="1" customWidth="1"/>
    <col min="18" max="18" width="16.85546875" style="1" customWidth="1"/>
    <col min="19" max="19" width="13.7109375" style="1" customWidth="1"/>
    <col min="20" max="20" width="12.5703125" style="1" customWidth="1"/>
    <col min="21" max="21" width="12.28515625" style="1" customWidth="1"/>
    <col min="22" max="22" width="17" style="1" customWidth="1"/>
    <col min="23" max="23" width="13.85546875" style="1" customWidth="1"/>
    <col min="24" max="25" width="12.5703125" style="1" customWidth="1"/>
    <col min="26" max="26" width="16.85546875" style="1" customWidth="1"/>
    <col min="27" max="27" width="4.42578125" style="29" customWidth="1"/>
    <col min="28" max="115" width="9.28515625" style="1" customWidth="1"/>
    <col min="116" max="116" width="10.7109375" style="1" customWidth="1"/>
    <col min="117" max="16384" width="9.28515625" style="1"/>
  </cols>
  <sheetData>
    <row r="1" spans="1:27" ht="59.4" customHeight="1">
      <c r="B1" s="744" t="s">
        <v>316</v>
      </c>
      <c r="C1" s="745"/>
      <c r="D1" s="745"/>
      <c r="E1" s="745"/>
      <c r="F1" s="745"/>
      <c r="G1" s="745"/>
      <c r="H1" s="745"/>
      <c r="I1" s="745"/>
      <c r="J1" s="745"/>
      <c r="K1" s="745"/>
      <c r="L1" s="745"/>
      <c r="M1" s="745"/>
      <c r="N1" s="745"/>
      <c r="O1" s="745"/>
      <c r="P1" s="745"/>
      <c r="Q1" s="745"/>
      <c r="R1" s="745"/>
      <c r="S1" s="745"/>
      <c r="T1" s="745"/>
      <c r="U1" s="745"/>
      <c r="V1" s="745"/>
      <c r="W1" s="745"/>
      <c r="X1" s="745"/>
      <c r="Y1" s="745"/>
      <c r="Z1" s="745"/>
    </row>
    <row r="2" spans="1:27" s="30" customFormat="1">
      <c r="B2" s="218" t="s">
        <v>0</v>
      </c>
    </row>
    <row r="3" spans="1:27" s="30" customFormat="1">
      <c r="B3" s="218" t="s">
        <v>118</v>
      </c>
    </row>
    <row r="4" spans="1:27" s="29" customFormat="1" ht="19.5" customHeight="1"/>
    <row r="5" spans="1:27" s="7" customFormat="1" ht="20.25" customHeight="1">
      <c r="A5" s="31"/>
      <c r="B5" s="89" t="s">
        <v>139</v>
      </c>
      <c r="C5" s="761" t="s">
        <v>1</v>
      </c>
      <c r="D5" s="761"/>
      <c r="E5" s="761"/>
      <c r="F5" s="761"/>
      <c r="G5" s="761" t="s">
        <v>2</v>
      </c>
      <c r="H5" s="761"/>
      <c r="I5" s="761"/>
      <c r="J5" s="761"/>
      <c r="K5" s="761" t="s">
        <v>3</v>
      </c>
      <c r="L5" s="761"/>
      <c r="M5" s="761"/>
      <c r="N5" s="761"/>
      <c r="O5" s="761" t="s">
        <v>4</v>
      </c>
      <c r="P5" s="761"/>
      <c r="Q5" s="761"/>
      <c r="R5" s="761"/>
      <c r="S5" s="761" t="s">
        <v>5</v>
      </c>
      <c r="T5" s="761"/>
      <c r="U5" s="761"/>
      <c r="V5" s="762"/>
      <c r="W5" s="763" t="s">
        <v>6</v>
      </c>
      <c r="X5" s="763"/>
      <c r="Y5" s="763"/>
      <c r="Z5" s="763"/>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4" t="s">
        <v>23</v>
      </c>
      <c r="W6" s="315" t="s">
        <v>20</v>
      </c>
      <c r="X6" s="314" t="s">
        <v>21</v>
      </c>
      <c r="Y6" s="314" t="s">
        <v>22</v>
      </c>
      <c r="Z6" s="316" t="s">
        <v>23</v>
      </c>
    </row>
    <row r="7" spans="1:27">
      <c r="B7" s="302" t="s">
        <v>188</v>
      </c>
      <c r="C7" s="354"/>
      <c r="D7" s="333"/>
      <c r="E7" s="333"/>
      <c r="F7" s="334"/>
      <c r="G7" s="335"/>
      <c r="H7" s="333"/>
      <c r="I7" s="333"/>
      <c r="J7" s="334"/>
      <c r="K7" s="336"/>
      <c r="L7" s="333"/>
      <c r="M7" s="333"/>
      <c r="N7" s="337"/>
      <c r="O7" s="336"/>
      <c r="P7" s="338"/>
      <c r="Q7" s="338"/>
      <c r="R7" s="337"/>
      <c r="S7" s="336"/>
      <c r="T7" s="338"/>
      <c r="U7" s="338"/>
      <c r="V7" s="337"/>
      <c r="W7" s="336"/>
      <c r="X7" s="333"/>
      <c r="Y7" s="333"/>
      <c r="Z7" s="347"/>
    </row>
    <row r="8" spans="1:27">
      <c r="B8" s="34" t="str">
        <f>API</f>
        <v>Agricultural &amp; Pumping Interruptible (API)</v>
      </c>
      <c r="C8" s="607"/>
      <c r="D8" s="180">
        <v>0</v>
      </c>
      <c r="E8" s="569">
        <v>0</v>
      </c>
      <c r="F8" s="490">
        <f>IF(D8="","",SUM(C8:E8))</f>
        <v>0</v>
      </c>
      <c r="G8" s="481"/>
      <c r="H8" s="180">
        <v>0</v>
      </c>
      <c r="I8" s="180">
        <v>0</v>
      </c>
      <c r="J8" s="490">
        <f>IF(H8="","",SUM(G8:I8))</f>
        <v>0</v>
      </c>
      <c r="K8" s="481"/>
      <c r="L8" s="180">
        <v>0</v>
      </c>
      <c r="M8" s="180">
        <v>0</v>
      </c>
      <c r="N8" s="490">
        <f>IF(L8="","",SUM(K8:M8))</f>
        <v>0</v>
      </c>
      <c r="O8" s="481"/>
      <c r="P8" s="39">
        <v>0</v>
      </c>
      <c r="Q8" s="39">
        <v>0</v>
      </c>
      <c r="R8" s="268">
        <f>IF(P8="","",SUM(O8:Q8))</f>
        <v>0</v>
      </c>
      <c r="S8" s="481"/>
      <c r="T8" s="39">
        <v>0</v>
      </c>
      <c r="U8" s="39">
        <v>0</v>
      </c>
      <c r="V8" s="268">
        <f>IF(T8="","",SUM(S8:U8))</f>
        <v>0</v>
      </c>
      <c r="W8" s="481"/>
      <c r="X8" s="39">
        <v>0</v>
      </c>
      <c r="Y8" s="39">
        <v>0</v>
      </c>
      <c r="Z8" s="95">
        <f>IF(X8="","",SUM(W8:Y8))</f>
        <v>0</v>
      </c>
    </row>
    <row r="9" spans="1:27">
      <c r="B9" s="34" t="str">
        <f>BIPG</f>
        <v>Base Interruptible Program (BIP)</v>
      </c>
      <c r="C9" s="607"/>
      <c r="D9" s="180">
        <v>0</v>
      </c>
      <c r="E9" s="569">
        <v>0</v>
      </c>
      <c r="F9" s="490">
        <f t="shared" ref="F9:F11" si="0">IF(D9="","",SUM(C9:E9))</f>
        <v>0</v>
      </c>
      <c r="G9" s="481"/>
      <c r="H9" s="180">
        <v>0</v>
      </c>
      <c r="I9" s="180">
        <v>0</v>
      </c>
      <c r="J9" s="490">
        <f t="shared" ref="J9:J11" si="1">IF(H9="","",SUM(G9:I9))</f>
        <v>0</v>
      </c>
      <c r="K9" s="481"/>
      <c r="L9" s="180">
        <v>0</v>
      </c>
      <c r="M9" s="180">
        <v>0</v>
      </c>
      <c r="N9" s="490">
        <f t="shared" ref="N9:N11" si="2">IF(L9="","",SUM(K9:M9))</f>
        <v>0</v>
      </c>
      <c r="O9" s="481"/>
      <c r="P9" s="39">
        <v>0</v>
      </c>
      <c r="Q9" s="39">
        <v>0</v>
      </c>
      <c r="R9" s="268">
        <f t="shared" ref="R9:R11" si="3">IF(P9="","",SUM(O9:Q9))</f>
        <v>0</v>
      </c>
      <c r="S9" s="481"/>
      <c r="T9" s="39">
        <v>0</v>
      </c>
      <c r="U9" s="39">
        <v>0</v>
      </c>
      <c r="V9" s="268">
        <f t="shared" ref="V9:V11" si="4">IF(T9="","",SUM(S9:U9))</f>
        <v>0</v>
      </c>
      <c r="W9" s="481"/>
      <c r="X9" s="39">
        <v>0</v>
      </c>
      <c r="Y9" s="39">
        <v>0</v>
      </c>
      <c r="Z9" s="95">
        <f t="shared" ref="Z9:Z11" si="5">IF(X9="","",SUM(W9:Y9))</f>
        <v>0</v>
      </c>
    </row>
    <row r="10" spans="1:27">
      <c r="B10" s="34" t="str">
        <f>CBPG</f>
        <v>Capacity Bidding Program (CBP)</v>
      </c>
      <c r="C10" s="608"/>
      <c r="D10" s="444">
        <v>0.69477652000000012</v>
      </c>
      <c r="E10" s="570">
        <v>0</v>
      </c>
      <c r="F10" s="490">
        <f t="shared" si="0"/>
        <v>0.69477652000000012</v>
      </c>
      <c r="G10" s="481"/>
      <c r="H10" s="444">
        <v>0.69477652000000001</v>
      </c>
      <c r="I10" s="444">
        <v>0</v>
      </c>
      <c r="J10" s="490">
        <f t="shared" si="1"/>
        <v>0.69477652000000001</v>
      </c>
      <c r="K10" s="482"/>
      <c r="L10" s="180">
        <v>0.69477652000000012</v>
      </c>
      <c r="M10" s="180">
        <v>0</v>
      </c>
      <c r="N10" s="490">
        <f t="shared" si="2"/>
        <v>0.69477652000000012</v>
      </c>
      <c r="O10" s="482"/>
      <c r="P10" s="180">
        <v>0.69477652000000012</v>
      </c>
      <c r="Q10" s="180">
        <v>0</v>
      </c>
      <c r="R10" s="268">
        <f t="shared" si="3"/>
        <v>0.69477652000000012</v>
      </c>
      <c r="S10" s="481"/>
      <c r="T10" s="180">
        <v>0.69477652000000012</v>
      </c>
      <c r="U10" s="180">
        <v>0</v>
      </c>
      <c r="V10" s="268">
        <f t="shared" si="4"/>
        <v>0.69477652000000012</v>
      </c>
      <c r="W10" s="481"/>
      <c r="X10" s="717">
        <v>0.69477652000000012</v>
      </c>
      <c r="Y10" s="717">
        <v>0</v>
      </c>
      <c r="Z10" s="95">
        <f t="shared" si="5"/>
        <v>0.69477652000000012</v>
      </c>
    </row>
    <row r="11" spans="1:27">
      <c r="B11" s="34" t="str">
        <f>SDPG</f>
        <v>Summer Discount Plan Program (SDP)</v>
      </c>
      <c r="C11" s="607"/>
      <c r="D11" s="180">
        <v>0</v>
      </c>
      <c r="E11" s="569">
        <v>0</v>
      </c>
      <c r="F11" s="490">
        <f t="shared" si="0"/>
        <v>0</v>
      </c>
      <c r="G11" s="481"/>
      <c r="H11" s="180">
        <v>0</v>
      </c>
      <c r="I11" s="180">
        <v>0</v>
      </c>
      <c r="J11" s="490">
        <f t="shared" si="1"/>
        <v>0</v>
      </c>
      <c r="K11" s="481"/>
      <c r="L11" s="180">
        <v>0</v>
      </c>
      <c r="M11" s="180">
        <v>0</v>
      </c>
      <c r="N11" s="490">
        <f t="shared" si="2"/>
        <v>0</v>
      </c>
      <c r="O11" s="481"/>
      <c r="P11" s="39">
        <v>0</v>
      </c>
      <c r="Q11" s="39">
        <v>0</v>
      </c>
      <c r="R11" s="268">
        <f t="shared" si="3"/>
        <v>0</v>
      </c>
      <c r="S11" s="481"/>
      <c r="T11" s="39">
        <v>0</v>
      </c>
      <c r="U11" s="39">
        <v>0</v>
      </c>
      <c r="V11" s="268">
        <f t="shared" si="4"/>
        <v>0</v>
      </c>
      <c r="W11" s="481"/>
      <c r="X11" s="39">
        <v>0</v>
      </c>
      <c r="Y11" s="39">
        <v>0</v>
      </c>
      <c r="Z11" s="320">
        <f t="shared" si="5"/>
        <v>0</v>
      </c>
    </row>
    <row r="12" spans="1:27" s="2" customFormat="1">
      <c r="A12" s="36"/>
      <c r="B12" s="508" t="s">
        <v>190</v>
      </c>
      <c r="C12" s="317"/>
      <c r="D12" s="311">
        <f t="shared" ref="D12:Z12" si="6">SUM(D8:D11)</f>
        <v>0.69477652000000012</v>
      </c>
      <c r="E12" s="311">
        <f t="shared" si="6"/>
        <v>0</v>
      </c>
      <c r="F12" s="312">
        <f t="shared" si="6"/>
        <v>0.69477652000000012</v>
      </c>
      <c r="G12" s="311"/>
      <c r="H12" s="311">
        <f t="shared" si="6"/>
        <v>0.69477652000000001</v>
      </c>
      <c r="I12" s="311">
        <f t="shared" si="6"/>
        <v>0</v>
      </c>
      <c r="J12" s="312">
        <f t="shared" si="6"/>
        <v>0.69477652000000001</v>
      </c>
      <c r="K12" s="311"/>
      <c r="L12" s="311">
        <f t="shared" si="6"/>
        <v>0.69477652000000012</v>
      </c>
      <c r="M12" s="311">
        <f t="shared" si="6"/>
        <v>0</v>
      </c>
      <c r="N12" s="311">
        <f t="shared" si="6"/>
        <v>0.69477652000000012</v>
      </c>
      <c r="O12" s="311"/>
      <c r="P12" s="311">
        <f t="shared" si="6"/>
        <v>0.69477652000000012</v>
      </c>
      <c r="Q12" s="311">
        <f t="shared" si="6"/>
        <v>0</v>
      </c>
      <c r="R12" s="312">
        <f t="shared" si="6"/>
        <v>0.69477652000000012</v>
      </c>
      <c r="S12" s="311"/>
      <c r="T12" s="311">
        <f t="shared" si="6"/>
        <v>0.69477652000000012</v>
      </c>
      <c r="U12" s="311">
        <f t="shared" si="6"/>
        <v>0</v>
      </c>
      <c r="V12" s="311">
        <f t="shared" si="6"/>
        <v>0.69477652000000012</v>
      </c>
      <c r="W12" s="317"/>
      <c r="X12" s="311">
        <f t="shared" si="6"/>
        <v>0.69477652000000012</v>
      </c>
      <c r="Y12" s="311">
        <f t="shared" si="6"/>
        <v>0</v>
      </c>
      <c r="Z12" s="312">
        <f t="shared" si="6"/>
        <v>0.69477652000000012</v>
      </c>
      <c r="AA12" s="36"/>
    </row>
    <row r="13" spans="1:27" ht="2.1" customHeight="1">
      <c r="B13" s="319"/>
      <c r="C13" s="313"/>
      <c r="D13" s="313"/>
      <c r="E13" s="313"/>
      <c r="F13" s="313"/>
      <c r="G13" s="313"/>
      <c r="H13" s="313"/>
      <c r="I13" s="313"/>
      <c r="J13" s="313"/>
      <c r="K13" s="313"/>
      <c r="L13" s="313"/>
      <c r="M13" s="313"/>
      <c r="N13" s="513"/>
      <c r="O13" s="313"/>
      <c r="P13" s="313"/>
      <c r="Q13" s="313"/>
      <c r="R13" s="313"/>
      <c r="S13" s="313"/>
      <c r="T13" s="313"/>
      <c r="U13" s="272"/>
      <c r="V13" s="268"/>
      <c r="W13" s="318"/>
      <c r="X13" s="272"/>
      <c r="Y13" s="272"/>
      <c r="Z13" s="95"/>
    </row>
    <row r="14" spans="1:27">
      <c r="B14" s="302" t="s">
        <v>189</v>
      </c>
      <c r="C14" s="344"/>
      <c r="D14" s="328"/>
      <c r="E14" s="331"/>
      <c r="F14" s="340"/>
      <c r="G14" s="344"/>
      <c r="H14" s="331"/>
      <c r="I14" s="342"/>
      <c r="J14" s="343"/>
      <c r="K14" s="344"/>
      <c r="L14" s="342"/>
      <c r="M14" s="328"/>
      <c r="N14" s="515"/>
      <c r="O14" s="342"/>
      <c r="P14" s="328"/>
      <c r="Q14" s="331"/>
      <c r="R14" s="345"/>
      <c r="S14" s="341"/>
      <c r="T14" s="331"/>
      <c r="U14" s="346"/>
      <c r="V14" s="347"/>
      <c r="W14" s="348"/>
      <c r="X14" s="349"/>
      <c r="Y14" s="349"/>
      <c r="Z14" s="347"/>
    </row>
    <row r="15" spans="1:27">
      <c r="B15" s="178" t="str">
        <f>CPP</f>
        <v>Critical Peak Pricing (CPP)</v>
      </c>
      <c r="C15" s="481"/>
      <c r="D15" s="444">
        <v>0.26701999999999998</v>
      </c>
      <c r="E15" s="569">
        <v>0</v>
      </c>
      <c r="F15" s="268">
        <f>IF(D15="","",SUM(C15:E15))</f>
        <v>0.26701999999999998</v>
      </c>
      <c r="G15" s="481"/>
      <c r="H15" s="444">
        <v>0.26701999999999998</v>
      </c>
      <c r="I15" s="180">
        <v>0</v>
      </c>
      <c r="J15" s="268">
        <f>IF(H15="","",SUM(G15:I15))</f>
        <v>0.26701999999999998</v>
      </c>
      <c r="K15" s="481"/>
      <c r="L15" s="180">
        <v>0.26701999999999998</v>
      </c>
      <c r="M15" s="180">
        <v>0</v>
      </c>
      <c r="N15" s="268">
        <f>IF(L15="","",SUM(K15:M15))</f>
        <v>0.26701999999999998</v>
      </c>
      <c r="O15" s="481"/>
      <c r="P15" s="39">
        <v>0.56222000000000005</v>
      </c>
      <c r="Q15" s="39">
        <v>0</v>
      </c>
      <c r="R15" s="268">
        <f>IF(P15="","",SUM(O15:Q15))</f>
        <v>0.56222000000000005</v>
      </c>
      <c r="S15" s="481"/>
      <c r="T15" s="39">
        <v>0.56222000000000005</v>
      </c>
      <c r="U15" s="39">
        <v>0</v>
      </c>
      <c r="V15" s="95">
        <f>IF(T15="","",SUM(S15:U15))</f>
        <v>0.56222000000000005</v>
      </c>
      <c r="W15" s="481"/>
      <c r="X15" s="718">
        <v>0.56222000000000005</v>
      </c>
      <c r="Y15" s="717">
        <v>0</v>
      </c>
      <c r="Z15" s="95">
        <f>IF(X15="","",SUM(W15:Y15))</f>
        <v>0.56222000000000005</v>
      </c>
    </row>
    <row r="16" spans="1:27">
      <c r="B16" s="259" t="str">
        <f>OBMC</f>
        <v>Optional Binding Mandatory Curtailment (OBMC)</v>
      </c>
      <c r="C16" s="481"/>
      <c r="D16" s="180">
        <v>0</v>
      </c>
      <c r="E16" s="569">
        <v>0</v>
      </c>
      <c r="F16" s="268">
        <f t="shared" ref="F16:F18" si="7">IF(D16="","",SUM(C16:E16))</f>
        <v>0</v>
      </c>
      <c r="G16" s="481"/>
      <c r="H16" s="180">
        <v>0</v>
      </c>
      <c r="I16" s="180">
        <v>0</v>
      </c>
      <c r="J16" s="268">
        <f t="shared" ref="J16:J18" si="8">IF(H16="","",SUM(G16:I16))</f>
        <v>0</v>
      </c>
      <c r="K16" s="481"/>
      <c r="L16" s="180">
        <v>0</v>
      </c>
      <c r="M16" s="180">
        <v>0</v>
      </c>
      <c r="N16" s="268">
        <f t="shared" ref="N16:N18" si="9">IF(L16="","",SUM(K16:M16))</f>
        <v>0</v>
      </c>
      <c r="O16" s="481"/>
      <c r="P16" s="39">
        <v>0</v>
      </c>
      <c r="Q16" s="39">
        <v>0</v>
      </c>
      <c r="R16" s="268">
        <f t="shared" ref="R16:R18" si="10">IF(P16="","",SUM(O16:Q16))</f>
        <v>0</v>
      </c>
      <c r="S16" s="481"/>
      <c r="T16" s="39">
        <v>0</v>
      </c>
      <c r="U16" s="39">
        <v>0</v>
      </c>
      <c r="V16" s="268">
        <f t="shared" ref="V16:V18" si="11">IF(T16="","",SUM(S16:U16))</f>
        <v>0</v>
      </c>
      <c r="W16" s="481"/>
      <c r="X16" s="39">
        <v>0</v>
      </c>
      <c r="Y16" s="39">
        <v>0</v>
      </c>
      <c r="Z16" s="95">
        <f t="shared" ref="Z16:Z18" si="12">IF(X16="","",SUM(W16:Y16))</f>
        <v>0</v>
      </c>
    </row>
    <row r="17" spans="1:27">
      <c r="B17" s="259" t="str">
        <f>RTP</f>
        <v>Real Time Pricing (RTP)</v>
      </c>
      <c r="C17" s="482"/>
      <c r="D17" s="444">
        <v>0.65363333329999995</v>
      </c>
      <c r="E17" s="569">
        <v>0</v>
      </c>
      <c r="F17" s="268">
        <f t="shared" si="7"/>
        <v>0.65363333329999995</v>
      </c>
      <c r="G17" s="482"/>
      <c r="H17" s="444">
        <v>0.65363333329999995</v>
      </c>
      <c r="I17" s="180">
        <v>0</v>
      </c>
      <c r="J17" s="268">
        <f t="shared" si="8"/>
        <v>0.65363333329999995</v>
      </c>
      <c r="K17" s="482"/>
      <c r="L17" s="180">
        <v>0.65363333329999995</v>
      </c>
      <c r="M17" s="180">
        <v>0</v>
      </c>
      <c r="N17" s="268">
        <f t="shared" si="9"/>
        <v>0.65363333329999995</v>
      </c>
      <c r="O17" s="482"/>
      <c r="P17" s="180">
        <v>0.65363333329999995</v>
      </c>
      <c r="Q17" s="180">
        <v>0</v>
      </c>
      <c r="R17" s="268">
        <f t="shared" si="10"/>
        <v>0.65363333329999995</v>
      </c>
      <c r="S17" s="481"/>
      <c r="T17" s="180">
        <v>0.65363333329999995</v>
      </c>
      <c r="U17" s="180">
        <v>0</v>
      </c>
      <c r="V17" s="268">
        <f t="shared" si="11"/>
        <v>0.65363333329999995</v>
      </c>
      <c r="W17" s="481"/>
      <c r="X17" s="717">
        <v>0.65363333329999995</v>
      </c>
      <c r="Y17" s="717">
        <v>0</v>
      </c>
      <c r="Z17" s="95">
        <f t="shared" si="12"/>
        <v>0.65363333329999995</v>
      </c>
    </row>
    <row r="18" spans="1:27">
      <c r="B18" s="34" t="str">
        <f>SLRP</f>
        <v>Scheduled Load Reduction Program (SLRP)</v>
      </c>
      <c r="C18" s="483"/>
      <c r="D18" s="181">
        <v>0</v>
      </c>
      <c r="E18" s="571">
        <v>0</v>
      </c>
      <c r="F18" s="268">
        <f t="shared" si="7"/>
        <v>0</v>
      </c>
      <c r="G18" s="483"/>
      <c r="H18" s="181">
        <v>0</v>
      </c>
      <c r="I18" s="181">
        <v>0</v>
      </c>
      <c r="J18" s="268">
        <f t="shared" si="8"/>
        <v>0</v>
      </c>
      <c r="K18" s="481"/>
      <c r="L18" s="181">
        <v>0</v>
      </c>
      <c r="M18" s="181">
        <v>0</v>
      </c>
      <c r="N18" s="268">
        <f t="shared" si="9"/>
        <v>0</v>
      </c>
      <c r="O18" s="481"/>
      <c r="P18" s="181">
        <v>0</v>
      </c>
      <c r="Q18" s="181">
        <v>0</v>
      </c>
      <c r="R18" s="268">
        <f t="shared" si="10"/>
        <v>0</v>
      </c>
      <c r="S18" s="523"/>
      <c r="T18" s="181">
        <v>0</v>
      </c>
      <c r="U18" s="181">
        <v>0</v>
      </c>
      <c r="V18" s="268">
        <f t="shared" si="11"/>
        <v>0</v>
      </c>
      <c r="W18" s="481"/>
      <c r="X18" s="39">
        <v>0</v>
      </c>
      <c r="Y18" s="39">
        <v>0</v>
      </c>
      <c r="Z18" s="320">
        <f t="shared" si="12"/>
        <v>0</v>
      </c>
    </row>
    <row r="19" spans="1:27" s="2" customFormat="1">
      <c r="A19" s="36"/>
      <c r="B19" s="309" t="s">
        <v>190</v>
      </c>
      <c r="C19" s="317"/>
      <c r="D19" s="311">
        <f>SUM(D15:D18)</f>
        <v>0.92065333329999999</v>
      </c>
      <c r="E19" s="311">
        <f t="shared" ref="E19:Z19" si="13">SUM(E15:E18)</f>
        <v>0</v>
      </c>
      <c r="F19" s="312">
        <f t="shared" si="13"/>
        <v>0.92065333329999999</v>
      </c>
      <c r="G19" s="311"/>
      <c r="H19" s="311">
        <f t="shared" si="13"/>
        <v>0.92065333329999999</v>
      </c>
      <c r="I19" s="311">
        <f t="shared" si="13"/>
        <v>0</v>
      </c>
      <c r="J19" s="312">
        <f t="shared" si="13"/>
        <v>0.92065333329999999</v>
      </c>
      <c r="K19" s="311"/>
      <c r="L19" s="311">
        <f t="shared" si="13"/>
        <v>0.92065333329999999</v>
      </c>
      <c r="M19" s="311">
        <f t="shared" si="13"/>
        <v>0</v>
      </c>
      <c r="N19" s="311">
        <f t="shared" si="13"/>
        <v>0.92065333329999999</v>
      </c>
      <c r="O19" s="311"/>
      <c r="P19" s="311">
        <f t="shared" si="13"/>
        <v>1.2158533333000001</v>
      </c>
      <c r="Q19" s="311">
        <f t="shared" si="13"/>
        <v>0</v>
      </c>
      <c r="R19" s="312">
        <f t="shared" si="13"/>
        <v>1.2158533333000001</v>
      </c>
      <c r="S19" s="311"/>
      <c r="T19" s="311">
        <f t="shared" si="13"/>
        <v>1.2158533333000001</v>
      </c>
      <c r="U19" s="311">
        <f t="shared" si="13"/>
        <v>0</v>
      </c>
      <c r="V19" s="312">
        <f t="shared" si="13"/>
        <v>1.2158533333000001</v>
      </c>
      <c r="W19" s="317"/>
      <c r="X19" s="311">
        <f t="shared" si="13"/>
        <v>1.2158533333000001</v>
      </c>
      <c r="Y19" s="311">
        <f t="shared" si="13"/>
        <v>0</v>
      </c>
      <c r="Z19" s="312">
        <f t="shared" si="13"/>
        <v>1.2158533333000001</v>
      </c>
      <c r="AA19" s="36"/>
    </row>
    <row r="20" spans="1:27" ht="2.1" customHeight="1">
      <c r="B20" s="275"/>
      <c r="C20" s="275"/>
      <c r="D20" s="276"/>
      <c r="E20" s="276"/>
      <c r="F20" s="277"/>
      <c r="G20" s="275"/>
      <c r="H20" s="278"/>
      <c r="I20" s="278"/>
      <c r="J20" s="279"/>
      <c r="K20" s="280"/>
      <c r="L20" s="278">
        <v>0</v>
      </c>
      <c r="M20" s="278">
        <v>0</v>
      </c>
      <c r="N20" s="279">
        <v>0</v>
      </c>
      <c r="O20" s="280"/>
      <c r="P20" s="278">
        <v>0</v>
      </c>
      <c r="Q20" s="278">
        <v>0</v>
      </c>
      <c r="R20" s="279">
        <v>0</v>
      </c>
      <c r="S20" s="280"/>
      <c r="T20" s="278"/>
      <c r="U20" s="278"/>
      <c r="V20" s="279"/>
      <c r="W20" s="280"/>
      <c r="X20" s="278"/>
      <c r="Y20" s="278"/>
      <c r="Z20" s="279"/>
    </row>
    <row r="21" spans="1:27"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27" s="2" customFormat="1">
      <c r="A22" s="36"/>
      <c r="B22" s="104" t="s">
        <v>23</v>
      </c>
      <c r="C22" s="104"/>
      <c r="D22" s="105">
        <f>D12+D19</f>
        <v>1.6154298533000002</v>
      </c>
      <c r="E22" s="105">
        <f>E12+E19</f>
        <v>0</v>
      </c>
      <c r="F22" s="106">
        <f>F12+F19</f>
        <v>1.6154298533000002</v>
      </c>
      <c r="G22" s="104"/>
      <c r="H22" s="105">
        <f>H12+H19</f>
        <v>1.6154298533</v>
      </c>
      <c r="I22" s="105">
        <f>I12+I19</f>
        <v>0</v>
      </c>
      <c r="J22" s="106">
        <f>J12+J19</f>
        <v>1.6154298533</v>
      </c>
      <c r="K22" s="109"/>
      <c r="L22" s="107">
        <f>L12+L19</f>
        <v>1.6154298533000002</v>
      </c>
      <c r="M22" s="107">
        <f>M12+M19</f>
        <v>0</v>
      </c>
      <c r="N22" s="108">
        <f>N12+N19</f>
        <v>1.6154298533000002</v>
      </c>
      <c r="O22" s="109"/>
      <c r="P22" s="107">
        <f t="shared" ref="P22:V22" si="14">P12+P19</f>
        <v>1.9106298533000001</v>
      </c>
      <c r="Q22" s="107">
        <f t="shared" si="14"/>
        <v>0</v>
      </c>
      <c r="R22" s="108">
        <f t="shared" si="14"/>
        <v>1.9106298533000001</v>
      </c>
      <c r="S22" s="111"/>
      <c r="T22" s="107">
        <f t="shared" si="14"/>
        <v>1.9106298533000001</v>
      </c>
      <c r="U22" s="107">
        <f t="shared" si="14"/>
        <v>0</v>
      </c>
      <c r="V22" s="108">
        <f t="shared" si="14"/>
        <v>1.9106298533000001</v>
      </c>
      <c r="W22" s="109"/>
      <c r="X22" s="107">
        <f>X12+X19</f>
        <v>1.9106298533000001</v>
      </c>
      <c r="Y22" s="107">
        <f>Y12+Y19</f>
        <v>0</v>
      </c>
      <c r="Z22" s="108">
        <f>Z12+Z19</f>
        <v>1.9106298533000001</v>
      </c>
      <c r="AA22" s="36"/>
    </row>
    <row r="23" spans="1:27" s="2" customFormat="1">
      <c r="B23" s="98"/>
      <c r="C23" s="98"/>
      <c r="D23" s="489"/>
      <c r="E23" s="489"/>
      <c r="F23" s="489"/>
      <c r="G23" s="98"/>
      <c r="H23" s="489"/>
      <c r="I23" s="489"/>
      <c r="J23" s="489"/>
      <c r="K23" s="490"/>
      <c r="L23" s="490"/>
      <c r="M23" s="490"/>
      <c r="N23" s="490"/>
      <c r="O23" s="490"/>
      <c r="P23" s="490"/>
      <c r="Q23" s="490"/>
      <c r="R23" s="490"/>
      <c r="S23" s="490"/>
      <c r="T23" s="490"/>
      <c r="U23" s="490"/>
      <c r="V23" s="490"/>
      <c r="W23" s="490"/>
      <c r="X23" s="490"/>
      <c r="Y23" s="490"/>
      <c r="Z23" s="490"/>
    </row>
    <row r="24" spans="1:27">
      <c r="B24" s="302" t="s">
        <v>25</v>
      </c>
      <c r="C24" s="344"/>
      <c r="D24" s="619"/>
      <c r="E24" s="617"/>
      <c r="F24" s="340"/>
      <c r="G24" s="344"/>
      <c r="H24" s="617"/>
      <c r="I24" s="625"/>
      <c r="J24" s="343"/>
      <c r="K24" s="344"/>
      <c r="L24" s="625"/>
      <c r="M24" s="619"/>
      <c r="N24" s="627"/>
      <c r="O24" s="344"/>
      <c r="P24" s="625"/>
      <c r="Q24" s="619"/>
      <c r="R24" s="627"/>
      <c r="S24" s="344"/>
      <c r="T24" s="625"/>
      <c r="U24" s="619"/>
      <c r="V24" s="627"/>
      <c r="W24" s="344"/>
      <c r="X24" s="625"/>
      <c r="Y24" s="619"/>
      <c r="Z24" s="627"/>
    </row>
    <row r="25" spans="1:27">
      <c r="B25" s="178" t="s">
        <v>235</v>
      </c>
      <c r="C25" s="620">
        <v>0</v>
      </c>
      <c r="D25" s="570"/>
      <c r="E25" s="569"/>
      <c r="F25" s="95"/>
      <c r="G25" s="620">
        <v>0</v>
      </c>
      <c r="H25" s="444"/>
      <c r="I25" s="180"/>
      <c r="J25" s="95"/>
      <c r="K25" s="620">
        <v>0</v>
      </c>
      <c r="L25" s="180"/>
      <c r="M25" s="180"/>
      <c r="N25" s="95"/>
      <c r="O25" s="620">
        <v>0</v>
      </c>
      <c r="P25" s="180"/>
      <c r="Q25" s="180"/>
      <c r="R25" s="95"/>
      <c r="S25" s="620">
        <v>0</v>
      </c>
      <c r="T25" s="180"/>
      <c r="U25" s="180"/>
      <c r="V25" s="95"/>
      <c r="W25" s="620">
        <v>0</v>
      </c>
      <c r="X25" s="180"/>
      <c r="Y25" s="180"/>
      <c r="Z25" s="95"/>
    </row>
    <row r="26" spans="1:27" ht="27.6">
      <c r="B26" s="618" t="s">
        <v>236</v>
      </c>
      <c r="C26" s="621"/>
      <c r="D26" s="622"/>
      <c r="E26" s="623">
        <v>7.6600691799999998</v>
      </c>
      <c r="F26" s="624"/>
      <c r="G26" s="621"/>
      <c r="H26" s="40"/>
      <c r="I26" s="511">
        <v>7.6600691799999998</v>
      </c>
      <c r="J26" s="626"/>
      <c r="K26" s="621"/>
      <c r="L26" s="40"/>
      <c r="M26" s="628">
        <v>7.6600691799999998</v>
      </c>
      <c r="N26" s="626"/>
      <c r="O26" s="621"/>
      <c r="P26" s="40"/>
      <c r="Q26" s="628">
        <v>7.3648691799999995</v>
      </c>
      <c r="R26" s="626"/>
      <c r="S26" s="621"/>
      <c r="T26" s="40"/>
      <c r="U26" s="628">
        <v>7.3648691799999995</v>
      </c>
      <c r="V26" s="626"/>
      <c r="W26" s="621"/>
      <c r="X26" s="40"/>
      <c r="Y26" s="628">
        <v>7.3648691799999995</v>
      </c>
      <c r="Z26" s="626"/>
    </row>
    <row r="27" spans="1:27" s="2" customFormat="1">
      <c r="A27" s="36"/>
      <c r="B27" s="609" t="s">
        <v>24</v>
      </c>
      <c r="C27" s="610">
        <f>SUM(C25)</f>
        <v>0</v>
      </c>
      <c r="D27" s="611"/>
      <c r="E27" s="611">
        <f>SUM(E26)</f>
        <v>7.6600691799999998</v>
      </c>
      <c r="F27" s="612"/>
      <c r="G27" s="610">
        <f>SUM(G25)</f>
        <v>0</v>
      </c>
      <c r="H27" s="611"/>
      <c r="I27" s="611">
        <f>SUM(I26)</f>
        <v>7.6600691799999998</v>
      </c>
      <c r="J27" s="613"/>
      <c r="K27" s="614">
        <f>SUM(K25)</f>
        <v>0</v>
      </c>
      <c r="L27" s="615"/>
      <c r="M27" s="616">
        <f>SUM(M26)</f>
        <v>7.6600691799999998</v>
      </c>
      <c r="N27" s="613"/>
      <c r="O27" s="614">
        <f>SUM(O25:O25)</f>
        <v>0</v>
      </c>
      <c r="P27" s="615"/>
      <c r="Q27" s="616">
        <f>SUM(Q26)</f>
        <v>7.3648691799999995</v>
      </c>
      <c r="R27" s="613"/>
      <c r="S27" s="614">
        <f>SUM(S25:S25)</f>
        <v>0</v>
      </c>
      <c r="T27" s="615"/>
      <c r="U27" s="616">
        <f>SUM(U26)</f>
        <v>7.3648691799999995</v>
      </c>
      <c r="V27" s="613"/>
      <c r="W27" s="614">
        <f>SUM(W25:W25)</f>
        <v>0</v>
      </c>
      <c r="X27" s="615"/>
      <c r="Y27" s="616">
        <f>SUM(Y26)</f>
        <v>7.3648691799999995</v>
      </c>
      <c r="Z27" s="613"/>
      <c r="AA27" s="36"/>
    </row>
    <row r="28" spans="1:27" s="29" customFormat="1">
      <c r="B28" s="491"/>
      <c r="C28" s="491"/>
      <c r="D28" s="492"/>
      <c r="E28" s="492"/>
      <c r="F28" s="493"/>
      <c r="G28" s="491"/>
      <c r="H28" s="494"/>
      <c r="I28" s="494"/>
      <c r="J28" s="495"/>
      <c r="K28" s="495"/>
      <c r="L28" s="494"/>
      <c r="M28" s="494"/>
      <c r="N28" s="495"/>
      <c r="O28" s="495"/>
      <c r="P28" s="494"/>
      <c r="Q28" s="494"/>
      <c r="R28" s="495"/>
      <c r="S28" s="495"/>
      <c r="T28" s="494"/>
      <c r="U28" s="494"/>
      <c r="V28" s="495"/>
      <c r="W28" s="495"/>
      <c r="X28" s="494"/>
      <c r="Y28" s="494"/>
      <c r="Z28" s="495"/>
    </row>
    <row r="29" spans="1:27" ht="33.75" customHeight="1">
      <c r="A29" s="1"/>
      <c r="AA29" s="1"/>
    </row>
    <row r="30" spans="1:27" s="7" customFormat="1" ht="20.25" customHeight="1">
      <c r="A30" s="31"/>
      <c r="B30" s="89"/>
      <c r="C30" s="761" t="s">
        <v>10</v>
      </c>
      <c r="D30" s="761"/>
      <c r="E30" s="761"/>
      <c r="F30" s="761"/>
      <c r="G30" s="761" t="s">
        <v>11</v>
      </c>
      <c r="H30" s="761"/>
      <c r="I30" s="761"/>
      <c r="J30" s="761" t="s">
        <v>10</v>
      </c>
      <c r="K30" s="761" t="s">
        <v>12</v>
      </c>
      <c r="L30" s="761"/>
      <c r="M30" s="761"/>
      <c r="N30" s="761" t="s">
        <v>10</v>
      </c>
      <c r="O30" s="761" t="s">
        <v>13</v>
      </c>
      <c r="P30" s="761"/>
      <c r="Q30" s="761"/>
      <c r="R30" s="761" t="s">
        <v>10</v>
      </c>
      <c r="S30" s="761" t="s">
        <v>14</v>
      </c>
      <c r="T30" s="761"/>
      <c r="U30" s="761"/>
      <c r="V30" s="762" t="s">
        <v>10</v>
      </c>
      <c r="W30" s="763" t="s">
        <v>15</v>
      </c>
      <c r="X30" s="763"/>
      <c r="Y30" s="763"/>
      <c r="Z30" s="763" t="s">
        <v>10</v>
      </c>
      <c r="AA30" s="31"/>
    </row>
    <row r="31" spans="1:27"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314" t="s">
        <v>23</v>
      </c>
      <c r="W31" s="315" t="s">
        <v>20</v>
      </c>
      <c r="X31" s="314" t="s">
        <v>21</v>
      </c>
      <c r="Y31" s="314" t="s">
        <v>22</v>
      </c>
      <c r="Z31" s="316" t="s">
        <v>23</v>
      </c>
    </row>
    <row r="32" spans="1:27">
      <c r="B32" s="302" t="s">
        <v>188</v>
      </c>
      <c r="C32" s="354"/>
      <c r="D32" s="333"/>
      <c r="E32" s="333"/>
      <c r="F32" s="334"/>
      <c r="G32" s="335"/>
      <c r="H32" s="333"/>
      <c r="I32" s="333"/>
      <c r="J32" s="334"/>
      <c r="K32" s="336"/>
      <c r="L32" s="333"/>
      <c r="M32" s="333"/>
      <c r="N32" s="337"/>
      <c r="O32" s="336"/>
      <c r="P32" s="338"/>
      <c r="Q32" s="338"/>
      <c r="R32" s="337"/>
      <c r="S32" s="336"/>
      <c r="T32" s="338"/>
      <c r="U32" s="338"/>
      <c r="V32" s="337"/>
      <c r="W32" s="336"/>
      <c r="X32" s="333"/>
      <c r="Y32" s="333"/>
      <c r="Z32" s="347"/>
    </row>
    <row r="33" spans="1:27">
      <c r="B33" s="34" t="str">
        <f>API</f>
        <v>Agricultural &amp; Pumping Interruptible (API)</v>
      </c>
      <c r="C33" s="607"/>
      <c r="D33" s="569">
        <v>0</v>
      </c>
      <c r="E33" s="569">
        <v>0</v>
      </c>
      <c r="F33" s="490">
        <f>IF(D33="","",SUM(C33:E33))</f>
        <v>0</v>
      </c>
      <c r="G33" s="481"/>
      <c r="H33" s="180">
        <v>0</v>
      </c>
      <c r="I33" s="180">
        <v>0</v>
      </c>
      <c r="J33" s="490">
        <f>IF(H33="","",SUM(G33:I33))</f>
        <v>0</v>
      </c>
      <c r="K33" s="481"/>
      <c r="L33" s="180">
        <v>0</v>
      </c>
      <c r="M33" s="180">
        <v>0</v>
      </c>
      <c r="N33" s="490">
        <f>IF(L33="","",SUM(K33:M33))</f>
        <v>0</v>
      </c>
      <c r="O33" s="481"/>
      <c r="P33" s="180">
        <v>0</v>
      </c>
      <c r="Q33" s="180">
        <v>0</v>
      </c>
      <c r="R33" s="268">
        <f>IF(P33="","",SUM(O33:Q33))</f>
        <v>0</v>
      </c>
      <c r="S33" s="481"/>
      <c r="T33" s="39"/>
      <c r="U33" s="39"/>
      <c r="V33" s="268" t="str">
        <f>IF(T33="","",SUM(S33:U33))</f>
        <v/>
      </c>
      <c r="W33" s="481"/>
      <c r="X33" s="180"/>
      <c r="Y33" s="180"/>
      <c r="Z33" s="95" t="str">
        <f>IF(X33="","",SUM(W33:Y33))</f>
        <v/>
      </c>
    </row>
    <row r="34" spans="1:27">
      <c r="B34" s="34" t="str">
        <f>BIPG</f>
        <v>Base Interruptible Program (BIP)</v>
      </c>
      <c r="C34" s="607"/>
      <c r="D34" s="569">
        <v>0</v>
      </c>
      <c r="E34" s="569">
        <v>0</v>
      </c>
      <c r="F34" s="490">
        <f t="shared" ref="F34:F36" si="15">IF(D34="","",SUM(C34:E34))</f>
        <v>0</v>
      </c>
      <c r="G34" s="481"/>
      <c r="H34" s="180">
        <v>0</v>
      </c>
      <c r="I34" s="180">
        <v>0</v>
      </c>
      <c r="J34" s="490">
        <f t="shared" ref="J34:J36" si="16">IF(H34="","",SUM(G34:I34))</f>
        <v>0</v>
      </c>
      <c r="K34" s="481"/>
      <c r="L34" s="180">
        <v>0</v>
      </c>
      <c r="M34" s="180">
        <v>0</v>
      </c>
      <c r="N34" s="490">
        <f t="shared" ref="N34:N36" si="17">IF(L34="","",SUM(K34:M34))</f>
        <v>0</v>
      </c>
      <c r="O34" s="481"/>
      <c r="P34" s="180">
        <v>0</v>
      </c>
      <c r="Q34" s="180">
        <v>0</v>
      </c>
      <c r="R34" s="268">
        <f t="shared" ref="R34:R36" si="18">IF(P34="","",SUM(O34:Q34))</f>
        <v>0</v>
      </c>
      <c r="S34" s="481"/>
      <c r="T34" s="39"/>
      <c r="U34" s="39"/>
      <c r="V34" s="268" t="str">
        <f t="shared" ref="V34:V36" si="19">IF(T34="","",SUM(S34:U34))</f>
        <v/>
      </c>
      <c r="W34" s="481"/>
      <c r="X34" s="180"/>
      <c r="Y34" s="180"/>
      <c r="Z34" s="95" t="str">
        <f t="shared" ref="Z34:Z36" si="20">IF(X34="","",SUM(W34:Y34))</f>
        <v/>
      </c>
    </row>
    <row r="35" spans="1:27">
      <c r="B35" s="34" t="str">
        <f>CBPG</f>
        <v>Capacity Bidding Program (CBP)</v>
      </c>
      <c r="C35" s="608"/>
      <c r="D35" s="570">
        <v>0.69477652000000012</v>
      </c>
      <c r="E35" s="570">
        <v>0</v>
      </c>
      <c r="F35" s="490">
        <f t="shared" si="15"/>
        <v>0.69477652000000012</v>
      </c>
      <c r="G35" s="481"/>
      <c r="H35" s="180">
        <v>0.69477652000000012</v>
      </c>
      <c r="I35" s="180">
        <v>0</v>
      </c>
      <c r="J35" s="490">
        <f t="shared" si="16"/>
        <v>0.69477652000000012</v>
      </c>
      <c r="K35" s="482"/>
      <c r="L35" s="180">
        <v>0.75701993000000001</v>
      </c>
      <c r="M35" s="180">
        <v>0</v>
      </c>
      <c r="N35" s="490">
        <f t="shared" si="17"/>
        <v>0.75701993000000001</v>
      </c>
      <c r="O35" s="482"/>
      <c r="P35" s="180">
        <v>0.75701993000000001</v>
      </c>
      <c r="Q35" s="180">
        <v>0</v>
      </c>
      <c r="R35" s="268">
        <f t="shared" si="18"/>
        <v>0.75701993000000001</v>
      </c>
      <c r="S35" s="481"/>
      <c r="T35" s="180"/>
      <c r="U35" s="180"/>
      <c r="V35" s="268" t="str">
        <f t="shared" si="19"/>
        <v/>
      </c>
      <c r="W35" s="481"/>
      <c r="X35" s="180"/>
      <c r="Y35" s="180"/>
      <c r="Z35" s="95" t="str">
        <f t="shared" si="20"/>
        <v/>
      </c>
    </row>
    <row r="36" spans="1:27">
      <c r="B36" s="34" t="str">
        <f>SDPG</f>
        <v>Summer Discount Plan Program (SDP)</v>
      </c>
      <c r="C36" s="607"/>
      <c r="D36" s="569">
        <v>0</v>
      </c>
      <c r="E36" s="569">
        <v>0</v>
      </c>
      <c r="F36" s="490">
        <f t="shared" si="15"/>
        <v>0</v>
      </c>
      <c r="G36" s="481"/>
      <c r="H36" s="180">
        <v>0</v>
      </c>
      <c r="I36" s="180">
        <v>0</v>
      </c>
      <c r="J36" s="490">
        <f t="shared" si="16"/>
        <v>0</v>
      </c>
      <c r="K36" s="481"/>
      <c r="L36" s="180">
        <v>0</v>
      </c>
      <c r="M36" s="180">
        <v>0</v>
      </c>
      <c r="N36" s="490">
        <f t="shared" si="17"/>
        <v>0</v>
      </c>
      <c r="O36" s="481"/>
      <c r="P36" s="180">
        <v>0</v>
      </c>
      <c r="Q36" s="180">
        <v>0</v>
      </c>
      <c r="R36" s="268">
        <f t="shared" si="18"/>
        <v>0</v>
      </c>
      <c r="S36" s="481"/>
      <c r="T36" s="39"/>
      <c r="U36" s="39"/>
      <c r="V36" s="268" t="str">
        <f t="shared" si="19"/>
        <v/>
      </c>
      <c r="W36" s="481"/>
      <c r="X36" s="180"/>
      <c r="Y36" s="180"/>
      <c r="Z36" s="320" t="str">
        <f t="shared" si="20"/>
        <v/>
      </c>
    </row>
    <row r="37" spans="1:27" s="2" customFormat="1">
      <c r="A37" s="36"/>
      <c r="B37" s="508" t="s">
        <v>190</v>
      </c>
      <c r="C37" s="317"/>
      <c r="D37" s="311">
        <f t="shared" ref="D37:Z37" si="21">SUM(D33:D36)</f>
        <v>0.69477652000000012</v>
      </c>
      <c r="E37" s="311">
        <f t="shared" si="21"/>
        <v>0</v>
      </c>
      <c r="F37" s="312">
        <f t="shared" si="21"/>
        <v>0.69477652000000012</v>
      </c>
      <c r="G37" s="311"/>
      <c r="H37" s="311">
        <f t="shared" si="21"/>
        <v>0.69477652000000012</v>
      </c>
      <c r="I37" s="311">
        <f t="shared" si="21"/>
        <v>0</v>
      </c>
      <c r="J37" s="312">
        <f t="shared" si="21"/>
        <v>0.69477652000000012</v>
      </c>
      <c r="K37" s="311"/>
      <c r="L37" s="311">
        <f t="shared" si="21"/>
        <v>0.75701993000000001</v>
      </c>
      <c r="M37" s="311">
        <f t="shared" si="21"/>
        <v>0</v>
      </c>
      <c r="N37" s="311">
        <f t="shared" si="21"/>
        <v>0.75701993000000001</v>
      </c>
      <c r="O37" s="311"/>
      <c r="P37" s="311">
        <f t="shared" si="21"/>
        <v>0.75701993000000001</v>
      </c>
      <c r="Q37" s="311">
        <f t="shared" si="21"/>
        <v>0</v>
      </c>
      <c r="R37" s="312">
        <f t="shared" si="21"/>
        <v>0.75701993000000001</v>
      </c>
      <c r="S37" s="311"/>
      <c r="T37" s="311">
        <f t="shared" si="21"/>
        <v>0</v>
      </c>
      <c r="U37" s="311">
        <f t="shared" si="21"/>
        <v>0</v>
      </c>
      <c r="V37" s="311">
        <f t="shared" si="21"/>
        <v>0</v>
      </c>
      <c r="W37" s="317"/>
      <c r="X37" s="311">
        <f t="shared" si="21"/>
        <v>0</v>
      </c>
      <c r="Y37" s="311">
        <f t="shared" si="21"/>
        <v>0</v>
      </c>
      <c r="Z37" s="312">
        <f t="shared" si="21"/>
        <v>0</v>
      </c>
      <c r="AA37" s="36"/>
    </row>
    <row r="38" spans="1:27" ht="2.1" customHeight="1">
      <c r="B38" s="319"/>
      <c r="C38" s="313"/>
      <c r="D38" s="313"/>
      <c r="E38" s="313"/>
      <c r="F38" s="313"/>
      <c r="G38" s="313"/>
      <c r="H38" s="313"/>
      <c r="I38" s="313"/>
      <c r="J38" s="313"/>
      <c r="K38" s="313"/>
      <c r="L38" s="313"/>
      <c r="M38" s="313"/>
      <c r="N38" s="513"/>
      <c r="O38" s="313"/>
      <c r="P38" s="313"/>
      <c r="Q38" s="313"/>
      <c r="R38" s="313"/>
      <c r="S38" s="313"/>
      <c r="T38" s="313"/>
      <c r="U38" s="272"/>
      <c r="V38" s="268"/>
      <c r="W38" s="318"/>
      <c r="X38" s="272"/>
      <c r="Y38" s="272"/>
      <c r="Z38" s="95"/>
    </row>
    <row r="39" spans="1:27">
      <c r="B39" s="302" t="s">
        <v>189</v>
      </c>
      <c r="C39" s="344"/>
      <c r="D39" s="328"/>
      <c r="E39" s="331"/>
      <c r="F39" s="340"/>
      <c r="G39" s="344"/>
      <c r="H39" s="331"/>
      <c r="I39" s="342"/>
      <c r="J39" s="343"/>
      <c r="K39" s="344"/>
      <c r="L39" s="342"/>
      <c r="M39" s="328"/>
      <c r="N39" s="515"/>
      <c r="O39" s="342"/>
      <c r="P39" s="328"/>
      <c r="Q39" s="331"/>
      <c r="R39" s="345"/>
      <c r="S39" s="341"/>
      <c r="T39" s="331"/>
      <c r="U39" s="346"/>
      <c r="V39" s="347"/>
      <c r="W39" s="348"/>
      <c r="X39" s="349"/>
      <c r="Y39" s="349"/>
      <c r="Z39" s="347"/>
    </row>
    <row r="40" spans="1:27">
      <c r="B40" s="178" t="str">
        <f>CPP</f>
        <v>Critical Peak Pricing (CPP)</v>
      </c>
      <c r="C40" s="481"/>
      <c r="D40" s="570">
        <v>0.56222000000000005</v>
      </c>
      <c r="E40" s="569">
        <v>0</v>
      </c>
      <c r="F40" s="268">
        <f>IF(D40="","",SUM(C40:E40))</f>
        <v>0.56222000000000005</v>
      </c>
      <c r="G40" s="481"/>
      <c r="H40" s="180">
        <v>0.56222000000000005</v>
      </c>
      <c r="I40" s="180">
        <v>0</v>
      </c>
      <c r="J40" s="268">
        <f>IF(H40="","",SUM(G40:I40))</f>
        <v>0.56222000000000005</v>
      </c>
      <c r="K40" s="481"/>
      <c r="L40" s="180">
        <v>0.56222000000000005</v>
      </c>
      <c r="M40" s="180">
        <v>0</v>
      </c>
      <c r="N40" s="268">
        <f>IF(L40="","",SUM(K40:M40))</f>
        <v>0.56222000000000005</v>
      </c>
      <c r="O40" s="481"/>
      <c r="P40" s="180">
        <v>0.56222000000000005</v>
      </c>
      <c r="Q40" s="180">
        <v>0</v>
      </c>
      <c r="R40" s="268">
        <f>IF(P40="","",SUM(O40:Q40))</f>
        <v>0.56222000000000005</v>
      </c>
      <c r="S40" s="481"/>
      <c r="T40" s="39"/>
      <c r="U40" s="39"/>
      <c r="V40" s="95" t="str">
        <f>IF(T40="","",SUM(S40:U40))</f>
        <v/>
      </c>
      <c r="W40" s="481"/>
      <c r="X40" s="272"/>
      <c r="Y40" s="180"/>
      <c r="Z40" s="95" t="str">
        <f>IF(X40="","",SUM(W40:Y40))</f>
        <v/>
      </c>
    </row>
    <row r="41" spans="1:27">
      <c r="B41" s="259" t="str">
        <f>OBMC</f>
        <v>Optional Binding Mandatory Curtailment (OBMC)</v>
      </c>
      <c r="C41" s="481"/>
      <c r="D41" s="569">
        <v>0</v>
      </c>
      <c r="E41" s="569">
        <v>0</v>
      </c>
      <c r="F41" s="268">
        <f t="shared" ref="F41:F43" si="22">IF(D41="","",SUM(C41:E41))</f>
        <v>0</v>
      </c>
      <c r="G41" s="481"/>
      <c r="H41" s="180">
        <v>0</v>
      </c>
      <c r="I41" s="180">
        <v>0</v>
      </c>
      <c r="J41" s="268">
        <f t="shared" ref="J41:J43" si="23">IF(H41="","",SUM(G41:I41))</f>
        <v>0</v>
      </c>
      <c r="K41" s="481"/>
      <c r="L41" s="180">
        <v>0</v>
      </c>
      <c r="M41" s="180">
        <v>0</v>
      </c>
      <c r="N41" s="268">
        <f t="shared" ref="N41:N43" si="24">IF(L41="","",SUM(K41:M41))</f>
        <v>0</v>
      </c>
      <c r="O41" s="481"/>
      <c r="P41" s="180">
        <v>0</v>
      </c>
      <c r="Q41" s="180">
        <v>0</v>
      </c>
      <c r="R41" s="268">
        <f t="shared" ref="R41:R43" si="25">IF(P41="","",SUM(O41:Q41))</f>
        <v>0</v>
      </c>
      <c r="S41" s="481"/>
      <c r="T41" s="39"/>
      <c r="U41" s="39"/>
      <c r="V41" s="268" t="str">
        <f t="shared" ref="V41:V43" si="26">IF(T41="","",SUM(S41:U41))</f>
        <v/>
      </c>
      <c r="W41" s="481"/>
      <c r="X41" s="180"/>
      <c r="Y41" s="180"/>
      <c r="Z41" s="95" t="str">
        <f t="shared" ref="Z41:Z43" si="27">IF(X41="","",SUM(W41:Y41))</f>
        <v/>
      </c>
    </row>
    <row r="42" spans="1:27">
      <c r="B42" s="259" t="str">
        <f>RTP</f>
        <v>Real Time Pricing (RTP)</v>
      </c>
      <c r="C42" s="482"/>
      <c r="D42" s="570">
        <v>0.65363333329999995</v>
      </c>
      <c r="E42" s="569">
        <v>0</v>
      </c>
      <c r="F42" s="268">
        <f t="shared" si="22"/>
        <v>0.65363333329999995</v>
      </c>
      <c r="G42" s="482"/>
      <c r="H42" s="180">
        <v>0.65363333329999995</v>
      </c>
      <c r="I42" s="180">
        <v>0</v>
      </c>
      <c r="J42" s="268">
        <f t="shared" si="23"/>
        <v>0.65363333329999995</v>
      </c>
      <c r="K42" s="482"/>
      <c r="L42" s="180">
        <v>0.65363333329999995</v>
      </c>
      <c r="M42" s="180">
        <v>0</v>
      </c>
      <c r="N42" s="268">
        <f t="shared" si="24"/>
        <v>0.65363333329999995</v>
      </c>
      <c r="O42" s="482"/>
      <c r="P42" s="180">
        <v>0.65363333329999995</v>
      </c>
      <c r="Q42" s="180">
        <v>0</v>
      </c>
      <c r="R42" s="268">
        <f t="shared" si="25"/>
        <v>0.65363333329999995</v>
      </c>
      <c r="S42" s="481"/>
      <c r="T42" s="180"/>
      <c r="U42" s="180"/>
      <c r="V42" s="268" t="str">
        <f t="shared" si="26"/>
        <v/>
      </c>
      <c r="W42" s="481"/>
      <c r="X42" s="180"/>
      <c r="Y42" s="180"/>
      <c r="Z42" s="95" t="str">
        <f t="shared" si="27"/>
        <v/>
      </c>
    </row>
    <row r="43" spans="1:27">
      <c r="B43" s="34" t="str">
        <f>SLRP</f>
        <v>Scheduled Load Reduction Program (SLRP)</v>
      </c>
      <c r="C43" s="483"/>
      <c r="D43" s="571">
        <v>0</v>
      </c>
      <c r="E43" s="571">
        <v>0</v>
      </c>
      <c r="F43" s="268">
        <f t="shared" si="22"/>
        <v>0</v>
      </c>
      <c r="G43" s="483"/>
      <c r="H43" s="181">
        <v>0</v>
      </c>
      <c r="I43" s="181">
        <v>0</v>
      </c>
      <c r="J43" s="268">
        <f t="shared" si="23"/>
        <v>0</v>
      </c>
      <c r="K43" s="481"/>
      <c r="L43" s="180">
        <v>0</v>
      </c>
      <c r="M43" s="180">
        <v>0</v>
      </c>
      <c r="N43" s="268">
        <f t="shared" si="24"/>
        <v>0</v>
      </c>
      <c r="O43" s="481"/>
      <c r="P43" s="180">
        <v>0</v>
      </c>
      <c r="Q43" s="180">
        <v>0</v>
      </c>
      <c r="R43" s="268">
        <f t="shared" si="25"/>
        <v>0</v>
      </c>
      <c r="S43" s="523"/>
      <c r="T43" s="181"/>
      <c r="U43" s="181"/>
      <c r="V43" s="268" t="str">
        <f t="shared" si="26"/>
        <v/>
      </c>
      <c r="W43" s="481"/>
      <c r="X43" s="181"/>
      <c r="Y43" s="181"/>
      <c r="Z43" s="320" t="str">
        <f t="shared" si="27"/>
        <v/>
      </c>
    </row>
    <row r="44" spans="1:27" s="2" customFormat="1">
      <c r="A44" s="36"/>
      <c r="B44" s="309" t="s">
        <v>190</v>
      </c>
      <c r="C44" s="317"/>
      <c r="D44" s="311">
        <f>SUM(D40:D43)</f>
        <v>1.2158533333000001</v>
      </c>
      <c r="E44" s="311">
        <f t="shared" ref="E44:Z44" si="28">SUM(E40:E43)</f>
        <v>0</v>
      </c>
      <c r="F44" s="312">
        <f t="shared" si="28"/>
        <v>1.2158533333000001</v>
      </c>
      <c r="G44" s="311"/>
      <c r="H44" s="311">
        <f t="shared" si="28"/>
        <v>1.2158533333000001</v>
      </c>
      <c r="I44" s="311">
        <f t="shared" si="28"/>
        <v>0</v>
      </c>
      <c r="J44" s="312">
        <f t="shared" si="28"/>
        <v>1.2158533333000001</v>
      </c>
      <c r="K44" s="311"/>
      <c r="L44" s="311">
        <f t="shared" si="28"/>
        <v>1.2158533333000001</v>
      </c>
      <c r="M44" s="311">
        <f t="shared" si="28"/>
        <v>0</v>
      </c>
      <c r="N44" s="311">
        <f t="shared" si="28"/>
        <v>1.2158533333000001</v>
      </c>
      <c r="O44" s="311"/>
      <c r="P44" s="311">
        <f t="shared" si="28"/>
        <v>1.2158533333000001</v>
      </c>
      <c r="Q44" s="311">
        <f t="shared" si="28"/>
        <v>0</v>
      </c>
      <c r="R44" s="312">
        <f t="shared" si="28"/>
        <v>1.2158533333000001</v>
      </c>
      <c r="S44" s="311"/>
      <c r="T44" s="311">
        <f t="shared" si="28"/>
        <v>0</v>
      </c>
      <c r="U44" s="311">
        <f t="shared" si="28"/>
        <v>0</v>
      </c>
      <c r="V44" s="312">
        <f t="shared" si="28"/>
        <v>0</v>
      </c>
      <c r="W44" s="317"/>
      <c r="X44" s="311">
        <f t="shared" si="28"/>
        <v>0</v>
      </c>
      <c r="Y44" s="311">
        <f t="shared" si="28"/>
        <v>0</v>
      </c>
      <c r="Z44" s="312">
        <f t="shared" si="28"/>
        <v>0</v>
      </c>
      <c r="AA44" s="36"/>
    </row>
    <row r="45" spans="1:27" ht="2.1" customHeight="1">
      <c r="B45" s="275"/>
      <c r="C45" s="275"/>
      <c r="D45" s="276"/>
      <c r="E45" s="276"/>
      <c r="F45" s="277"/>
      <c r="G45" s="275"/>
      <c r="H45" s="278"/>
      <c r="I45" s="278"/>
      <c r="J45" s="279"/>
      <c r="K45" s="280"/>
      <c r="L45" s="278"/>
      <c r="M45" s="278"/>
      <c r="N45" s="279"/>
      <c r="O45" s="280"/>
      <c r="P45" s="278"/>
      <c r="Q45" s="278"/>
      <c r="R45" s="279"/>
      <c r="S45" s="280"/>
      <c r="T45" s="278"/>
      <c r="U45" s="278"/>
      <c r="V45" s="279"/>
      <c r="W45" s="280"/>
      <c r="X45" s="278"/>
      <c r="Y45" s="278"/>
      <c r="Z45" s="279"/>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1.9106298533000001</v>
      </c>
      <c r="E47" s="105">
        <f>E37+E44</f>
        <v>0</v>
      </c>
      <c r="F47" s="106">
        <f>F37+F44</f>
        <v>1.9106298533000001</v>
      </c>
      <c r="G47" s="104"/>
      <c r="H47" s="105">
        <f>H37+H44</f>
        <v>1.9106298533000001</v>
      </c>
      <c r="I47" s="105">
        <f>I37+I44</f>
        <v>0</v>
      </c>
      <c r="J47" s="106">
        <f>J37+J44</f>
        <v>1.9106298533000001</v>
      </c>
      <c r="K47" s="109"/>
      <c r="L47" s="107">
        <f>L37+L44</f>
        <v>1.9728732633000001</v>
      </c>
      <c r="M47" s="107">
        <f>M37+M44</f>
        <v>0</v>
      </c>
      <c r="N47" s="108">
        <f>N37+N44</f>
        <v>1.9728732633000001</v>
      </c>
      <c r="O47" s="109"/>
      <c r="P47" s="107">
        <f>P37+P44</f>
        <v>1.9728732633000001</v>
      </c>
      <c r="Q47" s="107">
        <f>Q37+Q44</f>
        <v>0</v>
      </c>
      <c r="R47" s="108">
        <f>R37+R44</f>
        <v>1.9728732633000001</v>
      </c>
      <c r="S47" s="111"/>
      <c r="T47" s="107">
        <f>T37+T44</f>
        <v>0</v>
      </c>
      <c r="U47" s="107">
        <f>U37+U44</f>
        <v>0</v>
      </c>
      <c r="V47" s="108">
        <f>V37+V44</f>
        <v>0</v>
      </c>
      <c r="W47" s="109"/>
      <c r="X47" s="107">
        <f>X37+X44</f>
        <v>0</v>
      </c>
      <c r="Y47" s="107">
        <f>Y37+Y44</f>
        <v>0</v>
      </c>
      <c r="Z47" s="108">
        <f>Z37+Z44</f>
        <v>0</v>
      </c>
      <c r="AA47" s="36"/>
    </row>
    <row r="48" spans="1:27" s="55" customFormat="1">
      <c r="A48" s="54"/>
      <c r="B48" s="98"/>
      <c r="C48" s="98"/>
      <c r="D48" s="489"/>
      <c r="E48" s="489"/>
      <c r="F48" s="489"/>
      <c r="G48" s="98"/>
      <c r="H48" s="489"/>
      <c r="I48" s="489"/>
      <c r="J48" s="489"/>
      <c r="K48" s="490"/>
      <c r="L48" s="490"/>
      <c r="M48" s="490"/>
      <c r="N48" s="490"/>
      <c r="O48" s="490"/>
      <c r="P48" s="490"/>
      <c r="Q48" s="490"/>
      <c r="R48" s="490"/>
      <c r="S48" s="490"/>
      <c r="T48" s="490"/>
      <c r="U48" s="490"/>
      <c r="V48" s="490"/>
      <c r="W48" s="490"/>
      <c r="X48" s="490"/>
      <c r="Y48" s="490"/>
      <c r="Z48" s="490"/>
      <c r="AA48" s="54"/>
    </row>
    <row r="49" spans="1:36" s="94" customFormat="1">
      <c r="A49" s="86"/>
      <c r="B49" s="302" t="s">
        <v>25</v>
      </c>
      <c r="C49" s="344"/>
      <c r="D49" s="619"/>
      <c r="E49" s="617"/>
      <c r="F49" s="340"/>
      <c r="G49" s="344"/>
      <c r="H49" s="617"/>
      <c r="I49" s="625"/>
      <c r="J49" s="343"/>
      <c r="K49" s="344"/>
      <c r="L49" s="625"/>
      <c r="M49" s="619"/>
      <c r="N49" s="627"/>
      <c r="O49" s="344"/>
      <c r="P49" s="625"/>
      <c r="Q49" s="619"/>
      <c r="R49" s="627"/>
      <c r="S49" s="344"/>
      <c r="T49" s="625"/>
      <c r="U49" s="619"/>
      <c r="V49" s="627"/>
      <c r="W49" s="344"/>
      <c r="X49" s="625"/>
      <c r="Y49" s="619"/>
      <c r="Z49" s="627"/>
      <c r="AA49" s="86"/>
      <c r="AB49" s="86"/>
      <c r="AC49" s="86"/>
      <c r="AD49" s="86"/>
      <c r="AE49" s="86"/>
      <c r="AF49" s="86"/>
      <c r="AG49" s="86"/>
      <c r="AH49" s="86"/>
      <c r="AI49" s="86"/>
      <c r="AJ49" s="86"/>
    </row>
    <row r="50" spans="1:36" s="94" customFormat="1">
      <c r="A50" s="86"/>
      <c r="B50" s="178" t="s">
        <v>235</v>
      </c>
      <c r="C50" s="620">
        <v>0</v>
      </c>
      <c r="D50" s="570"/>
      <c r="E50" s="569"/>
      <c r="F50" s="95"/>
      <c r="G50" s="620">
        <v>0</v>
      </c>
      <c r="H50" s="444"/>
      <c r="I50" s="180"/>
      <c r="J50" s="95"/>
      <c r="K50" s="620">
        <v>0</v>
      </c>
      <c r="L50" s="180"/>
      <c r="M50" s="180"/>
      <c r="N50" s="95"/>
      <c r="O50" s="620">
        <v>0</v>
      </c>
      <c r="P50" s="180"/>
      <c r="Q50" s="180"/>
      <c r="R50" s="95"/>
      <c r="S50" s="620"/>
      <c r="T50" s="180"/>
      <c r="U50" s="180"/>
      <c r="V50" s="95"/>
      <c r="W50" s="620"/>
      <c r="X50" s="180"/>
      <c r="Y50" s="180"/>
      <c r="Z50" s="95"/>
      <c r="AA50" s="86"/>
      <c r="AB50" s="86"/>
      <c r="AC50" s="86"/>
      <c r="AD50" s="86"/>
      <c r="AE50" s="86"/>
      <c r="AF50" s="86"/>
      <c r="AG50" s="86"/>
      <c r="AH50" s="86"/>
      <c r="AI50" s="86"/>
      <c r="AJ50" s="86"/>
    </row>
    <row r="51" spans="1:36" s="94" customFormat="1" ht="27.6">
      <c r="A51" s="86"/>
      <c r="B51" s="618" t="s">
        <v>236</v>
      </c>
      <c r="C51" s="621"/>
      <c r="D51" s="622"/>
      <c r="E51" s="623">
        <v>7.3648691799999995</v>
      </c>
      <c r="F51" s="624"/>
      <c r="G51" s="621"/>
      <c r="H51" s="40"/>
      <c r="I51" s="511">
        <v>7.3648691799999995</v>
      </c>
      <c r="J51" s="626"/>
      <c r="K51" s="621"/>
      <c r="L51" s="40"/>
      <c r="M51" s="628">
        <v>7.3026257699999997</v>
      </c>
      <c r="N51" s="626"/>
      <c r="O51" s="621"/>
      <c r="P51" s="40"/>
      <c r="Q51" s="628">
        <v>7.3026257699999997</v>
      </c>
      <c r="R51" s="626"/>
      <c r="S51" s="621"/>
      <c r="T51" s="40"/>
      <c r="U51" s="628"/>
      <c r="V51" s="626"/>
      <c r="W51" s="621"/>
      <c r="X51" s="40"/>
      <c r="Y51" s="628"/>
      <c r="Z51" s="626"/>
      <c r="AA51" s="86"/>
      <c r="AB51" s="86"/>
      <c r="AC51" s="86"/>
      <c r="AD51" s="86"/>
      <c r="AE51" s="86"/>
      <c r="AF51" s="86"/>
      <c r="AG51" s="86"/>
      <c r="AH51" s="86"/>
      <c r="AI51" s="86"/>
      <c r="AJ51" s="86"/>
    </row>
    <row r="52" spans="1:36" s="98" customFormat="1">
      <c r="A52" s="96"/>
      <c r="B52" s="609" t="s">
        <v>24</v>
      </c>
      <c r="C52" s="610">
        <f>SUM(C50)</f>
        <v>0</v>
      </c>
      <c r="D52" s="611"/>
      <c r="E52" s="611">
        <f>SUM(E51)</f>
        <v>7.3648691799999995</v>
      </c>
      <c r="F52" s="612"/>
      <c r="G52" s="610">
        <f>SUM(G50)</f>
        <v>0</v>
      </c>
      <c r="H52" s="611"/>
      <c r="I52" s="611">
        <f>SUM(I51)</f>
        <v>7.3648691799999995</v>
      </c>
      <c r="J52" s="613"/>
      <c r="K52" s="614">
        <f>SUM(K50:K50)</f>
        <v>0</v>
      </c>
      <c r="L52" s="615"/>
      <c r="M52" s="616">
        <f>SUM(M51)</f>
        <v>7.3026257699999997</v>
      </c>
      <c r="N52" s="613"/>
      <c r="O52" s="614">
        <f>SUM(O50:O50)</f>
        <v>0</v>
      </c>
      <c r="P52" s="615"/>
      <c r="Q52" s="616">
        <f>SUM(Q51)</f>
        <v>7.3026257699999997</v>
      </c>
      <c r="R52" s="613"/>
      <c r="S52" s="614">
        <f>SUM(S50:S50)</f>
        <v>0</v>
      </c>
      <c r="T52" s="615"/>
      <c r="U52" s="616">
        <f>SUM(U51)</f>
        <v>0</v>
      </c>
      <c r="V52" s="613"/>
      <c r="W52" s="614">
        <f>SUM(W50:W50)</f>
        <v>0</v>
      </c>
      <c r="X52" s="615"/>
      <c r="Y52" s="616">
        <f>SUM(Y51)</f>
        <v>0</v>
      </c>
      <c r="Z52" s="613"/>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142</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315</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N8:N11 N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AJ271"/>
  <sheetViews>
    <sheetView showGridLines="0" view="pageBreakPreview" topLeftCell="B1" zoomScale="60" zoomScaleNormal="70" workbookViewId="0">
      <selection activeCell="B1" sqref="B1:Z1"/>
    </sheetView>
  </sheetViews>
  <sheetFormatPr defaultColWidth="9.28515625" defaultRowHeight="13.8"/>
  <cols>
    <col min="1" max="1" width="1.85546875" style="29" customWidth="1"/>
    <col min="2" max="2" width="58.140625" style="1" customWidth="1"/>
    <col min="3" max="3" width="15" style="1" customWidth="1"/>
    <col min="4" max="4" width="13.5703125" style="1" customWidth="1"/>
    <col min="5" max="5" width="12.42578125" style="1" customWidth="1"/>
    <col min="6" max="6" width="17.42578125" style="1" customWidth="1"/>
    <col min="7" max="7" width="14.42578125" style="1" customWidth="1"/>
    <col min="8" max="8" width="12.7109375" style="1" customWidth="1"/>
    <col min="9" max="9" width="12" style="1" customWidth="1"/>
    <col min="10" max="10" width="17" style="1" customWidth="1"/>
    <col min="11" max="11" width="14.85546875" style="1" customWidth="1"/>
    <col min="12" max="12" width="13.140625" style="1" customWidth="1"/>
    <col min="13" max="13" width="11.7109375" style="1" customWidth="1"/>
    <col min="14" max="14" width="17.7109375" style="1" customWidth="1"/>
    <col min="15" max="15" width="14.140625" style="1" customWidth="1"/>
    <col min="16" max="16" width="13.5703125" style="1" customWidth="1"/>
    <col min="17" max="17" width="12.140625" style="1" customWidth="1"/>
    <col min="18" max="18" width="17.42578125" style="1" customWidth="1"/>
    <col min="19" max="19" width="13.85546875" style="1" customWidth="1"/>
    <col min="20" max="21" width="13.140625" style="1" customWidth="1"/>
    <col min="22" max="22" width="18" style="1" customWidth="1"/>
    <col min="23" max="23" width="15.28515625" style="1" customWidth="1"/>
    <col min="24" max="24" width="13" style="1" customWidth="1"/>
    <col min="25" max="25" width="13.140625" style="1" customWidth="1"/>
    <col min="26" max="26" width="16.85546875" style="1" customWidth="1"/>
    <col min="27" max="27" width="4.42578125" style="29" customWidth="1"/>
    <col min="28" max="115" width="9.28515625" style="1" customWidth="1"/>
    <col min="116" max="116" width="10.7109375" style="1" customWidth="1"/>
    <col min="117" max="16384" width="9.28515625" style="1"/>
  </cols>
  <sheetData>
    <row r="1" spans="1:27" ht="59.4" customHeight="1">
      <c r="B1" s="744" t="s">
        <v>317</v>
      </c>
      <c r="C1" s="744"/>
      <c r="D1" s="744"/>
      <c r="E1" s="744"/>
      <c r="F1" s="744"/>
      <c r="G1" s="744"/>
      <c r="H1" s="744"/>
      <c r="I1" s="744"/>
      <c r="J1" s="744"/>
      <c r="K1" s="744"/>
      <c r="L1" s="744"/>
      <c r="M1" s="744"/>
      <c r="N1" s="744"/>
      <c r="O1" s="744"/>
      <c r="P1" s="744"/>
      <c r="Q1" s="744"/>
      <c r="R1" s="744"/>
      <c r="S1" s="744"/>
      <c r="T1" s="744"/>
      <c r="U1" s="744"/>
      <c r="V1" s="744"/>
      <c r="W1" s="744"/>
      <c r="X1" s="744"/>
      <c r="Y1" s="744"/>
      <c r="Z1" s="744"/>
    </row>
    <row r="2" spans="1:27" s="30" customFormat="1">
      <c r="B2" s="218" t="s">
        <v>0</v>
      </c>
    </row>
    <row r="3" spans="1:27" s="30" customFormat="1">
      <c r="B3" s="218" t="s">
        <v>118</v>
      </c>
    </row>
    <row r="4" spans="1:27" s="29" customFormat="1" ht="19.5" customHeight="1"/>
    <row r="5" spans="1:27" s="7" customFormat="1" ht="20.25" customHeight="1">
      <c r="A5" s="31"/>
      <c r="B5" s="89">
        <v>2017</v>
      </c>
      <c r="C5" s="761" t="s">
        <v>1</v>
      </c>
      <c r="D5" s="761"/>
      <c r="E5" s="761"/>
      <c r="F5" s="761"/>
      <c r="G5" s="761" t="s">
        <v>2</v>
      </c>
      <c r="H5" s="761"/>
      <c r="I5" s="761"/>
      <c r="J5" s="761"/>
      <c r="K5" s="761" t="s">
        <v>3</v>
      </c>
      <c r="L5" s="761"/>
      <c r="M5" s="761"/>
      <c r="N5" s="761"/>
      <c r="O5" s="761" t="s">
        <v>4</v>
      </c>
      <c r="P5" s="761"/>
      <c r="Q5" s="761"/>
      <c r="R5" s="761"/>
      <c r="S5" s="761" t="s">
        <v>5</v>
      </c>
      <c r="T5" s="761"/>
      <c r="U5" s="761"/>
      <c r="V5" s="762"/>
      <c r="W5" s="763" t="s">
        <v>6</v>
      </c>
      <c r="X5" s="763"/>
      <c r="Y5" s="763"/>
      <c r="Z5" s="763"/>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4" t="s">
        <v>23</v>
      </c>
      <c r="W6" s="315" t="s">
        <v>20</v>
      </c>
      <c r="X6" s="314" t="s">
        <v>21</v>
      </c>
      <c r="Y6" s="314" t="s">
        <v>22</v>
      </c>
      <c r="Z6" s="316" t="s">
        <v>23</v>
      </c>
    </row>
    <row r="7" spans="1:27">
      <c r="B7" s="302" t="s">
        <v>188</v>
      </c>
      <c r="C7" s="354"/>
      <c r="D7" s="333"/>
      <c r="E7" s="333"/>
      <c r="F7" s="334"/>
      <c r="G7" s="335"/>
      <c r="H7" s="333"/>
      <c r="I7" s="333"/>
      <c r="J7" s="334"/>
      <c r="K7" s="336"/>
      <c r="L7" s="333"/>
      <c r="M7" s="333"/>
      <c r="N7" s="337"/>
      <c r="O7" s="336"/>
      <c r="P7" s="338"/>
      <c r="Q7" s="338"/>
      <c r="R7" s="337"/>
      <c r="S7" s="336"/>
      <c r="T7" s="338"/>
      <c r="U7" s="338"/>
      <c r="V7" s="337"/>
      <c r="W7" s="336"/>
      <c r="X7" s="333"/>
      <c r="Y7" s="333"/>
      <c r="Z7" s="347"/>
    </row>
    <row r="8" spans="1:27">
      <c r="B8" s="34" t="str">
        <f>API</f>
        <v>Agricultural &amp; Pumping Interruptible (API)</v>
      </c>
      <c r="C8" s="607"/>
      <c r="D8" s="180">
        <v>0</v>
      </c>
      <c r="E8" s="569">
        <v>0</v>
      </c>
      <c r="F8" s="490">
        <f>IF(D8="","",SUM(C8:E8))</f>
        <v>0</v>
      </c>
      <c r="G8" s="481"/>
      <c r="H8" s="180">
        <v>0</v>
      </c>
      <c r="I8" s="180">
        <v>0</v>
      </c>
      <c r="J8" s="490">
        <f>IF(H8="","",SUM(G8:I8))</f>
        <v>0</v>
      </c>
      <c r="K8" s="481"/>
      <c r="L8" s="180">
        <v>0</v>
      </c>
      <c r="M8" s="180">
        <v>0</v>
      </c>
      <c r="N8" s="490">
        <f>IF(L8="","",SUM(K8:M8))</f>
        <v>0</v>
      </c>
      <c r="O8" s="481"/>
      <c r="P8" s="39">
        <v>0</v>
      </c>
      <c r="Q8" s="39">
        <v>0</v>
      </c>
      <c r="R8" s="268">
        <f>IF(P8="","",SUM(O8:Q8))</f>
        <v>0</v>
      </c>
      <c r="S8" s="481"/>
      <c r="T8" s="39">
        <v>0</v>
      </c>
      <c r="U8" s="39">
        <v>0</v>
      </c>
      <c r="V8" s="268">
        <f t="shared" ref="V8:V11" si="0">IF(T8="","",SUM(S8:U8))</f>
        <v>0</v>
      </c>
      <c r="W8" s="481"/>
      <c r="X8" s="39">
        <v>0</v>
      </c>
      <c r="Y8" s="39">
        <v>0</v>
      </c>
      <c r="Z8" s="95">
        <f t="shared" ref="Z8:Z11" si="1">IF(X8="","",SUM(W8:Y8))</f>
        <v>0</v>
      </c>
    </row>
    <row r="9" spans="1:27">
      <c r="B9" s="34" t="str">
        <f>BIPG</f>
        <v>Base Interruptible Program (BIP)</v>
      </c>
      <c r="C9" s="607"/>
      <c r="D9" s="180">
        <v>0</v>
      </c>
      <c r="E9" s="569">
        <v>0</v>
      </c>
      <c r="F9" s="490">
        <f t="shared" ref="F9:F11" si="2">IF(D9="","",SUM(C9:E9))</f>
        <v>0</v>
      </c>
      <c r="G9" s="481"/>
      <c r="H9" s="180">
        <v>0</v>
      </c>
      <c r="I9" s="180">
        <v>0</v>
      </c>
      <c r="J9" s="490">
        <f t="shared" ref="J9:J11" si="3">IF(H9="","",SUM(G9:I9))</f>
        <v>0</v>
      </c>
      <c r="K9" s="481"/>
      <c r="L9" s="180">
        <v>0</v>
      </c>
      <c r="M9" s="180">
        <v>0</v>
      </c>
      <c r="N9" s="490">
        <f t="shared" ref="N9:N11" si="4">IF(L9="","",SUM(K9:M9))</f>
        <v>0</v>
      </c>
      <c r="O9" s="481"/>
      <c r="P9" s="39">
        <v>0</v>
      </c>
      <c r="Q9" s="39">
        <v>0</v>
      </c>
      <c r="R9" s="268">
        <f t="shared" ref="R9:R11" si="5">IF(P9="","",SUM(O9:Q9))</f>
        <v>0</v>
      </c>
      <c r="S9" s="481"/>
      <c r="T9" s="39">
        <v>0</v>
      </c>
      <c r="U9" s="39">
        <v>0</v>
      </c>
      <c r="V9" s="268">
        <f t="shared" si="0"/>
        <v>0</v>
      </c>
      <c r="W9" s="481"/>
      <c r="X9" s="39">
        <v>0</v>
      </c>
      <c r="Y9" s="39">
        <v>0</v>
      </c>
      <c r="Z9" s="95">
        <f t="shared" si="1"/>
        <v>0</v>
      </c>
    </row>
    <row r="10" spans="1:27">
      <c r="B10" s="34" t="str">
        <f>CBPG</f>
        <v>Capacity Bidding Program (CBP)</v>
      </c>
      <c r="C10" s="608"/>
      <c r="D10" s="444">
        <v>0</v>
      </c>
      <c r="E10" s="570">
        <v>0</v>
      </c>
      <c r="F10" s="490">
        <f t="shared" si="2"/>
        <v>0</v>
      </c>
      <c r="G10" s="481"/>
      <c r="H10" s="444">
        <v>0</v>
      </c>
      <c r="I10" s="444">
        <v>0</v>
      </c>
      <c r="J10" s="490">
        <f t="shared" si="3"/>
        <v>0</v>
      </c>
      <c r="K10" s="482"/>
      <c r="L10" s="180">
        <v>0</v>
      </c>
      <c r="M10" s="180">
        <v>0</v>
      </c>
      <c r="N10" s="490">
        <f t="shared" si="4"/>
        <v>0</v>
      </c>
      <c r="O10" s="482"/>
      <c r="P10" s="180">
        <v>0</v>
      </c>
      <c r="Q10" s="180">
        <v>0</v>
      </c>
      <c r="R10" s="268">
        <f t="shared" si="5"/>
        <v>0</v>
      </c>
      <c r="S10" s="481"/>
      <c r="T10" s="180">
        <v>0</v>
      </c>
      <c r="U10" s="180">
        <v>0</v>
      </c>
      <c r="V10" s="268">
        <f t="shared" si="0"/>
        <v>0</v>
      </c>
      <c r="W10" s="481"/>
      <c r="X10" s="717">
        <v>0</v>
      </c>
      <c r="Y10" s="717">
        <v>0</v>
      </c>
      <c r="Z10" s="95">
        <f t="shared" si="1"/>
        <v>0</v>
      </c>
    </row>
    <row r="11" spans="1:27">
      <c r="B11" s="34" t="str">
        <f>SDPG</f>
        <v>Summer Discount Plan Program (SDP)</v>
      </c>
      <c r="C11" s="607"/>
      <c r="D11" s="180">
        <v>0</v>
      </c>
      <c r="E11" s="569">
        <v>0</v>
      </c>
      <c r="F11" s="490">
        <f t="shared" si="2"/>
        <v>0</v>
      </c>
      <c r="G11" s="481"/>
      <c r="H11" s="180">
        <v>0</v>
      </c>
      <c r="I11" s="180">
        <v>0</v>
      </c>
      <c r="J11" s="490">
        <f t="shared" si="3"/>
        <v>0</v>
      </c>
      <c r="K11" s="481"/>
      <c r="L11" s="180">
        <v>0</v>
      </c>
      <c r="M11" s="180">
        <v>0</v>
      </c>
      <c r="N11" s="490">
        <f t="shared" si="4"/>
        <v>0</v>
      </c>
      <c r="O11" s="481"/>
      <c r="P11" s="39">
        <v>0</v>
      </c>
      <c r="Q11" s="39">
        <v>0</v>
      </c>
      <c r="R11" s="268">
        <f t="shared" si="5"/>
        <v>0</v>
      </c>
      <c r="S11" s="481"/>
      <c r="T11" s="39">
        <v>0</v>
      </c>
      <c r="U11" s="39">
        <v>0</v>
      </c>
      <c r="V11" s="268">
        <f t="shared" si="0"/>
        <v>0</v>
      </c>
      <c r="W11" s="481"/>
      <c r="X11" s="39">
        <v>0</v>
      </c>
      <c r="Y11" s="39">
        <v>0</v>
      </c>
      <c r="Z11" s="320">
        <f t="shared" si="1"/>
        <v>0</v>
      </c>
    </row>
    <row r="12" spans="1:27" s="2" customFormat="1">
      <c r="A12" s="36"/>
      <c r="B12" s="508" t="s">
        <v>190</v>
      </c>
      <c r="C12" s="317"/>
      <c r="D12" s="311">
        <f t="shared" ref="D12:Z12" si="6">SUM(D8:D11)</f>
        <v>0</v>
      </c>
      <c r="E12" s="311">
        <f t="shared" si="6"/>
        <v>0</v>
      </c>
      <c r="F12" s="312">
        <f t="shared" si="6"/>
        <v>0</v>
      </c>
      <c r="G12" s="311"/>
      <c r="H12" s="311">
        <f t="shared" si="6"/>
        <v>0</v>
      </c>
      <c r="I12" s="311">
        <f t="shared" si="6"/>
        <v>0</v>
      </c>
      <c r="J12" s="312">
        <f t="shared" si="6"/>
        <v>0</v>
      </c>
      <c r="K12" s="311"/>
      <c r="L12" s="311">
        <f t="shared" si="6"/>
        <v>0</v>
      </c>
      <c r="M12" s="311">
        <f t="shared" si="6"/>
        <v>0</v>
      </c>
      <c r="N12" s="311">
        <f t="shared" si="6"/>
        <v>0</v>
      </c>
      <c r="O12" s="311"/>
      <c r="P12" s="311">
        <f t="shared" si="6"/>
        <v>0</v>
      </c>
      <c r="Q12" s="311">
        <f t="shared" si="6"/>
        <v>0</v>
      </c>
      <c r="R12" s="312">
        <f t="shared" si="6"/>
        <v>0</v>
      </c>
      <c r="S12" s="311"/>
      <c r="T12" s="311">
        <f t="shared" si="6"/>
        <v>0</v>
      </c>
      <c r="U12" s="311">
        <f t="shared" si="6"/>
        <v>0</v>
      </c>
      <c r="V12" s="311">
        <f t="shared" si="6"/>
        <v>0</v>
      </c>
      <c r="W12" s="317"/>
      <c r="X12" s="311">
        <f t="shared" si="6"/>
        <v>0</v>
      </c>
      <c r="Y12" s="311">
        <f t="shared" si="6"/>
        <v>0</v>
      </c>
      <c r="Z12" s="312">
        <f t="shared" si="6"/>
        <v>0</v>
      </c>
      <c r="AA12" s="36"/>
    </row>
    <row r="13" spans="1:27" ht="2.1" customHeight="1">
      <c r="B13" s="319"/>
      <c r="C13" s="313"/>
      <c r="D13" s="313"/>
      <c r="E13" s="313"/>
      <c r="F13" s="313"/>
      <c r="G13" s="313"/>
      <c r="H13" s="313"/>
      <c r="I13" s="313"/>
      <c r="J13" s="313"/>
      <c r="K13" s="313"/>
      <c r="L13" s="313"/>
      <c r="M13" s="313"/>
      <c r="N13" s="513"/>
      <c r="O13" s="313"/>
      <c r="P13" s="313"/>
      <c r="Q13" s="313"/>
      <c r="R13" s="313"/>
      <c r="S13" s="313"/>
      <c r="T13" s="313"/>
      <c r="U13" s="272"/>
      <c r="V13" s="268"/>
      <c r="W13" s="318"/>
      <c r="X13" s="272"/>
      <c r="Y13" s="272"/>
      <c r="Z13" s="95"/>
    </row>
    <row r="14" spans="1:27">
      <c r="B14" s="302" t="s">
        <v>189</v>
      </c>
      <c r="C14" s="344"/>
      <c r="D14" s="328"/>
      <c r="E14" s="331"/>
      <c r="F14" s="340"/>
      <c r="G14" s="344"/>
      <c r="H14" s="331"/>
      <c r="I14" s="342"/>
      <c r="J14" s="343"/>
      <c r="K14" s="344"/>
      <c r="L14" s="342"/>
      <c r="M14" s="328"/>
      <c r="N14" s="515"/>
      <c r="O14" s="342"/>
      <c r="P14" s="328"/>
      <c r="Q14" s="331"/>
      <c r="R14" s="345"/>
      <c r="S14" s="341"/>
      <c r="T14" s="331"/>
      <c r="U14" s="346"/>
      <c r="V14" s="347"/>
      <c r="W14" s="348"/>
      <c r="X14" s="349"/>
      <c r="Y14" s="349"/>
      <c r="Z14" s="347"/>
    </row>
    <row r="15" spans="1:27">
      <c r="B15" s="178" t="str">
        <f>CPP</f>
        <v>Critical Peak Pricing (CPP)</v>
      </c>
      <c r="C15" s="481"/>
      <c r="D15" s="444">
        <v>0</v>
      </c>
      <c r="E15" s="569">
        <v>0</v>
      </c>
      <c r="F15" s="268">
        <f t="shared" ref="F15:F18" si="7">IF(D15="","",SUM(C15:E15))</f>
        <v>0</v>
      </c>
      <c r="G15" s="481"/>
      <c r="H15" s="444">
        <v>0</v>
      </c>
      <c r="I15" s="444">
        <v>0</v>
      </c>
      <c r="J15" s="268">
        <f t="shared" ref="J15:J18" si="8">IF(H15="","",SUM(G15:I15))</f>
        <v>0</v>
      </c>
      <c r="K15" s="481"/>
      <c r="L15" s="180">
        <v>3.85E-2</v>
      </c>
      <c r="M15" s="180">
        <v>0</v>
      </c>
      <c r="N15" s="268">
        <f t="shared" ref="N15:N18" si="9">IF(L15="","",SUM(K15:M15))</f>
        <v>3.85E-2</v>
      </c>
      <c r="O15" s="481"/>
      <c r="P15" s="39">
        <v>3.85E-2</v>
      </c>
      <c r="Q15" s="39">
        <v>0</v>
      </c>
      <c r="R15" s="268">
        <f t="shared" ref="R15:R18" si="10">IF(P15="","",SUM(O15:Q15))</f>
        <v>3.85E-2</v>
      </c>
      <c r="S15" s="481"/>
      <c r="T15" s="39">
        <v>3.85E-2</v>
      </c>
      <c r="U15" s="39">
        <v>0</v>
      </c>
      <c r="V15" s="95">
        <f t="shared" ref="V15:V18" si="11">IF(T15="","",SUM(S15:U15))</f>
        <v>3.85E-2</v>
      </c>
      <c r="W15" s="481"/>
      <c r="X15" s="718">
        <v>3.85E-2</v>
      </c>
      <c r="Y15" s="717">
        <v>0</v>
      </c>
      <c r="Z15" s="95">
        <f t="shared" ref="Z15:Z18" si="12">IF(X15="","",SUM(W15:Y15))</f>
        <v>3.85E-2</v>
      </c>
    </row>
    <row r="16" spans="1:27">
      <c r="B16" s="259" t="str">
        <f>OBMC</f>
        <v>Optional Binding Mandatory Curtailment (OBMC)</v>
      </c>
      <c r="C16" s="481"/>
      <c r="D16" s="180">
        <v>0</v>
      </c>
      <c r="E16" s="569">
        <v>0</v>
      </c>
      <c r="F16" s="268">
        <f t="shared" si="7"/>
        <v>0</v>
      </c>
      <c r="G16" s="481"/>
      <c r="H16" s="180">
        <v>0</v>
      </c>
      <c r="I16" s="180">
        <v>0</v>
      </c>
      <c r="J16" s="268">
        <f t="shared" si="8"/>
        <v>0</v>
      </c>
      <c r="K16" s="481"/>
      <c r="L16" s="180">
        <v>0</v>
      </c>
      <c r="M16" s="180">
        <v>0</v>
      </c>
      <c r="N16" s="268">
        <f t="shared" si="9"/>
        <v>0</v>
      </c>
      <c r="O16" s="481"/>
      <c r="P16" s="39">
        <v>0</v>
      </c>
      <c r="Q16" s="39">
        <v>0</v>
      </c>
      <c r="R16" s="268">
        <f t="shared" si="10"/>
        <v>0</v>
      </c>
      <c r="S16" s="481"/>
      <c r="T16" s="39">
        <v>0</v>
      </c>
      <c r="U16" s="39">
        <v>0</v>
      </c>
      <c r="V16" s="268">
        <f t="shared" si="11"/>
        <v>0</v>
      </c>
      <c r="W16" s="481"/>
      <c r="X16" s="39">
        <v>0</v>
      </c>
      <c r="Y16" s="39">
        <v>0</v>
      </c>
      <c r="Z16" s="95">
        <f t="shared" si="12"/>
        <v>0</v>
      </c>
    </row>
    <row r="17" spans="1:36">
      <c r="B17" s="259" t="str">
        <f>RTP</f>
        <v>Real Time Pricing (RTP)</v>
      </c>
      <c r="C17" s="482"/>
      <c r="D17" s="444">
        <v>0</v>
      </c>
      <c r="E17" s="569">
        <v>0</v>
      </c>
      <c r="F17" s="268">
        <f t="shared" si="7"/>
        <v>0</v>
      </c>
      <c r="G17" s="482"/>
      <c r="H17" s="444">
        <v>0</v>
      </c>
      <c r="I17" s="444">
        <v>0</v>
      </c>
      <c r="J17" s="268">
        <f t="shared" si="8"/>
        <v>0</v>
      </c>
      <c r="K17" s="482"/>
      <c r="L17" s="180">
        <v>0</v>
      </c>
      <c r="M17" s="180">
        <v>0</v>
      </c>
      <c r="N17" s="268">
        <f t="shared" si="9"/>
        <v>0</v>
      </c>
      <c r="O17" s="482"/>
      <c r="P17" s="180">
        <v>0</v>
      </c>
      <c r="Q17" s="180">
        <v>0</v>
      </c>
      <c r="R17" s="268">
        <f t="shared" si="10"/>
        <v>0</v>
      </c>
      <c r="S17" s="481"/>
      <c r="T17" s="180">
        <v>0</v>
      </c>
      <c r="U17" s="180">
        <v>0</v>
      </c>
      <c r="V17" s="268">
        <f t="shared" si="11"/>
        <v>0</v>
      </c>
      <c r="W17" s="481"/>
      <c r="X17" s="717">
        <v>0</v>
      </c>
      <c r="Y17" s="717">
        <v>0</v>
      </c>
      <c r="Z17" s="95">
        <f t="shared" si="12"/>
        <v>0</v>
      </c>
    </row>
    <row r="18" spans="1:36">
      <c r="B18" s="34" t="str">
        <f>SLRP</f>
        <v>Scheduled Load Reduction Program (SLRP)</v>
      </c>
      <c r="C18" s="483"/>
      <c r="D18" s="181">
        <v>0</v>
      </c>
      <c r="E18" s="571">
        <v>0</v>
      </c>
      <c r="F18" s="268">
        <f t="shared" si="7"/>
        <v>0</v>
      </c>
      <c r="G18" s="483"/>
      <c r="H18" s="181">
        <v>0</v>
      </c>
      <c r="I18" s="181">
        <v>0</v>
      </c>
      <c r="J18" s="268">
        <f t="shared" si="8"/>
        <v>0</v>
      </c>
      <c r="K18" s="481"/>
      <c r="L18" s="181">
        <v>0</v>
      </c>
      <c r="M18" s="181">
        <v>0</v>
      </c>
      <c r="N18" s="268">
        <f t="shared" si="9"/>
        <v>0</v>
      </c>
      <c r="O18" s="481"/>
      <c r="P18" s="181">
        <v>0</v>
      </c>
      <c r="Q18" s="181">
        <v>0</v>
      </c>
      <c r="R18" s="268">
        <f t="shared" si="10"/>
        <v>0</v>
      </c>
      <c r="S18" s="523"/>
      <c r="T18" s="181">
        <v>0</v>
      </c>
      <c r="U18" s="181">
        <v>0</v>
      </c>
      <c r="V18" s="268">
        <f t="shared" si="11"/>
        <v>0</v>
      </c>
      <c r="W18" s="481"/>
      <c r="X18" s="39">
        <v>0</v>
      </c>
      <c r="Y18" s="39">
        <v>0</v>
      </c>
      <c r="Z18" s="320">
        <f t="shared" si="12"/>
        <v>0</v>
      </c>
    </row>
    <row r="19" spans="1:36" s="2" customFormat="1">
      <c r="A19" s="36"/>
      <c r="B19" s="309" t="s">
        <v>190</v>
      </c>
      <c r="C19" s="317"/>
      <c r="D19" s="311">
        <f>SUM(D15:D18)</f>
        <v>0</v>
      </c>
      <c r="E19" s="311">
        <f t="shared" ref="E19:Z19" si="13">SUM(E15:E18)</f>
        <v>0</v>
      </c>
      <c r="F19" s="312">
        <f t="shared" si="13"/>
        <v>0</v>
      </c>
      <c r="G19" s="311"/>
      <c r="H19" s="311">
        <f t="shared" si="13"/>
        <v>0</v>
      </c>
      <c r="I19" s="311">
        <f t="shared" si="13"/>
        <v>0</v>
      </c>
      <c r="J19" s="312">
        <f t="shared" si="13"/>
        <v>0</v>
      </c>
      <c r="K19" s="311"/>
      <c r="L19" s="311">
        <f t="shared" si="13"/>
        <v>3.85E-2</v>
      </c>
      <c r="M19" s="311">
        <f t="shared" si="13"/>
        <v>0</v>
      </c>
      <c r="N19" s="311">
        <f t="shared" si="13"/>
        <v>3.85E-2</v>
      </c>
      <c r="O19" s="311"/>
      <c r="P19" s="311">
        <f t="shared" si="13"/>
        <v>3.85E-2</v>
      </c>
      <c r="Q19" s="311">
        <f t="shared" si="13"/>
        <v>0</v>
      </c>
      <c r="R19" s="312">
        <f t="shared" si="13"/>
        <v>3.85E-2</v>
      </c>
      <c r="S19" s="311"/>
      <c r="T19" s="311">
        <f t="shared" si="13"/>
        <v>3.85E-2</v>
      </c>
      <c r="U19" s="311">
        <f t="shared" si="13"/>
        <v>0</v>
      </c>
      <c r="V19" s="312">
        <f t="shared" si="13"/>
        <v>3.85E-2</v>
      </c>
      <c r="W19" s="317"/>
      <c r="X19" s="311">
        <f t="shared" si="13"/>
        <v>3.85E-2</v>
      </c>
      <c r="Y19" s="311">
        <f t="shared" si="13"/>
        <v>0</v>
      </c>
      <c r="Z19" s="312">
        <f t="shared" si="13"/>
        <v>3.85E-2</v>
      </c>
      <c r="AA19" s="36"/>
    </row>
    <row r="20" spans="1:36" ht="2.1" customHeight="1">
      <c r="B20" s="275"/>
      <c r="C20" s="275"/>
      <c r="D20" s="276"/>
      <c r="E20" s="276"/>
      <c r="F20" s="277"/>
      <c r="G20" s="275"/>
      <c r="H20" s="278"/>
      <c r="I20" s="278"/>
      <c r="J20" s="279"/>
      <c r="K20" s="280"/>
      <c r="L20" s="278">
        <v>0</v>
      </c>
      <c r="M20" s="278">
        <v>0</v>
      </c>
      <c r="N20" s="279">
        <v>0</v>
      </c>
      <c r="O20" s="280"/>
      <c r="P20" s="278">
        <v>0</v>
      </c>
      <c r="Q20" s="278">
        <v>0</v>
      </c>
      <c r="R20" s="279">
        <v>0</v>
      </c>
      <c r="S20" s="280"/>
      <c r="T20" s="278"/>
      <c r="U20" s="278"/>
      <c r="V20" s="279"/>
      <c r="W20" s="280"/>
      <c r="X20" s="278"/>
      <c r="Y20" s="278"/>
      <c r="Z20" s="279"/>
    </row>
    <row r="21" spans="1:36"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2" customFormat="1">
      <c r="A22" s="36"/>
      <c r="B22" s="104" t="s">
        <v>23</v>
      </c>
      <c r="C22" s="104"/>
      <c r="D22" s="105">
        <f>D12+D19</f>
        <v>0</v>
      </c>
      <c r="E22" s="105">
        <f>E12+E19</f>
        <v>0</v>
      </c>
      <c r="F22" s="106">
        <f>F12+F19</f>
        <v>0</v>
      </c>
      <c r="G22" s="104"/>
      <c r="H22" s="105">
        <f>H12+H19</f>
        <v>0</v>
      </c>
      <c r="I22" s="105">
        <f>I12+I19</f>
        <v>0</v>
      </c>
      <c r="J22" s="106">
        <f>J12+J19</f>
        <v>0</v>
      </c>
      <c r="K22" s="109"/>
      <c r="L22" s="107">
        <f>L12+L19</f>
        <v>3.85E-2</v>
      </c>
      <c r="M22" s="107">
        <f>M12+M19</f>
        <v>0</v>
      </c>
      <c r="N22" s="108">
        <f>N12+N19</f>
        <v>3.85E-2</v>
      </c>
      <c r="O22" s="109"/>
      <c r="P22" s="107">
        <f>P12+P19</f>
        <v>3.85E-2</v>
      </c>
      <c r="Q22" s="107">
        <f>Q12+Q19</f>
        <v>0</v>
      </c>
      <c r="R22" s="108">
        <f>R12+R19</f>
        <v>3.85E-2</v>
      </c>
      <c r="S22" s="111"/>
      <c r="T22" s="107">
        <f>T12+T19</f>
        <v>3.85E-2</v>
      </c>
      <c r="U22" s="107">
        <f>U12+U19</f>
        <v>0</v>
      </c>
      <c r="V22" s="108">
        <f>V12+V19</f>
        <v>3.85E-2</v>
      </c>
      <c r="W22" s="109"/>
      <c r="X22" s="107">
        <f>X12+X19</f>
        <v>3.85E-2</v>
      </c>
      <c r="Y22" s="107">
        <f>Y12+Y19</f>
        <v>0</v>
      </c>
      <c r="Z22" s="108">
        <f>Z12+Z19</f>
        <v>3.85E-2</v>
      </c>
      <c r="AA22" s="36"/>
    </row>
    <row r="23" spans="1:36">
      <c r="B23" s="98"/>
      <c r="C23" s="98"/>
      <c r="D23" s="489"/>
      <c r="E23" s="489"/>
      <c r="F23" s="489"/>
      <c r="G23" s="98"/>
      <c r="H23" s="489"/>
      <c r="I23" s="489"/>
      <c r="J23" s="489"/>
      <c r="K23" s="490"/>
      <c r="L23" s="490"/>
      <c r="M23" s="490"/>
      <c r="N23" s="490"/>
      <c r="O23" s="490"/>
      <c r="P23" s="490"/>
      <c r="Q23" s="490"/>
      <c r="R23" s="490"/>
      <c r="S23" s="490"/>
      <c r="T23" s="490"/>
      <c r="U23" s="490"/>
      <c r="V23" s="490"/>
      <c r="W23" s="490"/>
      <c r="X23" s="490"/>
      <c r="Y23" s="490"/>
      <c r="Z23" s="490"/>
    </row>
    <row r="24" spans="1:36" s="94" customFormat="1">
      <c r="A24" s="86"/>
      <c r="B24" s="302" t="s">
        <v>25</v>
      </c>
      <c r="C24" s="344"/>
      <c r="D24" s="619"/>
      <c r="E24" s="617"/>
      <c r="F24" s="340"/>
      <c r="G24" s="344"/>
      <c r="H24" s="617"/>
      <c r="I24" s="625"/>
      <c r="J24" s="343"/>
      <c r="K24" s="344"/>
      <c r="L24" s="625"/>
      <c r="M24" s="619"/>
      <c r="N24" s="627"/>
      <c r="O24" s="344"/>
      <c r="P24" s="625"/>
      <c r="Q24" s="619"/>
      <c r="R24" s="627"/>
      <c r="S24" s="344"/>
      <c r="T24" s="625"/>
      <c r="U24" s="619"/>
      <c r="V24" s="627"/>
      <c r="W24" s="344"/>
      <c r="X24" s="625"/>
      <c r="Y24" s="619"/>
      <c r="Z24" s="627"/>
      <c r="AA24" s="86"/>
      <c r="AB24" s="86"/>
      <c r="AC24" s="86"/>
      <c r="AD24" s="86"/>
      <c r="AE24" s="86"/>
      <c r="AF24" s="86"/>
      <c r="AG24" s="86"/>
      <c r="AH24" s="86"/>
      <c r="AI24" s="86"/>
      <c r="AJ24" s="86"/>
    </row>
    <row r="25" spans="1:36" s="94" customFormat="1">
      <c r="A25" s="86"/>
      <c r="B25" s="178" t="s">
        <v>235</v>
      </c>
      <c r="C25" s="620">
        <v>0</v>
      </c>
      <c r="D25" s="570"/>
      <c r="E25" s="569"/>
      <c r="F25" s="95"/>
      <c r="G25" s="620">
        <v>0</v>
      </c>
      <c r="H25" s="444"/>
      <c r="I25" s="180"/>
      <c r="J25" s="95"/>
      <c r="K25" s="620">
        <v>0</v>
      </c>
      <c r="L25" s="180"/>
      <c r="M25" s="180"/>
      <c r="N25" s="95"/>
      <c r="O25" s="620">
        <v>0</v>
      </c>
      <c r="P25" s="180"/>
      <c r="Q25" s="180"/>
      <c r="R25" s="95"/>
      <c r="S25" s="620">
        <v>0</v>
      </c>
      <c r="T25" s="180"/>
      <c r="U25" s="180"/>
      <c r="V25" s="95"/>
      <c r="W25" s="620">
        <v>0</v>
      </c>
      <c r="X25" s="180"/>
      <c r="Y25" s="180"/>
      <c r="Z25" s="95"/>
      <c r="AA25" s="86"/>
      <c r="AB25" s="86"/>
      <c r="AC25" s="86"/>
      <c r="AD25" s="86"/>
      <c r="AE25" s="86"/>
      <c r="AF25" s="86"/>
      <c r="AG25" s="86"/>
      <c r="AH25" s="86"/>
      <c r="AI25" s="86"/>
      <c r="AJ25" s="86"/>
    </row>
    <row r="26" spans="1:36" s="94" customFormat="1" ht="27.6">
      <c r="A26" s="86"/>
      <c r="B26" s="618" t="s">
        <v>236</v>
      </c>
      <c r="C26" s="621"/>
      <c r="D26" s="622"/>
      <c r="E26" s="623">
        <v>0.3</v>
      </c>
      <c r="F26" s="624"/>
      <c r="G26" s="621"/>
      <c r="H26" s="40"/>
      <c r="I26" s="511">
        <v>0.27550000000000002</v>
      </c>
      <c r="J26" s="626"/>
      <c r="K26" s="621"/>
      <c r="L26" s="40"/>
      <c r="M26" s="628">
        <v>0.27550000000000002</v>
      </c>
      <c r="N26" s="626"/>
      <c r="O26" s="621"/>
      <c r="P26" s="40"/>
      <c r="Q26" s="628">
        <v>0.27550000000000002</v>
      </c>
      <c r="R26" s="626"/>
      <c r="S26" s="621"/>
      <c r="T26" s="40"/>
      <c r="U26" s="628">
        <v>0.27550000000000002</v>
      </c>
      <c r="V26" s="626"/>
      <c r="W26" s="621"/>
      <c r="X26" s="40"/>
      <c r="Y26" s="628">
        <v>0.27550000000000002</v>
      </c>
      <c r="Z26" s="626"/>
      <c r="AA26" s="86"/>
      <c r="AB26" s="86"/>
      <c r="AC26" s="86"/>
      <c r="AD26" s="86"/>
      <c r="AE26" s="86"/>
      <c r="AF26" s="86"/>
      <c r="AG26" s="86"/>
      <c r="AH26" s="86"/>
      <c r="AI26" s="86"/>
      <c r="AJ26" s="86"/>
    </row>
    <row r="27" spans="1:36" s="98" customFormat="1">
      <c r="A27" s="96"/>
      <c r="B27" s="609" t="s">
        <v>24</v>
      </c>
      <c r="C27" s="610">
        <f>SUM(C25)</f>
        <v>0</v>
      </c>
      <c r="D27" s="611"/>
      <c r="E27" s="611">
        <f>SUM(E26)</f>
        <v>0.3</v>
      </c>
      <c r="F27" s="612"/>
      <c r="G27" s="610">
        <f>SUM(G25)</f>
        <v>0</v>
      </c>
      <c r="H27" s="611"/>
      <c r="I27" s="611">
        <f>SUM(I26)</f>
        <v>0.27550000000000002</v>
      </c>
      <c r="J27" s="613"/>
      <c r="K27" s="614">
        <f>SUM(K25:K25)</f>
        <v>0</v>
      </c>
      <c r="L27" s="615"/>
      <c r="M27" s="616">
        <f>SUM(M26)</f>
        <v>0.27550000000000002</v>
      </c>
      <c r="N27" s="613"/>
      <c r="O27" s="614">
        <f>SUM(O25:O25)</f>
        <v>0</v>
      </c>
      <c r="P27" s="615"/>
      <c r="Q27" s="616">
        <f>SUM(Q26)</f>
        <v>0.27550000000000002</v>
      </c>
      <c r="R27" s="613"/>
      <c r="S27" s="614">
        <f>SUM(S25:S25)</f>
        <v>0</v>
      </c>
      <c r="T27" s="615"/>
      <c r="U27" s="616">
        <f>SUM(U26)</f>
        <v>0.27550000000000002</v>
      </c>
      <c r="V27" s="613"/>
      <c r="W27" s="614">
        <f>SUM(W25:W25)</f>
        <v>0</v>
      </c>
      <c r="X27" s="615"/>
      <c r="Y27" s="616">
        <f>SUM(Y26)</f>
        <v>0.27550000000000002</v>
      </c>
      <c r="Z27" s="613"/>
      <c r="AA27" s="96"/>
      <c r="AB27" s="96"/>
      <c r="AC27" s="96"/>
      <c r="AD27" s="96"/>
      <c r="AE27" s="96"/>
      <c r="AF27" s="96"/>
      <c r="AG27" s="96"/>
      <c r="AH27" s="96"/>
      <c r="AI27" s="96"/>
      <c r="AJ27" s="96"/>
    </row>
    <row r="28" spans="1:36" s="98" customFormat="1">
      <c r="C28" s="489"/>
      <c r="D28" s="489"/>
      <c r="E28" s="489"/>
      <c r="F28" s="489"/>
      <c r="G28" s="489"/>
      <c r="H28" s="489"/>
      <c r="I28" s="489"/>
      <c r="J28" s="490"/>
      <c r="K28" s="490"/>
      <c r="L28" s="509"/>
      <c r="M28" s="490"/>
      <c r="N28" s="490"/>
      <c r="O28" s="490"/>
      <c r="P28" s="509"/>
      <c r="Q28" s="490"/>
      <c r="R28" s="490"/>
      <c r="S28" s="490"/>
      <c r="T28" s="509"/>
      <c r="U28" s="490"/>
      <c r="V28" s="490"/>
      <c r="W28" s="490"/>
      <c r="X28" s="509"/>
      <c r="Y28" s="490"/>
      <c r="Z28" s="490"/>
    </row>
    <row r="29" spans="1:36" s="29" customFormat="1" ht="33.75" customHeight="1"/>
    <row r="30" spans="1:36" s="7" customFormat="1" ht="20.25" customHeight="1">
      <c r="A30" s="31"/>
      <c r="B30" s="89"/>
      <c r="C30" s="761" t="s">
        <v>10</v>
      </c>
      <c r="D30" s="761"/>
      <c r="E30" s="761"/>
      <c r="F30" s="761"/>
      <c r="G30" s="761" t="s">
        <v>11</v>
      </c>
      <c r="H30" s="761"/>
      <c r="I30" s="761"/>
      <c r="J30" s="761" t="s">
        <v>10</v>
      </c>
      <c r="K30" s="761" t="s">
        <v>12</v>
      </c>
      <c r="L30" s="761"/>
      <c r="M30" s="761"/>
      <c r="N30" s="761" t="s">
        <v>10</v>
      </c>
      <c r="O30" s="761" t="s">
        <v>13</v>
      </c>
      <c r="P30" s="761"/>
      <c r="Q30" s="761"/>
      <c r="R30" s="761" t="s">
        <v>10</v>
      </c>
      <c r="S30" s="761" t="s">
        <v>14</v>
      </c>
      <c r="T30" s="761"/>
      <c r="U30" s="761"/>
      <c r="V30" s="762" t="s">
        <v>10</v>
      </c>
      <c r="W30" s="763" t="s">
        <v>15</v>
      </c>
      <c r="X30" s="763"/>
      <c r="Y30" s="763"/>
      <c r="Z30" s="763" t="s">
        <v>10</v>
      </c>
      <c r="AA30" s="31"/>
    </row>
    <row r="31" spans="1:36"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314" t="s">
        <v>23</v>
      </c>
      <c r="W31" s="315" t="s">
        <v>20</v>
      </c>
      <c r="X31" s="314" t="s">
        <v>21</v>
      </c>
      <c r="Y31" s="314" t="s">
        <v>22</v>
      </c>
      <c r="Z31" s="316" t="s">
        <v>23</v>
      </c>
    </row>
    <row r="32" spans="1:36">
      <c r="B32" s="302" t="s">
        <v>188</v>
      </c>
      <c r="C32" s="354"/>
      <c r="D32" s="333"/>
      <c r="E32" s="333"/>
      <c r="F32" s="334"/>
      <c r="G32" s="335"/>
      <c r="H32" s="333"/>
      <c r="I32" s="333"/>
      <c r="J32" s="334"/>
      <c r="K32" s="336"/>
      <c r="L32" s="333"/>
      <c r="M32" s="333"/>
      <c r="N32" s="337"/>
      <c r="O32" s="336"/>
      <c r="P32" s="338"/>
      <c r="Q32" s="338"/>
      <c r="R32" s="337"/>
      <c r="S32" s="336"/>
      <c r="T32" s="338"/>
      <c r="U32" s="338"/>
      <c r="V32" s="337"/>
      <c r="W32" s="336"/>
      <c r="X32" s="333"/>
      <c r="Y32" s="333"/>
      <c r="Z32" s="347"/>
    </row>
    <row r="33" spans="1:27">
      <c r="B33" s="34" t="str">
        <f>API</f>
        <v>Agricultural &amp; Pumping Interruptible (API)</v>
      </c>
      <c r="C33" s="607"/>
      <c r="D33" s="569">
        <v>0</v>
      </c>
      <c r="E33" s="569">
        <v>0</v>
      </c>
      <c r="F33" s="490">
        <f t="shared" ref="F33:F36" si="14">IF(D33="","",SUM(C33:E33))</f>
        <v>0</v>
      </c>
      <c r="G33" s="481"/>
      <c r="H33" s="180">
        <v>0</v>
      </c>
      <c r="I33" s="180">
        <v>0</v>
      </c>
      <c r="J33" s="490">
        <f t="shared" ref="J33:J36" si="15">IF(H33="","",SUM(G33:I33))</f>
        <v>0</v>
      </c>
      <c r="K33" s="481"/>
      <c r="L33" s="180">
        <v>0</v>
      </c>
      <c r="M33" s="180">
        <v>0</v>
      </c>
      <c r="N33" s="490">
        <f t="shared" ref="N33:N36" si="16">IF(L33="","",SUM(K33:M33))</f>
        <v>0</v>
      </c>
      <c r="O33" s="481"/>
      <c r="P33" s="180">
        <v>0</v>
      </c>
      <c r="Q33" s="180">
        <v>0</v>
      </c>
      <c r="R33" s="268">
        <f t="shared" ref="R33:R36" si="17">IF(P33="","",SUM(O33:Q33))</f>
        <v>0</v>
      </c>
      <c r="S33" s="481"/>
      <c r="T33" s="39"/>
      <c r="U33" s="39"/>
      <c r="V33" s="268" t="str">
        <f t="shared" ref="V33:V36" si="18">IF(T33="","",SUM(S33:U33))</f>
        <v/>
      </c>
      <c r="W33" s="481"/>
      <c r="X33" s="180"/>
      <c r="Y33" s="180"/>
      <c r="Z33" s="95" t="str">
        <f t="shared" ref="Z33:Z36" si="19">IF(X33="","",SUM(W33:Y33))</f>
        <v/>
      </c>
    </row>
    <row r="34" spans="1:27">
      <c r="B34" s="34" t="str">
        <f>BIPG</f>
        <v>Base Interruptible Program (BIP)</v>
      </c>
      <c r="C34" s="607"/>
      <c r="D34" s="569">
        <v>0</v>
      </c>
      <c r="E34" s="569">
        <v>0</v>
      </c>
      <c r="F34" s="490">
        <f t="shared" si="14"/>
        <v>0</v>
      </c>
      <c r="G34" s="481"/>
      <c r="H34" s="180">
        <v>0</v>
      </c>
      <c r="I34" s="180">
        <v>0</v>
      </c>
      <c r="J34" s="490">
        <f t="shared" si="15"/>
        <v>0</v>
      </c>
      <c r="K34" s="481"/>
      <c r="L34" s="180">
        <v>0</v>
      </c>
      <c r="M34" s="180">
        <v>0</v>
      </c>
      <c r="N34" s="490">
        <f t="shared" si="16"/>
        <v>0</v>
      </c>
      <c r="O34" s="481"/>
      <c r="P34" s="180">
        <v>0</v>
      </c>
      <c r="Q34" s="180">
        <v>0</v>
      </c>
      <c r="R34" s="268">
        <f t="shared" si="17"/>
        <v>0</v>
      </c>
      <c r="S34" s="481"/>
      <c r="T34" s="39"/>
      <c r="U34" s="39"/>
      <c r="V34" s="268" t="str">
        <f t="shared" si="18"/>
        <v/>
      </c>
      <c r="W34" s="481"/>
      <c r="X34" s="180"/>
      <c r="Y34" s="180"/>
      <c r="Z34" s="95" t="str">
        <f t="shared" si="19"/>
        <v/>
      </c>
    </row>
    <row r="35" spans="1:27">
      <c r="B35" s="34" t="str">
        <f>CBPG</f>
        <v>Capacity Bidding Program (CBP)</v>
      </c>
      <c r="C35" s="608"/>
      <c r="D35" s="570">
        <v>0</v>
      </c>
      <c r="E35" s="570">
        <v>0</v>
      </c>
      <c r="F35" s="490">
        <f t="shared" si="14"/>
        <v>0</v>
      </c>
      <c r="G35" s="481"/>
      <c r="H35" s="180">
        <v>0</v>
      </c>
      <c r="I35" s="180">
        <v>0</v>
      </c>
      <c r="J35" s="490">
        <f t="shared" si="15"/>
        <v>0</v>
      </c>
      <c r="K35" s="482"/>
      <c r="L35" s="180">
        <v>0.25950000000000001</v>
      </c>
      <c r="M35" s="180">
        <v>0</v>
      </c>
      <c r="N35" s="490">
        <f t="shared" si="16"/>
        <v>0.25950000000000001</v>
      </c>
      <c r="O35" s="482"/>
      <c r="P35" s="180">
        <v>0.25950000000000001</v>
      </c>
      <c r="Q35" s="180">
        <v>0</v>
      </c>
      <c r="R35" s="268">
        <f t="shared" si="17"/>
        <v>0.25950000000000001</v>
      </c>
      <c r="S35" s="481"/>
      <c r="T35" s="180"/>
      <c r="U35" s="180"/>
      <c r="V35" s="268" t="str">
        <f t="shared" si="18"/>
        <v/>
      </c>
      <c r="W35" s="481"/>
      <c r="X35" s="180"/>
      <c r="Y35" s="180"/>
      <c r="Z35" s="95" t="str">
        <f t="shared" si="19"/>
        <v/>
      </c>
    </row>
    <row r="36" spans="1:27">
      <c r="B36" s="34" t="str">
        <f>SDPG</f>
        <v>Summer Discount Plan Program (SDP)</v>
      </c>
      <c r="C36" s="607"/>
      <c r="D36" s="569">
        <v>0</v>
      </c>
      <c r="E36" s="569">
        <v>0</v>
      </c>
      <c r="F36" s="490">
        <f t="shared" si="14"/>
        <v>0</v>
      </c>
      <c r="G36" s="481"/>
      <c r="H36" s="180">
        <v>0</v>
      </c>
      <c r="I36" s="180">
        <v>0</v>
      </c>
      <c r="J36" s="490">
        <f t="shared" si="15"/>
        <v>0</v>
      </c>
      <c r="K36" s="481"/>
      <c r="L36" s="180">
        <v>0</v>
      </c>
      <c r="M36" s="180">
        <v>0</v>
      </c>
      <c r="N36" s="490">
        <f t="shared" si="16"/>
        <v>0</v>
      </c>
      <c r="O36" s="481"/>
      <c r="P36" s="180">
        <v>0</v>
      </c>
      <c r="Q36" s="180">
        <v>0</v>
      </c>
      <c r="R36" s="268">
        <f t="shared" si="17"/>
        <v>0</v>
      </c>
      <c r="S36" s="481"/>
      <c r="T36" s="39"/>
      <c r="U36" s="39"/>
      <c r="V36" s="268" t="str">
        <f t="shared" si="18"/>
        <v/>
      </c>
      <c r="W36" s="481"/>
      <c r="X36" s="180"/>
      <c r="Y36" s="180"/>
      <c r="Z36" s="320" t="str">
        <f t="shared" si="19"/>
        <v/>
      </c>
    </row>
    <row r="37" spans="1:27" s="2" customFormat="1">
      <c r="A37" s="36"/>
      <c r="B37" s="508" t="s">
        <v>190</v>
      </c>
      <c r="C37" s="317"/>
      <c r="D37" s="311">
        <f t="shared" ref="D37:Z37" si="20">SUM(D33:D36)</f>
        <v>0</v>
      </c>
      <c r="E37" s="311">
        <f t="shared" si="20"/>
        <v>0</v>
      </c>
      <c r="F37" s="312">
        <f t="shared" si="20"/>
        <v>0</v>
      </c>
      <c r="G37" s="311"/>
      <c r="H37" s="311">
        <f t="shared" si="20"/>
        <v>0</v>
      </c>
      <c r="I37" s="311">
        <f t="shared" si="20"/>
        <v>0</v>
      </c>
      <c r="J37" s="312">
        <f t="shared" si="20"/>
        <v>0</v>
      </c>
      <c r="K37" s="311"/>
      <c r="L37" s="311">
        <f t="shared" si="20"/>
        <v>0.25950000000000001</v>
      </c>
      <c r="M37" s="311">
        <f t="shared" si="20"/>
        <v>0</v>
      </c>
      <c r="N37" s="311">
        <f t="shared" si="20"/>
        <v>0.25950000000000001</v>
      </c>
      <c r="O37" s="311"/>
      <c r="P37" s="311">
        <f t="shared" si="20"/>
        <v>0.25950000000000001</v>
      </c>
      <c r="Q37" s="311">
        <f t="shared" si="20"/>
        <v>0</v>
      </c>
      <c r="R37" s="312">
        <f t="shared" si="20"/>
        <v>0.25950000000000001</v>
      </c>
      <c r="S37" s="311"/>
      <c r="T37" s="311">
        <f t="shared" si="20"/>
        <v>0</v>
      </c>
      <c r="U37" s="311">
        <f t="shared" si="20"/>
        <v>0</v>
      </c>
      <c r="V37" s="311">
        <f t="shared" si="20"/>
        <v>0</v>
      </c>
      <c r="W37" s="317"/>
      <c r="X37" s="311">
        <f t="shared" si="20"/>
        <v>0</v>
      </c>
      <c r="Y37" s="311">
        <f t="shared" si="20"/>
        <v>0</v>
      </c>
      <c r="Z37" s="312">
        <f t="shared" si="20"/>
        <v>0</v>
      </c>
      <c r="AA37" s="36"/>
    </row>
    <row r="38" spans="1:27" ht="2.1" customHeight="1">
      <c r="B38" s="319"/>
      <c r="C38" s="313"/>
      <c r="D38" s="313"/>
      <c r="E38" s="313"/>
      <c r="F38" s="313"/>
      <c r="G38" s="313"/>
      <c r="H38" s="313"/>
      <c r="I38" s="313"/>
      <c r="J38" s="313"/>
      <c r="K38" s="313"/>
      <c r="L38" s="313"/>
      <c r="M38" s="313"/>
      <c r="N38" s="513"/>
      <c r="O38" s="313"/>
      <c r="P38" s="313"/>
      <c r="Q38" s="313"/>
      <c r="R38" s="313"/>
      <c r="S38" s="313"/>
      <c r="T38" s="313"/>
      <c r="U38" s="272"/>
      <c r="V38" s="268"/>
      <c r="W38" s="318"/>
      <c r="X38" s="272"/>
      <c r="Y38" s="272"/>
      <c r="Z38" s="95"/>
    </row>
    <row r="39" spans="1:27">
      <c r="B39" s="302" t="s">
        <v>189</v>
      </c>
      <c r="C39" s="344"/>
      <c r="D39" s="328"/>
      <c r="E39" s="331"/>
      <c r="F39" s="340"/>
      <c r="G39" s="344"/>
      <c r="H39" s="331"/>
      <c r="I39" s="342"/>
      <c r="J39" s="343"/>
      <c r="K39" s="344"/>
      <c r="L39" s="342"/>
      <c r="M39" s="328"/>
      <c r="N39" s="515"/>
      <c r="O39" s="342"/>
      <c r="P39" s="328"/>
      <c r="Q39" s="331"/>
      <c r="R39" s="345"/>
      <c r="S39" s="341"/>
      <c r="T39" s="331"/>
      <c r="U39" s="346"/>
      <c r="V39" s="347"/>
      <c r="W39" s="348"/>
      <c r="X39" s="349"/>
      <c r="Y39" s="349"/>
      <c r="Z39" s="347"/>
    </row>
    <row r="40" spans="1:27">
      <c r="B40" s="178" t="str">
        <f>CPP</f>
        <v>Critical Peak Pricing (CPP)</v>
      </c>
      <c r="C40" s="481"/>
      <c r="D40" s="570">
        <v>3.85E-2</v>
      </c>
      <c r="E40" s="569">
        <v>0</v>
      </c>
      <c r="F40" s="268">
        <f t="shared" ref="F40:F43" si="21">IF(D40="","",SUM(C40:E40))</f>
        <v>3.85E-2</v>
      </c>
      <c r="G40" s="481"/>
      <c r="H40" s="180">
        <v>0.314</v>
      </c>
      <c r="I40" s="180">
        <v>0</v>
      </c>
      <c r="J40" s="268">
        <f t="shared" ref="J40:J43" si="22">IF(H40="","",SUM(G40:I40))</f>
        <v>0.314</v>
      </c>
      <c r="K40" s="481"/>
      <c r="L40" s="180">
        <v>0.314</v>
      </c>
      <c r="M40" s="180">
        <v>0</v>
      </c>
      <c r="N40" s="268">
        <f t="shared" ref="N40:N43" si="23">IF(L40="","",SUM(K40:M40))</f>
        <v>0.314</v>
      </c>
      <c r="O40" s="481"/>
      <c r="P40" s="180">
        <v>0.314</v>
      </c>
      <c r="Q40" s="180">
        <v>0</v>
      </c>
      <c r="R40" s="268">
        <f t="shared" ref="R40:R43" si="24">IF(P40="","",SUM(O40:Q40))</f>
        <v>0.314</v>
      </c>
      <c r="S40" s="481"/>
      <c r="T40" s="39"/>
      <c r="U40" s="39"/>
      <c r="V40" s="95" t="str">
        <f t="shared" ref="V40:V43" si="25">IF(T40="","",SUM(S40:U40))</f>
        <v/>
      </c>
      <c r="W40" s="481"/>
      <c r="X40" s="272"/>
      <c r="Y40" s="180"/>
      <c r="Z40" s="95" t="str">
        <f t="shared" ref="Z40:Z43" si="26">IF(X40="","",SUM(W40:Y40))</f>
        <v/>
      </c>
    </row>
    <row r="41" spans="1:27">
      <c r="B41" s="259" t="str">
        <f>OBMC</f>
        <v>Optional Binding Mandatory Curtailment (OBMC)</v>
      </c>
      <c r="C41" s="481"/>
      <c r="D41" s="569">
        <v>0</v>
      </c>
      <c r="E41" s="569">
        <v>0</v>
      </c>
      <c r="F41" s="268">
        <f t="shared" si="21"/>
        <v>0</v>
      </c>
      <c r="G41" s="481"/>
      <c r="H41" s="180">
        <v>0</v>
      </c>
      <c r="I41" s="180">
        <v>0</v>
      </c>
      <c r="J41" s="268">
        <f t="shared" si="22"/>
        <v>0</v>
      </c>
      <c r="K41" s="481"/>
      <c r="L41" s="180">
        <v>0</v>
      </c>
      <c r="M41" s="180">
        <v>0</v>
      </c>
      <c r="N41" s="268">
        <f t="shared" si="23"/>
        <v>0</v>
      </c>
      <c r="O41" s="481"/>
      <c r="P41" s="180">
        <v>0</v>
      </c>
      <c r="Q41" s="180">
        <v>0</v>
      </c>
      <c r="R41" s="268">
        <f t="shared" si="24"/>
        <v>0</v>
      </c>
      <c r="S41" s="481"/>
      <c r="T41" s="39"/>
      <c r="U41" s="39"/>
      <c r="V41" s="268" t="str">
        <f t="shared" si="25"/>
        <v/>
      </c>
      <c r="W41" s="481"/>
      <c r="X41" s="180"/>
      <c r="Y41" s="180"/>
      <c r="Z41" s="95" t="str">
        <f t="shared" si="26"/>
        <v/>
      </c>
    </row>
    <row r="42" spans="1:27">
      <c r="B42" s="259" t="str">
        <f>RTP</f>
        <v>Real Time Pricing (RTP)</v>
      </c>
      <c r="C42" s="482"/>
      <c r="D42" s="570">
        <v>0</v>
      </c>
      <c r="E42" s="569">
        <v>0</v>
      </c>
      <c r="F42" s="268">
        <f t="shared" si="21"/>
        <v>0</v>
      </c>
      <c r="G42" s="482"/>
      <c r="H42" s="180">
        <v>0</v>
      </c>
      <c r="I42" s="180">
        <v>0</v>
      </c>
      <c r="J42" s="268">
        <f t="shared" si="22"/>
        <v>0</v>
      </c>
      <c r="K42" s="482"/>
      <c r="L42" s="180">
        <v>0</v>
      </c>
      <c r="M42" s="180">
        <v>0</v>
      </c>
      <c r="N42" s="268">
        <f t="shared" si="23"/>
        <v>0</v>
      </c>
      <c r="O42" s="482"/>
      <c r="P42" s="180">
        <v>0</v>
      </c>
      <c r="Q42" s="180">
        <v>0</v>
      </c>
      <c r="R42" s="268">
        <f t="shared" si="24"/>
        <v>0</v>
      </c>
      <c r="S42" s="481"/>
      <c r="T42" s="180"/>
      <c r="U42" s="180"/>
      <c r="V42" s="268" t="str">
        <f t="shared" si="25"/>
        <v/>
      </c>
      <c r="W42" s="481"/>
      <c r="X42" s="180"/>
      <c r="Y42" s="180"/>
      <c r="Z42" s="95" t="str">
        <f t="shared" si="26"/>
        <v/>
      </c>
    </row>
    <row r="43" spans="1:27">
      <c r="B43" s="34" t="str">
        <f>SLRP</f>
        <v>Scheduled Load Reduction Program (SLRP)</v>
      </c>
      <c r="C43" s="483"/>
      <c r="D43" s="571">
        <v>0</v>
      </c>
      <c r="E43" s="571">
        <v>0</v>
      </c>
      <c r="F43" s="268">
        <f t="shared" si="21"/>
        <v>0</v>
      </c>
      <c r="G43" s="483"/>
      <c r="H43" s="181">
        <v>0</v>
      </c>
      <c r="I43" s="181">
        <v>0</v>
      </c>
      <c r="J43" s="268">
        <f t="shared" si="22"/>
        <v>0</v>
      </c>
      <c r="K43" s="481"/>
      <c r="L43" s="180">
        <v>0</v>
      </c>
      <c r="M43" s="180">
        <v>0</v>
      </c>
      <c r="N43" s="268">
        <f t="shared" si="23"/>
        <v>0</v>
      </c>
      <c r="O43" s="481"/>
      <c r="P43" s="180">
        <v>0</v>
      </c>
      <c r="Q43" s="180">
        <v>0</v>
      </c>
      <c r="R43" s="268">
        <f t="shared" si="24"/>
        <v>0</v>
      </c>
      <c r="S43" s="523"/>
      <c r="T43" s="181"/>
      <c r="U43" s="181"/>
      <c r="V43" s="268" t="str">
        <f t="shared" si="25"/>
        <v/>
      </c>
      <c r="W43" s="481"/>
      <c r="X43" s="181"/>
      <c r="Y43" s="181"/>
      <c r="Z43" s="320" t="str">
        <f t="shared" si="26"/>
        <v/>
      </c>
    </row>
    <row r="44" spans="1:27" s="2" customFormat="1">
      <c r="A44" s="36"/>
      <c r="B44" s="309" t="s">
        <v>190</v>
      </c>
      <c r="C44" s="317"/>
      <c r="D44" s="311">
        <f>SUM(D40:D43)</f>
        <v>3.85E-2</v>
      </c>
      <c r="E44" s="311">
        <f t="shared" ref="E44:Z44" si="27">SUM(E40:E43)</f>
        <v>0</v>
      </c>
      <c r="F44" s="312">
        <f t="shared" si="27"/>
        <v>3.85E-2</v>
      </c>
      <c r="G44" s="311"/>
      <c r="H44" s="311">
        <f t="shared" si="27"/>
        <v>0.314</v>
      </c>
      <c r="I44" s="311">
        <f t="shared" si="27"/>
        <v>0</v>
      </c>
      <c r="J44" s="312">
        <f t="shared" si="27"/>
        <v>0.314</v>
      </c>
      <c r="K44" s="311"/>
      <c r="L44" s="311">
        <f t="shared" si="27"/>
        <v>0.314</v>
      </c>
      <c r="M44" s="311">
        <f t="shared" si="27"/>
        <v>0</v>
      </c>
      <c r="N44" s="311">
        <f t="shared" si="27"/>
        <v>0.314</v>
      </c>
      <c r="O44" s="311"/>
      <c r="P44" s="311">
        <f t="shared" si="27"/>
        <v>0.314</v>
      </c>
      <c r="Q44" s="311">
        <f t="shared" si="27"/>
        <v>0</v>
      </c>
      <c r="R44" s="312">
        <f t="shared" si="27"/>
        <v>0.314</v>
      </c>
      <c r="S44" s="311"/>
      <c r="T44" s="311">
        <f t="shared" si="27"/>
        <v>0</v>
      </c>
      <c r="U44" s="311">
        <f t="shared" si="27"/>
        <v>0</v>
      </c>
      <c r="V44" s="312">
        <f t="shared" si="27"/>
        <v>0</v>
      </c>
      <c r="W44" s="317"/>
      <c r="X44" s="311">
        <f t="shared" si="27"/>
        <v>0</v>
      </c>
      <c r="Y44" s="311">
        <f t="shared" si="27"/>
        <v>0</v>
      </c>
      <c r="Z44" s="312">
        <f t="shared" si="27"/>
        <v>0</v>
      </c>
      <c r="AA44" s="36"/>
    </row>
    <row r="45" spans="1:27" ht="2.1" customHeight="1">
      <c r="B45" s="275"/>
      <c r="C45" s="275"/>
      <c r="D45" s="276"/>
      <c r="E45" s="276"/>
      <c r="F45" s="277"/>
      <c r="G45" s="275"/>
      <c r="H45" s="278"/>
      <c r="I45" s="278"/>
      <c r="J45" s="279"/>
      <c r="K45" s="280"/>
      <c r="L45" s="278"/>
      <c r="M45" s="278"/>
      <c r="N45" s="279"/>
      <c r="O45" s="280"/>
      <c r="P45" s="278"/>
      <c r="Q45" s="278"/>
      <c r="R45" s="279"/>
      <c r="S45" s="280"/>
      <c r="T45" s="278"/>
      <c r="U45" s="278"/>
      <c r="V45" s="279"/>
      <c r="W45" s="280"/>
      <c r="X45" s="278"/>
      <c r="Y45" s="278"/>
      <c r="Z45" s="279"/>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3.85E-2</v>
      </c>
      <c r="E47" s="105">
        <f>E37+E44</f>
        <v>0</v>
      </c>
      <c r="F47" s="106">
        <f>F37+F44</f>
        <v>3.85E-2</v>
      </c>
      <c r="G47" s="104"/>
      <c r="H47" s="105">
        <f>H37+H44</f>
        <v>0.314</v>
      </c>
      <c r="I47" s="105">
        <f>I37+I44</f>
        <v>0</v>
      </c>
      <c r="J47" s="106">
        <f>J37+J44</f>
        <v>0.314</v>
      </c>
      <c r="K47" s="109"/>
      <c r="L47" s="107">
        <f>L37+L44</f>
        <v>0.57350000000000001</v>
      </c>
      <c r="M47" s="107">
        <f>M37+M44</f>
        <v>0</v>
      </c>
      <c r="N47" s="108">
        <f>N37+N44</f>
        <v>0.57350000000000001</v>
      </c>
      <c r="O47" s="109"/>
      <c r="P47" s="107">
        <f>P37+P44</f>
        <v>0.57350000000000001</v>
      </c>
      <c r="Q47" s="107">
        <f>Q37+Q44</f>
        <v>0</v>
      </c>
      <c r="R47" s="108">
        <f>R37+R44</f>
        <v>0.57350000000000001</v>
      </c>
      <c r="S47" s="111"/>
      <c r="T47" s="107">
        <f>T37+T44</f>
        <v>0</v>
      </c>
      <c r="U47" s="107">
        <f>U37+U44</f>
        <v>0</v>
      </c>
      <c r="V47" s="108">
        <f>V37+V44</f>
        <v>0</v>
      </c>
      <c r="W47" s="109"/>
      <c r="X47" s="107">
        <f>X37+X44</f>
        <v>0</v>
      </c>
      <c r="Y47" s="107">
        <f>Y37+Y44</f>
        <v>0</v>
      </c>
      <c r="Z47" s="108">
        <f>Z37+Z44</f>
        <v>0</v>
      </c>
      <c r="AA47" s="36"/>
    </row>
    <row r="48" spans="1:27" s="55" customFormat="1">
      <c r="A48" s="54"/>
      <c r="B48" s="98"/>
      <c r="C48" s="98"/>
      <c r="D48" s="489"/>
      <c r="E48" s="489"/>
      <c r="F48" s="489"/>
      <c r="G48" s="98"/>
      <c r="H48" s="489"/>
      <c r="I48" s="489"/>
      <c r="J48" s="489"/>
      <c r="K48" s="490"/>
      <c r="L48" s="490"/>
      <c r="M48" s="490"/>
      <c r="N48" s="490"/>
      <c r="O48" s="490"/>
      <c r="P48" s="490"/>
      <c r="Q48" s="490"/>
      <c r="R48" s="490"/>
      <c r="S48" s="490"/>
      <c r="T48" s="490"/>
      <c r="U48" s="490"/>
      <c r="V48" s="490"/>
      <c r="W48" s="490"/>
      <c r="X48" s="490"/>
      <c r="Y48" s="490"/>
      <c r="Z48" s="490"/>
      <c r="AA48" s="54"/>
    </row>
    <row r="49" spans="1:36" s="94" customFormat="1">
      <c r="A49" s="86"/>
      <c r="B49" s="302" t="s">
        <v>25</v>
      </c>
      <c r="C49" s="344"/>
      <c r="D49" s="619"/>
      <c r="E49" s="617"/>
      <c r="F49" s="340"/>
      <c r="G49" s="344"/>
      <c r="H49" s="617"/>
      <c r="I49" s="625"/>
      <c r="J49" s="343"/>
      <c r="K49" s="344"/>
      <c r="L49" s="625"/>
      <c r="M49" s="619"/>
      <c r="N49" s="627"/>
      <c r="O49" s="344"/>
      <c r="P49" s="625"/>
      <c r="Q49" s="619"/>
      <c r="R49" s="627"/>
      <c r="S49" s="344"/>
      <c r="T49" s="625"/>
      <c r="U49" s="619"/>
      <c r="V49" s="627"/>
      <c r="W49" s="344"/>
      <c r="X49" s="625"/>
      <c r="Y49" s="619"/>
      <c r="Z49" s="627"/>
      <c r="AA49" s="86"/>
      <c r="AB49" s="86"/>
      <c r="AC49" s="86"/>
      <c r="AD49" s="86"/>
      <c r="AE49" s="86"/>
      <c r="AF49" s="86"/>
      <c r="AG49" s="86"/>
      <c r="AH49" s="86"/>
      <c r="AI49" s="86"/>
      <c r="AJ49" s="86"/>
    </row>
    <row r="50" spans="1:36" s="94" customFormat="1">
      <c r="A50" s="86"/>
      <c r="B50" s="178" t="s">
        <v>235</v>
      </c>
      <c r="C50" s="620">
        <v>0</v>
      </c>
      <c r="D50" s="570"/>
      <c r="E50" s="569"/>
      <c r="F50" s="95"/>
      <c r="G50" s="620">
        <v>0</v>
      </c>
      <c r="H50" s="444"/>
      <c r="I50" s="180"/>
      <c r="J50" s="95"/>
      <c r="K50" s="620">
        <v>0</v>
      </c>
      <c r="L50" s="180"/>
      <c r="M50" s="180"/>
      <c r="N50" s="95"/>
      <c r="O50" s="620">
        <v>0</v>
      </c>
      <c r="P50" s="180"/>
      <c r="Q50" s="180"/>
      <c r="R50" s="95"/>
      <c r="S50" s="620"/>
      <c r="T50" s="180"/>
      <c r="U50" s="180"/>
      <c r="V50" s="95"/>
      <c r="W50" s="620"/>
      <c r="X50" s="180"/>
      <c r="Y50" s="180"/>
      <c r="Z50" s="95"/>
      <c r="AA50" s="86"/>
      <c r="AB50" s="86"/>
      <c r="AC50" s="86"/>
      <c r="AD50" s="86"/>
      <c r="AE50" s="86"/>
      <c r="AF50" s="86"/>
      <c r="AG50" s="86"/>
      <c r="AH50" s="86"/>
      <c r="AI50" s="86"/>
      <c r="AJ50" s="86"/>
    </row>
    <row r="51" spans="1:36" s="94" customFormat="1" ht="27.6">
      <c r="A51" s="86"/>
      <c r="B51" s="618" t="s">
        <v>236</v>
      </c>
      <c r="C51" s="621"/>
      <c r="D51" s="622"/>
      <c r="E51" s="623">
        <v>0.27550000000000002</v>
      </c>
      <c r="F51" s="624"/>
      <c r="G51" s="621"/>
      <c r="H51" s="40"/>
      <c r="I51" s="623">
        <v>0.27550000000000002</v>
      </c>
      <c r="J51" s="626"/>
      <c r="K51" s="621"/>
      <c r="L51" s="40"/>
      <c r="M51" s="623">
        <v>0.27550000000000002</v>
      </c>
      <c r="N51" s="626"/>
      <c r="O51" s="621"/>
      <c r="P51" s="40"/>
      <c r="Q51" s="623">
        <v>0</v>
      </c>
      <c r="R51" s="626"/>
      <c r="S51" s="621"/>
      <c r="T51" s="40"/>
      <c r="U51" s="628"/>
      <c r="V51" s="626"/>
      <c r="W51" s="621"/>
      <c r="X51" s="40"/>
      <c r="Y51" s="628"/>
      <c r="Z51" s="626"/>
      <c r="AA51" s="86"/>
      <c r="AB51" s="86"/>
      <c r="AC51" s="86"/>
      <c r="AD51" s="86"/>
      <c r="AE51" s="86"/>
      <c r="AF51" s="86"/>
      <c r="AG51" s="86"/>
      <c r="AH51" s="86"/>
      <c r="AI51" s="86"/>
      <c r="AJ51" s="86"/>
    </row>
    <row r="52" spans="1:36" s="98" customFormat="1">
      <c r="A52" s="96"/>
      <c r="B52" s="609" t="s">
        <v>24</v>
      </c>
      <c r="C52" s="610">
        <f>SUM(C50)</f>
        <v>0</v>
      </c>
      <c r="D52" s="611"/>
      <c r="E52" s="611">
        <f>SUM(E51)</f>
        <v>0.27550000000000002</v>
      </c>
      <c r="F52" s="612"/>
      <c r="G52" s="610">
        <f>SUM(G50)</f>
        <v>0</v>
      </c>
      <c r="H52" s="611"/>
      <c r="I52" s="611">
        <f>SUM(I51)</f>
        <v>0.27550000000000002</v>
      </c>
      <c r="J52" s="613"/>
      <c r="K52" s="614">
        <f>SUM(K50:K50)</f>
        <v>0</v>
      </c>
      <c r="L52" s="615"/>
      <c r="M52" s="616">
        <f>SUM(M51)</f>
        <v>0.27550000000000002</v>
      </c>
      <c r="N52" s="613"/>
      <c r="O52" s="614">
        <f>SUM(O50:O50)</f>
        <v>0</v>
      </c>
      <c r="P52" s="615"/>
      <c r="Q52" s="616">
        <f>SUM(Q51)</f>
        <v>0</v>
      </c>
      <c r="R52" s="613"/>
      <c r="S52" s="614">
        <f>SUM(S50:S50)</f>
        <v>0</v>
      </c>
      <c r="T52" s="615"/>
      <c r="U52" s="616">
        <f>SUM(U51)</f>
        <v>0</v>
      </c>
      <c r="V52" s="613"/>
      <c r="W52" s="614">
        <f>SUM(W50:W50)</f>
        <v>0</v>
      </c>
      <c r="X52" s="615"/>
      <c r="Y52" s="616">
        <f>SUM(Y51)</f>
        <v>0</v>
      </c>
      <c r="Z52" s="613"/>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157</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34</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0" orientation="landscape" r:id="rId1"/>
  <headerFooter>
    <oddFooter>&amp;L&amp;"-,Bold"&amp;F&amp;C&amp;"Tahoma,Bold"- PUBLIC -&amp;R&amp;"-,Bold"&amp;12A-&amp;P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AJ271"/>
  <sheetViews>
    <sheetView showGridLines="0" view="pageBreakPreview" topLeftCell="B1" zoomScale="60" zoomScaleNormal="70" workbookViewId="0">
      <selection activeCell="B1" sqref="B1:Z1"/>
    </sheetView>
  </sheetViews>
  <sheetFormatPr defaultColWidth="9.28515625" defaultRowHeight="13.8"/>
  <cols>
    <col min="1" max="1" width="1.85546875" style="29" customWidth="1"/>
    <col min="2" max="2" width="60.7109375" style="1" customWidth="1"/>
    <col min="3" max="3" width="14.140625" style="1" customWidth="1"/>
    <col min="4" max="4" width="13.5703125" style="1" customWidth="1"/>
    <col min="5" max="5" width="12.42578125" style="1" customWidth="1"/>
    <col min="6" max="6" width="17.42578125" style="1" customWidth="1"/>
    <col min="7" max="7" width="14.7109375" style="1" customWidth="1"/>
    <col min="8" max="8" width="13.42578125" style="1" customWidth="1"/>
    <col min="9" max="9" width="13.140625" style="1" customWidth="1"/>
    <col min="10" max="10" width="17" style="1" customWidth="1"/>
    <col min="11" max="11" width="14.28515625" style="1" customWidth="1"/>
    <col min="12" max="13" width="13.42578125" style="1" customWidth="1"/>
    <col min="14" max="14" width="17.7109375" style="1" customWidth="1"/>
    <col min="15" max="15" width="14.42578125" style="1" customWidth="1"/>
    <col min="16" max="16" width="12.140625" style="1" customWidth="1"/>
    <col min="17" max="17" width="13.140625" style="1" customWidth="1"/>
    <col min="18" max="18" width="17.7109375" style="1" customWidth="1"/>
    <col min="19" max="19" width="14.42578125" style="1" customWidth="1"/>
    <col min="20" max="20" width="13.42578125" style="1" customWidth="1"/>
    <col min="21" max="21" width="13.140625" style="1" customWidth="1"/>
    <col min="22" max="22" width="18.85546875" style="1" customWidth="1"/>
    <col min="23" max="23" width="14.42578125" style="1" customWidth="1"/>
    <col min="24" max="24" width="12.7109375" style="1" customWidth="1"/>
    <col min="25" max="25" width="12.140625" style="1" customWidth="1"/>
    <col min="26" max="26" width="17.5703125" style="1" customWidth="1"/>
    <col min="27" max="27" width="4.42578125" style="29" customWidth="1"/>
    <col min="28" max="115" width="9.28515625" style="1" customWidth="1"/>
    <col min="116" max="116" width="10.7109375" style="1" customWidth="1"/>
    <col min="117" max="16384" width="9.28515625" style="1"/>
  </cols>
  <sheetData>
    <row r="1" spans="1:27" ht="60.6" customHeight="1">
      <c r="B1" s="744" t="s">
        <v>318</v>
      </c>
      <c r="C1" s="744"/>
      <c r="D1" s="744"/>
      <c r="E1" s="744"/>
      <c r="F1" s="744"/>
      <c r="G1" s="744"/>
      <c r="H1" s="744"/>
      <c r="I1" s="744"/>
      <c r="J1" s="744"/>
      <c r="K1" s="744"/>
      <c r="L1" s="744"/>
      <c r="M1" s="744"/>
      <c r="N1" s="744"/>
      <c r="O1" s="744"/>
      <c r="P1" s="744"/>
      <c r="Q1" s="744"/>
      <c r="R1" s="744"/>
      <c r="S1" s="744"/>
      <c r="T1" s="744"/>
      <c r="U1" s="744"/>
      <c r="V1" s="744"/>
      <c r="W1" s="744"/>
      <c r="X1" s="744"/>
      <c r="Y1" s="744"/>
      <c r="Z1" s="744"/>
    </row>
    <row r="2" spans="1:27" s="30" customFormat="1">
      <c r="B2" s="218" t="s">
        <v>0</v>
      </c>
    </row>
    <row r="3" spans="1:27" s="30" customFormat="1">
      <c r="B3" s="218" t="s">
        <v>118</v>
      </c>
    </row>
    <row r="4" spans="1:27" s="29" customFormat="1" ht="19.5" customHeight="1"/>
    <row r="5" spans="1:27" s="7" customFormat="1" ht="20.25" customHeight="1">
      <c r="A5" s="31"/>
      <c r="B5" s="89" t="s">
        <v>319</v>
      </c>
      <c r="C5" s="761" t="s">
        <v>1</v>
      </c>
      <c r="D5" s="761"/>
      <c r="E5" s="761"/>
      <c r="F5" s="761"/>
      <c r="G5" s="761" t="s">
        <v>2</v>
      </c>
      <c r="H5" s="761"/>
      <c r="I5" s="761"/>
      <c r="J5" s="761"/>
      <c r="K5" s="761" t="s">
        <v>3</v>
      </c>
      <c r="L5" s="761"/>
      <c r="M5" s="761"/>
      <c r="N5" s="761"/>
      <c r="O5" s="761" t="s">
        <v>4</v>
      </c>
      <c r="P5" s="761"/>
      <c r="Q5" s="761"/>
      <c r="R5" s="761"/>
      <c r="S5" s="761" t="s">
        <v>5</v>
      </c>
      <c r="T5" s="761"/>
      <c r="U5" s="761"/>
      <c r="V5" s="762"/>
      <c r="W5" s="763" t="s">
        <v>6</v>
      </c>
      <c r="X5" s="763"/>
      <c r="Y5" s="763"/>
      <c r="Z5" s="763"/>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4" t="s">
        <v>23</v>
      </c>
      <c r="W6" s="315" t="s">
        <v>20</v>
      </c>
      <c r="X6" s="314" t="s">
        <v>21</v>
      </c>
      <c r="Y6" s="314" t="s">
        <v>22</v>
      </c>
      <c r="Z6" s="316" t="s">
        <v>23</v>
      </c>
    </row>
    <row r="7" spans="1:27">
      <c r="B7" s="302" t="s">
        <v>188</v>
      </c>
      <c r="C7" s="354"/>
      <c r="D7" s="333"/>
      <c r="E7" s="333"/>
      <c r="F7" s="334"/>
      <c r="G7" s="335"/>
      <c r="H7" s="333"/>
      <c r="I7" s="333"/>
      <c r="J7" s="334"/>
      <c r="K7" s="336"/>
      <c r="L7" s="333"/>
      <c r="M7" s="333"/>
      <c r="N7" s="337"/>
      <c r="O7" s="336"/>
      <c r="P7" s="338"/>
      <c r="Q7" s="338"/>
      <c r="R7" s="337"/>
      <c r="S7" s="336"/>
      <c r="T7" s="338"/>
      <c r="U7" s="338"/>
      <c r="V7" s="337"/>
      <c r="W7" s="336"/>
      <c r="X7" s="333"/>
      <c r="Y7" s="333"/>
      <c r="Z7" s="347"/>
    </row>
    <row r="8" spans="1:27">
      <c r="B8" s="34" t="str">
        <f>API</f>
        <v>Agricultural &amp; Pumping Interruptible (API)</v>
      </c>
      <c r="C8" s="607"/>
      <c r="D8" s="180">
        <v>0</v>
      </c>
      <c r="E8" s="569">
        <v>0</v>
      </c>
      <c r="F8" s="490">
        <f t="shared" ref="F8:F11" si="0">IF(D8="","",SUM(C8:E8))</f>
        <v>0</v>
      </c>
      <c r="G8" s="481"/>
      <c r="H8" s="569">
        <v>0</v>
      </c>
      <c r="I8" s="569">
        <v>0</v>
      </c>
      <c r="J8" s="490">
        <f t="shared" ref="J8:J11" si="1">IF(H8="","",SUM(G8:I8))</f>
        <v>0</v>
      </c>
      <c r="K8" s="481"/>
      <c r="L8" s="180">
        <v>0</v>
      </c>
      <c r="M8" s="180">
        <v>0</v>
      </c>
      <c r="N8" s="490">
        <f t="shared" ref="N8:N11" si="2">IF(L8="","",SUM(K8:M8))</f>
        <v>0</v>
      </c>
      <c r="O8" s="481"/>
      <c r="P8" s="180">
        <v>0</v>
      </c>
      <c r="Q8" s="180">
        <v>0</v>
      </c>
      <c r="R8" s="268">
        <f t="shared" ref="R8:R11" si="3">IF(P8="","",SUM(O8:Q8))</f>
        <v>0</v>
      </c>
      <c r="S8" s="481"/>
      <c r="T8" s="180">
        <v>0</v>
      </c>
      <c r="U8" s="180">
        <v>0</v>
      </c>
      <c r="V8" s="268">
        <f t="shared" ref="V8:V11" si="4">IF(T8="","",SUM(S8:U8))</f>
        <v>0</v>
      </c>
      <c r="W8" s="481"/>
      <c r="X8" s="180">
        <v>0</v>
      </c>
      <c r="Y8" s="180">
        <v>0</v>
      </c>
      <c r="Z8" s="95">
        <f t="shared" ref="Z8:Z11" si="5">IF(X8="","",SUM(W8:Y8))</f>
        <v>0</v>
      </c>
    </row>
    <row r="9" spans="1:27">
      <c r="B9" s="34" t="str">
        <f>BIPG</f>
        <v>Base Interruptible Program (BIP)</v>
      </c>
      <c r="C9" s="607"/>
      <c r="D9" s="180">
        <v>0</v>
      </c>
      <c r="E9" s="569">
        <v>0</v>
      </c>
      <c r="F9" s="490">
        <f t="shared" si="0"/>
        <v>0</v>
      </c>
      <c r="G9" s="481"/>
      <c r="H9" s="569">
        <v>0</v>
      </c>
      <c r="I9" s="569">
        <v>0</v>
      </c>
      <c r="J9" s="490">
        <f t="shared" si="1"/>
        <v>0</v>
      </c>
      <c r="K9" s="481"/>
      <c r="L9" s="180">
        <v>0</v>
      </c>
      <c r="M9" s="180">
        <v>0</v>
      </c>
      <c r="N9" s="490">
        <f t="shared" si="2"/>
        <v>0</v>
      </c>
      <c r="O9" s="481"/>
      <c r="P9" s="180">
        <v>0</v>
      </c>
      <c r="Q9" s="180">
        <v>0</v>
      </c>
      <c r="R9" s="268">
        <f t="shared" si="3"/>
        <v>0</v>
      </c>
      <c r="S9" s="481"/>
      <c r="T9" s="180">
        <v>0</v>
      </c>
      <c r="U9" s="180">
        <v>0</v>
      </c>
      <c r="V9" s="268">
        <f t="shared" si="4"/>
        <v>0</v>
      </c>
      <c r="W9" s="481"/>
      <c r="X9" s="180">
        <v>0</v>
      </c>
      <c r="Y9" s="180">
        <v>0</v>
      </c>
      <c r="Z9" s="95">
        <f t="shared" si="5"/>
        <v>0</v>
      </c>
    </row>
    <row r="10" spans="1:27">
      <c r="B10" s="34" t="str">
        <f>CBPG</f>
        <v>Capacity Bidding Program (CBP)</v>
      </c>
      <c r="C10" s="608"/>
      <c r="D10" s="444">
        <v>0</v>
      </c>
      <c r="E10" s="570">
        <v>0</v>
      </c>
      <c r="F10" s="490">
        <f t="shared" si="0"/>
        <v>0</v>
      </c>
      <c r="G10" s="481"/>
      <c r="H10" s="570">
        <v>0</v>
      </c>
      <c r="I10" s="570">
        <v>0</v>
      </c>
      <c r="J10" s="490">
        <f t="shared" si="1"/>
        <v>0</v>
      </c>
      <c r="K10" s="482"/>
      <c r="L10" s="180">
        <v>0</v>
      </c>
      <c r="M10" s="180">
        <v>0</v>
      </c>
      <c r="N10" s="490">
        <f t="shared" si="2"/>
        <v>0</v>
      </c>
      <c r="O10" s="482"/>
      <c r="P10" s="180">
        <v>0</v>
      </c>
      <c r="Q10" s="180">
        <v>0</v>
      </c>
      <c r="R10" s="268">
        <f t="shared" si="3"/>
        <v>0</v>
      </c>
      <c r="S10" s="481"/>
      <c r="T10" s="180">
        <v>0</v>
      </c>
      <c r="U10" s="180">
        <v>0</v>
      </c>
      <c r="V10" s="268">
        <f t="shared" si="4"/>
        <v>0</v>
      </c>
      <c r="W10" s="481"/>
      <c r="X10" s="180">
        <v>0</v>
      </c>
      <c r="Y10" s="180">
        <v>0</v>
      </c>
      <c r="Z10" s="95">
        <f t="shared" si="5"/>
        <v>0</v>
      </c>
    </row>
    <row r="11" spans="1:27">
      <c r="B11" s="34" t="str">
        <f>SDPG</f>
        <v>Summer Discount Plan Program (SDP)</v>
      </c>
      <c r="C11" s="607"/>
      <c r="D11" s="180">
        <v>0</v>
      </c>
      <c r="E11" s="569">
        <v>0</v>
      </c>
      <c r="F11" s="490">
        <f t="shared" si="0"/>
        <v>0</v>
      </c>
      <c r="G11" s="481"/>
      <c r="H11" s="569">
        <v>0</v>
      </c>
      <c r="I11" s="569">
        <v>0</v>
      </c>
      <c r="J11" s="490">
        <f t="shared" si="1"/>
        <v>0</v>
      </c>
      <c r="K11" s="481"/>
      <c r="L11" s="180">
        <v>0</v>
      </c>
      <c r="M11" s="180">
        <v>0</v>
      </c>
      <c r="N11" s="490">
        <f t="shared" si="2"/>
        <v>0</v>
      </c>
      <c r="O11" s="481"/>
      <c r="P11" s="180">
        <v>0</v>
      </c>
      <c r="Q11" s="180">
        <v>0</v>
      </c>
      <c r="R11" s="268">
        <f t="shared" si="3"/>
        <v>0</v>
      </c>
      <c r="S11" s="481"/>
      <c r="T11" s="180">
        <v>0</v>
      </c>
      <c r="U11" s="180">
        <v>0</v>
      </c>
      <c r="V11" s="268">
        <f t="shared" si="4"/>
        <v>0</v>
      </c>
      <c r="W11" s="481"/>
      <c r="X11" s="180">
        <v>0</v>
      </c>
      <c r="Y11" s="180">
        <v>0</v>
      </c>
      <c r="Z11" s="320">
        <f t="shared" si="5"/>
        <v>0</v>
      </c>
    </row>
    <row r="12" spans="1:27" s="2" customFormat="1">
      <c r="A12" s="36"/>
      <c r="B12" s="508" t="s">
        <v>190</v>
      </c>
      <c r="C12" s="317"/>
      <c r="D12" s="311">
        <f t="shared" ref="D12:Z12" si="6">SUM(D8:D11)</f>
        <v>0</v>
      </c>
      <c r="E12" s="311">
        <f t="shared" si="6"/>
        <v>0</v>
      </c>
      <c r="F12" s="312">
        <f t="shared" si="6"/>
        <v>0</v>
      </c>
      <c r="G12" s="311"/>
      <c r="H12" s="311">
        <f t="shared" si="6"/>
        <v>0</v>
      </c>
      <c r="I12" s="311">
        <f t="shared" si="6"/>
        <v>0</v>
      </c>
      <c r="J12" s="312">
        <f t="shared" si="6"/>
        <v>0</v>
      </c>
      <c r="K12" s="311"/>
      <c r="L12" s="311">
        <f t="shared" si="6"/>
        <v>0</v>
      </c>
      <c r="M12" s="311">
        <f t="shared" si="6"/>
        <v>0</v>
      </c>
      <c r="N12" s="311">
        <f t="shared" si="6"/>
        <v>0</v>
      </c>
      <c r="O12" s="311"/>
      <c r="P12" s="311">
        <f t="shared" si="6"/>
        <v>0</v>
      </c>
      <c r="Q12" s="311">
        <f t="shared" si="6"/>
        <v>0</v>
      </c>
      <c r="R12" s="312">
        <f t="shared" si="6"/>
        <v>0</v>
      </c>
      <c r="S12" s="311"/>
      <c r="T12" s="311">
        <f t="shared" si="6"/>
        <v>0</v>
      </c>
      <c r="U12" s="311">
        <f t="shared" si="6"/>
        <v>0</v>
      </c>
      <c r="V12" s="311">
        <f t="shared" si="6"/>
        <v>0</v>
      </c>
      <c r="W12" s="317"/>
      <c r="X12" s="311">
        <f t="shared" si="6"/>
        <v>0</v>
      </c>
      <c r="Y12" s="311">
        <f t="shared" si="6"/>
        <v>0</v>
      </c>
      <c r="Z12" s="312">
        <f t="shared" si="6"/>
        <v>0</v>
      </c>
      <c r="AA12" s="36"/>
    </row>
    <row r="13" spans="1:27" ht="2.1" customHeight="1">
      <c r="B13" s="319"/>
      <c r="C13" s="313"/>
      <c r="D13" s="313"/>
      <c r="E13" s="313"/>
      <c r="F13" s="313"/>
      <c r="G13" s="313"/>
      <c r="H13" s="313"/>
      <c r="I13" s="313"/>
      <c r="J13" s="313"/>
      <c r="K13" s="313"/>
      <c r="L13" s="313"/>
      <c r="M13" s="313"/>
      <c r="N13" s="513"/>
      <c r="O13" s="313"/>
      <c r="P13" s="313"/>
      <c r="Q13" s="313"/>
      <c r="R13" s="313"/>
      <c r="S13" s="313"/>
      <c r="T13" s="313"/>
      <c r="U13" s="272"/>
      <c r="V13" s="268"/>
      <c r="W13" s="318"/>
      <c r="X13" s="272"/>
      <c r="Y13" s="272"/>
      <c r="Z13" s="95"/>
    </row>
    <row r="14" spans="1:27">
      <c r="B14" s="302" t="s">
        <v>189</v>
      </c>
      <c r="C14" s="344"/>
      <c r="D14" s="328"/>
      <c r="E14" s="331"/>
      <c r="F14" s="340"/>
      <c r="G14" s="344"/>
      <c r="H14" s="331"/>
      <c r="I14" s="342"/>
      <c r="J14" s="343"/>
      <c r="K14" s="344"/>
      <c r="L14" s="342"/>
      <c r="M14" s="328"/>
      <c r="N14" s="515"/>
      <c r="O14" s="342"/>
      <c r="P14" s="328"/>
      <c r="Q14" s="331"/>
      <c r="R14" s="345"/>
      <c r="S14" s="341"/>
      <c r="T14" s="331"/>
      <c r="U14" s="346"/>
      <c r="V14" s="347"/>
      <c r="W14" s="348"/>
      <c r="X14" s="349"/>
      <c r="Y14" s="349"/>
      <c r="Z14" s="347"/>
    </row>
    <row r="15" spans="1:27">
      <c r="B15" s="178" t="str">
        <f>CPP</f>
        <v>Critical Peak Pricing (CPP)</v>
      </c>
      <c r="C15" s="481"/>
      <c r="D15" s="444">
        <v>0</v>
      </c>
      <c r="E15" s="569">
        <v>0</v>
      </c>
      <c r="F15" s="268">
        <f t="shared" ref="F15:F18" si="7">IF(D15="","",SUM(C15:E15))</f>
        <v>0</v>
      </c>
      <c r="G15" s="481"/>
      <c r="H15" s="570">
        <v>0</v>
      </c>
      <c r="I15" s="569">
        <v>0</v>
      </c>
      <c r="J15" s="268">
        <f t="shared" ref="J15:J18" si="8">IF(H15="","",SUM(G15:I15))</f>
        <v>0</v>
      </c>
      <c r="K15" s="481"/>
      <c r="L15" s="180">
        <v>0</v>
      </c>
      <c r="M15" s="180">
        <v>0</v>
      </c>
      <c r="N15" s="268">
        <f t="shared" ref="N15:N18" si="9">IF(L15="","",SUM(K15:M15))</f>
        <v>0</v>
      </c>
      <c r="O15" s="481"/>
      <c r="P15" s="180">
        <v>0</v>
      </c>
      <c r="Q15" s="180">
        <v>0</v>
      </c>
      <c r="R15" s="268">
        <f t="shared" ref="R15:R18" si="10">IF(P15="","",SUM(O15:Q15))</f>
        <v>0</v>
      </c>
      <c r="S15" s="481"/>
      <c r="T15" s="180">
        <v>0</v>
      </c>
      <c r="U15" s="180">
        <v>0</v>
      </c>
      <c r="V15" s="95">
        <f t="shared" ref="V15:V18" si="11">IF(T15="","",SUM(S15:U15))</f>
        <v>0</v>
      </c>
      <c r="W15" s="481"/>
      <c r="X15" s="180">
        <v>0</v>
      </c>
      <c r="Y15" s="180">
        <v>0</v>
      </c>
      <c r="Z15" s="95">
        <f t="shared" ref="Z15:Z18" si="12">IF(X15="","",SUM(W15:Y15))</f>
        <v>0</v>
      </c>
    </row>
    <row r="16" spans="1:27">
      <c r="B16" s="259" t="str">
        <f>OBMC</f>
        <v>Optional Binding Mandatory Curtailment (OBMC)</v>
      </c>
      <c r="C16" s="481"/>
      <c r="D16" s="180">
        <v>0</v>
      </c>
      <c r="E16" s="569">
        <v>0</v>
      </c>
      <c r="F16" s="268">
        <f t="shared" si="7"/>
        <v>0</v>
      </c>
      <c r="G16" s="481"/>
      <c r="H16" s="569">
        <v>0</v>
      </c>
      <c r="I16" s="569">
        <v>0</v>
      </c>
      <c r="J16" s="268">
        <f t="shared" si="8"/>
        <v>0</v>
      </c>
      <c r="K16" s="481"/>
      <c r="L16" s="180">
        <v>0</v>
      </c>
      <c r="M16" s="180">
        <v>0</v>
      </c>
      <c r="N16" s="268">
        <f t="shared" si="9"/>
        <v>0</v>
      </c>
      <c r="O16" s="481"/>
      <c r="P16" s="180">
        <v>0</v>
      </c>
      <c r="Q16" s="180">
        <v>0</v>
      </c>
      <c r="R16" s="268">
        <f t="shared" si="10"/>
        <v>0</v>
      </c>
      <c r="S16" s="481"/>
      <c r="T16" s="180">
        <v>0</v>
      </c>
      <c r="U16" s="180">
        <v>0</v>
      </c>
      <c r="V16" s="268">
        <f t="shared" si="11"/>
        <v>0</v>
      </c>
      <c r="W16" s="481"/>
      <c r="X16" s="180">
        <v>0</v>
      </c>
      <c r="Y16" s="180">
        <v>0</v>
      </c>
      <c r="Z16" s="95">
        <f t="shared" si="12"/>
        <v>0</v>
      </c>
    </row>
    <row r="17" spans="1:36">
      <c r="B17" s="259" t="str">
        <f>RTP</f>
        <v>Real Time Pricing (RTP)</v>
      </c>
      <c r="C17" s="482"/>
      <c r="D17" s="444">
        <v>0</v>
      </c>
      <c r="E17" s="569">
        <v>0</v>
      </c>
      <c r="F17" s="268">
        <f t="shared" si="7"/>
        <v>0</v>
      </c>
      <c r="G17" s="482"/>
      <c r="H17" s="570">
        <v>0</v>
      </c>
      <c r="I17" s="569">
        <v>0</v>
      </c>
      <c r="J17" s="268">
        <f t="shared" si="8"/>
        <v>0</v>
      </c>
      <c r="K17" s="482"/>
      <c r="L17" s="180">
        <v>0</v>
      </c>
      <c r="M17" s="180">
        <v>0</v>
      </c>
      <c r="N17" s="268">
        <f t="shared" si="9"/>
        <v>0</v>
      </c>
      <c r="O17" s="482"/>
      <c r="P17" s="180">
        <v>0</v>
      </c>
      <c r="Q17" s="180">
        <v>0</v>
      </c>
      <c r="R17" s="268">
        <f t="shared" si="10"/>
        <v>0</v>
      </c>
      <c r="S17" s="481"/>
      <c r="T17" s="180">
        <v>0</v>
      </c>
      <c r="U17" s="180">
        <v>0</v>
      </c>
      <c r="V17" s="268">
        <f t="shared" si="11"/>
        <v>0</v>
      </c>
      <c r="W17" s="481"/>
      <c r="X17" s="180">
        <v>0</v>
      </c>
      <c r="Y17" s="180">
        <v>0</v>
      </c>
      <c r="Z17" s="95">
        <f t="shared" si="12"/>
        <v>0</v>
      </c>
    </row>
    <row r="18" spans="1:36">
      <c r="B18" s="34" t="str">
        <f>SLRP</f>
        <v>Scheduled Load Reduction Program (SLRP)</v>
      </c>
      <c r="C18" s="483"/>
      <c r="D18" s="181">
        <v>0</v>
      </c>
      <c r="E18" s="571">
        <v>0</v>
      </c>
      <c r="F18" s="268">
        <f t="shared" si="7"/>
        <v>0</v>
      </c>
      <c r="G18" s="483"/>
      <c r="H18" s="571">
        <v>0</v>
      </c>
      <c r="I18" s="571">
        <v>0</v>
      </c>
      <c r="J18" s="268">
        <f t="shared" si="8"/>
        <v>0</v>
      </c>
      <c r="K18" s="481"/>
      <c r="L18" s="181">
        <v>0</v>
      </c>
      <c r="M18" s="181">
        <v>0</v>
      </c>
      <c r="N18" s="268">
        <f t="shared" si="9"/>
        <v>0</v>
      </c>
      <c r="O18" s="481"/>
      <c r="P18" s="181">
        <v>0</v>
      </c>
      <c r="Q18" s="181">
        <v>0</v>
      </c>
      <c r="R18" s="268">
        <f t="shared" si="10"/>
        <v>0</v>
      </c>
      <c r="S18" s="523"/>
      <c r="T18" s="181">
        <v>0</v>
      </c>
      <c r="U18" s="181">
        <v>0</v>
      </c>
      <c r="V18" s="268">
        <f t="shared" si="11"/>
        <v>0</v>
      </c>
      <c r="W18" s="481"/>
      <c r="X18" s="180">
        <v>0</v>
      </c>
      <c r="Y18" s="180">
        <v>0</v>
      </c>
      <c r="Z18" s="320">
        <f t="shared" si="12"/>
        <v>0</v>
      </c>
    </row>
    <row r="19" spans="1:36" s="2" customFormat="1">
      <c r="A19" s="36"/>
      <c r="B19" s="309" t="s">
        <v>190</v>
      </c>
      <c r="C19" s="317"/>
      <c r="D19" s="311">
        <f>SUM(D15:D18)</f>
        <v>0</v>
      </c>
      <c r="E19" s="311">
        <f t="shared" ref="E19:Z19" si="13">SUM(E15:E18)</f>
        <v>0</v>
      </c>
      <c r="F19" s="312">
        <f t="shared" si="13"/>
        <v>0</v>
      </c>
      <c r="G19" s="311"/>
      <c r="H19" s="311">
        <f t="shared" si="13"/>
        <v>0</v>
      </c>
      <c r="I19" s="311">
        <f t="shared" si="13"/>
        <v>0</v>
      </c>
      <c r="J19" s="312">
        <f t="shared" si="13"/>
        <v>0</v>
      </c>
      <c r="K19" s="311"/>
      <c r="L19" s="311">
        <f t="shared" si="13"/>
        <v>0</v>
      </c>
      <c r="M19" s="311">
        <f t="shared" si="13"/>
        <v>0</v>
      </c>
      <c r="N19" s="311">
        <f t="shared" si="13"/>
        <v>0</v>
      </c>
      <c r="O19" s="311"/>
      <c r="P19" s="311">
        <f t="shared" si="13"/>
        <v>0</v>
      </c>
      <c r="Q19" s="311">
        <f t="shared" si="13"/>
        <v>0</v>
      </c>
      <c r="R19" s="312">
        <f t="shared" si="13"/>
        <v>0</v>
      </c>
      <c r="S19" s="311"/>
      <c r="T19" s="311">
        <f t="shared" si="13"/>
        <v>0</v>
      </c>
      <c r="U19" s="311">
        <f t="shared" si="13"/>
        <v>0</v>
      </c>
      <c r="V19" s="312">
        <f t="shared" si="13"/>
        <v>0</v>
      </c>
      <c r="W19" s="317"/>
      <c r="X19" s="311">
        <f t="shared" si="13"/>
        <v>0</v>
      </c>
      <c r="Y19" s="311">
        <f t="shared" si="13"/>
        <v>0</v>
      </c>
      <c r="Z19" s="312">
        <f t="shared" si="13"/>
        <v>0</v>
      </c>
      <c r="AA19" s="36"/>
    </row>
    <row r="20" spans="1:36" ht="2.1" customHeight="1">
      <c r="B20" s="275"/>
      <c r="C20" s="275"/>
      <c r="D20" s="276"/>
      <c r="E20" s="276"/>
      <c r="F20" s="277"/>
      <c r="G20" s="275"/>
      <c r="H20" s="278"/>
      <c r="I20" s="278"/>
      <c r="J20" s="279"/>
      <c r="K20" s="280"/>
      <c r="L20" s="278">
        <v>0</v>
      </c>
      <c r="M20" s="278">
        <v>0</v>
      </c>
      <c r="N20" s="279">
        <v>0</v>
      </c>
      <c r="O20" s="280"/>
      <c r="P20" s="278">
        <v>0</v>
      </c>
      <c r="Q20" s="278">
        <v>0</v>
      </c>
      <c r="R20" s="279">
        <v>0</v>
      </c>
      <c r="S20" s="280"/>
      <c r="T20" s="278"/>
      <c r="U20" s="278"/>
      <c r="V20" s="279"/>
      <c r="W20" s="280"/>
      <c r="X20" s="278"/>
      <c r="Y20" s="278"/>
      <c r="Z20" s="279"/>
    </row>
    <row r="21" spans="1:36"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2" customFormat="1">
      <c r="A22" s="36"/>
      <c r="B22" s="104" t="s">
        <v>23</v>
      </c>
      <c r="C22" s="104"/>
      <c r="D22" s="105">
        <f>D12+D19</f>
        <v>0</v>
      </c>
      <c r="E22" s="105">
        <f>E12+E19</f>
        <v>0</v>
      </c>
      <c r="F22" s="106">
        <f>F12+F19</f>
        <v>0</v>
      </c>
      <c r="G22" s="104"/>
      <c r="H22" s="105">
        <f>H12+H19</f>
        <v>0</v>
      </c>
      <c r="I22" s="105">
        <f>I12+I19</f>
        <v>0</v>
      </c>
      <c r="J22" s="106">
        <f>J12+J19</f>
        <v>0</v>
      </c>
      <c r="K22" s="109"/>
      <c r="L22" s="107">
        <f>L12+L19</f>
        <v>0</v>
      </c>
      <c r="M22" s="107">
        <f>M12+M19</f>
        <v>0</v>
      </c>
      <c r="N22" s="108">
        <f>N12+N19</f>
        <v>0</v>
      </c>
      <c r="O22" s="109"/>
      <c r="P22" s="107">
        <f>P12+P19</f>
        <v>0</v>
      </c>
      <c r="Q22" s="107">
        <f>Q12+Q19</f>
        <v>0</v>
      </c>
      <c r="R22" s="108">
        <f>R12+R19</f>
        <v>0</v>
      </c>
      <c r="S22" s="111"/>
      <c r="T22" s="107">
        <f>T12+T19</f>
        <v>0</v>
      </c>
      <c r="U22" s="107">
        <f>U12+U19</f>
        <v>0</v>
      </c>
      <c r="V22" s="108">
        <f>V12+V19</f>
        <v>0</v>
      </c>
      <c r="W22" s="109"/>
      <c r="X22" s="107">
        <f>X12+X19</f>
        <v>0</v>
      </c>
      <c r="Y22" s="107">
        <f>Y12+Y19</f>
        <v>0</v>
      </c>
      <c r="Z22" s="108">
        <f>Z12+Z19</f>
        <v>0</v>
      </c>
      <c r="AA22" s="36"/>
    </row>
    <row r="23" spans="1:36">
      <c r="B23" s="98"/>
      <c r="C23" s="98"/>
      <c r="D23" s="489"/>
      <c r="E23" s="489"/>
      <c r="F23" s="489"/>
      <c r="G23" s="98"/>
      <c r="H23" s="489"/>
      <c r="I23" s="489"/>
      <c r="J23" s="489"/>
      <c r="K23" s="490"/>
      <c r="L23" s="490"/>
      <c r="M23" s="490"/>
      <c r="N23" s="490"/>
      <c r="O23" s="490"/>
      <c r="P23" s="490"/>
      <c r="Q23" s="490"/>
      <c r="R23" s="490"/>
      <c r="S23" s="490"/>
      <c r="T23" s="490"/>
      <c r="U23" s="490"/>
      <c r="V23" s="490"/>
      <c r="W23" s="490"/>
      <c r="X23" s="490"/>
      <c r="Y23" s="490"/>
      <c r="Z23" s="490"/>
    </row>
    <row r="24" spans="1:36" s="94" customFormat="1">
      <c r="A24" s="86"/>
      <c r="B24" s="302" t="s">
        <v>25</v>
      </c>
      <c r="C24" s="344"/>
      <c r="D24" s="619"/>
      <c r="E24" s="617"/>
      <c r="F24" s="340"/>
      <c r="G24" s="344"/>
      <c r="H24" s="617"/>
      <c r="I24" s="625"/>
      <c r="J24" s="343"/>
      <c r="K24" s="344"/>
      <c r="L24" s="625"/>
      <c r="M24" s="619"/>
      <c r="N24" s="627"/>
      <c r="O24" s="344"/>
      <c r="P24" s="625"/>
      <c r="Q24" s="619"/>
      <c r="R24" s="627"/>
      <c r="S24" s="344"/>
      <c r="T24" s="625"/>
      <c r="U24" s="619"/>
      <c r="V24" s="627"/>
      <c r="W24" s="344"/>
      <c r="X24" s="625"/>
      <c r="Y24" s="619"/>
      <c r="Z24" s="627"/>
      <c r="AA24" s="86"/>
      <c r="AB24" s="86"/>
      <c r="AC24" s="86"/>
      <c r="AD24" s="86"/>
      <c r="AE24" s="86"/>
      <c r="AF24" s="86"/>
      <c r="AG24" s="86"/>
      <c r="AH24" s="86"/>
      <c r="AI24" s="86"/>
      <c r="AJ24" s="86"/>
    </row>
    <row r="25" spans="1:36" s="94" customFormat="1">
      <c r="A25" s="86"/>
      <c r="B25" s="178" t="s">
        <v>235</v>
      </c>
      <c r="C25" s="620">
        <v>0</v>
      </c>
      <c r="D25" s="570"/>
      <c r="E25" s="569"/>
      <c r="F25" s="95"/>
      <c r="G25" s="620">
        <v>0</v>
      </c>
      <c r="H25" s="444"/>
      <c r="I25" s="180"/>
      <c r="J25" s="95"/>
      <c r="K25" s="620">
        <v>0</v>
      </c>
      <c r="L25" s="180"/>
      <c r="M25" s="180"/>
      <c r="N25" s="95"/>
      <c r="O25" s="620">
        <v>0</v>
      </c>
      <c r="P25" s="180"/>
      <c r="Q25" s="180"/>
      <c r="R25" s="95"/>
      <c r="S25" s="620">
        <v>0</v>
      </c>
      <c r="T25" s="180"/>
      <c r="U25" s="180"/>
      <c r="V25" s="95"/>
      <c r="W25" s="620">
        <v>0</v>
      </c>
      <c r="X25" s="180"/>
      <c r="Y25" s="180"/>
      <c r="Z25" s="95"/>
      <c r="AA25" s="86"/>
      <c r="AB25" s="86"/>
      <c r="AC25" s="86"/>
      <c r="AD25" s="86"/>
      <c r="AE25" s="86"/>
      <c r="AF25" s="86"/>
      <c r="AG25" s="86"/>
      <c r="AH25" s="86"/>
      <c r="AI25" s="86"/>
      <c r="AJ25" s="86"/>
    </row>
    <row r="26" spans="1:36" s="94" customFormat="1" ht="27.6">
      <c r="A26" s="86"/>
      <c r="B26" s="618" t="s">
        <v>236</v>
      </c>
      <c r="C26" s="621"/>
      <c r="D26" s="622"/>
      <c r="E26" s="623">
        <v>0</v>
      </c>
      <c r="F26" s="624"/>
      <c r="G26" s="621"/>
      <c r="H26" s="40"/>
      <c r="I26" s="511">
        <v>0</v>
      </c>
      <c r="J26" s="626"/>
      <c r="K26" s="621"/>
      <c r="L26" s="40"/>
      <c r="M26" s="628">
        <v>0</v>
      </c>
      <c r="N26" s="626"/>
      <c r="O26" s="621"/>
      <c r="P26" s="40"/>
      <c r="Q26" s="628">
        <v>0</v>
      </c>
      <c r="R26" s="626"/>
      <c r="S26" s="621"/>
      <c r="T26" s="40"/>
      <c r="U26" s="628">
        <v>0</v>
      </c>
      <c r="V26" s="626"/>
      <c r="W26" s="621"/>
      <c r="X26" s="40"/>
      <c r="Y26" s="628">
        <v>0</v>
      </c>
      <c r="Z26" s="626"/>
      <c r="AA26" s="86"/>
      <c r="AB26" s="86"/>
      <c r="AC26" s="86"/>
      <c r="AD26" s="86"/>
      <c r="AE26" s="86"/>
      <c r="AF26" s="86"/>
      <c r="AG26" s="86"/>
      <c r="AH26" s="86"/>
      <c r="AI26" s="86"/>
      <c r="AJ26" s="86"/>
    </row>
    <row r="27" spans="1:36" s="98" customFormat="1">
      <c r="A27" s="96"/>
      <c r="B27" s="609" t="s">
        <v>24</v>
      </c>
      <c r="C27" s="610">
        <f>SUM(C25)</f>
        <v>0</v>
      </c>
      <c r="D27" s="611"/>
      <c r="E27" s="611">
        <f>SUM(E26)</f>
        <v>0</v>
      </c>
      <c r="F27" s="612"/>
      <c r="G27" s="610">
        <f>SUM(G25)</f>
        <v>0</v>
      </c>
      <c r="H27" s="611"/>
      <c r="I27" s="611">
        <f>SUM(I26)</f>
        <v>0</v>
      </c>
      <c r="J27" s="613"/>
      <c r="K27" s="614">
        <f>SUM(K25:K25)</f>
        <v>0</v>
      </c>
      <c r="L27" s="615"/>
      <c r="M27" s="616">
        <f>SUM(M26)</f>
        <v>0</v>
      </c>
      <c r="N27" s="613"/>
      <c r="O27" s="614">
        <f>SUM(O25:O25)</f>
        <v>0</v>
      </c>
      <c r="P27" s="615"/>
      <c r="Q27" s="616">
        <f>SUM(Q26)</f>
        <v>0</v>
      </c>
      <c r="R27" s="613"/>
      <c r="S27" s="614">
        <f>SUM(S25:S25)</f>
        <v>0</v>
      </c>
      <c r="T27" s="615"/>
      <c r="U27" s="616">
        <f>SUM(U26)</f>
        <v>0</v>
      </c>
      <c r="V27" s="613"/>
      <c r="W27" s="614">
        <f>SUM(W25:W25)</f>
        <v>0</v>
      </c>
      <c r="X27" s="615"/>
      <c r="Y27" s="616">
        <f>SUM(Y26)</f>
        <v>0</v>
      </c>
      <c r="Z27" s="613"/>
      <c r="AA27" s="96"/>
      <c r="AB27" s="96"/>
      <c r="AC27" s="96"/>
      <c r="AD27" s="96"/>
      <c r="AE27" s="96"/>
      <c r="AF27" s="96"/>
      <c r="AG27" s="96"/>
      <c r="AH27" s="96"/>
      <c r="AI27" s="96"/>
      <c r="AJ27" s="96"/>
    </row>
    <row r="28" spans="1:36" s="98" customFormat="1">
      <c r="A28" s="96"/>
      <c r="B28" s="484"/>
      <c r="C28" s="484"/>
      <c r="D28" s="485"/>
      <c r="E28" s="485"/>
      <c r="F28" s="486"/>
      <c r="G28" s="484"/>
      <c r="H28" s="487"/>
      <c r="I28" s="487"/>
      <c r="J28" s="488"/>
      <c r="K28" s="488"/>
      <c r="L28" s="487"/>
      <c r="M28" s="487"/>
      <c r="N28" s="488"/>
      <c r="O28" s="488"/>
      <c r="P28" s="487"/>
      <c r="Q28" s="487"/>
      <c r="R28" s="488"/>
      <c r="S28" s="488"/>
      <c r="T28" s="487"/>
      <c r="U28" s="487"/>
      <c r="V28" s="488"/>
      <c r="W28" s="488"/>
      <c r="X28" s="487"/>
      <c r="Y28" s="487"/>
      <c r="Z28" s="488"/>
      <c r="AA28" s="96"/>
      <c r="AB28" s="96"/>
      <c r="AC28" s="96"/>
      <c r="AD28" s="96"/>
      <c r="AE28" s="96"/>
      <c r="AF28" s="96"/>
      <c r="AG28" s="96"/>
      <c r="AH28" s="96"/>
      <c r="AI28" s="96"/>
      <c r="AJ28" s="96"/>
    </row>
    <row r="29" spans="1:36" s="29" customFormat="1" ht="33.75" customHeight="1">
      <c r="B29" s="86"/>
      <c r="C29" s="149"/>
      <c r="D29" s="86"/>
      <c r="E29" s="86"/>
      <c r="F29" s="86"/>
      <c r="G29" s="86"/>
      <c r="H29" s="86"/>
      <c r="I29" s="86"/>
      <c r="J29" s="86"/>
      <c r="K29" s="86"/>
      <c r="L29" s="86"/>
      <c r="M29" s="86"/>
      <c r="N29" s="86"/>
      <c r="O29" s="86"/>
      <c r="P29" s="86"/>
      <c r="Q29" s="86"/>
      <c r="R29" s="86"/>
      <c r="S29" s="86"/>
      <c r="T29" s="86"/>
      <c r="U29" s="86"/>
      <c r="V29" s="86"/>
      <c r="W29" s="86"/>
      <c r="X29" s="86"/>
      <c r="Y29" s="86"/>
      <c r="Z29" s="86"/>
    </row>
    <row r="30" spans="1:36" s="7" customFormat="1" ht="20.25" customHeight="1">
      <c r="A30" s="31"/>
      <c r="B30" s="112"/>
      <c r="C30" s="761" t="s">
        <v>10</v>
      </c>
      <c r="D30" s="761"/>
      <c r="E30" s="761"/>
      <c r="F30" s="761"/>
      <c r="G30" s="761" t="s">
        <v>11</v>
      </c>
      <c r="H30" s="761"/>
      <c r="I30" s="761"/>
      <c r="J30" s="761" t="s">
        <v>10</v>
      </c>
      <c r="K30" s="761" t="s">
        <v>12</v>
      </c>
      <c r="L30" s="761"/>
      <c r="M30" s="761"/>
      <c r="N30" s="761" t="s">
        <v>10</v>
      </c>
      <c r="O30" s="761" t="s">
        <v>13</v>
      </c>
      <c r="P30" s="761"/>
      <c r="Q30" s="761"/>
      <c r="R30" s="761" t="s">
        <v>10</v>
      </c>
      <c r="S30" s="761" t="s">
        <v>14</v>
      </c>
      <c r="T30" s="761"/>
      <c r="U30" s="761"/>
      <c r="V30" s="761" t="s">
        <v>10</v>
      </c>
      <c r="W30" s="761" t="s">
        <v>15</v>
      </c>
      <c r="X30" s="761"/>
      <c r="Y30" s="761"/>
      <c r="Z30" s="761" t="s">
        <v>10</v>
      </c>
      <c r="AA30" s="31"/>
    </row>
    <row r="31" spans="1:36"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36">
      <c r="B32" s="302" t="s">
        <v>188</v>
      </c>
      <c r="C32" s="332"/>
      <c r="D32" s="333"/>
      <c r="E32" s="333"/>
      <c r="F32" s="334"/>
      <c r="G32" s="336"/>
      <c r="H32" s="333"/>
      <c r="I32" s="333"/>
      <c r="J32" s="334"/>
      <c r="K32" s="336"/>
      <c r="L32" s="333"/>
      <c r="M32" s="333"/>
      <c r="N32" s="337"/>
      <c r="O32" s="336"/>
      <c r="P32" s="338"/>
      <c r="Q32" s="338"/>
      <c r="R32" s="337"/>
      <c r="S32" s="336"/>
      <c r="T32" s="338"/>
      <c r="U32" s="338"/>
      <c r="V32" s="337"/>
      <c r="W32" s="336"/>
      <c r="X32" s="333"/>
      <c r="Y32" s="333"/>
      <c r="Z32" s="339"/>
    </row>
    <row r="33" spans="1:27">
      <c r="B33" s="34" t="str">
        <f>API</f>
        <v>Agricultural &amp; Pumping Interruptible (API)</v>
      </c>
      <c r="C33" s="481"/>
      <c r="D33" s="180">
        <v>0</v>
      </c>
      <c r="E33" s="569">
        <v>0</v>
      </c>
      <c r="F33" s="268">
        <f t="shared" ref="F33:F36" si="14">IF(D33="","",SUM(C33:E33))</f>
        <v>0</v>
      </c>
      <c r="G33" s="481"/>
      <c r="H33" s="180">
        <v>0</v>
      </c>
      <c r="I33" s="569">
        <v>0</v>
      </c>
      <c r="J33" s="268">
        <f t="shared" ref="J33:J36" si="15">IF(H33="","",SUM(G33:I33))</f>
        <v>0</v>
      </c>
      <c r="K33" s="481"/>
      <c r="L33" s="180">
        <v>0</v>
      </c>
      <c r="M33" s="569">
        <v>0</v>
      </c>
      <c r="N33" s="268">
        <f t="shared" ref="N33:N36" si="16">IF(L33="","",SUM(K33:M33))</f>
        <v>0</v>
      </c>
      <c r="O33" s="481"/>
      <c r="P33" s="180">
        <v>0</v>
      </c>
      <c r="Q33" s="569">
        <v>0</v>
      </c>
      <c r="R33" s="268">
        <f t="shared" ref="R33:R36" si="17">IF(P33="","",SUM(O33:Q33))</f>
        <v>0</v>
      </c>
      <c r="S33" s="481"/>
      <c r="T33" s="39"/>
      <c r="U33" s="39"/>
      <c r="V33" s="268" t="str">
        <f t="shared" ref="V33:V36" si="18">IF(T33="","",SUM(S33:U33))</f>
        <v/>
      </c>
      <c r="W33" s="481"/>
      <c r="X33" s="180"/>
      <c r="Y33" s="180"/>
      <c r="Z33" s="95" t="str">
        <f t="shared" ref="Z33:Z36" si="19">IF(X33="","",SUM(W33:Y33))</f>
        <v/>
      </c>
    </row>
    <row r="34" spans="1:27">
      <c r="B34" s="34" t="str">
        <f>BIPG</f>
        <v>Base Interruptible Program (BIP)</v>
      </c>
      <c r="C34" s="481"/>
      <c r="D34" s="180">
        <v>0</v>
      </c>
      <c r="E34" s="569">
        <v>0</v>
      </c>
      <c r="F34" s="268">
        <f t="shared" si="14"/>
        <v>0</v>
      </c>
      <c r="G34" s="481"/>
      <c r="H34" s="180">
        <v>0</v>
      </c>
      <c r="I34" s="569">
        <v>0</v>
      </c>
      <c r="J34" s="268">
        <f t="shared" si="15"/>
        <v>0</v>
      </c>
      <c r="K34" s="481"/>
      <c r="L34" s="180">
        <v>0</v>
      </c>
      <c r="M34" s="569">
        <v>0</v>
      </c>
      <c r="N34" s="268">
        <f t="shared" si="16"/>
        <v>0</v>
      </c>
      <c r="O34" s="481"/>
      <c r="P34" s="180">
        <v>0</v>
      </c>
      <c r="Q34" s="569">
        <v>0</v>
      </c>
      <c r="R34" s="268">
        <f t="shared" si="17"/>
        <v>0</v>
      </c>
      <c r="S34" s="481"/>
      <c r="T34" s="39"/>
      <c r="U34" s="39"/>
      <c r="V34" s="268" t="str">
        <f t="shared" si="18"/>
        <v/>
      </c>
      <c r="W34" s="481"/>
      <c r="X34" s="180"/>
      <c r="Y34" s="180"/>
      <c r="Z34" s="95" t="str">
        <f t="shared" si="19"/>
        <v/>
      </c>
    </row>
    <row r="35" spans="1:27">
      <c r="B35" s="34" t="str">
        <f>CBPG</f>
        <v>Capacity Bidding Program (CBP)</v>
      </c>
      <c r="C35" s="481"/>
      <c r="D35" s="444">
        <v>0</v>
      </c>
      <c r="E35" s="570">
        <v>0</v>
      </c>
      <c r="F35" s="268">
        <f t="shared" si="14"/>
        <v>0</v>
      </c>
      <c r="G35" s="481"/>
      <c r="H35" s="444">
        <v>0</v>
      </c>
      <c r="I35" s="570">
        <v>0</v>
      </c>
      <c r="J35" s="268">
        <f t="shared" si="15"/>
        <v>0</v>
      </c>
      <c r="K35" s="481"/>
      <c r="L35" s="444">
        <v>0</v>
      </c>
      <c r="M35" s="570">
        <v>0</v>
      </c>
      <c r="N35" s="268">
        <f t="shared" si="16"/>
        <v>0</v>
      </c>
      <c r="O35" s="481"/>
      <c r="P35" s="444">
        <v>0</v>
      </c>
      <c r="Q35" s="570">
        <v>0</v>
      </c>
      <c r="R35" s="268">
        <f t="shared" si="17"/>
        <v>0</v>
      </c>
      <c r="S35" s="481"/>
      <c r="T35" s="180"/>
      <c r="U35" s="180"/>
      <c r="V35" s="268" t="str">
        <f t="shared" si="18"/>
        <v/>
      </c>
      <c r="W35" s="481"/>
      <c r="X35" s="180"/>
      <c r="Y35" s="180"/>
      <c r="Z35" s="95" t="str">
        <f t="shared" si="19"/>
        <v/>
      </c>
    </row>
    <row r="36" spans="1:27">
      <c r="B36" s="34" t="str">
        <f>SDPG</f>
        <v>Summer Discount Plan Program (SDP)</v>
      </c>
      <c r="C36" s="481"/>
      <c r="D36" s="180">
        <v>0</v>
      </c>
      <c r="E36" s="569">
        <v>0</v>
      </c>
      <c r="F36" s="268">
        <f t="shared" si="14"/>
        <v>0</v>
      </c>
      <c r="G36" s="481"/>
      <c r="H36" s="180">
        <v>0</v>
      </c>
      <c r="I36" s="569">
        <v>0</v>
      </c>
      <c r="J36" s="268">
        <f t="shared" si="15"/>
        <v>0</v>
      </c>
      <c r="K36" s="481"/>
      <c r="L36" s="180">
        <v>0</v>
      </c>
      <c r="M36" s="569">
        <v>0</v>
      </c>
      <c r="N36" s="268">
        <f t="shared" si="16"/>
        <v>0</v>
      </c>
      <c r="O36" s="481"/>
      <c r="P36" s="180">
        <v>0</v>
      </c>
      <c r="Q36" s="569">
        <v>0</v>
      </c>
      <c r="R36" s="268">
        <f t="shared" si="17"/>
        <v>0</v>
      </c>
      <c r="S36" s="481"/>
      <c r="T36" s="39"/>
      <c r="U36" s="39"/>
      <c r="V36" s="268" t="str">
        <f t="shared" si="18"/>
        <v/>
      </c>
      <c r="W36" s="481"/>
      <c r="X36" s="180"/>
      <c r="Y36" s="180"/>
      <c r="Z36" s="320" t="str">
        <f t="shared" si="19"/>
        <v/>
      </c>
    </row>
    <row r="37" spans="1:27" s="2" customFormat="1">
      <c r="A37" s="36"/>
      <c r="B37" s="97" t="s">
        <v>190</v>
      </c>
      <c r="C37" s="310"/>
      <c r="D37" s="311">
        <f t="shared" ref="D37:Z37" si="20">SUM(D33:D36)</f>
        <v>0</v>
      </c>
      <c r="E37" s="311">
        <f t="shared" si="20"/>
        <v>0</v>
      </c>
      <c r="F37" s="312">
        <f t="shared" si="20"/>
        <v>0</v>
      </c>
      <c r="G37" s="311"/>
      <c r="H37" s="311">
        <f t="shared" si="20"/>
        <v>0</v>
      </c>
      <c r="I37" s="311">
        <f t="shared" si="20"/>
        <v>0</v>
      </c>
      <c r="J37" s="312">
        <f t="shared" si="20"/>
        <v>0</v>
      </c>
      <c r="K37" s="311"/>
      <c r="L37" s="311">
        <f t="shared" si="20"/>
        <v>0</v>
      </c>
      <c r="M37" s="311">
        <f t="shared" si="20"/>
        <v>0</v>
      </c>
      <c r="N37" s="312">
        <f t="shared" si="20"/>
        <v>0</v>
      </c>
      <c r="O37" s="311"/>
      <c r="P37" s="311">
        <f t="shared" si="20"/>
        <v>0</v>
      </c>
      <c r="Q37" s="311">
        <f t="shared" si="20"/>
        <v>0</v>
      </c>
      <c r="R37" s="312">
        <f t="shared" si="20"/>
        <v>0</v>
      </c>
      <c r="S37" s="311"/>
      <c r="T37" s="311">
        <f t="shared" si="20"/>
        <v>0</v>
      </c>
      <c r="U37" s="311">
        <f t="shared" si="20"/>
        <v>0</v>
      </c>
      <c r="V37" s="312">
        <f t="shared" si="20"/>
        <v>0</v>
      </c>
      <c r="W37" s="311"/>
      <c r="X37" s="311">
        <f t="shared" si="20"/>
        <v>0</v>
      </c>
      <c r="Y37" s="311">
        <f t="shared" si="20"/>
        <v>0</v>
      </c>
      <c r="Z37" s="312">
        <f t="shared" si="20"/>
        <v>0</v>
      </c>
      <c r="AA37" s="36"/>
    </row>
    <row r="38" spans="1:27" ht="2.1" customHeight="1">
      <c r="B38" s="600"/>
      <c r="C38" s="601"/>
      <c r="D38" s="602"/>
      <c r="E38" s="602"/>
      <c r="F38" s="603"/>
      <c r="G38" s="601"/>
      <c r="H38" s="604"/>
      <c r="I38" s="604"/>
      <c r="J38" s="605"/>
      <c r="K38" s="605"/>
      <c r="L38" s="604"/>
      <c r="M38" s="604"/>
      <c r="N38" s="605"/>
      <c r="O38" s="605"/>
      <c r="P38" s="604"/>
      <c r="Q38" s="604"/>
      <c r="R38" s="605"/>
      <c r="S38" s="605"/>
      <c r="T38" s="604"/>
      <c r="U38" s="604"/>
      <c r="V38" s="605"/>
      <c r="W38" s="605"/>
      <c r="X38" s="604"/>
      <c r="Y38" s="604"/>
      <c r="Z38" s="605"/>
    </row>
    <row r="39" spans="1:27">
      <c r="B39" s="302" t="s">
        <v>189</v>
      </c>
      <c r="C39" s="332"/>
      <c r="D39" s="333"/>
      <c r="E39" s="333"/>
      <c r="F39" s="334"/>
      <c r="G39" s="336"/>
      <c r="H39" s="333"/>
      <c r="I39" s="333"/>
      <c r="J39" s="334"/>
      <c r="K39" s="336"/>
      <c r="L39" s="333"/>
      <c r="M39" s="333"/>
      <c r="N39" s="337"/>
      <c r="O39" s="336"/>
      <c r="P39" s="338"/>
      <c r="Q39" s="338"/>
      <c r="R39" s="337"/>
      <c r="S39" s="336"/>
      <c r="T39" s="338"/>
      <c r="U39" s="338"/>
      <c r="V39" s="337"/>
      <c r="W39" s="336"/>
      <c r="X39" s="333"/>
      <c r="Y39" s="333"/>
      <c r="Z39" s="339"/>
    </row>
    <row r="40" spans="1:27">
      <c r="B40" s="178" t="str">
        <f>CPP</f>
        <v>Critical Peak Pricing (CPP)</v>
      </c>
      <c r="C40" s="481"/>
      <c r="D40" s="180">
        <v>0</v>
      </c>
      <c r="E40" s="569">
        <v>0</v>
      </c>
      <c r="F40" s="268">
        <f t="shared" ref="F40:F43" si="21">IF(D40="","",SUM(C40:E40))</f>
        <v>0</v>
      </c>
      <c r="G40" s="481"/>
      <c r="H40" s="180">
        <v>0</v>
      </c>
      <c r="I40" s="569">
        <v>0</v>
      </c>
      <c r="J40" s="268">
        <f t="shared" ref="J40:J43" si="22">IF(H40="","",SUM(G40:I40))</f>
        <v>0</v>
      </c>
      <c r="K40" s="481"/>
      <c r="L40" s="180">
        <v>0</v>
      </c>
      <c r="M40" s="569">
        <v>0</v>
      </c>
      <c r="N40" s="268">
        <f t="shared" ref="N40:N43" si="23">IF(L40="","",SUM(K40:M40))</f>
        <v>0</v>
      </c>
      <c r="O40" s="481"/>
      <c r="P40" s="180">
        <v>0</v>
      </c>
      <c r="Q40" s="569">
        <v>0</v>
      </c>
      <c r="R40" s="268">
        <f t="shared" ref="R40:R43" si="24">IF(P40="","",SUM(O40:Q40))</f>
        <v>0</v>
      </c>
      <c r="S40" s="481"/>
      <c r="T40" s="39"/>
      <c r="U40" s="39"/>
      <c r="V40" s="268" t="str">
        <f t="shared" ref="V40:V43" si="25">IF(T40="","",SUM(S40:U40))</f>
        <v/>
      </c>
      <c r="W40" s="481"/>
      <c r="X40" s="180"/>
      <c r="Y40" s="180"/>
      <c r="Z40" s="95" t="str">
        <f t="shared" ref="Z40:Z43" si="26">IF(X40="","",SUM(W40:Y40))</f>
        <v/>
      </c>
    </row>
    <row r="41" spans="1:27">
      <c r="B41" s="259" t="str">
        <f>OBMC</f>
        <v>Optional Binding Mandatory Curtailment (OBMC)</v>
      </c>
      <c r="C41" s="481"/>
      <c r="D41" s="180">
        <v>0</v>
      </c>
      <c r="E41" s="569">
        <v>0</v>
      </c>
      <c r="F41" s="268">
        <f t="shared" si="21"/>
        <v>0</v>
      </c>
      <c r="G41" s="481"/>
      <c r="H41" s="180">
        <v>0</v>
      </c>
      <c r="I41" s="569">
        <v>0</v>
      </c>
      <c r="J41" s="268">
        <f t="shared" si="22"/>
        <v>0</v>
      </c>
      <c r="K41" s="481"/>
      <c r="L41" s="180">
        <v>0</v>
      </c>
      <c r="M41" s="569">
        <v>0</v>
      </c>
      <c r="N41" s="268">
        <f t="shared" si="23"/>
        <v>0</v>
      </c>
      <c r="O41" s="481"/>
      <c r="P41" s="180">
        <v>0</v>
      </c>
      <c r="Q41" s="569">
        <v>0</v>
      </c>
      <c r="R41" s="268">
        <f t="shared" si="24"/>
        <v>0</v>
      </c>
      <c r="S41" s="481"/>
      <c r="T41" s="39"/>
      <c r="U41" s="39"/>
      <c r="V41" s="268" t="str">
        <f t="shared" si="25"/>
        <v/>
      </c>
      <c r="W41" s="481"/>
      <c r="X41" s="39"/>
      <c r="Y41" s="39"/>
      <c r="Z41" s="95" t="str">
        <f t="shared" si="26"/>
        <v/>
      </c>
    </row>
    <row r="42" spans="1:27">
      <c r="B42" s="259" t="str">
        <f>RTP</f>
        <v>Real Time Pricing (RTP)</v>
      </c>
      <c r="C42" s="481"/>
      <c r="D42" s="444">
        <v>0</v>
      </c>
      <c r="E42" s="570">
        <v>0</v>
      </c>
      <c r="F42" s="268">
        <f t="shared" si="21"/>
        <v>0</v>
      </c>
      <c r="G42" s="481"/>
      <c r="H42" s="444">
        <v>0</v>
      </c>
      <c r="I42" s="570">
        <v>0</v>
      </c>
      <c r="J42" s="268">
        <f t="shared" si="22"/>
        <v>0</v>
      </c>
      <c r="K42" s="481"/>
      <c r="L42" s="444">
        <v>0</v>
      </c>
      <c r="M42" s="570">
        <v>0</v>
      </c>
      <c r="N42" s="268">
        <f t="shared" si="23"/>
        <v>0</v>
      </c>
      <c r="O42" s="481"/>
      <c r="P42" s="444">
        <v>0</v>
      </c>
      <c r="Q42" s="570">
        <v>0</v>
      </c>
      <c r="R42" s="268">
        <f t="shared" si="24"/>
        <v>0</v>
      </c>
      <c r="S42" s="481"/>
      <c r="T42" s="180"/>
      <c r="U42" s="180"/>
      <c r="V42" s="268" t="str">
        <f t="shared" si="25"/>
        <v/>
      </c>
      <c r="W42" s="481"/>
      <c r="X42" s="180"/>
      <c r="Y42" s="180"/>
      <c r="Z42" s="95" t="str">
        <f t="shared" si="26"/>
        <v/>
      </c>
    </row>
    <row r="43" spans="1:27">
      <c r="B43" s="34" t="str">
        <f>SLRP</f>
        <v>Scheduled Load Reduction Program (SLRP)</v>
      </c>
      <c r="C43" s="481"/>
      <c r="D43" s="180">
        <v>0</v>
      </c>
      <c r="E43" s="569">
        <v>0</v>
      </c>
      <c r="F43" s="268">
        <f t="shared" si="21"/>
        <v>0</v>
      </c>
      <c r="G43" s="481"/>
      <c r="H43" s="180">
        <v>0</v>
      </c>
      <c r="I43" s="569">
        <v>0</v>
      </c>
      <c r="J43" s="268">
        <f t="shared" si="22"/>
        <v>0</v>
      </c>
      <c r="K43" s="481"/>
      <c r="L43" s="180">
        <v>0</v>
      </c>
      <c r="M43" s="569">
        <v>0</v>
      </c>
      <c r="N43" s="268">
        <f t="shared" si="23"/>
        <v>0</v>
      </c>
      <c r="O43" s="481"/>
      <c r="P43" s="180">
        <v>0</v>
      </c>
      <c r="Q43" s="569">
        <v>0</v>
      </c>
      <c r="R43" s="268">
        <f t="shared" si="24"/>
        <v>0</v>
      </c>
      <c r="S43" s="481"/>
      <c r="T43" s="181"/>
      <c r="U43" s="181"/>
      <c r="V43" s="268" t="str">
        <f t="shared" si="25"/>
        <v/>
      </c>
      <c r="W43" s="481"/>
      <c r="X43" s="181"/>
      <c r="Y43" s="181"/>
      <c r="Z43" s="320" t="str">
        <f t="shared" si="26"/>
        <v/>
      </c>
    </row>
    <row r="44" spans="1:27" s="2" customFormat="1" ht="14.4" thickBot="1">
      <c r="A44" s="36"/>
      <c r="B44" s="309" t="s">
        <v>190</v>
      </c>
      <c r="C44" s="281"/>
      <c r="D44" s="282">
        <f>SUM(D40:D43)</f>
        <v>0</v>
      </c>
      <c r="E44" s="282">
        <f t="shared" ref="E44:Z44" si="27">SUM(E40:E43)</f>
        <v>0</v>
      </c>
      <c r="F44" s="445">
        <f t="shared" si="27"/>
        <v>0</v>
      </c>
      <c r="G44" s="282"/>
      <c r="H44" s="282">
        <f t="shared" si="27"/>
        <v>0</v>
      </c>
      <c r="I44" s="282">
        <f t="shared" si="27"/>
        <v>0</v>
      </c>
      <c r="J44" s="445">
        <f t="shared" si="27"/>
        <v>0</v>
      </c>
      <c r="K44" s="282"/>
      <c r="L44" s="282">
        <f t="shared" si="27"/>
        <v>0</v>
      </c>
      <c r="M44" s="282">
        <f t="shared" si="27"/>
        <v>0</v>
      </c>
      <c r="N44" s="445">
        <f t="shared" si="27"/>
        <v>0</v>
      </c>
      <c r="O44" s="282"/>
      <c r="P44" s="282">
        <f t="shared" si="27"/>
        <v>0</v>
      </c>
      <c r="Q44" s="282">
        <f t="shared" si="27"/>
        <v>0</v>
      </c>
      <c r="R44" s="445">
        <f t="shared" si="27"/>
        <v>0</v>
      </c>
      <c r="S44" s="282"/>
      <c r="T44" s="282">
        <f t="shared" si="27"/>
        <v>0</v>
      </c>
      <c r="U44" s="282">
        <f t="shared" si="27"/>
        <v>0</v>
      </c>
      <c r="V44" s="445">
        <f t="shared" si="27"/>
        <v>0</v>
      </c>
      <c r="W44" s="282"/>
      <c r="X44" s="282">
        <f t="shared" si="27"/>
        <v>0</v>
      </c>
      <c r="Y44" s="282">
        <f t="shared" si="27"/>
        <v>0</v>
      </c>
      <c r="Z44" s="445">
        <f t="shared" si="27"/>
        <v>0</v>
      </c>
      <c r="AA44" s="36"/>
    </row>
    <row r="45" spans="1:27" ht="2.1" customHeight="1" thickTop="1">
      <c r="B45" s="275"/>
      <c r="C45" s="275"/>
      <c r="D45" s="276"/>
      <c r="E45" s="276"/>
      <c r="F45" s="277"/>
      <c r="G45" s="275"/>
      <c r="H45" s="278"/>
      <c r="I45" s="278"/>
      <c r="J45" s="279"/>
      <c r="K45" s="280"/>
      <c r="L45" s="278"/>
      <c r="M45" s="278"/>
      <c r="N45" s="279"/>
      <c r="O45" s="280"/>
      <c r="P45" s="278"/>
      <c r="Q45" s="278"/>
      <c r="R45" s="279"/>
      <c r="S45" s="280"/>
      <c r="T45" s="278"/>
      <c r="U45" s="278"/>
      <c r="V45" s="279"/>
      <c r="W45" s="280"/>
      <c r="X45" s="278"/>
      <c r="Y45" s="278"/>
      <c r="Z45" s="279"/>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0</v>
      </c>
      <c r="E47" s="105">
        <f>E37+E44</f>
        <v>0</v>
      </c>
      <c r="F47" s="106">
        <f>F37+F44</f>
        <v>0</v>
      </c>
      <c r="G47" s="104"/>
      <c r="H47" s="105">
        <f>H37+H44</f>
        <v>0</v>
      </c>
      <c r="I47" s="105">
        <f>I37+I44</f>
        <v>0</v>
      </c>
      <c r="J47" s="106">
        <f>J37+J44</f>
        <v>0</v>
      </c>
      <c r="K47" s="109"/>
      <c r="L47" s="107">
        <f>L37+L44</f>
        <v>0</v>
      </c>
      <c r="M47" s="107">
        <f>M37+M44</f>
        <v>0</v>
      </c>
      <c r="N47" s="108">
        <f>N37+N44</f>
        <v>0</v>
      </c>
      <c r="O47" s="109"/>
      <c r="P47" s="107">
        <f>P37+P44</f>
        <v>0</v>
      </c>
      <c r="Q47" s="107">
        <f>Q37+Q44</f>
        <v>0</v>
      </c>
      <c r="R47" s="108">
        <f>R37+R44</f>
        <v>0</v>
      </c>
      <c r="S47" s="109"/>
      <c r="T47" s="107">
        <f>T37+T44</f>
        <v>0</v>
      </c>
      <c r="U47" s="107">
        <f>U37+U44</f>
        <v>0</v>
      </c>
      <c r="V47" s="108">
        <f>V37+V44</f>
        <v>0</v>
      </c>
      <c r="W47" s="109"/>
      <c r="X47" s="107">
        <f>X37+X44</f>
        <v>0</v>
      </c>
      <c r="Y47" s="107">
        <f>Y37+Y44</f>
        <v>0</v>
      </c>
      <c r="Z47" s="108">
        <f>Z37+Z44</f>
        <v>0</v>
      </c>
      <c r="AA47" s="36"/>
    </row>
    <row r="48" spans="1:27" s="55" customFormat="1">
      <c r="A48" s="54"/>
      <c r="B48" s="497"/>
      <c r="C48" s="498"/>
      <c r="D48" s="499"/>
      <c r="E48" s="499"/>
      <c r="F48" s="500"/>
      <c r="G48" s="498"/>
      <c r="H48" s="501"/>
      <c r="I48" s="501"/>
      <c r="J48" s="502"/>
      <c r="K48" s="502"/>
      <c r="L48" s="501"/>
      <c r="M48" s="501"/>
      <c r="N48" s="502"/>
      <c r="O48" s="502"/>
      <c r="P48" s="501"/>
      <c r="Q48" s="501"/>
      <c r="R48" s="502"/>
      <c r="S48" s="502"/>
      <c r="T48" s="501"/>
      <c r="U48" s="501"/>
      <c r="V48" s="502"/>
      <c r="W48" s="502"/>
      <c r="X48" s="501"/>
      <c r="Y48" s="501"/>
      <c r="Z48" s="502"/>
      <c r="AA48" s="54"/>
    </row>
    <row r="49" spans="1:36" s="94" customFormat="1">
      <c r="A49" s="86"/>
      <c r="B49" s="302" t="s">
        <v>25</v>
      </c>
      <c r="C49" s="344"/>
      <c r="D49" s="619"/>
      <c r="E49" s="617"/>
      <c r="F49" s="340"/>
      <c r="G49" s="344"/>
      <c r="H49" s="617"/>
      <c r="I49" s="625"/>
      <c r="J49" s="343"/>
      <c r="K49" s="344"/>
      <c r="L49" s="625"/>
      <c r="M49" s="619"/>
      <c r="N49" s="627"/>
      <c r="O49" s="344"/>
      <c r="P49" s="625"/>
      <c r="Q49" s="619"/>
      <c r="R49" s="627"/>
      <c r="S49" s="344"/>
      <c r="T49" s="625"/>
      <c r="U49" s="619"/>
      <c r="V49" s="627"/>
      <c r="W49" s="344"/>
      <c r="X49" s="625"/>
      <c r="Y49" s="619"/>
      <c r="Z49" s="627"/>
      <c r="AA49" s="86"/>
      <c r="AB49" s="86"/>
      <c r="AC49" s="86"/>
      <c r="AD49" s="86"/>
      <c r="AE49" s="86"/>
      <c r="AF49" s="86"/>
      <c r="AG49" s="86"/>
      <c r="AH49" s="86"/>
      <c r="AI49" s="86"/>
      <c r="AJ49" s="86"/>
    </row>
    <row r="50" spans="1:36" s="94" customFormat="1">
      <c r="A50" s="86"/>
      <c r="B50" s="178" t="s">
        <v>235</v>
      </c>
      <c r="C50" s="620">
        <v>0</v>
      </c>
      <c r="D50" s="570"/>
      <c r="E50" s="569"/>
      <c r="F50" s="95"/>
      <c r="G50" s="620">
        <v>0</v>
      </c>
      <c r="H50" s="444"/>
      <c r="I50" s="180"/>
      <c r="J50" s="95"/>
      <c r="K50" s="620">
        <v>0</v>
      </c>
      <c r="L50" s="180"/>
      <c r="M50" s="180"/>
      <c r="N50" s="95"/>
      <c r="O50" s="620">
        <v>0</v>
      </c>
      <c r="P50" s="180"/>
      <c r="Q50" s="180"/>
      <c r="R50" s="95"/>
      <c r="S50" s="620"/>
      <c r="T50" s="180"/>
      <c r="U50" s="180"/>
      <c r="V50" s="95"/>
      <c r="W50" s="620"/>
      <c r="X50" s="180"/>
      <c r="Y50" s="180"/>
      <c r="Z50" s="95"/>
      <c r="AA50" s="86"/>
      <c r="AB50" s="86"/>
      <c r="AC50" s="86"/>
      <c r="AD50" s="86"/>
      <c r="AE50" s="86"/>
      <c r="AF50" s="86"/>
      <c r="AG50" s="86"/>
      <c r="AH50" s="86"/>
      <c r="AI50" s="86"/>
      <c r="AJ50" s="86"/>
    </row>
    <row r="51" spans="1:36" s="94" customFormat="1" ht="27.6">
      <c r="A51" s="86"/>
      <c r="B51" s="618" t="s">
        <v>236</v>
      </c>
      <c r="C51" s="621"/>
      <c r="D51" s="622"/>
      <c r="E51" s="623">
        <v>0</v>
      </c>
      <c r="F51" s="624"/>
      <c r="G51" s="621"/>
      <c r="H51" s="40"/>
      <c r="I51" s="511">
        <v>0</v>
      </c>
      <c r="J51" s="626"/>
      <c r="K51" s="621"/>
      <c r="L51" s="40"/>
      <c r="M51" s="511">
        <v>0</v>
      </c>
      <c r="N51" s="626"/>
      <c r="O51" s="621"/>
      <c r="P51" s="40"/>
      <c r="Q51" s="628">
        <v>0</v>
      </c>
      <c r="R51" s="626"/>
      <c r="S51" s="621"/>
      <c r="T51" s="40"/>
      <c r="U51" s="628"/>
      <c r="V51" s="626"/>
      <c r="W51" s="621"/>
      <c r="X51" s="40"/>
      <c r="Y51" s="628"/>
      <c r="Z51" s="626"/>
      <c r="AA51" s="86"/>
      <c r="AB51" s="86"/>
      <c r="AC51" s="86"/>
      <c r="AD51" s="86"/>
      <c r="AE51" s="86"/>
      <c r="AF51" s="86"/>
      <c r="AG51" s="86"/>
      <c r="AH51" s="86"/>
      <c r="AI51" s="86"/>
      <c r="AJ51" s="86"/>
    </row>
    <row r="52" spans="1:36" s="98" customFormat="1">
      <c r="A52" s="96"/>
      <c r="B52" s="110" t="s">
        <v>24</v>
      </c>
      <c r="C52" s="111">
        <f>SUM(C50)</f>
        <v>0</v>
      </c>
      <c r="D52" s="105"/>
      <c r="E52" s="105">
        <f>SUM(E51)</f>
        <v>0</v>
      </c>
      <c r="F52" s="106"/>
      <c r="G52" s="111">
        <f>SUM(G50)</f>
        <v>0</v>
      </c>
      <c r="H52" s="105"/>
      <c r="I52" s="105">
        <f>SUM(I51)</f>
        <v>0</v>
      </c>
      <c r="J52" s="108"/>
      <c r="K52" s="109">
        <f>SUM(K50:K50)</f>
        <v>0</v>
      </c>
      <c r="L52" s="52"/>
      <c r="M52" s="107">
        <f>SUM(M51)</f>
        <v>0</v>
      </c>
      <c r="N52" s="108"/>
      <c r="O52" s="109">
        <f>SUM(O50:O50)</f>
        <v>0</v>
      </c>
      <c r="P52" s="52"/>
      <c r="Q52" s="107">
        <f>SUM(Q51)</f>
        <v>0</v>
      </c>
      <c r="R52" s="108"/>
      <c r="S52" s="109">
        <f>SUM(S50:S50)</f>
        <v>0</v>
      </c>
      <c r="T52" s="52"/>
      <c r="U52" s="107">
        <f>SUM(U51)</f>
        <v>0</v>
      </c>
      <c r="V52" s="108"/>
      <c r="W52" s="109">
        <f>SUM(W50:W50)</f>
        <v>0</v>
      </c>
      <c r="X52" s="52"/>
      <c r="Y52" s="107">
        <f>SUM(Y51)</f>
        <v>0</v>
      </c>
      <c r="Z52" s="108"/>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320</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315</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39" orientation="landscape" r:id="rId1"/>
  <headerFooter>
    <oddFooter>&amp;L&amp;"-,Bold"&amp;F&amp;C&amp;"Tahoma,Bold"- PUBLIC -&amp;R&amp;"-,Bold"&amp;12A-&amp;P</oddFooter>
  </headerFooter>
  <rowBreaks count="1" manualBreakCount="1">
    <brk id="65" max="16383" man="1"/>
  </rowBreaks>
  <ignoredErrors>
    <ignoredError sqref="N8:N11 N1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63"/>
  <sheetViews>
    <sheetView showGridLines="0" view="pageBreakPreview" topLeftCell="B1" zoomScale="60" zoomScaleNormal="60" workbookViewId="0">
      <selection activeCell="B1" sqref="B1:W1"/>
    </sheetView>
  </sheetViews>
  <sheetFormatPr defaultColWidth="9.28515625" defaultRowHeight="13.8"/>
  <cols>
    <col min="1" max="1" width="1.7109375" style="1" customWidth="1"/>
    <col min="2" max="2" width="55.140625" style="1" customWidth="1"/>
    <col min="3" max="3" width="6.140625" style="1" customWidth="1"/>
    <col min="4" max="4" width="25" style="1" customWidth="1"/>
    <col min="5" max="5" width="18.42578125" style="1" bestFit="1" customWidth="1"/>
    <col min="6" max="6" width="17.28515625" style="1" customWidth="1"/>
    <col min="7" max="8" width="18" style="1" bestFit="1" customWidth="1"/>
    <col min="9" max="9" width="18.42578125" style="1" bestFit="1" customWidth="1"/>
    <col min="10" max="10" width="19.85546875" style="1" customWidth="1"/>
    <col min="11" max="11" width="17.7109375" style="1" customWidth="1"/>
    <col min="12" max="12" width="18.7109375" style="1" customWidth="1"/>
    <col min="13" max="13" width="18" style="1" bestFit="1" customWidth="1"/>
    <col min="14" max="14" width="18.140625" style="1" customWidth="1"/>
    <col min="15" max="15" width="15.5703125" style="1" bestFit="1" customWidth="1"/>
    <col min="16" max="16" width="17.7109375" style="1" customWidth="1"/>
    <col min="17" max="17" width="19.28515625" style="1" customWidth="1"/>
    <col min="18" max="18" width="27.5703125" style="1" customWidth="1"/>
    <col min="19" max="19" width="21.28515625" style="1" customWidth="1"/>
    <col min="20" max="20" width="21.7109375" style="1" bestFit="1" customWidth="1"/>
    <col min="21" max="21" width="18.5703125" style="1" customWidth="1"/>
    <col min="22" max="22" width="15.28515625" style="1" customWidth="1"/>
    <col min="23" max="23" width="9.140625" style="1" customWidth="1"/>
    <col min="24" max="24" width="4" style="1" customWidth="1"/>
    <col min="25" max="25" width="11.42578125" style="1" customWidth="1"/>
    <col min="26" max="26" width="15.42578125" style="1" customWidth="1"/>
    <col min="27" max="27" width="11.42578125" style="1" customWidth="1"/>
    <col min="28" max="28" width="10.85546875" style="1" customWidth="1"/>
    <col min="29" max="16384" width="9.28515625" style="1"/>
  </cols>
  <sheetData>
    <row r="1" spans="1:24" ht="55.8" customHeight="1">
      <c r="B1" s="765" t="s">
        <v>345</v>
      </c>
      <c r="C1" s="765"/>
      <c r="D1" s="765"/>
      <c r="E1" s="765"/>
      <c r="F1" s="765"/>
      <c r="G1" s="765"/>
      <c r="H1" s="765"/>
      <c r="I1" s="765"/>
      <c r="J1" s="765"/>
      <c r="K1" s="765"/>
      <c r="L1" s="765"/>
      <c r="M1" s="765"/>
      <c r="N1" s="765"/>
      <c r="O1" s="765"/>
      <c r="P1" s="765"/>
      <c r="Q1" s="765"/>
      <c r="R1" s="765"/>
      <c r="S1" s="765"/>
      <c r="T1" s="765"/>
      <c r="U1" s="765"/>
      <c r="V1" s="765"/>
      <c r="W1" s="765"/>
      <c r="X1" s="160"/>
    </row>
    <row r="2" spans="1:24" s="67" customFormat="1">
      <c r="B2" s="218" t="s">
        <v>0</v>
      </c>
      <c r="C2" s="218"/>
      <c r="D2" s="218"/>
      <c r="E2" s="65"/>
      <c r="F2" s="66"/>
      <c r="G2" s="66"/>
      <c r="H2" s="66"/>
      <c r="I2" s="66"/>
      <c r="J2" s="66"/>
      <c r="K2" s="66"/>
      <c r="L2" s="66"/>
      <c r="M2" s="66"/>
      <c r="N2" s="66"/>
      <c r="O2" s="66"/>
      <c r="P2" s="66"/>
      <c r="Q2" s="66"/>
      <c r="R2" s="66"/>
      <c r="V2" s="203"/>
    </row>
    <row r="3" spans="1:24" s="67" customFormat="1">
      <c r="B3" s="65" t="s">
        <v>36</v>
      </c>
      <c r="C3" s="65"/>
      <c r="D3" s="65"/>
      <c r="E3" s="65"/>
      <c r="F3" s="66"/>
      <c r="G3" s="66"/>
      <c r="H3" s="66"/>
      <c r="I3" s="66"/>
      <c r="J3" s="66"/>
      <c r="K3" s="66"/>
      <c r="L3" s="66"/>
      <c r="M3" s="66"/>
      <c r="N3" s="66"/>
      <c r="O3" s="66"/>
      <c r="P3" s="66"/>
      <c r="Q3" s="66"/>
      <c r="R3" s="66"/>
      <c r="V3" s="203"/>
    </row>
    <row r="4" spans="1:24" s="67" customFormat="1">
      <c r="B4" s="65"/>
      <c r="C4" s="65"/>
      <c r="D4" s="65"/>
      <c r="E4" s="65"/>
      <c r="F4" s="66"/>
      <c r="G4" s="66"/>
      <c r="H4" s="66"/>
      <c r="I4" s="66"/>
      <c r="J4" s="66"/>
      <c r="K4" s="66"/>
      <c r="L4" s="66"/>
      <c r="M4" s="66"/>
      <c r="N4" s="66"/>
      <c r="O4" s="66"/>
      <c r="P4" s="66"/>
      <c r="Q4" s="66"/>
      <c r="R4" s="66"/>
      <c r="V4" s="203"/>
    </row>
    <row r="5" spans="1:24" ht="18" customHeight="1">
      <c r="B5" s="766" t="s">
        <v>37</v>
      </c>
      <c r="C5" s="583"/>
      <c r="D5" s="776" t="s">
        <v>300</v>
      </c>
      <c r="E5" s="768" t="s">
        <v>287</v>
      </c>
      <c r="F5" s="768"/>
      <c r="G5" s="768"/>
      <c r="H5" s="768"/>
      <c r="I5" s="768"/>
      <c r="J5" s="768"/>
      <c r="K5" s="768"/>
      <c r="L5" s="768"/>
      <c r="M5" s="768"/>
      <c r="N5" s="768"/>
      <c r="O5" s="768"/>
      <c r="P5" s="768"/>
      <c r="Q5" s="769" t="s">
        <v>268</v>
      </c>
      <c r="R5" s="775" t="s">
        <v>289</v>
      </c>
      <c r="S5" s="771" t="s">
        <v>173</v>
      </c>
      <c r="T5" s="771" t="s">
        <v>216</v>
      </c>
      <c r="U5" s="771" t="s">
        <v>143</v>
      </c>
      <c r="V5" s="773" t="s">
        <v>38</v>
      </c>
    </row>
    <row r="6" spans="1:24" ht="40.5" customHeight="1">
      <c r="B6" s="767"/>
      <c r="C6" s="225"/>
      <c r="D6" s="777"/>
      <c r="E6" s="68" t="s">
        <v>1</v>
      </c>
      <c r="F6" s="649" t="s">
        <v>2</v>
      </c>
      <c r="G6" s="28" t="s">
        <v>3</v>
      </c>
      <c r="H6" s="28" t="s">
        <v>4</v>
      </c>
      <c r="I6" s="28" t="s">
        <v>5</v>
      </c>
      <c r="J6" s="28" t="s">
        <v>6</v>
      </c>
      <c r="K6" s="28" t="s">
        <v>10</v>
      </c>
      <c r="L6" s="28" t="s">
        <v>11</v>
      </c>
      <c r="M6" s="28" t="s">
        <v>12</v>
      </c>
      <c r="N6" s="28" t="s">
        <v>13</v>
      </c>
      <c r="O6" s="28" t="s">
        <v>14</v>
      </c>
      <c r="P6" s="225" t="s">
        <v>15</v>
      </c>
      <c r="Q6" s="770"/>
      <c r="R6" s="772"/>
      <c r="S6" s="772"/>
      <c r="T6" s="772"/>
      <c r="U6" s="772"/>
      <c r="V6" s="774"/>
    </row>
    <row r="7" spans="1:24" ht="27.6">
      <c r="B7" s="401" t="s">
        <v>175</v>
      </c>
      <c r="C7" s="150"/>
      <c r="D7" s="150"/>
      <c r="E7" s="64"/>
      <c r="F7" s="64"/>
      <c r="G7" s="64"/>
      <c r="H7" s="64"/>
      <c r="I7" s="64"/>
      <c r="J7" s="64"/>
      <c r="K7" s="64"/>
      <c r="L7" s="64"/>
      <c r="M7" s="64"/>
      <c r="N7" s="64"/>
      <c r="O7" s="64"/>
      <c r="P7" s="64"/>
      <c r="Q7" s="262"/>
      <c r="R7" s="262"/>
      <c r="S7" s="262" t="s">
        <v>18</v>
      </c>
      <c r="T7" s="262"/>
      <c r="U7" s="5"/>
      <c r="V7" s="411"/>
    </row>
    <row r="8" spans="1:24">
      <c r="A8" s="29"/>
      <c r="B8" s="421" t="str">
        <f>API</f>
        <v>Agricultural &amp; Pumping Interruptible (API)</v>
      </c>
      <c r="C8" s="584"/>
      <c r="D8" s="423">
        <v>6050384.5365363089</v>
      </c>
      <c r="E8" s="422">
        <v>14257.032699999963</v>
      </c>
      <c r="F8" s="422">
        <v>12478.8742</v>
      </c>
      <c r="G8" s="422">
        <v>19696.464100000001</v>
      </c>
      <c r="H8" s="422">
        <v>33574.589999999997</v>
      </c>
      <c r="I8" s="422">
        <v>44436.62</v>
      </c>
      <c r="J8" s="422">
        <v>48568.186399999999</v>
      </c>
      <c r="K8" s="422">
        <v>75611.669299999994</v>
      </c>
      <c r="L8" s="422">
        <v>71379.429999999993</v>
      </c>
      <c r="M8" s="422">
        <v>82867.512100000007</v>
      </c>
      <c r="N8" s="422">
        <v>41514.15</v>
      </c>
      <c r="O8" s="422"/>
      <c r="P8" s="422"/>
      <c r="Q8" s="423">
        <f>SUM(E8:P8)</f>
        <v>444384.52879999997</v>
      </c>
      <c r="R8" s="424">
        <f>Incentives!Q8</f>
        <v>3071720.35</v>
      </c>
      <c r="S8" s="424">
        <f>D8+Q8+R8</f>
        <v>9566489.415336309</v>
      </c>
      <c r="T8" s="424">
        <v>35341928.873400003</v>
      </c>
      <c r="U8" s="425"/>
      <c r="V8" s="426">
        <f>S8/SUM(T8:U8)</f>
        <v>0.27068385117306087</v>
      </c>
    </row>
    <row r="9" spans="1:24">
      <c r="A9" s="29"/>
      <c r="B9" s="402" t="str">
        <f>BIPG</f>
        <v>Base Interruptible Program (BIP)</v>
      </c>
      <c r="C9" s="70"/>
      <c r="D9" s="71">
        <v>76675294.964425832</v>
      </c>
      <c r="E9" s="64">
        <v>14766.279399999999</v>
      </c>
      <c r="F9" s="64">
        <v>11198.799000000001</v>
      </c>
      <c r="G9" s="64">
        <v>14192.911700000001</v>
      </c>
      <c r="H9" s="64">
        <v>13629.03</v>
      </c>
      <c r="I9" s="64">
        <v>16209.51</v>
      </c>
      <c r="J9" s="64">
        <v>12518.569100000001</v>
      </c>
      <c r="K9" s="64">
        <v>13034.5843</v>
      </c>
      <c r="L9" s="64">
        <v>15945.84</v>
      </c>
      <c r="M9" s="64">
        <v>13101.711799999999</v>
      </c>
      <c r="N9" s="64">
        <v>11576.71</v>
      </c>
      <c r="O9" s="64"/>
      <c r="P9" s="64"/>
      <c r="Q9" s="71">
        <f>SUM(E9:P9)</f>
        <v>136173.94529999999</v>
      </c>
      <c r="R9" s="182">
        <f>Incentives!Q9</f>
        <v>53413843.029899999</v>
      </c>
      <c r="S9" s="182">
        <f t="shared" ref="S9:S12" si="0">D9+Q9+R9</f>
        <v>130225311.93962583</v>
      </c>
      <c r="T9" s="182">
        <v>347473791.88390005</v>
      </c>
      <c r="U9" s="175"/>
      <c r="V9" s="409">
        <f t="shared" ref="V9:V13" si="1">S9/SUM(T9:U9)</f>
        <v>0.37477736445555426</v>
      </c>
    </row>
    <row r="10" spans="1:24" ht="15">
      <c r="A10" s="29"/>
      <c r="B10" s="402" t="str">
        <f>CBPG</f>
        <v>Capacity Bidding Program (CBP)</v>
      </c>
      <c r="C10" s="590"/>
      <c r="D10" s="71">
        <v>583470.24</v>
      </c>
      <c r="E10" s="64">
        <v>5643.3756000000003</v>
      </c>
      <c r="F10" s="64">
        <v>4342.3919999999998</v>
      </c>
      <c r="G10" s="64">
        <v>8179.6540000000005</v>
      </c>
      <c r="H10" s="64">
        <v>11422.72</v>
      </c>
      <c r="I10" s="64">
        <v>14110.2</v>
      </c>
      <c r="J10" s="64">
        <v>11820.3236</v>
      </c>
      <c r="K10" s="64">
        <v>8224.2978999999996</v>
      </c>
      <c r="L10" s="64">
        <v>8258.59</v>
      </c>
      <c r="M10" s="64">
        <v>7836.3374999999996</v>
      </c>
      <c r="N10" s="64">
        <v>10571.71</v>
      </c>
      <c r="O10" s="64"/>
      <c r="P10" s="64"/>
      <c r="Q10" s="71">
        <f t="shared" ref="Q10:Q12" si="2">SUM(E10:P10)</f>
        <v>90409.600600000005</v>
      </c>
      <c r="R10" s="182">
        <f>Incentives!Q10</f>
        <v>345637.24</v>
      </c>
      <c r="S10" s="182">
        <f t="shared" si="0"/>
        <v>1019517.0806</v>
      </c>
      <c r="T10" s="182">
        <v>15029045.109300001</v>
      </c>
      <c r="U10" s="175"/>
      <c r="V10" s="409">
        <f t="shared" si="1"/>
        <v>6.7836450897943004E-2</v>
      </c>
    </row>
    <row r="11" spans="1:24" ht="15">
      <c r="A11" s="29"/>
      <c r="B11" s="402" t="str">
        <f>SEP</f>
        <v>Smart Energy Program (SEP)</v>
      </c>
      <c r="C11" s="590"/>
      <c r="D11" s="71">
        <v>2789718.3701042412</v>
      </c>
      <c r="E11" s="64">
        <v>768557.1875</v>
      </c>
      <c r="F11" s="64">
        <v>21700.080999999998</v>
      </c>
      <c r="G11" s="64">
        <v>356891.89130000002</v>
      </c>
      <c r="H11" s="64">
        <v>29715.85</v>
      </c>
      <c r="I11" s="64">
        <v>-19817.55</v>
      </c>
      <c r="J11" s="64">
        <v>22185.550299999999</v>
      </c>
      <c r="K11" s="64">
        <v>37175.979099999997</v>
      </c>
      <c r="L11" s="64">
        <v>31418.54</v>
      </c>
      <c r="M11" s="64">
        <v>905232.35179999995</v>
      </c>
      <c r="N11" s="64">
        <v>43522.62</v>
      </c>
      <c r="O11" s="64"/>
      <c r="P11" s="64"/>
      <c r="Q11" s="71">
        <f t="shared" si="2"/>
        <v>2196582.5010000002</v>
      </c>
      <c r="R11" s="182">
        <f>Incentives!Q11</f>
        <v>1920981.9700000002</v>
      </c>
      <c r="S11" s="182">
        <f t="shared" si="0"/>
        <v>6907282.8411042411</v>
      </c>
      <c r="T11" s="182">
        <v>20431092.403700002</v>
      </c>
      <c r="U11" s="175"/>
      <c r="V11" s="409">
        <f t="shared" si="1"/>
        <v>0.3380770202895933</v>
      </c>
    </row>
    <row r="12" spans="1:24">
      <c r="A12" s="29"/>
      <c r="B12" s="427" t="str">
        <f>SDPG</f>
        <v>Summer Discount Plan Program (SDP)</v>
      </c>
      <c r="C12" s="585"/>
      <c r="D12" s="428">
        <v>51052413.604882233</v>
      </c>
      <c r="E12" s="72">
        <v>1165041.1650000194</v>
      </c>
      <c r="F12" s="72">
        <v>294398.13419999997</v>
      </c>
      <c r="G12" s="72">
        <v>183541.28169999999</v>
      </c>
      <c r="H12" s="72">
        <v>298806.39</v>
      </c>
      <c r="I12" s="72">
        <v>312206.40000000002</v>
      </c>
      <c r="J12" s="72">
        <v>587056.53540000005</v>
      </c>
      <c r="K12" s="72">
        <v>241312.3738</v>
      </c>
      <c r="L12" s="72">
        <v>632075.76</v>
      </c>
      <c r="M12" s="72">
        <v>394719.859</v>
      </c>
      <c r="N12" s="72">
        <v>403002.53</v>
      </c>
      <c r="O12" s="72"/>
      <c r="P12" s="72"/>
      <c r="Q12" s="428">
        <f t="shared" si="2"/>
        <v>4512160.4291000199</v>
      </c>
      <c r="R12" s="429">
        <f>SUM(Incentives!Q12:Q13)</f>
        <v>38771876.399999999</v>
      </c>
      <c r="S12" s="429">
        <f t="shared" si="0"/>
        <v>94336450.433982253</v>
      </c>
      <c r="T12" s="182">
        <v>220058356.53999999</v>
      </c>
      <c r="U12" s="430"/>
      <c r="V12" s="431">
        <f t="shared" si="1"/>
        <v>0.42868833484555596</v>
      </c>
    </row>
    <row r="13" spans="1:24">
      <c r="A13" s="29"/>
      <c r="B13" s="266" t="s">
        <v>43</v>
      </c>
      <c r="C13" s="586"/>
      <c r="D13" s="267">
        <f>SUM(D8:D12)</f>
        <v>137151281.71594861</v>
      </c>
      <c r="E13" s="267">
        <f>SUM(E8:E12)</f>
        <v>1968265.0402000193</v>
      </c>
      <c r="F13" s="267">
        <f t="shared" ref="F13:P13" si="3">SUM(F8:F12)</f>
        <v>344118.28039999999</v>
      </c>
      <c r="G13" s="267">
        <f t="shared" si="3"/>
        <v>582502.20280000009</v>
      </c>
      <c r="H13" s="267">
        <f>SUM(H8:H12)</f>
        <v>387148.58</v>
      </c>
      <c r="I13" s="267">
        <f t="shared" si="3"/>
        <v>367145.18000000005</v>
      </c>
      <c r="J13" s="267">
        <f t="shared" si="3"/>
        <v>682149.16480000003</v>
      </c>
      <c r="K13" s="267">
        <f t="shared" si="3"/>
        <v>375358.9044</v>
      </c>
      <c r="L13" s="267">
        <f t="shared" si="3"/>
        <v>759078.16</v>
      </c>
      <c r="M13" s="267">
        <f t="shared" si="3"/>
        <v>1403757.7722</v>
      </c>
      <c r="N13" s="267">
        <f t="shared" si="3"/>
        <v>510187.72000000003</v>
      </c>
      <c r="O13" s="267">
        <f t="shared" si="3"/>
        <v>0</v>
      </c>
      <c r="P13" s="267">
        <f t="shared" si="3"/>
        <v>0</v>
      </c>
      <c r="Q13" s="267">
        <f>SUM(Q8:Q12)</f>
        <v>7379711.0048000198</v>
      </c>
      <c r="R13" s="267">
        <f>SUM(R8:R12)</f>
        <v>97524058.989899993</v>
      </c>
      <c r="S13" s="267">
        <f>SUM(S8:S12)</f>
        <v>242055051.71064863</v>
      </c>
      <c r="T13" s="183">
        <f>SUM(T8:T12)</f>
        <v>638334214.81029999</v>
      </c>
      <c r="U13" s="267"/>
      <c r="V13" s="420">
        <f t="shared" si="1"/>
        <v>0.37919799079324379</v>
      </c>
      <c r="X13" s="64"/>
    </row>
    <row r="14" spans="1:24">
      <c r="A14" s="29"/>
      <c r="B14" s="259"/>
      <c r="Q14" s="64"/>
      <c r="R14" s="64"/>
      <c r="U14" s="5"/>
      <c r="V14" s="411"/>
    </row>
    <row r="15" spans="1:24" ht="27.6">
      <c r="A15" s="29"/>
      <c r="B15" s="403" t="s">
        <v>176</v>
      </c>
      <c r="C15" s="529"/>
      <c r="D15" s="529"/>
      <c r="E15" s="184"/>
      <c r="F15" s="184"/>
      <c r="G15" s="184"/>
      <c r="H15" s="184"/>
      <c r="I15" s="184"/>
      <c r="J15" s="184"/>
      <c r="K15" s="184"/>
      <c r="L15" s="184"/>
      <c r="M15" s="184"/>
      <c r="N15" s="184"/>
      <c r="O15" s="184"/>
      <c r="P15" s="184"/>
      <c r="Q15" s="72"/>
      <c r="R15" s="72"/>
      <c r="S15" s="72"/>
      <c r="T15" s="72"/>
      <c r="U15" s="69"/>
      <c r="V15" s="412"/>
    </row>
    <row r="16" spans="1:24">
      <c r="A16" s="29"/>
      <c r="B16" s="402" t="str">
        <f>OBMC</f>
        <v>Optional Binding Mandatory Curtailment (OBMC)</v>
      </c>
      <c r="C16" s="70"/>
      <c r="D16" s="71">
        <v>0</v>
      </c>
      <c r="E16" s="64">
        <v>0</v>
      </c>
      <c r="F16" s="64">
        <v>0</v>
      </c>
      <c r="G16" s="64">
        <v>0</v>
      </c>
      <c r="H16" s="64">
        <v>0</v>
      </c>
      <c r="I16" s="64">
        <v>0</v>
      </c>
      <c r="J16" s="64">
        <v>0</v>
      </c>
      <c r="K16" s="64">
        <v>0</v>
      </c>
      <c r="L16" s="64">
        <v>0</v>
      </c>
      <c r="M16" s="64">
        <v>0</v>
      </c>
      <c r="N16" s="64">
        <v>0</v>
      </c>
      <c r="O16" s="64"/>
      <c r="P16" s="64"/>
      <c r="Q16" s="71">
        <f t="shared" ref="Q16:Q18" si="4">SUM(E16:P16)</f>
        <v>0</v>
      </c>
      <c r="R16" s="71"/>
      <c r="S16" s="182">
        <f>D16+Q16+R16</f>
        <v>0</v>
      </c>
      <c r="T16" s="182">
        <v>15000</v>
      </c>
      <c r="U16" s="175"/>
      <c r="V16" s="409">
        <f>S16/SUM(T16:U16)</f>
        <v>0</v>
      </c>
    </row>
    <row r="17" spans="1:24">
      <c r="A17" s="29"/>
      <c r="B17" s="402" t="str">
        <f>ROTO</f>
        <v>Rotating Outages</v>
      </c>
      <c r="C17" s="70"/>
      <c r="D17" s="71">
        <v>0</v>
      </c>
      <c r="E17" s="64">
        <v>0</v>
      </c>
      <c r="F17" s="64">
        <v>0</v>
      </c>
      <c r="G17" s="64">
        <v>0</v>
      </c>
      <c r="H17" s="64">
        <v>0</v>
      </c>
      <c r="I17" s="64">
        <v>0</v>
      </c>
      <c r="J17" s="64">
        <v>0</v>
      </c>
      <c r="K17" s="64">
        <v>0</v>
      </c>
      <c r="L17" s="64">
        <v>0</v>
      </c>
      <c r="M17" s="64">
        <v>0</v>
      </c>
      <c r="N17" s="64">
        <v>0</v>
      </c>
      <c r="O17" s="159"/>
      <c r="P17" s="159"/>
      <c r="Q17" s="71">
        <f t="shared" si="4"/>
        <v>0</v>
      </c>
      <c r="R17" s="71"/>
      <c r="S17" s="182">
        <f t="shared" ref="S17:S18" si="5">D17+Q17+R17</f>
        <v>0</v>
      </c>
      <c r="T17" s="182">
        <v>400000</v>
      </c>
      <c r="U17" s="175"/>
      <c r="V17" s="409">
        <f>S17/SUM(T17:U17)</f>
        <v>0</v>
      </c>
    </row>
    <row r="18" spans="1:24" ht="13.5" customHeight="1">
      <c r="A18" s="29"/>
      <c r="B18" s="402" t="str">
        <f>SLRP</f>
        <v>Scheduled Load Reduction Program (SLRP)</v>
      </c>
      <c r="C18" s="70"/>
      <c r="D18" s="71">
        <v>0</v>
      </c>
      <c r="E18" s="64">
        <v>0</v>
      </c>
      <c r="F18" s="64">
        <v>0</v>
      </c>
      <c r="G18" s="64">
        <v>0</v>
      </c>
      <c r="H18" s="64">
        <v>0</v>
      </c>
      <c r="I18" s="64">
        <v>185809.92000000001</v>
      </c>
      <c r="J18" s="64">
        <v>22597.9</v>
      </c>
      <c r="K18" s="64">
        <v>-208407.82</v>
      </c>
      <c r="L18" s="64">
        <v>0</v>
      </c>
      <c r="M18" s="64">
        <v>0</v>
      </c>
      <c r="N18" s="64">
        <v>0</v>
      </c>
      <c r="O18" s="64"/>
      <c r="P18" s="64"/>
      <c r="Q18" s="71">
        <f t="shared" si="4"/>
        <v>0</v>
      </c>
      <c r="R18" s="71"/>
      <c r="S18" s="182">
        <f t="shared" si="5"/>
        <v>0</v>
      </c>
      <c r="T18" s="182">
        <v>15625</v>
      </c>
      <c r="U18" s="175"/>
      <c r="V18" s="409">
        <f>S18/SUM(T18:U18)</f>
        <v>0</v>
      </c>
    </row>
    <row r="19" spans="1:24">
      <c r="A19" s="29"/>
      <c r="B19" s="404" t="s">
        <v>47</v>
      </c>
      <c r="C19" s="587"/>
      <c r="D19" s="183">
        <f t="shared" ref="D19:S19" si="6">SUM(D16:D18)</f>
        <v>0</v>
      </c>
      <c r="E19" s="183">
        <f t="shared" si="6"/>
        <v>0</v>
      </c>
      <c r="F19" s="183">
        <f t="shared" si="6"/>
        <v>0</v>
      </c>
      <c r="G19" s="183">
        <f t="shared" si="6"/>
        <v>0</v>
      </c>
      <c r="H19" s="183">
        <f t="shared" si="6"/>
        <v>0</v>
      </c>
      <c r="I19" s="183">
        <f t="shared" si="6"/>
        <v>185809.92000000001</v>
      </c>
      <c r="J19" s="183">
        <f t="shared" si="6"/>
        <v>22597.9</v>
      </c>
      <c r="K19" s="183">
        <f t="shared" si="6"/>
        <v>-208407.82</v>
      </c>
      <c r="L19" s="183">
        <f t="shared" si="6"/>
        <v>0</v>
      </c>
      <c r="M19" s="183">
        <f t="shared" si="6"/>
        <v>0</v>
      </c>
      <c r="N19" s="183">
        <f t="shared" si="6"/>
        <v>0</v>
      </c>
      <c r="O19" s="183">
        <f t="shared" si="6"/>
        <v>0</v>
      </c>
      <c r="P19" s="183">
        <f t="shared" si="6"/>
        <v>0</v>
      </c>
      <c r="Q19" s="183">
        <f t="shared" si="6"/>
        <v>0</v>
      </c>
      <c r="R19" s="183">
        <f t="shared" si="6"/>
        <v>0</v>
      </c>
      <c r="S19" s="183">
        <f t="shared" si="6"/>
        <v>0</v>
      </c>
      <c r="T19" s="183">
        <f>SUM(T16:T18)</f>
        <v>430625</v>
      </c>
      <c r="U19" s="73"/>
      <c r="V19" s="410">
        <f>S19/SUM(T19:U19)</f>
        <v>0</v>
      </c>
      <c r="X19" s="64"/>
    </row>
    <row r="20" spans="1:24">
      <c r="A20" s="29"/>
      <c r="B20" s="405"/>
      <c r="C20" s="2"/>
      <c r="D20" s="2"/>
      <c r="E20" s="64"/>
      <c r="F20" s="64"/>
      <c r="G20" s="64"/>
      <c r="H20" s="64"/>
      <c r="I20" s="64"/>
      <c r="J20" s="64"/>
      <c r="K20" s="64"/>
      <c r="L20" s="64"/>
      <c r="M20" s="64"/>
      <c r="N20" s="64"/>
      <c r="O20" s="64"/>
      <c r="P20" s="64"/>
      <c r="Q20" s="64"/>
      <c r="R20" s="64"/>
      <c r="S20" s="64"/>
      <c r="T20" s="64"/>
      <c r="U20" s="161"/>
      <c r="V20" s="413"/>
    </row>
    <row r="21" spans="1:24" ht="41.4">
      <c r="A21" s="29"/>
      <c r="B21" s="403" t="s">
        <v>177</v>
      </c>
      <c r="C21" s="529"/>
      <c r="D21" s="529"/>
      <c r="E21" s="72"/>
      <c r="F21" s="72"/>
      <c r="G21" s="72"/>
      <c r="H21" s="72"/>
      <c r="I21" s="72"/>
      <c r="J21" s="72"/>
      <c r="K21" s="72"/>
      <c r="L21" s="72"/>
      <c r="M21" s="72"/>
      <c r="N21" s="72"/>
      <c r="O21" s="72"/>
      <c r="P21" s="72"/>
      <c r="Q21" s="72"/>
      <c r="R21" s="72"/>
      <c r="S21" s="72"/>
      <c r="T21" s="72"/>
      <c r="U21" s="74"/>
      <c r="V21" s="414"/>
    </row>
    <row r="22" spans="1:24" ht="15">
      <c r="A22" s="29"/>
      <c r="B22" s="402" t="str">
        <f>DRAM</f>
        <v>Demand Response Auction Mechanism (DRAM)</v>
      </c>
      <c r="C22" s="590" t="s">
        <v>291</v>
      </c>
      <c r="D22" s="71">
        <f>3432765.0683+183263.53</f>
        <v>3616028.5982999997</v>
      </c>
      <c r="E22" s="64">
        <v>300075.21830000001</v>
      </c>
      <c r="F22" s="64">
        <v>315883.57860000001</v>
      </c>
      <c r="G22" s="64">
        <v>170802.51759999999</v>
      </c>
      <c r="H22" s="64">
        <v>227359.51</v>
      </c>
      <c r="I22" s="64">
        <v>3467573.38</v>
      </c>
      <c r="J22" s="670">
        <v>780535.32000000076</v>
      </c>
      <c r="K22" s="64">
        <v>927780.2</v>
      </c>
      <c r="L22" s="64">
        <v>-90128.960000000006</v>
      </c>
      <c r="M22" s="64">
        <v>337494.29</v>
      </c>
      <c r="N22" s="64">
        <v>951546.91</v>
      </c>
      <c r="O22" s="64"/>
      <c r="P22" s="64"/>
      <c r="Q22" s="71">
        <f>SUM(E22:P22)</f>
        <v>7388921.9645000016</v>
      </c>
      <c r="R22" s="71"/>
      <c r="S22" s="182">
        <f>D22+Q22+R22</f>
        <v>11004950.562800001</v>
      </c>
      <c r="T22" s="182">
        <v>35160000</v>
      </c>
      <c r="U22" s="176"/>
      <c r="V22" s="409">
        <f>S22/SUM(T22:U22)</f>
        <v>0.31299631862343574</v>
      </c>
    </row>
    <row r="23" spans="1:24">
      <c r="A23" s="29"/>
      <c r="B23" s="402" t="str">
        <f>DRR</f>
        <v>DR Rule 24</v>
      </c>
      <c r="C23" s="70"/>
      <c r="D23" s="71">
        <v>0</v>
      </c>
      <c r="E23" s="64">
        <v>0</v>
      </c>
      <c r="F23" s="64">
        <v>0</v>
      </c>
      <c r="G23" s="64">
        <v>0</v>
      </c>
      <c r="H23" s="64">
        <v>0</v>
      </c>
      <c r="I23" s="64">
        <v>0</v>
      </c>
      <c r="J23" s="64">
        <v>0</v>
      </c>
      <c r="K23" s="64">
        <v>0</v>
      </c>
      <c r="L23" s="64">
        <v>0</v>
      </c>
      <c r="M23" s="64">
        <v>0</v>
      </c>
      <c r="N23" s="64">
        <v>0</v>
      </c>
      <c r="O23" s="64"/>
      <c r="P23" s="64"/>
      <c r="Q23" s="71">
        <f>SUM(E23:P23)</f>
        <v>0</v>
      </c>
      <c r="R23" s="71"/>
      <c r="S23" s="182">
        <f>D23+Q23+R23</f>
        <v>0</v>
      </c>
      <c r="T23" s="182">
        <v>0</v>
      </c>
      <c r="U23" s="176"/>
      <c r="V23" s="409">
        <v>0</v>
      </c>
    </row>
    <row r="24" spans="1:24">
      <c r="A24" s="29"/>
      <c r="B24" s="404" t="s">
        <v>48</v>
      </c>
      <c r="C24" s="587"/>
      <c r="D24" s="183">
        <f>SUM(D22:D23)</f>
        <v>3616028.5982999997</v>
      </c>
      <c r="E24" s="183">
        <f>SUM(E22:E23)</f>
        <v>300075.21830000001</v>
      </c>
      <c r="F24" s="183">
        <f t="shared" ref="F24:P24" si="7">SUM(F22:F23)</f>
        <v>315883.57860000001</v>
      </c>
      <c r="G24" s="183">
        <f t="shared" si="7"/>
        <v>170802.51759999999</v>
      </c>
      <c r="H24" s="183">
        <f t="shared" si="7"/>
        <v>227359.51</v>
      </c>
      <c r="I24" s="183">
        <f t="shared" si="7"/>
        <v>3467573.38</v>
      </c>
      <c r="J24" s="183">
        <f t="shared" si="7"/>
        <v>780535.32000000076</v>
      </c>
      <c r="K24" s="183">
        <f t="shared" si="7"/>
        <v>927780.2</v>
      </c>
      <c r="L24" s="183">
        <f t="shared" si="7"/>
        <v>-90128.960000000006</v>
      </c>
      <c r="M24" s="183">
        <f t="shared" si="7"/>
        <v>337494.29</v>
      </c>
      <c r="N24" s="183">
        <f t="shared" si="7"/>
        <v>951546.91</v>
      </c>
      <c r="O24" s="183">
        <f t="shared" si="7"/>
        <v>0</v>
      </c>
      <c r="P24" s="183">
        <f t="shared" si="7"/>
        <v>0</v>
      </c>
      <c r="Q24" s="183">
        <f>SUM(Q22:Q23)</f>
        <v>7388921.9645000016</v>
      </c>
      <c r="R24" s="183">
        <f>SUM(R22:R23)</f>
        <v>0</v>
      </c>
      <c r="S24" s="183">
        <f>SUM(S22:S23)</f>
        <v>11004950.562800001</v>
      </c>
      <c r="T24" s="183">
        <f>SUM(T22:T23)</f>
        <v>35160000</v>
      </c>
      <c r="U24" s="73"/>
      <c r="V24" s="415">
        <f>S24/SUM(T24:U24)</f>
        <v>0.31299631862343574</v>
      </c>
      <c r="X24" s="64"/>
    </row>
    <row r="25" spans="1:24">
      <c r="A25" s="29"/>
      <c r="B25" s="402"/>
      <c r="C25" s="70"/>
      <c r="D25" s="70"/>
      <c r="E25" s="64"/>
      <c r="F25" s="64"/>
      <c r="G25" s="64"/>
      <c r="H25" s="64"/>
      <c r="I25" s="64"/>
      <c r="J25" s="64"/>
      <c r="K25" s="64"/>
      <c r="L25" s="64"/>
      <c r="M25" s="64"/>
      <c r="N25" s="64"/>
      <c r="O25" s="64"/>
      <c r="P25" s="64"/>
      <c r="Q25" s="64"/>
      <c r="R25" s="64"/>
      <c r="S25" s="64"/>
      <c r="T25" s="64"/>
      <c r="U25" s="161"/>
      <c r="V25" s="413"/>
    </row>
    <row r="26" spans="1:24">
      <c r="A26" s="29"/>
      <c r="B26" s="403" t="s">
        <v>178</v>
      </c>
      <c r="C26" s="529"/>
      <c r="D26" s="529"/>
      <c r="E26" s="184"/>
      <c r="F26" s="184"/>
      <c r="G26" s="184"/>
      <c r="H26" s="184"/>
      <c r="I26" s="184"/>
      <c r="J26" s="184"/>
      <c r="K26" s="184"/>
      <c r="L26" s="184"/>
      <c r="M26" s="184"/>
      <c r="N26" s="184"/>
      <c r="O26" s="184"/>
      <c r="P26" s="184"/>
      <c r="Q26" s="184"/>
      <c r="R26" s="184"/>
      <c r="S26" s="184"/>
      <c r="T26" s="184"/>
      <c r="U26" s="69"/>
      <c r="V26" s="412"/>
    </row>
    <row r="27" spans="1:24">
      <c r="A27" s="29"/>
      <c r="B27" s="402" t="str">
        <f>EMT</f>
        <v>Emerging Markets and Technology</v>
      </c>
      <c r="C27" s="70"/>
      <c r="D27" s="71">
        <v>2301711.2619054872</v>
      </c>
      <c r="E27" s="64">
        <v>110576.13069999999</v>
      </c>
      <c r="F27" s="64">
        <v>233488.64170000001</v>
      </c>
      <c r="G27" s="64">
        <v>643358.89359999995</v>
      </c>
      <c r="H27" s="64">
        <v>460953.72</v>
      </c>
      <c r="I27" s="64">
        <v>243217.64</v>
      </c>
      <c r="J27" s="64">
        <v>621036.0821</v>
      </c>
      <c r="K27" s="64">
        <v>229623.98929999999</v>
      </c>
      <c r="L27" s="64">
        <v>400555.46</v>
      </c>
      <c r="M27" s="64">
        <v>522532.1789</v>
      </c>
      <c r="N27" s="64">
        <v>138967.07</v>
      </c>
      <c r="O27" s="527"/>
      <c r="Q27" s="71">
        <f>SUM(E27:P27)</f>
        <v>3604309.8062999998</v>
      </c>
      <c r="R27" s="71"/>
      <c r="S27" s="182">
        <f>D27+Q27+R27</f>
        <v>5906021.068205487</v>
      </c>
      <c r="T27" s="182">
        <v>14610000</v>
      </c>
      <c r="U27" s="175"/>
      <c r="V27" s="416">
        <f>S27/SUM(T27:U27)</f>
        <v>0.40424511076012914</v>
      </c>
    </row>
    <row r="28" spans="1:24">
      <c r="A28" s="29"/>
      <c r="B28" s="402" t="str">
        <f>TIP</f>
        <v>Technology Incentive Program (AutoDR-TI)</v>
      </c>
      <c r="C28" s="70"/>
      <c r="D28" s="71">
        <v>3808826.1867315881</v>
      </c>
      <c r="E28" s="64">
        <v>-547966.3517</v>
      </c>
      <c r="F28" s="64">
        <v>137963.15090000001</v>
      </c>
      <c r="G28" s="64">
        <v>44916.716800000002</v>
      </c>
      <c r="H28" s="64">
        <v>177595.29</v>
      </c>
      <c r="I28" s="64">
        <v>26285.41</v>
      </c>
      <c r="J28" s="670">
        <v>222635.79</v>
      </c>
      <c r="K28" s="64">
        <v>197722.00640000001</v>
      </c>
      <c r="L28" s="64">
        <v>134662.24</v>
      </c>
      <c r="M28" s="64">
        <v>159975.54610000001</v>
      </c>
      <c r="N28" s="64">
        <v>106795.57</v>
      </c>
      <c r="O28" s="64"/>
      <c r="P28" s="64"/>
      <c r="Q28" s="71">
        <f>SUM(E28:P28)</f>
        <v>660585.3685000001</v>
      </c>
      <c r="R28" s="71"/>
      <c r="S28" s="182">
        <f>D28+Q28+R28</f>
        <v>4469411.555231588</v>
      </c>
      <c r="T28" s="182">
        <v>43639324.865400001</v>
      </c>
      <c r="U28" s="175"/>
      <c r="V28" s="416">
        <f>S28/SUM(T28:U28)</f>
        <v>0.10241706463188706</v>
      </c>
    </row>
    <row r="29" spans="1:24">
      <c r="A29" s="29"/>
      <c r="B29" s="404" t="s">
        <v>49</v>
      </c>
      <c r="C29" s="587"/>
      <c r="D29" s="183">
        <f>SUM(D27:D28)</f>
        <v>6110537.4486370757</v>
      </c>
      <c r="E29" s="183">
        <f>SUM(E27:E28)</f>
        <v>-437390.22100000002</v>
      </c>
      <c r="F29" s="183">
        <f t="shared" ref="F29:P29" si="8">SUM(F27:F28)</f>
        <v>371451.79260000004</v>
      </c>
      <c r="G29" s="183">
        <f t="shared" si="8"/>
        <v>688275.61040000001</v>
      </c>
      <c r="H29" s="183">
        <f>SUM(H27:H28)</f>
        <v>638549.01</v>
      </c>
      <c r="I29" s="183">
        <f t="shared" si="8"/>
        <v>269503.05</v>
      </c>
      <c r="J29" s="183">
        <f t="shared" si="8"/>
        <v>843671.87210000004</v>
      </c>
      <c r="K29" s="183">
        <f t="shared" si="8"/>
        <v>427345.99569999997</v>
      </c>
      <c r="L29" s="183">
        <f t="shared" si="8"/>
        <v>535217.69999999995</v>
      </c>
      <c r="M29" s="183">
        <f t="shared" si="8"/>
        <v>682507.72499999998</v>
      </c>
      <c r="N29" s="183">
        <f t="shared" si="8"/>
        <v>245762.64</v>
      </c>
      <c r="O29" s="183">
        <f t="shared" si="8"/>
        <v>0</v>
      </c>
      <c r="P29" s="183">
        <f t="shared" si="8"/>
        <v>0</v>
      </c>
      <c r="Q29" s="183">
        <f>SUM(Q27:Q28)</f>
        <v>4264895.1748000002</v>
      </c>
      <c r="R29" s="183">
        <f>SUM(R27:R28)</f>
        <v>0</v>
      </c>
      <c r="S29" s="183">
        <f>SUM(S27:S28)</f>
        <v>10375432.623437075</v>
      </c>
      <c r="T29" s="183">
        <f>SUM(T27:T28)</f>
        <v>58249324.865400001</v>
      </c>
      <c r="U29" s="73"/>
      <c r="V29" s="415">
        <f>S29/SUM(T29:U29)</f>
        <v>0.17812107947022857</v>
      </c>
      <c r="X29" s="64"/>
    </row>
    <row r="30" spans="1:24">
      <c r="A30" s="29"/>
      <c r="B30" s="402"/>
      <c r="C30" s="70"/>
      <c r="D30" s="70"/>
      <c r="E30" s="64"/>
      <c r="F30" s="64"/>
      <c r="G30" s="64"/>
      <c r="H30" s="64"/>
      <c r="I30" s="75"/>
      <c r="J30" s="64"/>
      <c r="K30" s="64"/>
      <c r="L30" s="64"/>
      <c r="M30" s="64"/>
      <c r="N30" s="64"/>
      <c r="O30" s="64"/>
      <c r="P30" s="64"/>
      <c r="Q30" s="64"/>
      <c r="R30" s="64"/>
      <c r="S30" s="64"/>
      <c r="T30" s="64"/>
      <c r="U30" s="161"/>
      <c r="V30" s="413"/>
    </row>
    <row r="31" spans="1:24">
      <c r="A31" s="29"/>
      <c r="B31" s="403" t="s">
        <v>120</v>
      </c>
      <c r="C31" s="529"/>
      <c r="D31" s="529"/>
      <c r="E31" s="72"/>
      <c r="F31" s="72"/>
      <c r="G31" s="72"/>
      <c r="H31" s="72"/>
      <c r="I31" s="72"/>
      <c r="J31" s="72"/>
      <c r="K31" s="72"/>
      <c r="L31" s="72"/>
      <c r="M31" s="72"/>
      <c r="N31" s="72"/>
      <c r="O31" s="72"/>
      <c r="P31" s="72"/>
      <c r="Q31" s="72"/>
      <c r="R31" s="72"/>
      <c r="S31" s="72"/>
      <c r="T31" s="72"/>
      <c r="U31" s="69"/>
      <c r="V31" s="414"/>
    </row>
    <row r="32" spans="1:24" ht="16.8" customHeight="1">
      <c r="A32" s="29"/>
      <c r="B32" s="402" t="str">
        <f>CBPR</f>
        <v>CBP Residential Pilot</v>
      </c>
      <c r="C32" s="70"/>
      <c r="D32" s="71">
        <v>0</v>
      </c>
      <c r="E32" s="64">
        <v>0</v>
      </c>
      <c r="F32" s="64">
        <v>0</v>
      </c>
      <c r="G32" s="64">
        <v>0</v>
      </c>
      <c r="H32" s="64">
        <v>0</v>
      </c>
      <c r="I32" s="64">
        <v>0</v>
      </c>
      <c r="J32" s="64">
        <v>0</v>
      </c>
      <c r="K32" s="64">
        <v>0</v>
      </c>
      <c r="L32" s="64">
        <v>0</v>
      </c>
      <c r="M32" s="64">
        <v>0</v>
      </c>
      <c r="N32" s="64">
        <v>0</v>
      </c>
      <c r="O32" s="64"/>
      <c r="P32" s="64"/>
      <c r="Q32" s="71">
        <f>SUM(E32:P32)</f>
        <v>0</v>
      </c>
      <c r="R32" s="71"/>
      <c r="S32" s="182">
        <f>D32+Q32+R32</f>
        <v>0</v>
      </c>
      <c r="T32" s="182">
        <v>1005000</v>
      </c>
      <c r="U32" s="175"/>
      <c r="V32" s="416">
        <f>IFERROR(S32/SUM(T32:U32),)</f>
        <v>0</v>
      </c>
    </row>
    <row r="33" spans="1:24">
      <c r="A33" s="29"/>
      <c r="B33" s="402" t="str">
        <f>CHARG</f>
        <v>Charge Ready Pilot</v>
      </c>
      <c r="C33" s="70"/>
      <c r="D33" s="71">
        <v>113768.68496779082</v>
      </c>
      <c r="E33" s="64">
        <v>5404.9243999999999</v>
      </c>
      <c r="F33" s="64">
        <v>4067.2964000000002</v>
      </c>
      <c r="G33" s="64">
        <f>4961.3334+563.96</f>
        <v>5525.2934000000005</v>
      </c>
      <c r="H33" s="64">
        <v>5469.97</v>
      </c>
      <c r="I33" s="64">
        <v>4774.03</v>
      </c>
      <c r="J33" s="64">
        <v>4575.1761999999999</v>
      </c>
      <c r="K33" s="64">
        <v>4399.5659999999998</v>
      </c>
      <c r="L33" s="64">
        <v>5529.79</v>
      </c>
      <c r="M33" s="64">
        <v>5522.5159999999996</v>
      </c>
      <c r="N33" s="64">
        <v>5481.86</v>
      </c>
      <c r="O33" s="64"/>
      <c r="P33" s="64"/>
      <c r="Q33" s="71">
        <f t="shared" ref="Q33:Q34" si="9">SUM(E33:P33)</f>
        <v>50750.422399999996</v>
      </c>
      <c r="R33" s="71"/>
      <c r="S33" s="182">
        <f>D33+Q33+R33</f>
        <v>164519.10736779083</v>
      </c>
      <c r="T33" s="182">
        <v>429953.21840000001</v>
      </c>
      <c r="U33" s="175"/>
      <c r="V33" s="416">
        <f t="shared" ref="V33:V34" si="10">IFERROR(S33/SUM(T33:U33),)</f>
        <v>0.38264420482772882</v>
      </c>
    </row>
    <row r="34" spans="1:24" ht="27.6" customHeight="1">
      <c r="A34" s="29"/>
      <c r="B34" s="406" t="str">
        <f>CLCP</f>
        <v>Constrained Local Capacity Planning Areas &amp; Disadvantaged Communities Pilot</v>
      </c>
      <c r="C34" s="588"/>
      <c r="D34" s="71">
        <v>0</v>
      </c>
      <c r="E34" s="64">
        <v>0</v>
      </c>
      <c r="F34" s="64">
        <v>0</v>
      </c>
      <c r="G34" s="64">
        <v>0</v>
      </c>
      <c r="H34" s="64">
        <v>0</v>
      </c>
      <c r="I34" s="64">
        <v>0</v>
      </c>
      <c r="J34" s="64">
        <v>0</v>
      </c>
      <c r="K34" s="64">
        <v>0</v>
      </c>
      <c r="L34" s="64">
        <v>0</v>
      </c>
      <c r="M34" s="64">
        <v>0</v>
      </c>
      <c r="N34" s="64">
        <v>0</v>
      </c>
      <c r="O34" s="64"/>
      <c r="P34" s="64"/>
      <c r="Q34" s="71">
        <f t="shared" si="9"/>
        <v>0</v>
      </c>
      <c r="R34" s="71"/>
      <c r="S34" s="182">
        <f>D34+Q34+R34</f>
        <v>0</v>
      </c>
      <c r="T34" s="182">
        <v>1000000</v>
      </c>
      <c r="U34" s="175"/>
      <c r="V34" s="416">
        <f t="shared" si="10"/>
        <v>0</v>
      </c>
    </row>
    <row r="35" spans="1:24">
      <c r="A35" s="29"/>
      <c r="B35" s="404" t="s">
        <v>51</v>
      </c>
      <c r="C35" s="587"/>
      <c r="D35" s="183">
        <f>SUM(D32:D34)</f>
        <v>113768.68496779082</v>
      </c>
      <c r="E35" s="183">
        <f>SUM(E32:E34)</f>
        <v>5404.9243999999999</v>
      </c>
      <c r="F35" s="183">
        <f t="shared" ref="F35:P35" si="11">SUM(F32:F34)</f>
        <v>4067.2964000000002</v>
      </c>
      <c r="G35" s="183">
        <f t="shared" si="11"/>
        <v>5525.2934000000005</v>
      </c>
      <c r="H35" s="183">
        <f>SUM(H32:H34)</f>
        <v>5469.97</v>
      </c>
      <c r="I35" s="183">
        <f t="shared" si="11"/>
        <v>4774.03</v>
      </c>
      <c r="J35" s="183">
        <f t="shared" si="11"/>
        <v>4575.1761999999999</v>
      </c>
      <c r="K35" s="183">
        <f t="shared" si="11"/>
        <v>4399.5659999999998</v>
      </c>
      <c r="L35" s="183">
        <f t="shared" si="11"/>
        <v>5529.79</v>
      </c>
      <c r="M35" s="183">
        <f t="shared" si="11"/>
        <v>5522.5159999999996</v>
      </c>
      <c r="N35" s="183">
        <f t="shared" si="11"/>
        <v>5481.86</v>
      </c>
      <c r="O35" s="183">
        <f t="shared" si="11"/>
        <v>0</v>
      </c>
      <c r="P35" s="183">
        <f t="shared" si="11"/>
        <v>0</v>
      </c>
      <c r="Q35" s="183">
        <f>SUM(Q32:Q34)</f>
        <v>50750.422399999996</v>
      </c>
      <c r="R35" s="183">
        <f>SUM(R32:R34)</f>
        <v>0</v>
      </c>
      <c r="S35" s="183">
        <f>SUM(S32:S34)</f>
        <v>164519.10736779083</v>
      </c>
      <c r="T35" s="183">
        <f>SUM(T32:T34)</f>
        <v>2434953.2184000001</v>
      </c>
      <c r="U35" s="73"/>
      <c r="V35" s="415">
        <f>IFERROR(S35/SUM(T35:U35),0)</f>
        <v>6.7565613221881857E-2</v>
      </c>
      <c r="X35" s="64"/>
    </row>
    <row r="36" spans="1:24">
      <c r="A36" s="29"/>
      <c r="B36" s="402"/>
      <c r="C36" s="70"/>
      <c r="D36" s="70"/>
      <c r="E36" s="64"/>
      <c r="F36" s="64"/>
      <c r="G36" s="64"/>
      <c r="H36" s="64"/>
      <c r="I36" s="64"/>
      <c r="J36" s="64"/>
      <c r="K36" s="64"/>
      <c r="L36" s="64"/>
      <c r="M36" s="64"/>
      <c r="N36" s="64"/>
      <c r="O36" s="64"/>
      <c r="P36" s="64"/>
      <c r="Q36" s="64"/>
      <c r="R36" s="64"/>
      <c r="S36" s="64"/>
      <c r="T36" s="64"/>
      <c r="U36" s="161"/>
      <c r="V36" s="417"/>
    </row>
    <row r="37" spans="1:24" ht="28.8" customHeight="1">
      <c r="A37" s="29"/>
      <c r="B37" s="403" t="s">
        <v>179</v>
      </c>
      <c r="C37" s="598" t="s">
        <v>255</v>
      </c>
      <c r="D37" s="529"/>
      <c r="E37" s="72"/>
      <c r="F37" s="72"/>
      <c r="G37" s="72"/>
      <c r="H37" s="72"/>
      <c r="I37" s="72"/>
      <c r="J37" s="72"/>
      <c r="K37" s="72"/>
      <c r="L37" s="72"/>
      <c r="M37" s="72"/>
      <c r="N37" s="72"/>
      <c r="O37" s="72"/>
      <c r="P37" s="72"/>
      <c r="Q37" s="72"/>
      <c r="R37" s="72"/>
      <c r="S37" s="72"/>
      <c r="T37" s="72"/>
      <c r="U37" s="74"/>
      <c r="V37" s="418"/>
    </row>
    <row r="38" spans="1:24">
      <c r="A38" s="29"/>
      <c r="B38" s="402" t="str">
        <f>OLM</f>
        <v>Other Local Marketing</v>
      </c>
      <c r="C38" s="70"/>
      <c r="D38" s="71">
        <v>1850891.9325486962</v>
      </c>
      <c r="E38" s="64">
        <v>17601.4496</v>
      </c>
      <c r="F38" s="64">
        <v>19094.696</v>
      </c>
      <c r="G38" s="64">
        <v>220393.4185</v>
      </c>
      <c r="H38" s="64">
        <v>432295.43</v>
      </c>
      <c r="I38" s="64">
        <v>316286.90000000002</v>
      </c>
      <c r="J38" s="64">
        <v>531086.93680000002</v>
      </c>
      <c r="K38" s="64">
        <v>77497.041400000002</v>
      </c>
      <c r="L38" s="64">
        <v>86828.79</v>
      </c>
      <c r="M38" s="64">
        <v>88391.173299999995</v>
      </c>
      <c r="N38" s="64">
        <v>29875.53</v>
      </c>
      <c r="O38" s="64"/>
      <c r="P38" s="64"/>
      <c r="Q38" s="71">
        <f>SUM(E38:P38)</f>
        <v>1819351.3655999999</v>
      </c>
      <c r="R38" s="71"/>
      <c r="S38" s="182">
        <f>D38+Q38+R38</f>
        <v>3670243.2981486963</v>
      </c>
      <c r="T38" s="182">
        <v>14276949.874200001</v>
      </c>
      <c r="U38" s="175"/>
      <c r="V38" s="416">
        <f>S38/SUM(T38:U38)</f>
        <v>0.25707474849240902</v>
      </c>
    </row>
    <row r="39" spans="1:24">
      <c r="A39" s="29"/>
      <c r="B39" s="402" t="str">
        <f>SWMEO</f>
        <v>Statewide ME&amp;O</v>
      </c>
      <c r="C39" s="70"/>
      <c r="D39" s="71">
        <v>2019832.63</v>
      </c>
      <c r="E39" s="64">
        <v>402243.26000000007</v>
      </c>
      <c r="F39" s="64">
        <v>157851.98989999999</v>
      </c>
      <c r="G39" s="64">
        <v>208899.07990000001</v>
      </c>
      <c r="H39" s="64">
        <v>122190.31</v>
      </c>
      <c r="I39" s="64">
        <v>124128.74</v>
      </c>
      <c r="J39" s="64">
        <v>-100295.84</v>
      </c>
      <c r="K39" s="64">
        <v>689393.86</v>
      </c>
      <c r="L39" s="64">
        <v>341783.86</v>
      </c>
      <c r="M39" s="64">
        <v>-652705.07999999996</v>
      </c>
      <c r="N39" s="64">
        <v>1549.81</v>
      </c>
      <c r="O39" s="64"/>
      <c r="P39" s="64"/>
      <c r="Q39" s="71">
        <f>SUM(E39:P39)</f>
        <v>1295039.9898000001</v>
      </c>
      <c r="R39" s="71"/>
      <c r="S39" s="182">
        <f>D39+Q39+R39</f>
        <v>3314872.6198</v>
      </c>
      <c r="T39" s="182">
        <v>6881055.7000000002</v>
      </c>
      <c r="U39" s="175"/>
      <c r="V39" s="416">
        <f>S39/SUM(T39:U39)</f>
        <v>0.48173896046212789</v>
      </c>
    </row>
    <row r="40" spans="1:24">
      <c r="A40" s="29"/>
      <c r="B40" s="404" t="s">
        <v>53</v>
      </c>
      <c r="C40" s="587"/>
      <c r="D40" s="183">
        <f>SUM(D38:D39)</f>
        <v>3870724.5625486961</v>
      </c>
      <c r="E40" s="183">
        <f>SUM(E38:E39)</f>
        <v>419844.70960000006</v>
      </c>
      <c r="F40" s="183">
        <f t="shared" ref="F40:T40" si="12">SUM(F38:F39)</f>
        <v>176946.68589999998</v>
      </c>
      <c r="G40" s="183">
        <f t="shared" si="12"/>
        <v>429292.49840000004</v>
      </c>
      <c r="H40" s="183">
        <f>SUM(H38:H39)</f>
        <v>554485.74</v>
      </c>
      <c r="I40" s="183">
        <f t="shared" si="12"/>
        <v>440415.64</v>
      </c>
      <c r="J40" s="183">
        <f t="shared" si="12"/>
        <v>430791.09680000006</v>
      </c>
      <c r="K40" s="183">
        <f t="shared" si="12"/>
        <v>766890.90139999997</v>
      </c>
      <c r="L40" s="183">
        <f t="shared" si="12"/>
        <v>428612.64999999997</v>
      </c>
      <c r="M40" s="183">
        <f t="shared" si="12"/>
        <v>-564313.90669999993</v>
      </c>
      <c r="N40" s="183">
        <f t="shared" si="12"/>
        <v>31425.34</v>
      </c>
      <c r="O40" s="183">
        <f t="shared" si="12"/>
        <v>0</v>
      </c>
      <c r="P40" s="183">
        <f t="shared" si="12"/>
        <v>0</v>
      </c>
      <c r="Q40" s="183">
        <f t="shared" si="12"/>
        <v>3114391.3553999998</v>
      </c>
      <c r="R40" s="183">
        <f t="shared" si="12"/>
        <v>0</v>
      </c>
      <c r="S40" s="183">
        <f t="shared" si="12"/>
        <v>6985115.9179486968</v>
      </c>
      <c r="T40" s="183">
        <f t="shared" si="12"/>
        <v>21158005.574200001</v>
      </c>
      <c r="U40" s="73"/>
      <c r="V40" s="415">
        <f>S40/SUM(T40:U40)</f>
        <v>0.33014056516112855</v>
      </c>
      <c r="X40" s="64"/>
    </row>
    <row r="41" spans="1:24">
      <c r="A41" s="29"/>
      <c r="B41" s="402"/>
      <c r="C41" s="70"/>
      <c r="D41" s="70"/>
      <c r="E41" s="161"/>
      <c r="F41" s="161"/>
      <c r="G41" s="161"/>
      <c r="H41" s="161"/>
      <c r="I41" s="161"/>
      <c r="J41" s="161"/>
      <c r="K41" s="161"/>
      <c r="L41" s="161"/>
      <c r="M41" s="161"/>
      <c r="N41" s="161"/>
      <c r="O41" s="161"/>
      <c r="P41" s="161"/>
      <c r="Q41" s="64"/>
      <c r="R41" s="64"/>
      <c r="S41" s="64"/>
      <c r="T41" s="64"/>
      <c r="U41" s="161"/>
      <c r="V41" s="417"/>
    </row>
    <row r="42" spans="1:24" ht="27.6">
      <c r="A42" s="29"/>
      <c r="B42" s="403" t="s">
        <v>184</v>
      </c>
      <c r="C42" s="529"/>
      <c r="D42" s="529"/>
      <c r="E42" s="72"/>
      <c r="F42" s="72"/>
      <c r="G42" s="72"/>
      <c r="H42" s="72"/>
      <c r="I42" s="72"/>
      <c r="J42" s="72"/>
      <c r="K42" s="72"/>
      <c r="L42" s="72"/>
      <c r="M42" s="72"/>
      <c r="N42" s="72"/>
      <c r="O42" s="72"/>
      <c r="P42" s="72"/>
      <c r="Q42" s="72"/>
      <c r="R42" s="72"/>
      <c r="S42" s="72"/>
      <c r="T42" s="72"/>
      <c r="U42" s="74"/>
      <c r="V42" s="418"/>
    </row>
    <row r="43" spans="1:24">
      <c r="A43" s="29"/>
      <c r="B43" s="402" t="str">
        <f>DRPS</f>
        <v>DR Potential Study</v>
      </c>
      <c r="C43" s="70"/>
      <c r="D43" s="71">
        <v>0</v>
      </c>
      <c r="E43" s="64">
        <v>0</v>
      </c>
      <c r="F43" s="64">
        <v>0</v>
      </c>
      <c r="G43" s="64">
        <v>0</v>
      </c>
      <c r="H43" s="64">
        <v>0</v>
      </c>
      <c r="I43" s="64">
        <v>0</v>
      </c>
      <c r="J43" s="64">
        <v>0</v>
      </c>
      <c r="K43" s="64">
        <v>0</v>
      </c>
      <c r="L43" s="64">
        <v>0</v>
      </c>
      <c r="M43" s="64">
        <v>0</v>
      </c>
      <c r="N43" s="64">
        <v>0</v>
      </c>
      <c r="O43" s="64"/>
      <c r="P43" s="64"/>
      <c r="Q43" s="71">
        <f>SUM(E43:P43)</f>
        <v>0</v>
      </c>
      <c r="R43" s="71"/>
      <c r="S43" s="182">
        <f>D43+Q43+R43</f>
        <v>0</v>
      </c>
      <c r="T43" s="182">
        <v>2000000</v>
      </c>
      <c r="U43" s="175"/>
      <c r="V43" s="409">
        <f>S43/SUM(T43:U43)</f>
        <v>0</v>
      </c>
    </row>
    <row r="44" spans="1:24">
      <c r="A44" s="29"/>
      <c r="B44" s="402" t="str">
        <f>DRST</f>
        <v>DR Systems &amp; Technology Support</v>
      </c>
      <c r="C44" s="70"/>
      <c r="D44" s="71">
        <v>3848821.152902707</v>
      </c>
      <c r="E44" s="64">
        <v>176721.11439999999</v>
      </c>
      <c r="F44" s="64">
        <v>399590.90590000001</v>
      </c>
      <c r="G44" s="64">
        <v>279299.85259999998</v>
      </c>
      <c r="H44" s="64">
        <v>320019.5</v>
      </c>
      <c r="I44" s="64">
        <v>327809.89</v>
      </c>
      <c r="J44" s="64">
        <v>465530.47</v>
      </c>
      <c r="K44" s="64">
        <v>254551.769</v>
      </c>
      <c r="L44" s="64">
        <v>343989.96</v>
      </c>
      <c r="M44" s="64">
        <v>317160.00770000002</v>
      </c>
      <c r="N44" s="64">
        <v>297008.21000000002</v>
      </c>
      <c r="O44" s="64"/>
      <c r="P44" s="64"/>
      <c r="Q44" s="71">
        <f>SUM(E44:P44)</f>
        <v>3181681.6795999999</v>
      </c>
      <c r="R44" s="71"/>
      <c r="S44" s="182">
        <f>D44+Q44+R44</f>
        <v>7030502.8325027069</v>
      </c>
      <c r="T44" s="182">
        <v>29210482.145</v>
      </c>
      <c r="U44" s="175"/>
      <c r="V44" s="409">
        <f>S44/SUM(T44:U44)</f>
        <v>0.24068424470378447</v>
      </c>
    </row>
    <row r="45" spans="1:24">
      <c r="A45" s="29"/>
      <c r="B45" s="402" t="str">
        <f>EMV</f>
        <v>Evaluation, Measurement &amp; Verification (EM&amp;V)</v>
      </c>
      <c r="C45" s="70"/>
      <c r="D45" s="71">
        <v>354536.32437277015</v>
      </c>
      <c r="E45" s="64">
        <v>13739.457399999999</v>
      </c>
      <c r="F45" s="64">
        <v>111021.2528</v>
      </c>
      <c r="G45" s="64">
        <v>167456.74110000001</v>
      </c>
      <c r="H45" s="64">
        <v>-33022.639999999999</v>
      </c>
      <c r="I45" s="64">
        <v>69860.38</v>
      </c>
      <c r="J45" s="64">
        <v>18796.924800000001</v>
      </c>
      <c r="K45" s="64">
        <v>19862.187399999999</v>
      </c>
      <c r="L45" s="64">
        <v>134541.12</v>
      </c>
      <c r="M45" s="64">
        <v>-49802.451699999998</v>
      </c>
      <c r="N45" s="64">
        <v>16826.509999999998</v>
      </c>
      <c r="O45" s="64"/>
      <c r="P45" s="64"/>
      <c r="Q45" s="71">
        <f>SUM(E45:P45)</f>
        <v>469279.48180000001</v>
      </c>
      <c r="R45" s="71"/>
      <c r="S45" s="182">
        <f>D45+Q45+R45</f>
        <v>823815.80617277022</v>
      </c>
      <c r="T45" s="182">
        <v>6090136.0561999995</v>
      </c>
      <c r="U45" s="175"/>
      <c r="V45" s="409">
        <f>S45/SUM(T45:U45)</f>
        <v>0.13527050932369453</v>
      </c>
    </row>
    <row r="46" spans="1:24">
      <c r="A46" s="29"/>
      <c r="B46" s="404" t="s">
        <v>56</v>
      </c>
      <c r="C46" s="587"/>
      <c r="D46" s="183">
        <f>SUM(D43:D45)</f>
        <v>4203357.4772754768</v>
      </c>
      <c r="E46" s="183">
        <f>SUM(E43:E45)</f>
        <v>190460.57179999998</v>
      </c>
      <c r="F46" s="183">
        <f t="shared" ref="F46:P46" si="13">SUM(F43:F45)</f>
        <v>510612.15870000003</v>
      </c>
      <c r="G46" s="183">
        <f t="shared" si="13"/>
        <v>446756.59369999997</v>
      </c>
      <c r="H46" s="183">
        <f>SUM(H43:H45)</f>
        <v>286996.86</v>
      </c>
      <c r="I46" s="183">
        <f t="shared" si="13"/>
        <v>397670.27</v>
      </c>
      <c r="J46" s="183">
        <f t="shared" si="13"/>
        <v>484327.39479999995</v>
      </c>
      <c r="K46" s="183">
        <f t="shared" si="13"/>
        <v>274413.95640000002</v>
      </c>
      <c r="L46" s="183">
        <f t="shared" si="13"/>
        <v>478531.08</v>
      </c>
      <c r="M46" s="183">
        <f t="shared" si="13"/>
        <v>267357.55600000004</v>
      </c>
      <c r="N46" s="183">
        <f t="shared" si="13"/>
        <v>313834.72000000003</v>
      </c>
      <c r="O46" s="183">
        <f t="shared" si="13"/>
        <v>0</v>
      </c>
      <c r="P46" s="183">
        <f t="shared" si="13"/>
        <v>0</v>
      </c>
      <c r="Q46" s="183">
        <f>SUM(Q43:Q45)</f>
        <v>3650961.1614000001</v>
      </c>
      <c r="R46" s="183">
        <f>SUM(R43:R45)</f>
        <v>0</v>
      </c>
      <c r="S46" s="183">
        <f>SUM(S43:S45)</f>
        <v>7854318.6386754774</v>
      </c>
      <c r="T46" s="183">
        <f>SUM(T43:T45)</f>
        <v>37300618.201200001</v>
      </c>
      <c r="U46" s="73"/>
      <c r="V46" s="410">
        <f>S46/SUM(T46:U46)</f>
        <v>0.21056805536865864</v>
      </c>
      <c r="X46" s="64"/>
    </row>
    <row r="47" spans="1:24">
      <c r="A47" s="29"/>
      <c r="B47" s="402"/>
      <c r="C47" s="70"/>
      <c r="D47" s="70"/>
      <c r="E47" s="64"/>
      <c r="F47" s="64"/>
      <c r="G47" s="64"/>
      <c r="H47" s="64"/>
      <c r="I47" s="64"/>
      <c r="J47" s="64"/>
      <c r="K47" s="64"/>
      <c r="L47" s="64"/>
      <c r="M47" s="64"/>
      <c r="N47" s="64"/>
      <c r="O47" s="64"/>
      <c r="P47" s="64"/>
      <c r="Q47" s="64"/>
      <c r="R47" s="64"/>
      <c r="S47" s="64"/>
      <c r="T47" s="64"/>
      <c r="U47" s="161"/>
      <c r="V47" s="417"/>
    </row>
    <row r="48" spans="1:24" ht="15" customHeight="1">
      <c r="A48" s="29"/>
      <c r="B48" s="407" t="s">
        <v>309</v>
      </c>
      <c r="C48" s="599" t="s">
        <v>233</v>
      </c>
      <c r="D48" s="530"/>
      <c r="E48" s="72"/>
      <c r="F48" s="72"/>
      <c r="G48" s="72"/>
      <c r="H48" s="72"/>
      <c r="I48" s="72"/>
      <c r="J48" s="72"/>
      <c r="K48" s="72"/>
      <c r="L48" s="72"/>
      <c r="M48" s="72"/>
      <c r="N48" s="72"/>
      <c r="O48" s="72"/>
      <c r="P48" s="72"/>
      <c r="Q48" s="72"/>
      <c r="R48" s="72"/>
      <c r="S48" s="72"/>
      <c r="T48" s="72"/>
      <c r="U48" s="74"/>
      <c r="V48" s="418"/>
    </row>
    <row r="49" spans="1:24">
      <c r="A49" s="29"/>
      <c r="B49" s="402" t="str">
        <f>IDSM_NR</f>
        <v>IDSM Non Residential</v>
      </c>
      <c r="C49" s="70"/>
      <c r="D49" s="71">
        <v>1056381.6777358048</v>
      </c>
      <c r="E49" s="64">
        <v>48984.754999999997</v>
      </c>
      <c r="F49" s="64">
        <v>37508.837299999999</v>
      </c>
      <c r="G49" s="64">
        <v>105669.89169999999</v>
      </c>
      <c r="H49" s="64">
        <v>108982.35</v>
      </c>
      <c r="I49" s="64">
        <v>106415.32</v>
      </c>
      <c r="J49" s="64">
        <v>57223.767500000002</v>
      </c>
      <c r="K49" s="64">
        <v>53681.239399999999</v>
      </c>
      <c r="L49" s="64">
        <v>53604.89</v>
      </c>
      <c r="M49" s="64">
        <v>119432.00870000001</v>
      </c>
      <c r="N49" s="64">
        <v>176737.46</v>
      </c>
      <c r="O49" s="64"/>
      <c r="P49" s="64"/>
      <c r="Q49" s="71">
        <f t="shared" ref="Q49:Q50" si="14">SUM(E49:P49)</f>
        <v>868240.5196</v>
      </c>
      <c r="R49" s="71"/>
      <c r="S49" s="182">
        <f>D49+Q49+R49</f>
        <v>1924622.1973358048</v>
      </c>
      <c r="T49" s="182">
        <v>42650000</v>
      </c>
      <c r="U49" s="177"/>
      <c r="V49" s="409">
        <f t="shared" ref="V49:V50" si="15">S49/SUM(T49:U49)</f>
        <v>4.5125960078213477E-2</v>
      </c>
    </row>
    <row r="50" spans="1:24">
      <c r="A50" s="29"/>
      <c r="B50" s="402" t="str">
        <f>IDSM_R</f>
        <v>IDSM Residential</v>
      </c>
      <c r="C50" s="70"/>
      <c r="D50" s="71">
        <v>69365.638984438745</v>
      </c>
      <c r="E50" s="64">
        <v>5940.7109</v>
      </c>
      <c r="F50" s="64">
        <v>4709.9309000000003</v>
      </c>
      <c r="G50" s="64">
        <v>12891.6795</v>
      </c>
      <c r="H50" s="64">
        <v>13519.63</v>
      </c>
      <c r="I50" s="64">
        <v>5973.58</v>
      </c>
      <c r="J50" s="64">
        <v>5281.8154000000004</v>
      </c>
      <c r="K50" s="64">
        <v>5564.0846000000001</v>
      </c>
      <c r="L50" s="64">
        <v>6550.66</v>
      </c>
      <c r="M50" s="64">
        <v>5349.1800999999996</v>
      </c>
      <c r="N50" s="64">
        <v>21361.22</v>
      </c>
      <c r="O50" s="64"/>
      <c r="P50" s="64"/>
      <c r="Q50" s="71">
        <f t="shared" si="14"/>
        <v>87142.491399999999</v>
      </c>
      <c r="R50" s="71"/>
      <c r="S50" s="182">
        <f>D50+Q50+R50</f>
        <v>156508.13038443873</v>
      </c>
      <c r="T50" s="182">
        <v>5000000</v>
      </c>
      <c r="U50" s="177"/>
      <c r="V50" s="409">
        <f t="shared" si="15"/>
        <v>3.1301626076887745E-2</v>
      </c>
    </row>
    <row r="51" spans="1:24">
      <c r="A51" s="29"/>
      <c r="B51" s="404" t="s">
        <v>205</v>
      </c>
      <c r="C51" s="587"/>
      <c r="D51" s="183">
        <f t="shared" ref="D51:T51" si="16">SUM(D49:D50)</f>
        <v>1125747.3167202435</v>
      </c>
      <c r="E51" s="183">
        <f t="shared" si="16"/>
        <v>54925.465899999996</v>
      </c>
      <c r="F51" s="183">
        <f t="shared" si="16"/>
        <v>42218.768199999999</v>
      </c>
      <c r="G51" s="183">
        <f t="shared" si="16"/>
        <v>118561.57119999999</v>
      </c>
      <c r="H51" s="183">
        <f t="shared" si="16"/>
        <v>122501.98000000001</v>
      </c>
      <c r="I51" s="183">
        <f t="shared" si="16"/>
        <v>112388.90000000001</v>
      </c>
      <c r="J51" s="183">
        <f t="shared" si="16"/>
        <v>62505.582900000001</v>
      </c>
      <c r="K51" s="183">
        <f t="shared" si="16"/>
        <v>59245.324000000001</v>
      </c>
      <c r="L51" s="183">
        <f t="shared" si="16"/>
        <v>60155.55</v>
      </c>
      <c r="M51" s="183">
        <f t="shared" si="16"/>
        <v>124781.1888</v>
      </c>
      <c r="N51" s="183">
        <f t="shared" si="16"/>
        <v>198098.68</v>
      </c>
      <c r="O51" s="183">
        <f t="shared" si="16"/>
        <v>0</v>
      </c>
      <c r="P51" s="183">
        <f t="shared" si="16"/>
        <v>0</v>
      </c>
      <c r="Q51" s="183">
        <f t="shared" si="16"/>
        <v>955383.01099999994</v>
      </c>
      <c r="R51" s="183">
        <f t="shared" si="16"/>
        <v>0</v>
      </c>
      <c r="S51" s="183">
        <f t="shared" si="16"/>
        <v>2081130.3277202435</v>
      </c>
      <c r="T51" s="183">
        <f t="shared" si="16"/>
        <v>47650000</v>
      </c>
      <c r="U51" s="73"/>
      <c r="V51" s="415">
        <f>S51/T51</f>
        <v>4.367534790598622E-2</v>
      </c>
      <c r="X51" s="64"/>
    </row>
    <row r="52" spans="1:24" ht="14.4" thickBot="1">
      <c r="A52" s="29"/>
      <c r="B52" s="405"/>
      <c r="C52" s="2"/>
      <c r="D52" s="2"/>
      <c r="E52" s="64"/>
      <c r="F52" s="64"/>
      <c r="G52" s="64"/>
      <c r="H52" s="64"/>
      <c r="I52" s="64"/>
      <c r="J52" s="64"/>
      <c r="K52" s="64"/>
      <c r="L52" s="64"/>
      <c r="M52" s="64"/>
      <c r="N52" s="64"/>
      <c r="O52" s="64"/>
      <c r="P52" s="64"/>
      <c r="Q52" s="64"/>
      <c r="R52" s="64"/>
      <c r="S52" s="64"/>
      <c r="T52" s="64"/>
      <c r="U52" s="161"/>
      <c r="V52" s="417"/>
    </row>
    <row r="53" spans="1:24" ht="15" customHeight="1" thickBot="1">
      <c r="A53" s="29"/>
      <c r="B53" s="408" t="s">
        <v>127</v>
      </c>
      <c r="C53" s="589"/>
      <c r="D53" s="162">
        <f t="shared" ref="D53:T53" si="17">SUM(D51,D46,D40,D35,D29,D24,D19,D13)</f>
        <v>156191445.80439788</v>
      </c>
      <c r="E53" s="162">
        <f>SUM(E51,E46,E40,E35,E29,E24,E19,E13)</f>
        <v>2501585.709200019</v>
      </c>
      <c r="F53" s="162">
        <f t="shared" si="17"/>
        <v>1765298.5608000001</v>
      </c>
      <c r="G53" s="162">
        <f t="shared" si="17"/>
        <v>2441716.2875000001</v>
      </c>
      <c r="H53" s="162">
        <f t="shared" si="17"/>
        <v>2222511.65</v>
      </c>
      <c r="I53" s="162">
        <f t="shared" si="17"/>
        <v>5245280.3699999992</v>
      </c>
      <c r="J53" s="162">
        <f t="shared" si="17"/>
        <v>3311153.5076000006</v>
      </c>
      <c r="K53" s="162">
        <f t="shared" si="17"/>
        <v>2627027.0279000001</v>
      </c>
      <c r="L53" s="162">
        <f t="shared" si="17"/>
        <v>2176995.9700000002</v>
      </c>
      <c r="M53" s="162">
        <f t="shared" si="17"/>
        <v>2257107.1413000003</v>
      </c>
      <c r="N53" s="162">
        <f t="shared" si="17"/>
        <v>2256337.87</v>
      </c>
      <c r="O53" s="162">
        <f t="shared" si="17"/>
        <v>0</v>
      </c>
      <c r="P53" s="162">
        <f t="shared" si="17"/>
        <v>0</v>
      </c>
      <c r="Q53" s="162">
        <f t="shared" si="17"/>
        <v>26805014.094300024</v>
      </c>
      <c r="R53" s="162">
        <f t="shared" si="17"/>
        <v>97524058.989899993</v>
      </c>
      <c r="S53" s="162">
        <f t="shared" si="17"/>
        <v>280520518.88859791</v>
      </c>
      <c r="T53" s="162">
        <f t="shared" si="17"/>
        <v>840717741.66949999</v>
      </c>
      <c r="U53" s="77"/>
      <c r="V53" s="419">
        <f>S53/SUM(T53:U53)</f>
        <v>0.33366789468667496</v>
      </c>
      <c r="X53" s="64"/>
    </row>
    <row r="54" spans="1:24" ht="15" customHeight="1">
      <c r="A54" s="29"/>
      <c r="B54" s="78"/>
      <c r="C54" s="78"/>
      <c r="D54" s="78"/>
      <c r="E54" s="78"/>
      <c r="F54" s="64"/>
      <c r="G54" s="64"/>
      <c r="H54" s="64"/>
      <c r="I54" s="64"/>
      <c r="J54" s="64"/>
      <c r="K54" s="728" t="b">
        <v>1</v>
      </c>
      <c r="L54" s="64"/>
      <c r="M54" s="64"/>
      <c r="N54" s="64"/>
      <c r="O54" s="64"/>
      <c r="P54" s="64"/>
      <c r="Q54" s="64"/>
      <c r="R54" s="64"/>
      <c r="S54" s="64"/>
      <c r="T54" s="64"/>
      <c r="U54" s="64"/>
      <c r="V54" s="64"/>
      <c r="W54" s="64"/>
    </row>
    <row r="55" spans="1:24" ht="26.25" customHeight="1">
      <c r="A55" s="29"/>
      <c r="B55" s="261" t="s">
        <v>388</v>
      </c>
      <c r="C55" s="531"/>
      <c r="D55" s="531"/>
      <c r="E55" s="716">
        <v>345980</v>
      </c>
      <c r="F55" s="159"/>
      <c r="G55" s="64"/>
      <c r="H55" s="64"/>
      <c r="I55" s="64"/>
      <c r="J55" s="64"/>
      <c r="K55" s="64"/>
      <c r="L55" s="64"/>
      <c r="M55" s="64"/>
      <c r="N55" s="64"/>
      <c r="O55" s="64"/>
      <c r="P55" s="64"/>
      <c r="Q55" s="64"/>
      <c r="R55" s="64"/>
      <c r="S55" s="64"/>
      <c r="T55" s="64"/>
      <c r="U55" s="64"/>
      <c r="V55" s="64"/>
    </row>
    <row r="56" spans="1:24" ht="10.5" customHeight="1">
      <c r="B56" s="2"/>
      <c r="C56" s="2"/>
      <c r="D56" s="2"/>
      <c r="E56" s="2"/>
      <c r="F56" s="79"/>
      <c r="G56" s="79"/>
      <c r="H56" s="79"/>
      <c r="I56" s="79"/>
      <c r="J56" s="79"/>
      <c r="K56" s="79"/>
      <c r="L56" s="79"/>
      <c r="M56" s="79"/>
      <c r="N56" s="79"/>
      <c r="O56" s="79"/>
      <c r="P56" s="79"/>
      <c r="Q56" s="79"/>
      <c r="R56" s="79"/>
      <c r="S56" s="79"/>
      <c r="T56" s="79"/>
    </row>
    <row r="57" spans="1:24">
      <c r="B57" s="80" t="s">
        <v>16</v>
      </c>
      <c r="C57" s="80"/>
      <c r="D57" s="80"/>
      <c r="E57" s="80"/>
    </row>
    <row r="58" spans="1:24">
      <c r="B58" s="565" t="s">
        <v>286</v>
      </c>
      <c r="C58" s="565"/>
      <c r="D58" s="80"/>
      <c r="E58" s="80"/>
    </row>
    <row r="59" spans="1:24">
      <c r="B59" s="1" t="s">
        <v>288</v>
      </c>
      <c r="S59" s="64"/>
      <c r="T59" s="64"/>
    </row>
    <row r="60" spans="1:24">
      <c r="B60" s="1" t="s">
        <v>290</v>
      </c>
      <c r="S60" s="64"/>
      <c r="T60" s="64"/>
    </row>
    <row r="61" spans="1:24" ht="30" customHeight="1">
      <c r="B61" s="740" t="s">
        <v>383</v>
      </c>
      <c r="C61" s="740"/>
      <c r="D61" s="740"/>
      <c r="E61" s="740"/>
      <c r="F61" s="740"/>
      <c r="G61" s="740"/>
      <c r="H61" s="740"/>
      <c r="I61" s="740"/>
      <c r="J61" s="740"/>
      <c r="K61" s="740"/>
      <c r="L61" s="740"/>
      <c r="M61" s="740"/>
      <c r="N61" s="740"/>
      <c r="O61" s="740"/>
      <c r="P61" s="740"/>
      <c r="Q61" s="740"/>
      <c r="R61" s="740"/>
      <c r="S61" s="740"/>
      <c r="T61" s="740"/>
      <c r="U61" s="740"/>
      <c r="V61" s="740"/>
      <c r="W61" s="740"/>
    </row>
    <row r="62" spans="1:24">
      <c r="B62" s="1" t="s">
        <v>387</v>
      </c>
      <c r="C62" s="29"/>
      <c r="D62" s="29"/>
    </row>
    <row r="63" spans="1:24">
      <c r="B63" s="1" t="s">
        <v>305</v>
      </c>
    </row>
  </sheetData>
  <mergeCells count="11">
    <mergeCell ref="B61:W61"/>
    <mergeCell ref="B1:W1"/>
    <mergeCell ref="B5:B6"/>
    <mergeCell ref="E5:P5"/>
    <mergeCell ref="Q5:Q6"/>
    <mergeCell ref="S5:S6"/>
    <mergeCell ref="T5:T6"/>
    <mergeCell ref="U5:U6"/>
    <mergeCell ref="V5:V6"/>
    <mergeCell ref="R5:R6"/>
    <mergeCell ref="D5:D6"/>
  </mergeCells>
  <conditionalFormatting sqref="K54">
    <cfRule type="cellIs" dxfId="11" priority="1" operator="equal">
      <formula>FALSE</formula>
    </cfRule>
  </conditionalFormatting>
  <printOptions horizontalCentered="1"/>
  <pageMargins left="0.17" right="0.17" top="0.59" bottom="0.33" header="0.17" footer="0.15"/>
  <pageSetup scale="36" fitToHeight="0" orientation="landscape" r:id="rId1"/>
  <headerFooter>
    <oddFooter>&amp;L&amp;"-,Bold"&amp;F&amp;C&amp;"Tahoma,Bold"- PUBLIC -&amp;R&amp;"-,Bold"&amp;12A-&amp;P</oddFooter>
  </headerFooter>
  <ignoredErrors>
    <ignoredError sqref="Q24" formula="1"/>
    <ignoredError sqref="Q8:Q12 Q16:Q18 Q22:Q23 Q27:Q28 Q32:Q34 Q38:Q39 Q43:Q45 Q49:Q50" formulaRange="1"/>
    <ignoredError sqref="C22 C37 C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58</vt:i4>
      </vt:variant>
    </vt:vector>
  </HeadingPairs>
  <TitlesOfParts>
    <vt:vector size="75" baseType="lpstr">
      <vt:lpstr>Program Names</vt:lpstr>
      <vt:lpstr>Program Ex Ante &amp; Ex Post MWs</vt:lpstr>
      <vt:lpstr>Load Impacts (ExPost &amp; ExAnte)</vt:lpstr>
      <vt:lpstr>2009 TA-TI Distribution</vt:lpstr>
      <vt:lpstr>2012 TA-TI Distribution</vt:lpstr>
      <vt:lpstr>2015 TA-TI Distribution</vt:lpstr>
      <vt:lpstr>2017 TA-TI Distribution</vt:lpstr>
      <vt:lpstr>2018 TA-TI Distribution</vt:lpstr>
      <vt:lpstr>2019 DRP Expenditures</vt:lpstr>
      <vt:lpstr>DRP Carryover Expenditures </vt:lpstr>
      <vt:lpstr>Incentives</vt:lpstr>
      <vt:lpstr>Fund Shift Log</vt:lpstr>
      <vt:lpstr>Marketing-Monthly</vt:lpstr>
      <vt:lpstr>Marketing-Quarterly</vt:lpstr>
      <vt:lpstr>Event Summary </vt:lpstr>
      <vt:lpstr>Aliso Canyon Program MW</vt:lpstr>
      <vt:lpstr>Aliso Canyon Expenditures</vt:lpstr>
      <vt:lpstr>API</vt:lpstr>
      <vt:lpstr>BIP_15</vt:lpstr>
      <vt:lpstr>BIP_30</vt:lpstr>
      <vt:lpstr>BIPG</vt:lpstr>
      <vt:lpstr>CBP_DA</vt:lpstr>
      <vt:lpstr>CBP_DO</vt:lpstr>
      <vt:lpstr>CBPDA</vt:lpstr>
      <vt:lpstr>CBPG</vt:lpstr>
      <vt:lpstr>CBPR</vt:lpstr>
      <vt:lpstr>CHARG</vt:lpstr>
      <vt:lpstr>CLCP</vt:lpstr>
      <vt:lpstr>CPP</vt:lpstr>
      <vt:lpstr>CPP_Lg</vt:lpstr>
      <vt:lpstr>CPP_Med</vt:lpstr>
      <vt:lpstr>CPP_SM</vt:lpstr>
      <vt:lpstr>DBP</vt:lpstr>
      <vt:lpstr>DRAM</vt:lpstr>
      <vt:lpstr>DRPS</vt:lpstr>
      <vt:lpstr>DRR</vt:lpstr>
      <vt:lpstr>DRST</vt:lpstr>
      <vt:lpstr>EMT</vt:lpstr>
      <vt:lpstr>EMV</vt:lpstr>
      <vt:lpstr>ExAnteData</vt:lpstr>
      <vt:lpstr>ExAnteMo</vt:lpstr>
      <vt:lpstr>ExAnteProg</vt:lpstr>
      <vt:lpstr>ExPostData</vt:lpstr>
      <vt:lpstr>ExPostMo</vt:lpstr>
      <vt:lpstr>ExPostProg</vt:lpstr>
      <vt:lpstr>IDSM_NR</vt:lpstr>
      <vt:lpstr>IDSM_R</vt:lpstr>
      <vt:lpstr>OBMC</vt:lpstr>
      <vt:lpstr>OLM</vt:lpstr>
      <vt:lpstr>'2009 TA-TI Distribution'!Print_Area</vt:lpstr>
      <vt:lpstr>'2012 TA-TI Distribution'!Print_Area</vt:lpstr>
      <vt:lpstr>'2015 TA-TI Distribution'!Print_Area</vt:lpstr>
      <vt:lpstr>'2017 TA-TI Distribution'!Print_Area</vt:lpstr>
      <vt:lpstr>'2018 TA-TI Distribution'!Print_Area</vt:lpstr>
      <vt:lpstr>'2019 DRP Expenditures'!Print_Area</vt:lpstr>
      <vt:lpstr>'Aliso Canyon Expenditures'!Print_Area</vt:lpstr>
      <vt:lpstr>'Aliso Canyon Program MW'!Print_Area</vt:lpstr>
      <vt:lpstr>'DRP Carryover Expenditures '!Print_Area</vt:lpstr>
      <vt:lpstr>'Fund Shift Log'!Print_Area</vt:lpstr>
      <vt:lpstr>Incentives!Print_Area</vt:lpstr>
      <vt:lpstr>'Marketing-Monthly'!Print_Area</vt:lpstr>
      <vt:lpstr>'Marketing-Quarterly'!Print_Area</vt:lpstr>
      <vt:lpstr>'Aliso Canyon Program MW'!Print_Titles</vt:lpstr>
      <vt:lpstr>'DRP Carryover Expenditures '!Print_Titles</vt:lpstr>
      <vt:lpstr>'Event Summary '!Print_Titles</vt:lpstr>
      <vt:lpstr>'Marketing-Monthly'!Print_Titles</vt:lpstr>
      <vt:lpstr>ROTO</vt:lpstr>
      <vt:lpstr>RTP</vt:lpstr>
      <vt:lpstr>SDPC</vt:lpstr>
      <vt:lpstr>SDPG</vt:lpstr>
      <vt:lpstr>SDPR</vt:lpstr>
      <vt:lpstr>SEP</vt:lpstr>
      <vt:lpstr>SLRP</vt:lpstr>
      <vt:lpstr>SWMEO</vt:lpstr>
      <vt:lpstr>TIP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2019-11-21T23:10:02Z</dcterms:created>
  <dcterms:modified xsi:type="dcterms:W3CDTF">2019-11-21T23:11:01Z</dcterms:modified>
</cp:coreProperties>
</file>