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drawings/drawing1.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https://sempra-my.sharepoint.com/personal/tschavrien_semprautilities_com/Documents/User Folders/Desktop/"/>
    </mc:Choice>
  </mc:AlternateContent>
  <xr:revisionPtr revIDLastSave="0" documentId="8_{A45056C6-174C-4F73-91AC-BA6BAF78B913}" xr6:coauthVersionLast="47" xr6:coauthVersionMax="47" xr10:uidLastSave="{00000000-0000-0000-0000-000000000000}"/>
  <bookViews>
    <workbookView xWindow="-120" yWindow="-120" windowWidth="29040" windowHeight="15840" tabRatio="873" firstSheet="1" activeTab="1"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Event Summary" sheetId="57" r:id="rId6"/>
    <sheet name="Auto DR (TI) &amp; Tech Deployment" sheetId="131" r:id="rId7"/>
    <sheet name="Marketing" sheetId="134" r:id="rId8"/>
    <sheet name="DRP Expenditures" sheetId="117" r:id="rId9"/>
    <sheet name="Fund Shift Log" sheetId="29" r:id="rId10"/>
    <sheet name="SDGE Costs - AMDRMA Balance" sheetId="119" r:id="rId11"/>
    <sheet name="SDGE Costs -GRC " sheetId="120" r:id="rId12"/>
    <sheet name="SDGE Costs -DPDRMA" sheetId="129" r:id="rId13"/>
    <sheet name="SDGE Costs -ELRP" sheetId="138" r:id="rId14"/>
  </sheets>
  <externalReferences>
    <externalReference r:id="rId15"/>
    <externalReference r:id="rId16"/>
  </externalReferences>
  <definedNames>
    <definedName name="_AMO_UniqueIdentifier" hidden="1">"'149b2d1a-72c1-44e5-bc61-8e647e92c66a'"</definedName>
    <definedName name="_DAT1" localSheetId="8">#REF!</definedName>
    <definedName name="_DAT1" localSheetId="7">#REF!</definedName>
    <definedName name="_DAT1" localSheetId="10">#REF!</definedName>
    <definedName name="_DAT1" localSheetId="12">#REF!</definedName>
    <definedName name="_DAT1" localSheetId="13">'SDGE Costs -ELRP'!#REF!</definedName>
    <definedName name="_DAT1">#REF!</definedName>
    <definedName name="_DAT10" localSheetId="8">#REF!</definedName>
    <definedName name="_DAT10" localSheetId="7">#REF!</definedName>
    <definedName name="_DAT10" localSheetId="12">#REF!</definedName>
    <definedName name="_DAT10" localSheetId="13">'SDGE Costs -ELRP'!#REF!</definedName>
    <definedName name="_DAT10">#REF!</definedName>
    <definedName name="_DAT11" localSheetId="8">#REF!</definedName>
    <definedName name="_DAT11" localSheetId="7">#REF!</definedName>
    <definedName name="_DAT11" localSheetId="12">#REF!</definedName>
    <definedName name="_DAT11" localSheetId="13">'SDGE Costs -ELRP'!#REF!</definedName>
    <definedName name="_DAT11">#REF!</definedName>
    <definedName name="_DAT12" localSheetId="8">#REF!</definedName>
    <definedName name="_DAT12" localSheetId="12">#REF!</definedName>
    <definedName name="_DAT12" localSheetId="13">'SDGE Costs -ELRP'!#REF!</definedName>
    <definedName name="_DAT12">#REF!</definedName>
    <definedName name="_DAT13" localSheetId="8">#REF!</definedName>
    <definedName name="_DAT13" localSheetId="12">#REF!</definedName>
    <definedName name="_DAT13" localSheetId="13">'SDGE Costs -ELRP'!#REF!</definedName>
    <definedName name="_DAT13">#REF!</definedName>
    <definedName name="_DAT14" localSheetId="8">#REF!</definedName>
    <definedName name="_DAT14" localSheetId="12">#REF!</definedName>
    <definedName name="_DAT14" localSheetId="13">'SDGE Costs -ELRP'!#REF!</definedName>
    <definedName name="_DAT14">#REF!</definedName>
    <definedName name="_DAT15" localSheetId="8">#REF!</definedName>
    <definedName name="_DAT15" localSheetId="12">#REF!</definedName>
    <definedName name="_DAT15" localSheetId="13">'SDGE Costs -ELRP'!#REF!</definedName>
    <definedName name="_DAT15">#REF!</definedName>
    <definedName name="_DAT16" localSheetId="8">#REF!</definedName>
    <definedName name="_DAT16" localSheetId="12">#REF!</definedName>
    <definedName name="_DAT16" localSheetId="13">'SDGE Costs -ELRP'!#REF!</definedName>
    <definedName name="_DAT16">#REF!</definedName>
    <definedName name="_DAT17" localSheetId="8">#REF!</definedName>
    <definedName name="_DAT17" localSheetId="12">#REF!</definedName>
    <definedName name="_DAT17" localSheetId="13">'SDGE Costs -ELRP'!#REF!</definedName>
    <definedName name="_DAT17">#REF!</definedName>
    <definedName name="_DAT2" localSheetId="8">#REF!</definedName>
    <definedName name="_DAT2" localSheetId="12">#REF!</definedName>
    <definedName name="_DAT2" localSheetId="13">'SDGE Costs -ELRP'!#REF!</definedName>
    <definedName name="_DAT2">#REF!</definedName>
    <definedName name="_DAT3" localSheetId="8">#REF!</definedName>
    <definedName name="_DAT3" localSheetId="12">#REF!</definedName>
    <definedName name="_DAT3" localSheetId="13">'SDGE Costs -ELRP'!#REF!</definedName>
    <definedName name="_DAT3">#REF!</definedName>
    <definedName name="_DAT4" localSheetId="8">#REF!</definedName>
    <definedName name="_DAT4" localSheetId="12">#REF!</definedName>
    <definedName name="_DAT4" localSheetId="13">'SDGE Costs -ELRP'!#REF!</definedName>
    <definedName name="_DAT4">#REF!</definedName>
    <definedName name="_DAT5" localSheetId="8">#REF!</definedName>
    <definedName name="_DAT5" localSheetId="12">#REF!</definedName>
    <definedName name="_DAT5" localSheetId="13">'SDGE Costs -ELRP'!#REF!</definedName>
    <definedName name="_DAT5">#REF!</definedName>
    <definedName name="_DAT6" localSheetId="8">#REF!</definedName>
    <definedName name="_DAT6" localSheetId="12">#REF!</definedName>
    <definedName name="_DAT6" localSheetId="13">'SDGE Costs -ELRP'!#REF!</definedName>
    <definedName name="_DAT6">#REF!</definedName>
    <definedName name="_DAT7" localSheetId="8">#REF!</definedName>
    <definedName name="_DAT7" localSheetId="12">#REF!</definedName>
    <definedName name="_DAT7" localSheetId="13">'SDGE Costs -ELRP'!#REF!</definedName>
    <definedName name="_DAT7">#REF!</definedName>
    <definedName name="_DAT8" localSheetId="8">#REF!</definedName>
    <definedName name="_DAT8" localSheetId="12">#REF!</definedName>
    <definedName name="_DAT8" localSheetId="13">'SDGE Costs -ELRP'!#REF!</definedName>
    <definedName name="_DAT8">#REF!</definedName>
    <definedName name="_DAT9" localSheetId="8">#REF!</definedName>
    <definedName name="_DAT9" localSheetId="12">#REF!</definedName>
    <definedName name="_DAT9" localSheetId="13">'SDGE Costs -ELRP'!#REF!</definedName>
    <definedName name="_DAT9">#REF!</definedName>
    <definedName name="_xlnm._FilterDatabase" localSheetId="5" hidden="1">'Event Summary'!$A$8:$G$10</definedName>
    <definedName name="Achieve_GRC" localSheetId="8">#REF!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13">'SDGE Costs -ELRP'!#REF!</definedName>
    <definedName name="Achieve_GRC" localSheetId="4">#REF!</definedName>
    <definedName name="Achieve_GRC">#REF!</definedName>
    <definedName name="Achieve_Service_Excellenc" localSheetId="8">#REF!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13">'SDGE Costs -ELRP'!#REF!</definedName>
    <definedName name="Achieve_Service_Excellenc" localSheetId="4">#REF!</definedName>
    <definedName name="Achieve_Service_Excellenc">#REF!</definedName>
    <definedName name="Achieve_Service_Excellence" localSheetId="8">#REF!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13">'SDGE Costs -ELRP'!#REF!</definedName>
    <definedName name="Achieve_Service_Excellence" localSheetId="4">#REF!</definedName>
    <definedName name="Achieve_Service_Excellence">#REF!</definedName>
    <definedName name="Collect_Revenue" localSheetId="8">#REF!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13">'SDGE Costs -ELRP'!#REF!</definedName>
    <definedName name="Collect_Revenue" localSheetId="4">#REF!</definedName>
    <definedName name="Collect_Revenue">#REF!</definedName>
    <definedName name="DATA1" localSheetId="8">#REF!</definedName>
    <definedName name="DATA1" localSheetId="12">#REF!</definedName>
    <definedName name="DATA1" localSheetId="13">'SDGE Costs -ELRP'!#REF!</definedName>
    <definedName name="DATA1">#REF!</definedName>
    <definedName name="DATA10" localSheetId="8">#REF!</definedName>
    <definedName name="DATA10" localSheetId="12">#REF!</definedName>
    <definedName name="DATA10" localSheetId="13">'SDGE Costs -ELRP'!#REF!</definedName>
    <definedName name="DATA10">#REF!</definedName>
    <definedName name="DATA11" localSheetId="8">#REF!</definedName>
    <definedName name="DATA11" localSheetId="12">#REF!</definedName>
    <definedName name="DATA11" localSheetId="13">'SDGE Costs -ELRP'!#REF!</definedName>
    <definedName name="DATA11">#REF!</definedName>
    <definedName name="DATA12" localSheetId="8">#REF!</definedName>
    <definedName name="DATA12" localSheetId="12">#REF!</definedName>
    <definedName name="DATA12" localSheetId="13">'SDGE Costs -ELRP'!#REF!</definedName>
    <definedName name="DATA12">#REF!</definedName>
    <definedName name="DATA13" localSheetId="8">#REF!</definedName>
    <definedName name="DATA13" localSheetId="12">#REF!</definedName>
    <definedName name="DATA13" localSheetId="13">'SDGE Costs -ELRP'!#REF!</definedName>
    <definedName name="DATA13">#REF!</definedName>
    <definedName name="DATA14" localSheetId="8">#REF!</definedName>
    <definedName name="DATA14" localSheetId="12">#REF!</definedName>
    <definedName name="DATA14" localSheetId="13">'SDGE Costs -ELRP'!#REF!</definedName>
    <definedName name="DATA14">#REF!</definedName>
    <definedName name="DATA15" localSheetId="8">#REF!</definedName>
    <definedName name="DATA15" localSheetId="12">#REF!</definedName>
    <definedName name="DATA15" localSheetId="13">'SDGE Costs -ELRP'!#REF!</definedName>
    <definedName name="DATA15">#REF!</definedName>
    <definedName name="DATA16" localSheetId="8">#REF!</definedName>
    <definedName name="DATA16" localSheetId="12">#REF!</definedName>
    <definedName name="DATA16" localSheetId="13">'SDGE Costs -ELRP'!#REF!</definedName>
    <definedName name="DATA16">#REF!</definedName>
    <definedName name="DATA17" localSheetId="8">#REF!</definedName>
    <definedName name="DATA17" localSheetId="12">#REF!</definedName>
    <definedName name="DATA17" localSheetId="13">'SDGE Costs -ELRP'!#REF!</definedName>
    <definedName name="DATA17">#REF!</definedName>
    <definedName name="DATA18" localSheetId="8">#REF!</definedName>
    <definedName name="DATA18" localSheetId="12">#REF!</definedName>
    <definedName name="DATA18" localSheetId="13">'SDGE Costs -ELRP'!#REF!</definedName>
    <definedName name="DATA18">#REF!</definedName>
    <definedName name="DATA19" localSheetId="8">#REF!</definedName>
    <definedName name="DATA19" localSheetId="12">#REF!</definedName>
    <definedName name="DATA19" localSheetId="13">'SDGE Costs -ELRP'!#REF!</definedName>
    <definedName name="DATA19">#REF!</definedName>
    <definedName name="DATA2" localSheetId="8">#REF!</definedName>
    <definedName name="DATA2" localSheetId="12">#REF!</definedName>
    <definedName name="DATA2" localSheetId="13">'SDGE Costs -ELRP'!#REF!</definedName>
    <definedName name="DATA2">#REF!</definedName>
    <definedName name="DATA20" localSheetId="8">#REF!</definedName>
    <definedName name="DATA20" localSheetId="12">#REF!</definedName>
    <definedName name="DATA20" localSheetId="13">'SDGE Costs -ELRP'!#REF!</definedName>
    <definedName name="DATA20">#REF!</definedName>
    <definedName name="DATA3" localSheetId="8">#REF!</definedName>
    <definedName name="DATA3" localSheetId="12">#REF!</definedName>
    <definedName name="DATA3" localSheetId="13">'SDGE Costs -ELRP'!#REF!</definedName>
    <definedName name="DATA3">#REF!</definedName>
    <definedName name="DATA4" localSheetId="8">#REF!</definedName>
    <definedName name="DATA4" localSheetId="12">#REF!</definedName>
    <definedName name="DATA4" localSheetId="13">'SDGE Costs -ELRP'!#REF!</definedName>
    <definedName name="DATA4">#REF!</definedName>
    <definedName name="DATA5" localSheetId="8">#REF!</definedName>
    <definedName name="DATA5" localSheetId="12">#REF!</definedName>
    <definedName name="DATA5" localSheetId="13">'SDGE Costs -ELRP'!#REF!</definedName>
    <definedName name="DATA5">#REF!</definedName>
    <definedName name="data5000">'[1]ACTMA Detail'!$N$2:$N$102</definedName>
    <definedName name="DATA6" localSheetId="8">#REF!</definedName>
    <definedName name="DATA6" localSheetId="7">#REF!</definedName>
    <definedName name="DATA6" localSheetId="12">#REF!</definedName>
    <definedName name="DATA6" localSheetId="13">'SDGE Costs -ELRP'!#REF!</definedName>
    <definedName name="DATA6">#REF!</definedName>
    <definedName name="DATA7" localSheetId="8">#REF!</definedName>
    <definedName name="DATA7" localSheetId="7">#REF!</definedName>
    <definedName name="DATA7" localSheetId="12">#REF!</definedName>
    <definedName name="DATA7" localSheetId="13">'SDGE Costs -ELRP'!#REF!</definedName>
    <definedName name="DATA7">#REF!</definedName>
    <definedName name="DATA8" localSheetId="8">#REF!</definedName>
    <definedName name="DATA8" localSheetId="7">#REF!</definedName>
    <definedName name="DATA8" localSheetId="12">#REF!</definedName>
    <definedName name="DATA8" localSheetId="13">'SDGE Costs -ELRP'!#REF!</definedName>
    <definedName name="DATA8">#REF!</definedName>
    <definedName name="DATA9" localSheetId="8">#REF!</definedName>
    <definedName name="DATA9" localSheetId="12">#REF!</definedName>
    <definedName name="DATA9" localSheetId="13">'SDGE Costs -ELRP'!#REF!</definedName>
    <definedName name="DATA9">#REF!</definedName>
    <definedName name="DayTypeList" localSheetId="8">[2]LOOKUP!$E$2:$E$14</definedName>
    <definedName name="DayTypeList" localSheetId="10">[2]LOOKUP!$E$2:$E$14</definedName>
    <definedName name="DayTypeList" localSheetId="12">[2]LOOKUP!$E$2:$E$14</definedName>
    <definedName name="DayTypeList" localSheetId="13">[2]LOOKUP!$E$2:$E$14</definedName>
    <definedName name="DayTypeList" localSheetId="11">[2]LOOKUP!$E$2:$E$14</definedName>
    <definedName name="DayTypeList">[2]LOOKUP!$E$2:$E$14</definedName>
    <definedName name="Enhance_Delivery_Channels" localSheetId="8">#REF!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13">'SDGE Costs -ELRP'!#REF!</definedName>
    <definedName name="Enhance_Delivery_Channels" localSheetId="4">#REF!</definedName>
    <definedName name="Enhance_Delivery_Channels">#REF!</definedName>
    <definedName name="Ethics_and_Compliance" localSheetId="8">#REF!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13">'SDGE Costs -ELRP'!#REF!</definedName>
    <definedName name="Ethics_and_Compliance" localSheetId="4">#REF!</definedName>
    <definedName name="Ethics_and_Compliance">#REF!</definedName>
    <definedName name="Launch_Refine_Market" localSheetId="8">#REF!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13">'SDGE Costs -ELRP'!#REF!</definedName>
    <definedName name="Launch_Refine_Market" localSheetId="4">#REF!</definedName>
    <definedName name="Launch_Refine_Market">#REF!</definedName>
    <definedName name="Manage_AMI" localSheetId="8">#REF!</definedName>
    <definedName name="Manage_AMI" localSheetId="2">#REF!</definedName>
    <definedName name="Manage_AMI" localSheetId="3">#REF!</definedName>
    <definedName name="Manage_AMI" localSheetId="1">#REF!</definedName>
    <definedName name="Manage_AMI" localSheetId="12">#REF!</definedName>
    <definedName name="Manage_AMI" localSheetId="13">'SDGE Costs -ELRP'!#REF!</definedName>
    <definedName name="Manage_AMI" localSheetId="4">#REF!</definedName>
    <definedName name="Manage_AMI">#REF!</definedName>
    <definedName name="Meet_Financial_Targets" localSheetId="8">#REF!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13">'SDGE Costs -ELRP'!#REF!</definedName>
    <definedName name="Meet_Financial_Targets" localSheetId="4">#REF!</definedName>
    <definedName name="Meet_Financial_Targets">#REF!</definedName>
    <definedName name="nnnnnn">'[1]ACTMA Detail'!$P$2:$P$102</definedName>
    <definedName name="_xlnm.Print_Area" localSheetId="6">'Auto DR (TI) &amp; Tech Deployment'!$A$1:$M$44</definedName>
    <definedName name="_xlnm.Print_Area" localSheetId="8">'DRP Expenditures'!$A$1:$Z$60</definedName>
    <definedName name="_xlnm.Print_Area" localSheetId="2">'Ex ante LI &amp; Eligibility Stats'!$A$1:$O$19</definedName>
    <definedName name="_xlnm.Print_Area" localSheetId="3">'Ex post LI &amp; Eligibility Stats'!$A$1:$O$26</definedName>
    <definedName name="_xlnm.Print_Area" localSheetId="9">'Fund Shift Log'!$A$1:$E$23</definedName>
    <definedName name="_xlnm.Print_Area" localSheetId="7">Marketing!$A$1:$Q$40</definedName>
    <definedName name="_xlnm.Print_Area" localSheetId="1">'Program MW '!$A$1:$S$57</definedName>
    <definedName name="_xlnm.Print_Area" localSheetId="12">'SDGE Costs -DPDRMA'!$A$2:$N$45</definedName>
    <definedName name="_xlnm.Print_Area" localSheetId="13">'SDGE Costs -ELRP'!$A$2:$N$39</definedName>
    <definedName name="_xlnm.Print_Area" localSheetId="11">'SDGE Costs -GRC '!$A$1:$N$34</definedName>
    <definedName name="Reliability_Expectations" localSheetId="8">#REF!</definedName>
    <definedName name="Reliability_Expectations" localSheetId="2">#REF!</definedName>
    <definedName name="Reliability_Expectations" localSheetId="3">#REF!</definedName>
    <definedName name="Reliability_Expectations" localSheetId="7">#REF!</definedName>
    <definedName name="Reliability_Expectations" localSheetId="1">#REF!</definedName>
    <definedName name="Reliability_Expectations" localSheetId="12">#REF!</definedName>
    <definedName name="Reliability_Expectations" localSheetId="13">'SDGE Costs -ELRP'!#REF!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2">#REF!</definedName>
    <definedName name="Stabilization_Customer_Base" localSheetId="3">#REF!</definedName>
    <definedName name="Stabilization_Customer_Base" localSheetId="7">#REF!</definedName>
    <definedName name="Stabilization_Customer_Base" localSheetId="1">#REF!</definedName>
    <definedName name="Stabilization_Customer_Base" localSheetId="12">#REF!</definedName>
    <definedName name="Stabilization_Customer_Base" localSheetId="13">'SDGE Costs -ELRP'!#REF!</definedName>
    <definedName name="Stabilization_Customer_Base" localSheetId="4">#REF!</definedName>
    <definedName name="Stabilization_Customer_Base">#REF!</definedName>
    <definedName name="TEST0" localSheetId="8">#REF!</definedName>
    <definedName name="TEST0" localSheetId="7">#REF!</definedName>
    <definedName name="TEST0" localSheetId="12">#REF!</definedName>
    <definedName name="TEST0" localSheetId="13">'SDGE Costs -ELRP'!#REF!</definedName>
    <definedName name="TEST0">#REF!</definedName>
    <definedName name="TEST1" localSheetId="8">#REF!</definedName>
    <definedName name="TEST1" localSheetId="12">#REF!</definedName>
    <definedName name="TEST1" localSheetId="13">'SDGE Costs -ELRP'!#REF!</definedName>
    <definedName name="TEST1">#REF!</definedName>
    <definedName name="TEST10" localSheetId="8">#REF!</definedName>
    <definedName name="TEST10" localSheetId="12">#REF!</definedName>
    <definedName name="TEST10" localSheetId="13">'SDGE Costs -ELRP'!#REF!</definedName>
    <definedName name="TEST10">#REF!</definedName>
    <definedName name="TEST11" localSheetId="8">#REF!</definedName>
    <definedName name="TEST11" localSheetId="12">#REF!</definedName>
    <definedName name="TEST11" localSheetId="13">'SDGE Costs -ELRP'!#REF!</definedName>
    <definedName name="TEST11">#REF!</definedName>
    <definedName name="TEST12" localSheetId="8">#REF!</definedName>
    <definedName name="TEST12" localSheetId="12">#REF!</definedName>
    <definedName name="TEST12" localSheetId="13">'SDGE Costs -ELRP'!#REF!</definedName>
    <definedName name="TEST12">#REF!</definedName>
    <definedName name="TEST13" localSheetId="8">#REF!</definedName>
    <definedName name="TEST13" localSheetId="12">#REF!</definedName>
    <definedName name="TEST13" localSheetId="13">'SDGE Costs -ELRP'!#REF!</definedName>
    <definedName name="TEST13">#REF!</definedName>
    <definedName name="TEST14" localSheetId="8">#REF!</definedName>
    <definedName name="TEST14" localSheetId="12">#REF!</definedName>
    <definedName name="TEST14" localSheetId="13">'SDGE Costs -ELRP'!#REF!</definedName>
    <definedName name="TEST14">#REF!</definedName>
    <definedName name="TEST15" localSheetId="8">#REF!</definedName>
    <definedName name="TEST15" localSheetId="12">#REF!</definedName>
    <definedName name="TEST15" localSheetId="13">'SDGE Costs -ELRP'!#REF!</definedName>
    <definedName name="TEST15">#REF!</definedName>
    <definedName name="TEST16" localSheetId="8">#REF!</definedName>
    <definedName name="TEST16" localSheetId="12">#REF!</definedName>
    <definedName name="TEST16" localSheetId="13">'SDGE Costs -ELRP'!#REF!</definedName>
    <definedName name="TEST16">#REF!</definedName>
    <definedName name="TEST17" localSheetId="8">#REF!</definedName>
    <definedName name="TEST17" localSheetId="12">#REF!</definedName>
    <definedName name="TEST17" localSheetId="13">'SDGE Costs -ELRP'!#REF!</definedName>
    <definedName name="TEST17">#REF!</definedName>
    <definedName name="TEST18" localSheetId="8">#REF!</definedName>
    <definedName name="TEST18" localSheetId="12">#REF!</definedName>
    <definedName name="TEST18" localSheetId="13">'SDGE Costs -ELRP'!#REF!</definedName>
    <definedName name="TEST18">#REF!</definedName>
    <definedName name="TEST19" localSheetId="8">#REF!</definedName>
    <definedName name="TEST19" localSheetId="12">#REF!</definedName>
    <definedName name="TEST19" localSheetId="13">'SDGE Costs -ELRP'!#REF!</definedName>
    <definedName name="TEST19">#REF!</definedName>
    <definedName name="TEST2" localSheetId="8">#REF!</definedName>
    <definedName name="TEST2" localSheetId="12">#REF!</definedName>
    <definedName name="TEST2" localSheetId="13">'SDGE Costs -ELRP'!#REF!</definedName>
    <definedName name="TEST2">#REF!</definedName>
    <definedName name="TEST20" localSheetId="8">#REF!</definedName>
    <definedName name="TEST20" localSheetId="12">#REF!</definedName>
    <definedName name="TEST20" localSheetId="13">'SDGE Costs -ELRP'!#REF!</definedName>
    <definedName name="TEST20">#REF!</definedName>
    <definedName name="TEST21" localSheetId="8">#REF!</definedName>
    <definedName name="TEST21" localSheetId="12">#REF!</definedName>
    <definedName name="TEST21" localSheetId="13">'SDGE Costs -ELRP'!#REF!</definedName>
    <definedName name="TEST21">#REF!</definedName>
    <definedName name="TEST22" localSheetId="8">#REF!</definedName>
    <definedName name="TEST22" localSheetId="12">#REF!</definedName>
    <definedName name="TEST22" localSheetId="13">'SDGE Costs -ELRP'!#REF!</definedName>
    <definedName name="TEST22">#REF!</definedName>
    <definedName name="TEST23" localSheetId="8">#REF!</definedName>
    <definedName name="TEST23" localSheetId="12">#REF!</definedName>
    <definedName name="TEST23" localSheetId="13">'SDGE Costs -ELRP'!#REF!</definedName>
    <definedName name="TEST23">#REF!</definedName>
    <definedName name="TEST24" localSheetId="8">#REF!</definedName>
    <definedName name="TEST24" localSheetId="12">#REF!</definedName>
    <definedName name="TEST24" localSheetId="13">'SDGE Costs -ELRP'!#REF!</definedName>
    <definedName name="TEST24">#REF!</definedName>
    <definedName name="TEST25" localSheetId="8">#REF!</definedName>
    <definedName name="TEST25" localSheetId="12">#REF!</definedName>
    <definedName name="TEST25" localSheetId="13">'SDGE Costs -ELRP'!#REF!</definedName>
    <definedName name="TEST25">#REF!</definedName>
    <definedName name="TEST26" localSheetId="8">#REF!</definedName>
    <definedName name="TEST26" localSheetId="12">#REF!</definedName>
    <definedName name="TEST26" localSheetId="13">'SDGE Costs -ELRP'!#REF!</definedName>
    <definedName name="TEST26">#REF!</definedName>
    <definedName name="TEST27" localSheetId="8">#REF!</definedName>
    <definedName name="TEST27" localSheetId="12">#REF!</definedName>
    <definedName name="TEST27" localSheetId="13">'SDGE Costs -ELRP'!#REF!</definedName>
    <definedName name="TEST27">#REF!</definedName>
    <definedName name="TEST28" localSheetId="8">#REF!</definedName>
    <definedName name="TEST28" localSheetId="12">#REF!</definedName>
    <definedName name="TEST28" localSheetId="13">'SDGE Costs -ELRP'!#REF!</definedName>
    <definedName name="TEST28">#REF!</definedName>
    <definedName name="TEST3" localSheetId="8">#REF!</definedName>
    <definedName name="TEST3" localSheetId="12">#REF!</definedName>
    <definedName name="TEST3" localSheetId="13">'SDGE Costs -ELRP'!#REF!</definedName>
    <definedName name="TEST3">#REF!</definedName>
    <definedName name="TEST4" localSheetId="8">#REF!</definedName>
    <definedName name="TEST4" localSheetId="12">#REF!</definedName>
    <definedName name="TEST4" localSheetId="13">'SDGE Costs -ELRP'!#REF!</definedName>
    <definedName name="TEST4">#REF!</definedName>
    <definedName name="TEST5" localSheetId="8">#REF!</definedName>
    <definedName name="TEST5" localSheetId="12">#REF!</definedName>
    <definedName name="TEST5" localSheetId="13">'SDGE Costs -ELRP'!#REF!</definedName>
    <definedName name="TEST5">#REF!</definedName>
    <definedName name="TEST6" localSheetId="8">#REF!</definedName>
    <definedName name="TEST6" localSheetId="12">#REF!</definedName>
    <definedName name="TEST6" localSheetId="13">'SDGE Costs -ELRP'!#REF!</definedName>
    <definedName name="TEST6">#REF!</definedName>
    <definedName name="TEST7" localSheetId="8">#REF!</definedName>
    <definedName name="TEST7" localSheetId="12">#REF!</definedName>
    <definedName name="TEST7" localSheetId="13">'SDGE Costs -ELRP'!#REF!</definedName>
    <definedName name="TEST7">#REF!</definedName>
    <definedName name="TEST8" localSheetId="8">#REF!</definedName>
    <definedName name="TEST8" localSheetId="12">#REF!</definedName>
    <definedName name="TEST8" localSheetId="13">'SDGE Costs -ELRP'!#REF!</definedName>
    <definedName name="TEST8">#REF!</definedName>
    <definedName name="TEST9" localSheetId="8">#REF!</definedName>
    <definedName name="TEST9" localSheetId="12">#REF!</definedName>
    <definedName name="TEST9" localSheetId="13">'SDGE Costs -ELRP'!#REF!</definedName>
    <definedName name="TEST9">#REF!</definedName>
    <definedName name="TESTHKEY" localSheetId="8">#REF!</definedName>
    <definedName name="TESTHKEY" localSheetId="12">#REF!</definedName>
    <definedName name="TESTHKEY" localSheetId="13">'SDGE Costs -ELRP'!#REF!</definedName>
    <definedName name="TESTHKEY">#REF!</definedName>
    <definedName name="TESTKEYS" localSheetId="8">#REF!</definedName>
    <definedName name="TESTKEYS" localSheetId="12">#REF!</definedName>
    <definedName name="TESTKEYS" localSheetId="13">'SDGE Costs -ELRP'!#REF!</definedName>
    <definedName name="TESTKEYS">#REF!</definedName>
    <definedName name="TESTVKEY" localSheetId="8">#REF!</definedName>
    <definedName name="TESTVKEY" localSheetId="12">#REF!</definedName>
    <definedName name="TESTVKEY" localSheetId="13">'SDGE Costs -ELRP'!#REF!</definedName>
    <definedName name="TESTVKEY">#REF!</definedName>
    <definedName name="Valued_Service_Provider" localSheetId="8">#REF!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13">'SDGE Costs -ELRP'!#REF!</definedName>
    <definedName name="Valued_Service_Provider" localSheetId="4">#REF!</definedName>
    <definedName name="Valued_Service_Provider">#REF!</definedName>
    <definedName name="Voice_of_Customer" localSheetId="8">#REF!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13">'SDGE Costs -ELRP'!#REF!</definedName>
    <definedName name="Voice_of_Customer" localSheetId="4">#REF!</definedName>
    <definedName name="Voice_of_Customer">#REF!</definedName>
    <definedName name="Z_E5DF83AA_DC53_4EBF_A523_33DA0FE284E8_.wvu.PrintArea" localSheetId="3" hidden="1">'Ex post LI &amp; Eligibility Stats'!$A$2:$O$24</definedName>
    <definedName name="Z_E5DF83AA_DC53_4EBF_A523_33DA0FE284E8_.wvu.PrintArea" localSheetId="1" hidden="1">'Program MW '!$A$1:$Z$49</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138" l="1"/>
  <c r="B37" i="129"/>
  <c r="B51" i="119"/>
  <c r="B38" i="131" l="1"/>
  <c r="M13" i="131" l="1"/>
  <c r="L13" i="131" l="1"/>
  <c r="J13" i="131" l="1"/>
  <c r="C4" i="57"/>
  <c r="I13" i="131" l="1"/>
  <c r="N32" i="138"/>
  <c r="N28" i="138"/>
  <c r="B30" i="138"/>
  <c r="C30" i="138"/>
  <c r="D30" i="138"/>
  <c r="E30" i="138"/>
  <c r="F30" i="138"/>
  <c r="G30" i="138"/>
  <c r="H30" i="138"/>
  <c r="I30" i="138"/>
  <c r="J30" i="138"/>
  <c r="K30" i="138"/>
  <c r="L30" i="138"/>
  <c r="M30" i="138"/>
  <c r="N24" i="138"/>
  <c r="B25" i="138"/>
  <c r="C25" i="138"/>
  <c r="D25" i="138"/>
  <c r="E25" i="138"/>
  <c r="F25" i="138"/>
  <c r="G25" i="138"/>
  <c r="H25" i="138"/>
  <c r="I25" i="138"/>
  <c r="J25" i="138"/>
  <c r="K25" i="138"/>
  <c r="L25" i="138"/>
  <c r="M25" i="138"/>
  <c r="N12" i="138"/>
  <c r="B14" i="138"/>
  <c r="C14" i="138"/>
  <c r="D14" i="138"/>
  <c r="E14" i="138"/>
  <c r="F14" i="138"/>
  <c r="G14" i="138"/>
  <c r="H14" i="138"/>
  <c r="I14" i="138"/>
  <c r="J14" i="138"/>
  <c r="K14" i="138"/>
  <c r="L14" i="138"/>
  <c r="M14" i="138"/>
  <c r="N17" i="138"/>
  <c r="N18" i="138"/>
  <c r="N19" i="138"/>
  <c r="N20" i="138"/>
  <c r="B21" i="138"/>
  <c r="C21" i="138"/>
  <c r="C33" i="138" s="1"/>
  <c r="C34" i="138" s="1"/>
  <c r="D21" i="138"/>
  <c r="D33" i="138" s="1"/>
  <c r="D34" i="138" s="1"/>
  <c r="E21" i="138"/>
  <c r="F21" i="138"/>
  <c r="G21" i="138"/>
  <c r="G33" i="138" s="1"/>
  <c r="G34" i="138" s="1"/>
  <c r="H21" i="138"/>
  <c r="I21" i="138"/>
  <c r="J21" i="138"/>
  <c r="K21" i="138"/>
  <c r="L21" i="138"/>
  <c r="M21" i="138"/>
  <c r="E5" i="138"/>
  <c r="N21" i="119"/>
  <c r="N35" i="117"/>
  <c r="I23" i="134"/>
  <c r="H23" i="134"/>
  <c r="O35" i="117" l="1"/>
  <c r="R35" i="117" s="1"/>
  <c r="H33" i="138"/>
  <c r="H34" i="138" s="1"/>
  <c r="L33" i="138"/>
  <c r="L34" i="138" s="1"/>
  <c r="K33" i="138"/>
  <c r="K34" i="138" s="1"/>
  <c r="N14" i="138"/>
  <c r="J33" i="138"/>
  <c r="J34" i="138" s="1"/>
  <c r="F33" i="138"/>
  <c r="F34" i="138" s="1"/>
  <c r="B33" i="138"/>
  <c r="N25" i="138"/>
  <c r="M33" i="138"/>
  <c r="M34" i="138" s="1"/>
  <c r="I33" i="138"/>
  <c r="I34" i="138" s="1"/>
  <c r="E33" i="138"/>
  <c r="E34" i="138" s="1"/>
  <c r="N30" i="138"/>
  <c r="B34" i="138"/>
  <c r="N21" i="138"/>
  <c r="G31" i="134"/>
  <c r="N34" i="138" l="1"/>
  <c r="N33" i="138"/>
  <c r="F13" i="131"/>
  <c r="B17" i="29" l="1"/>
  <c r="F22" i="33" l="1"/>
  <c r="H33" i="129" l="1"/>
  <c r="Q11" i="134" l="1"/>
  <c r="O19" i="35" l="1"/>
  <c r="N19" i="35"/>
  <c r="O18" i="35"/>
  <c r="N18" i="35"/>
  <c r="O17" i="35"/>
  <c r="N17" i="35"/>
  <c r="O16" i="35"/>
  <c r="N16" i="35"/>
  <c r="O15" i="35"/>
  <c r="N15" i="35"/>
  <c r="O14" i="35"/>
  <c r="N14" i="35"/>
  <c r="O13" i="35"/>
  <c r="N13" i="35"/>
  <c r="O12" i="35"/>
  <c r="N12" i="35"/>
  <c r="O11" i="35"/>
  <c r="N11" i="35"/>
  <c r="O10" i="35"/>
  <c r="N10" i="35"/>
  <c r="O9" i="35"/>
  <c r="N9" i="35"/>
  <c r="C35" i="119" l="1"/>
  <c r="D35" i="119"/>
  <c r="E35" i="119"/>
  <c r="F35" i="119"/>
  <c r="G35" i="119"/>
  <c r="H35" i="119"/>
  <c r="I35" i="119"/>
  <c r="J35" i="119"/>
  <c r="K35" i="119"/>
  <c r="L35" i="119"/>
  <c r="M35" i="119"/>
  <c r="M31" i="134" l="1"/>
  <c r="O37" i="33" l="1"/>
  <c r="K13" i="131" l="1"/>
  <c r="N12" i="134"/>
  <c r="O12" i="134" s="1"/>
  <c r="N13" i="134"/>
  <c r="N14" i="134"/>
  <c r="O14" i="134" s="1"/>
  <c r="N15" i="134"/>
  <c r="O15" i="134" s="1"/>
  <c r="N16" i="134"/>
  <c r="O16" i="134" s="1"/>
  <c r="N17" i="134"/>
  <c r="O17" i="134" s="1"/>
  <c r="N18" i="134"/>
  <c r="O18" i="134" s="1"/>
  <c r="N19" i="134"/>
  <c r="O19" i="134" s="1"/>
  <c r="N20" i="134"/>
  <c r="O20" i="134" s="1"/>
  <c r="N21" i="134"/>
  <c r="O21" i="134" s="1"/>
  <c r="N22" i="134"/>
  <c r="O22" i="134" s="1"/>
  <c r="N11" i="134"/>
  <c r="O11" i="134" s="1"/>
  <c r="N23" i="134" l="1"/>
  <c r="I41" i="33" l="1"/>
  <c r="J38" i="134" l="1"/>
  <c r="N10" i="119" l="1"/>
  <c r="N11" i="119"/>
  <c r="N12" i="119"/>
  <c r="N13" i="119"/>
  <c r="N14" i="119"/>
  <c r="N15" i="119"/>
  <c r="N16" i="119"/>
  <c r="N17" i="119"/>
  <c r="N18" i="119"/>
  <c r="N19" i="119"/>
  <c r="N20" i="119"/>
  <c r="N22" i="119"/>
  <c r="N23" i="119"/>
  <c r="N24" i="119"/>
  <c r="N25" i="119"/>
  <c r="N26" i="119"/>
  <c r="N27" i="119"/>
  <c r="N28" i="119"/>
  <c r="N29" i="119"/>
  <c r="N30" i="119"/>
  <c r="N31" i="119"/>
  <c r="N32" i="119"/>
  <c r="N33" i="119"/>
  <c r="N34" i="119"/>
  <c r="N38" i="119"/>
  <c r="N39" i="119"/>
  <c r="N40" i="119"/>
  <c r="N41" i="119"/>
  <c r="N42" i="119"/>
  <c r="N43" i="119"/>
  <c r="N44" i="119"/>
  <c r="N45" i="119"/>
  <c r="N46" i="119"/>
  <c r="N47" i="119"/>
  <c r="P47" i="117"/>
  <c r="P46" i="117"/>
  <c r="P45" i="117"/>
  <c r="L30" i="117"/>
  <c r="K30" i="117"/>
  <c r="J30" i="117"/>
  <c r="P49" i="117" l="1"/>
  <c r="N48" i="119"/>
  <c r="O13" i="134" l="1"/>
  <c r="O23" i="134" s="1"/>
  <c r="S45" i="33" l="1"/>
  <c r="R45" i="33"/>
  <c r="S44" i="33"/>
  <c r="R44" i="33"/>
  <c r="S43" i="33"/>
  <c r="R43" i="33"/>
  <c r="S42" i="33"/>
  <c r="R42" i="33"/>
  <c r="S41" i="33"/>
  <c r="R41" i="33"/>
  <c r="S40" i="33"/>
  <c r="M40" i="131" s="1"/>
  <c r="R40" i="33"/>
  <c r="S39" i="33"/>
  <c r="R39" i="33"/>
  <c r="S38" i="33"/>
  <c r="R38" i="33"/>
  <c r="S37" i="33"/>
  <c r="M25" i="131" s="1"/>
  <c r="R37" i="33"/>
  <c r="S34" i="33"/>
  <c r="R34" i="33"/>
  <c r="P45" i="33"/>
  <c r="O45" i="33"/>
  <c r="P44" i="33"/>
  <c r="O44" i="33"/>
  <c r="P43" i="33"/>
  <c r="O43" i="33"/>
  <c r="P42" i="33"/>
  <c r="O42" i="33"/>
  <c r="P41" i="33"/>
  <c r="O41" i="33"/>
  <c r="P40" i="33"/>
  <c r="O40" i="33"/>
  <c r="P39" i="33"/>
  <c r="O39" i="33"/>
  <c r="P38" i="33"/>
  <c r="O38" i="33"/>
  <c r="P37" i="33"/>
  <c r="P34" i="33"/>
  <c r="O34" i="33"/>
  <c r="M45" i="33"/>
  <c r="L45" i="33"/>
  <c r="M44" i="33"/>
  <c r="L44" i="33"/>
  <c r="M43" i="33"/>
  <c r="L43" i="33"/>
  <c r="M42" i="33"/>
  <c r="L42" i="33"/>
  <c r="M41" i="33"/>
  <c r="L41" i="33"/>
  <c r="M40" i="33"/>
  <c r="L40" i="33"/>
  <c r="M39" i="33"/>
  <c r="L39" i="33"/>
  <c r="M38" i="33"/>
  <c r="L38" i="33"/>
  <c r="M37" i="33"/>
  <c r="L37" i="33"/>
  <c r="M34" i="33"/>
  <c r="L34" i="33"/>
  <c r="J45" i="33"/>
  <c r="I45" i="33"/>
  <c r="J44" i="33"/>
  <c r="I44" i="33"/>
  <c r="J43" i="33"/>
  <c r="I43" i="33"/>
  <c r="J42" i="33"/>
  <c r="I42" i="33"/>
  <c r="J41" i="33"/>
  <c r="J40" i="33"/>
  <c r="I40" i="33"/>
  <c r="J39" i="33"/>
  <c r="I39" i="33"/>
  <c r="J38" i="33"/>
  <c r="I38" i="33"/>
  <c r="J37" i="33"/>
  <c r="I37" i="33"/>
  <c r="J34" i="33"/>
  <c r="I34" i="33"/>
  <c r="S31" i="33"/>
  <c r="R31" i="33"/>
  <c r="P31" i="33"/>
  <c r="O31" i="33"/>
  <c r="M31" i="33"/>
  <c r="L31" i="33"/>
  <c r="J31" i="33"/>
  <c r="I31" i="33"/>
  <c r="F31" i="33"/>
  <c r="C31" i="33"/>
  <c r="G31" i="33"/>
  <c r="L25" i="131" l="1"/>
  <c r="K25" i="131"/>
  <c r="J40" i="131"/>
  <c r="J25" i="131"/>
  <c r="L40" i="131"/>
  <c r="K40" i="131"/>
  <c r="G45" i="33"/>
  <c r="F45" i="33"/>
  <c r="G44" i="33"/>
  <c r="F44" i="33"/>
  <c r="G43" i="33"/>
  <c r="F43" i="33"/>
  <c r="G42" i="33"/>
  <c r="F42" i="33"/>
  <c r="G41" i="33"/>
  <c r="F41" i="33"/>
  <c r="G40" i="33"/>
  <c r="F40" i="33"/>
  <c r="G39" i="33"/>
  <c r="F39" i="33"/>
  <c r="G38" i="33"/>
  <c r="F38" i="33"/>
  <c r="G37" i="33"/>
  <c r="F37" i="33"/>
  <c r="G34" i="33"/>
  <c r="F34" i="33"/>
  <c r="D37" i="33"/>
  <c r="D38" i="33"/>
  <c r="D39" i="33"/>
  <c r="D40" i="33"/>
  <c r="D41" i="33"/>
  <c r="D42" i="33"/>
  <c r="D43" i="33"/>
  <c r="D44" i="33"/>
  <c r="D45" i="33"/>
  <c r="C37" i="33"/>
  <c r="C38" i="33"/>
  <c r="C39" i="33"/>
  <c r="C40" i="33"/>
  <c r="C41" i="33"/>
  <c r="C42" i="33"/>
  <c r="C43" i="33"/>
  <c r="C44" i="33"/>
  <c r="C45" i="33"/>
  <c r="D34" i="33"/>
  <c r="C34" i="33"/>
  <c r="D31" i="33"/>
  <c r="I25" i="131" l="1"/>
  <c r="S46" i="33"/>
  <c r="R46" i="33"/>
  <c r="S32" i="33"/>
  <c r="R32" i="33"/>
  <c r="P46" i="33"/>
  <c r="O46" i="33"/>
  <c r="P32" i="33"/>
  <c r="O32" i="33"/>
  <c r="L46" i="33"/>
  <c r="M32" i="33"/>
  <c r="L32" i="33"/>
  <c r="J46" i="33"/>
  <c r="J32" i="33"/>
  <c r="I32" i="33"/>
  <c r="F46" i="33"/>
  <c r="G32" i="33"/>
  <c r="F32" i="33"/>
  <c r="D46" i="33"/>
  <c r="D32" i="33"/>
  <c r="C32" i="33"/>
  <c r="R47" i="33" l="1"/>
  <c r="S47" i="33"/>
  <c r="O47" i="33"/>
  <c r="G46" i="33"/>
  <c r="G47" i="33" s="1"/>
  <c r="M46" i="33"/>
  <c r="M47" i="33" s="1"/>
  <c r="C46" i="33"/>
  <c r="C47" i="33" s="1"/>
  <c r="I46" i="33"/>
  <c r="I47" i="33" s="1"/>
  <c r="P47" i="33"/>
  <c r="L47" i="33"/>
  <c r="J47" i="33"/>
  <c r="F47" i="33"/>
  <c r="D47" i="33"/>
  <c r="N13" i="129" l="1"/>
  <c r="N14" i="129"/>
  <c r="N15" i="129"/>
  <c r="N16" i="129"/>
  <c r="S22" i="33" l="1"/>
  <c r="R22" i="33"/>
  <c r="S21" i="33"/>
  <c r="R21" i="33"/>
  <c r="S20" i="33"/>
  <c r="R20" i="33"/>
  <c r="S19" i="33"/>
  <c r="R19" i="33"/>
  <c r="S18" i="33"/>
  <c r="R18" i="33"/>
  <c r="S17" i="33"/>
  <c r="R17" i="33"/>
  <c r="S16" i="33"/>
  <c r="R16" i="33"/>
  <c r="S15" i="33"/>
  <c r="R15" i="33"/>
  <c r="S14" i="33"/>
  <c r="R14" i="33"/>
  <c r="S12" i="33"/>
  <c r="R12" i="33"/>
  <c r="S9" i="33"/>
  <c r="S10" i="33" s="1"/>
  <c r="R9" i="33"/>
  <c r="R10" i="33" s="1"/>
  <c r="G23" i="134" l="1"/>
  <c r="N15" i="117" l="1"/>
  <c r="O15" i="117" s="1"/>
  <c r="N14" i="117"/>
  <c r="O14" i="117" s="1"/>
  <c r="N13" i="117"/>
  <c r="O13" i="117" s="1"/>
  <c r="N12" i="117"/>
  <c r="O12" i="117" s="1"/>
  <c r="P9" i="33" l="1"/>
  <c r="O9" i="33"/>
  <c r="P22" i="33" l="1"/>
  <c r="O22" i="33"/>
  <c r="P21" i="33"/>
  <c r="O21" i="33"/>
  <c r="P20" i="33"/>
  <c r="O20" i="33"/>
  <c r="P19" i="33"/>
  <c r="O19" i="33"/>
  <c r="P18" i="33"/>
  <c r="O18" i="33"/>
  <c r="P17" i="33"/>
  <c r="O17" i="33"/>
  <c r="P16" i="33"/>
  <c r="O16" i="33"/>
  <c r="P15" i="33"/>
  <c r="O15" i="33"/>
  <c r="P14" i="33"/>
  <c r="O14" i="33"/>
  <c r="P12" i="33"/>
  <c r="O12" i="33"/>
  <c r="F40" i="131" l="1"/>
  <c r="F25" i="131"/>
  <c r="N23" i="33"/>
  <c r="F23" i="134" l="1"/>
  <c r="I40" i="131" l="1"/>
  <c r="H40" i="131"/>
  <c r="G40" i="131"/>
  <c r="P10" i="33"/>
  <c r="M22" i="33" l="1"/>
  <c r="L22" i="33"/>
  <c r="M21" i="33"/>
  <c r="L21" i="33"/>
  <c r="M20" i="33"/>
  <c r="L20" i="33"/>
  <c r="M19" i="33"/>
  <c r="L19" i="33"/>
  <c r="M18" i="33"/>
  <c r="L18" i="33"/>
  <c r="M17" i="33"/>
  <c r="L17" i="33"/>
  <c r="M16" i="33"/>
  <c r="L16" i="33"/>
  <c r="M15" i="33"/>
  <c r="L15" i="33"/>
  <c r="M14" i="33"/>
  <c r="E25" i="131" s="1"/>
  <c r="L14" i="33"/>
  <c r="M12" i="33"/>
  <c r="L12" i="33"/>
  <c r="M9" i="33"/>
  <c r="M10" i="33" s="1"/>
  <c r="L9" i="33"/>
  <c r="L10" i="33" s="1"/>
  <c r="M23" i="33" l="1"/>
  <c r="M24" i="33" s="1"/>
  <c r="L23" i="33"/>
  <c r="L24" i="33" s="1"/>
  <c r="J22" i="33" l="1"/>
  <c r="J21" i="33"/>
  <c r="J20" i="33"/>
  <c r="J19" i="33"/>
  <c r="J18" i="33"/>
  <c r="J17" i="33"/>
  <c r="J16" i="33"/>
  <c r="J15" i="33"/>
  <c r="J14" i="33"/>
  <c r="D25" i="131" s="1"/>
  <c r="J12" i="33"/>
  <c r="J9" i="33"/>
  <c r="I22" i="33"/>
  <c r="I21" i="33"/>
  <c r="I20" i="33"/>
  <c r="I19" i="33"/>
  <c r="I18" i="33"/>
  <c r="I17" i="33"/>
  <c r="I16" i="33"/>
  <c r="I15" i="33"/>
  <c r="I14" i="33"/>
  <c r="I12" i="33"/>
  <c r="I9" i="33"/>
  <c r="D23" i="134" l="1"/>
  <c r="D17" i="33" l="1"/>
  <c r="B35" i="131" s="1"/>
  <c r="C14" i="33"/>
  <c r="D16" i="33"/>
  <c r="B34" i="131" l="1"/>
  <c r="B24" i="131"/>
  <c r="M48" i="119"/>
  <c r="L48" i="119"/>
  <c r="K48" i="119"/>
  <c r="J48" i="119"/>
  <c r="I48" i="119"/>
  <c r="H48" i="119"/>
  <c r="G48" i="119"/>
  <c r="F48" i="119"/>
  <c r="E48" i="119"/>
  <c r="D48" i="119"/>
  <c r="C48" i="119"/>
  <c r="B48" i="119"/>
  <c r="B23" i="134"/>
  <c r="N37" i="134" l="1"/>
  <c r="O37" i="134" s="1"/>
  <c r="N36" i="134"/>
  <c r="O36" i="134" s="1"/>
  <c r="N35" i="134"/>
  <c r="O35" i="134" s="1"/>
  <c r="N34" i="134"/>
  <c r="O34" i="134" s="1"/>
  <c r="N30" i="134"/>
  <c r="O30" i="134" s="1"/>
  <c r="N29" i="134"/>
  <c r="O29" i="134" s="1"/>
  <c r="N28" i="134"/>
  <c r="O28" i="134" s="1"/>
  <c r="N27" i="134"/>
  <c r="O27" i="134" s="1"/>
  <c r="N26" i="134"/>
  <c r="O26" i="134" s="1"/>
  <c r="N38" i="134" l="1"/>
  <c r="N31" i="134"/>
  <c r="N29" i="117" l="1"/>
  <c r="O29" i="117" s="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1" i="134"/>
  <c r="C16" i="33"/>
  <c r="H9" i="136" s="1"/>
  <c r="C17" i="33"/>
  <c r="H10" i="136" s="1"/>
  <c r="H7" i="136"/>
  <c r="E32" i="33"/>
  <c r="C15" i="33"/>
  <c r="H8" i="136" s="1"/>
  <c r="B35" i="119"/>
  <c r="B49" i="119" s="1"/>
  <c r="Q15" i="134"/>
  <c r="Q23" i="134" s="1"/>
  <c r="P30" i="117"/>
  <c r="P16" i="117"/>
  <c r="B20" i="117"/>
  <c r="C20" i="117"/>
  <c r="D20" i="117"/>
  <c r="E20" i="117"/>
  <c r="F20" i="117"/>
  <c r="G20" i="117"/>
  <c r="H20" i="117"/>
  <c r="I20" i="117"/>
  <c r="J20" i="117"/>
  <c r="K20" i="117"/>
  <c r="L20" i="117"/>
  <c r="M20" i="117"/>
  <c r="N48" i="117"/>
  <c r="O48" i="117" s="1"/>
  <c r="N34" i="117"/>
  <c r="O34" i="117" s="1"/>
  <c r="N33" i="117"/>
  <c r="N36" i="117"/>
  <c r="O36" i="117" s="1"/>
  <c r="N37" i="117"/>
  <c r="O37" i="117" s="1"/>
  <c r="P38" i="117"/>
  <c r="N19" i="117"/>
  <c r="N11" i="117"/>
  <c r="F15" i="33"/>
  <c r="G15" i="33"/>
  <c r="F16" i="33"/>
  <c r="G16" i="33"/>
  <c r="F17" i="33"/>
  <c r="G17" i="33"/>
  <c r="F18" i="33"/>
  <c r="F19" i="33"/>
  <c r="G18" i="33"/>
  <c r="G19" i="33"/>
  <c r="D14" i="33"/>
  <c r="B22" i="131" s="1"/>
  <c r="F14" i="33"/>
  <c r="H20" i="136" s="1"/>
  <c r="G14" i="33"/>
  <c r="H33" i="136"/>
  <c r="H46" i="136"/>
  <c r="M17" i="129"/>
  <c r="M24" i="129"/>
  <c r="M28" i="129"/>
  <c r="M33" i="129"/>
  <c r="B33" i="129"/>
  <c r="C33" i="129"/>
  <c r="D33" i="129"/>
  <c r="E33" i="129"/>
  <c r="F33" i="129"/>
  <c r="G33" i="129"/>
  <c r="I33" i="129"/>
  <c r="J33" i="129"/>
  <c r="K33" i="129"/>
  <c r="L33" i="129"/>
  <c r="N47" i="117"/>
  <c r="O47" i="117" s="1"/>
  <c r="N46" i="117"/>
  <c r="O46" i="117" s="1"/>
  <c r="N45" i="117"/>
  <c r="O45" i="117" s="1"/>
  <c r="H120" i="136"/>
  <c r="K16" i="117"/>
  <c r="H107" i="136"/>
  <c r="N9" i="119"/>
  <c r="N35" i="119" s="1"/>
  <c r="B17" i="129"/>
  <c r="B24" i="129"/>
  <c r="B28" i="129"/>
  <c r="C24" i="129"/>
  <c r="D24" i="129"/>
  <c r="E24" i="129"/>
  <c r="F24" i="129"/>
  <c r="G24" i="129"/>
  <c r="H24" i="129"/>
  <c r="I24" i="129"/>
  <c r="J24" i="129"/>
  <c r="K24" i="129"/>
  <c r="L24" i="129"/>
  <c r="D17" i="129"/>
  <c r="D28" i="129"/>
  <c r="F17" i="129"/>
  <c r="F28" i="129"/>
  <c r="L17" i="129"/>
  <c r="L28" i="129"/>
  <c r="N20" i="129"/>
  <c r="Q49" i="117"/>
  <c r="Q16" i="117"/>
  <c r="G13" i="131"/>
  <c r="E13" i="131"/>
  <c r="G49" i="117"/>
  <c r="G42" i="117"/>
  <c r="G38" i="117"/>
  <c r="G30" i="117"/>
  <c r="G24" i="117"/>
  <c r="G16" i="117"/>
  <c r="D13" i="131"/>
  <c r="D38" i="134"/>
  <c r="C13" i="131"/>
  <c r="M16" i="117"/>
  <c r="L16" i="117"/>
  <c r="J16" i="117"/>
  <c r="I16" i="117"/>
  <c r="H16" i="117"/>
  <c r="F16" i="117"/>
  <c r="E16" i="117"/>
  <c r="D16" i="117"/>
  <c r="C16" i="117"/>
  <c r="P42" i="117"/>
  <c r="P24" i="117"/>
  <c r="P20" i="117"/>
  <c r="Q20" i="117"/>
  <c r="P38" i="134"/>
  <c r="M38" i="134"/>
  <c r="L38" i="134"/>
  <c r="K38" i="134"/>
  <c r="I38" i="134"/>
  <c r="H38" i="134"/>
  <c r="G38" i="134"/>
  <c r="F38" i="134"/>
  <c r="E38" i="134"/>
  <c r="C38" i="134"/>
  <c r="B38" i="134"/>
  <c r="L31" i="134"/>
  <c r="K31" i="134"/>
  <c r="J31" i="134"/>
  <c r="I31" i="134"/>
  <c r="H31" i="134"/>
  <c r="F31" i="134"/>
  <c r="E31" i="134"/>
  <c r="D31" i="134"/>
  <c r="B31" i="134"/>
  <c r="M23" i="134"/>
  <c r="L23" i="134"/>
  <c r="K23" i="134"/>
  <c r="J23" i="134"/>
  <c r="E23" i="134"/>
  <c r="C23" i="134"/>
  <c r="M49" i="117"/>
  <c r="L49" i="117"/>
  <c r="K49" i="117"/>
  <c r="B49" i="117"/>
  <c r="B42" i="117"/>
  <c r="B38" i="117"/>
  <c r="B30" i="117"/>
  <c r="B24" i="117"/>
  <c r="B16" i="117"/>
  <c r="C49" i="117"/>
  <c r="D49" i="117"/>
  <c r="E49" i="117"/>
  <c r="F49" i="117"/>
  <c r="F42" i="117"/>
  <c r="F38" i="117"/>
  <c r="F30" i="117"/>
  <c r="F24" i="117"/>
  <c r="H49" i="117"/>
  <c r="I49" i="117"/>
  <c r="J49" i="117"/>
  <c r="J42" i="117"/>
  <c r="J38" i="117"/>
  <c r="J24" i="117"/>
  <c r="R15" i="117"/>
  <c r="H73" i="136"/>
  <c r="H68" i="136"/>
  <c r="H72" i="136"/>
  <c r="H74" i="136"/>
  <c r="H75" i="136"/>
  <c r="H76" i="136"/>
  <c r="H77" i="136"/>
  <c r="H78" i="136"/>
  <c r="H79" i="136"/>
  <c r="D15" i="33"/>
  <c r="D32" i="131"/>
  <c r="F32" i="131" s="1"/>
  <c r="H32" i="131" s="1"/>
  <c r="J32" i="131" s="1"/>
  <c r="C32" i="131"/>
  <c r="E32" i="131" s="1"/>
  <c r="G32" i="131" s="1"/>
  <c r="M32" i="131"/>
  <c r="C18" i="33"/>
  <c r="H11" i="136" s="1"/>
  <c r="D18" i="33"/>
  <c r="B36" i="131" s="1"/>
  <c r="D21" i="131"/>
  <c r="F21" i="131" s="1"/>
  <c r="H21" i="131" s="1"/>
  <c r="J21" i="131" s="1"/>
  <c r="L21" i="131" s="1"/>
  <c r="C21" i="131"/>
  <c r="E21" i="131" s="1"/>
  <c r="G21" i="131" s="1"/>
  <c r="I21" i="131" s="1"/>
  <c r="K21" i="131" s="1"/>
  <c r="M21" i="131" s="1"/>
  <c r="C4" i="134"/>
  <c r="L24" i="117"/>
  <c r="E28" i="129"/>
  <c r="E17" i="129"/>
  <c r="I42" i="117"/>
  <c r="I38" i="117"/>
  <c r="I30" i="117"/>
  <c r="I24" i="117"/>
  <c r="H42" i="117"/>
  <c r="H38" i="117"/>
  <c r="H30" i="117"/>
  <c r="H24" i="117"/>
  <c r="E42" i="117"/>
  <c r="D42" i="117"/>
  <c r="D38" i="117"/>
  <c r="D30" i="117"/>
  <c r="D24" i="117"/>
  <c r="C42" i="117"/>
  <c r="C38" i="117"/>
  <c r="C30" i="117"/>
  <c r="C24" i="117"/>
  <c r="E38" i="117"/>
  <c r="E30" i="117"/>
  <c r="E24" i="117"/>
  <c r="G4" i="117"/>
  <c r="N23" i="117"/>
  <c r="O23" i="117" s="1"/>
  <c r="K24" i="117"/>
  <c r="M24" i="117"/>
  <c r="Q24" i="117"/>
  <c r="N27" i="117"/>
  <c r="O27" i="117" s="1"/>
  <c r="N28" i="117"/>
  <c r="O28" i="117" s="1"/>
  <c r="M30" i="117"/>
  <c r="Q30" i="117"/>
  <c r="K38" i="117"/>
  <c r="L38" i="117"/>
  <c r="M38" i="117"/>
  <c r="M42" i="117"/>
  <c r="Q38" i="117"/>
  <c r="N41" i="117"/>
  <c r="O41" i="117" s="1"/>
  <c r="K42" i="117"/>
  <c r="L42" i="117"/>
  <c r="Q42" i="117"/>
  <c r="D9" i="33"/>
  <c r="D10" i="33" s="1"/>
  <c r="D12" i="33"/>
  <c r="D19" i="33"/>
  <c r="B37" i="131" s="1"/>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49" i="119"/>
  <c r="E3" i="119"/>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6" i="33"/>
  <c r="Q32" i="33"/>
  <c r="N46" i="33"/>
  <c r="K46" i="33"/>
  <c r="K32" i="33"/>
  <c r="H46" i="33"/>
  <c r="E46" i="33"/>
  <c r="B46" i="33"/>
  <c r="B32" i="33"/>
  <c r="H146" i="136"/>
  <c r="H25" i="131"/>
  <c r="H133" i="136"/>
  <c r="H94" i="136"/>
  <c r="N32" i="33"/>
  <c r="H32" i="33"/>
  <c r="C27" i="33"/>
  <c r="Q23" i="33"/>
  <c r="Q10" i="33"/>
  <c r="K23" i="33"/>
  <c r="H23" i="33"/>
  <c r="H66" i="136"/>
  <c r="H53" i="136"/>
  <c r="H40" i="136"/>
  <c r="G22" i="33"/>
  <c r="H27" i="136"/>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16" i="117" l="1"/>
  <c r="O11" i="117"/>
  <c r="B33" i="131"/>
  <c r="B23" i="131"/>
  <c r="E40" i="131"/>
  <c r="R11" i="117"/>
  <c r="P15" i="36"/>
  <c r="Q51" i="117"/>
  <c r="O19" i="117"/>
  <c r="O20" i="117" s="1"/>
  <c r="N20" i="117"/>
  <c r="N49" i="117"/>
  <c r="O24" i="117"/>
  <c r="R24" i="117" s="1"/>
  <c r="N24" i="117"/>
  <c r="N49" i="119"/>
  <c r="P51" i="117"/>
  <c r="N24" i="33"/>
  <c r="D40" i="131"/>
  <c r="H147" i="136"/>
  <c r="H134" i="136"/>
  <c r="H82" i="136"/>
  <c r="H121" i="136"/>
  <c r="H108" i="136"/>
  <c r="H95" i="136"/>
  <c r="G147" i="136"/>
  <c r="G134" i="136"/>
  <c r="G121" i="136"/>
  <c r="G108" i="136"/>
  <c r="G95" i="136"/>
  <c r="G82" i="136"/>
  <c r="C25" i="131"/>
  <c r="C40" i="131"/>
  <c r="N47" i="33"/>
  <c r="H85" i="136"/>
  <c r="D42" i="36"/>
  <c r="B51" i="117"/>
  <c r="O33" i="117"/>
  <c r="R33" i="117" s="1"/>
  <c r="R28" i="117"/>
  <c r="R34" i="117"/>
  <c r="R27" i="117"/>
  <c r="R13" i="117"/>
  <c r="R37" i="117"/>
  <c r="R48" i="117"/>
  <c r="R46"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7" i="33"/>
  <c r="H132" i="136"/>
  <c r="C10" i="33"/>
  <c r="H2" i="136"/>
  <c r="H67" i="136"/>
  <c r="H80" i="136"/>
  <c r="F10" i="33"/>
  <c r="H15" i="136"/>
  <c r="H41" i="136"/>
  <c r="I10" i="33"/>
  <c r="H28" i="136"/>
  <c r="O10" i="33"/>
  <c r="H54" i="136"/>
  <c r="H119" i="136"/>
  <c r="H106" i="136"/>
  <c r="H93" i="136"/>
  <c r="H145" i="136"/>
  <c r="D36" i="129"/>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1" i="117"/>
  <c r="L15" i="36"/>
  <c r="E24" i="33"/>
  <c r="Q33" i="36"/>
  <c r="Q42" i="36" s="1"/>
  <c r="H15" i="36"/>
  <c r="X15" i="36"/>
  <c r="G15" i="36"/>
  <c r="C49" i="119"/>
  <c r="Y13" i="36"/>
  <c r="E33" i="36"/>
  <c r="E42" i="36" s="1"/>
  <c r="F49" i="119"/>
  <c r="D15" i="36"/>
  <c r="O15" i="36"/>
  <c r="L31" i="120"/>
  <c r="E36" i="129"/>
  <c r="E7" i="36"/>
  <c r="E15" i="36" s="1"/>
  <c r="Q7" i="36"/>
  <c r="Q15" i="36" s="1"/>
  <c r="Y7" i="36"/>
  <c r="H42" i="36"/>
  <c r="B31" i="120"/>
  <c r="H36" i="129"/>
  <c r="L51" i="117"/>
  <c r="R14" i="117"/>
  <c r="N33" i="129"/>
  <c r="L49" i="119"/>
  <c r="I33" i="36"/>
  <c r="K31" i="120"/>
  <c r="F31" i="120"/>
  <c r="E31" i="120"/>
  <c r="B36" i="129"/>
  <c r="M36" i="129"/>
  <c r="L36" i="129"/>
  <c r="N14" i="120"/>
  <c r="O38" i="134"/>
  <c r="I51" i="117"/>
  <c r="C23" i="33"/>
  <c r="M49" i="119"/>
  <c r="E49" i="119"/>
  <c r="G49" i="119"/>
  <c r="J49" i="119"/>
  <c r="D49" i="119"/>
  <c r="K49" i="119"/>
  <c r="Q24" i="33"/>
  <c r="C31" i="120"/>
  <c r="I36" i="129"/>
  <c r="D51" i="117"/>
  <c r="G51" i="117"/>
  <c r="G23" i="33"/>
  <c r="G24" i="33" s="1"/>
  <c r="B24" i="33"/>
  <c r="Q47" i="33"/>
  <c r="I7" i="36"/>
  <c r="I15" i="36" s="1"/>
  <c r="T15" i="36"/>
  <c r="Y33" i="36"/>
  <c r="Y42" i="36" s="1"/>
  <c r="M40" i="36"/>
  <c r="H49" i="119"/>
  <c r="M31" i="120"/>
  <c r="I31" i="120"/>
  <c r="N22" i="120"/>
  <c r="C36" i="129"/>
  <c r="J36" i="129"/>
  <c r="G36" i="129"/>
  <c r="K36" i="129"/>
  <c r="H24" i="33"/>
  <c r="E51" i="117"/>
  <c r="N28" i="120"/>
  <c r="O23" i="33"/>
  <c r="K47" i="33"/>
  <c r="W15" i="36"/>
  <c r="G42" i="36"/>
  <c r="U33" i="36"/>
  <c r="U42" i="36" s="1"/>
  <c r="J31" i="120"/>
  <c r="F51" i="117"/>
  <c r="M51" i="117"/>
  <c r="K15" i="36"/>
  <c r="S42" i="36"/>
  <c r="W42" i="36"/>
  <c r="I40" i="36"/>
  <c r="N18" i="120"/>
  <c r="D31" i="120"/>
  <c r="N42" i="117"/>
  <c r="K51" i="117"/>
  <c r="I4" i="33"/>
  <c r="F27" i="33"/>
  <c r="G4" i="33"/>
  <c r="G27" i="33" s="1"/>
  <c r="N28" i="129"/>
  <c r="N17" i="129"/>
  <c r="M33" i="36"/>
  <c r="K42" i="36"/>
  <c r="K24" i="33"/>
  <c r="U7" i="36"/>
  <c r="U15" i="36" s="1"/>
  <c r="D23" i="33"/>
  <c r="D24" i="33" s="1"/>
  <c r="C51" i="117"/>
  <c r="F36" i="129"/>
  <c r="R47" i="117"/>
  <c r="J23" i="33"/>
  <c r="J24" i="33" s="1"/>
  <c r="P23" i="33"/>
  <c r="P24" i="33" s="1"/>
  <c r="E47" i="33"/>
  <c r="B47" i="33"/>
  <c r="H31" i="120"/>
  <c r="O31" i="134"/>
  <c r="F23" i="33"/>
  <c r="I23" i="33"/>
  <c r="R41" i="117"/>
  <c r="O42" i="117"/>
  <c r="R42" i="117" s="1"/>
  <c r="R36" i="117"/>
  <c r="N38" i="117"/>
  <c r="N30" i="117"/>
  <c r="H51" i="117"/>
  <c r="R12" i="117"/>
  <c r="B25" i="131"/>
  <c r="G31" i="120"/>
  <c r="N24" i="129"/>
  <c r="R23" i="33"/>
  <c r="S23" i="33"/>
  <c r="S24" i="33" s="1"/>
  <c r="N36" i="129" l="1"/>
  <c r="N51" i="119"/>
  <c r="Y15" i="36"/>
  <c r="O49" i="117"/>
  <c r="R49" i="117" s="1"/>
  <c r="R45" i="117"/>
  <c r="R23" i="117"/>
  <c r="O16" i="117"/>
  <c r="I42" i="36"/>
  <c r="N51" i="117"/>
  <c r="O30" i="117"/>
  <c r="R30" i="117" s="1"/>
  <c r="B40" i="131"/>
  <c r="O38" i="117"/>
  <c r="R38" i="117" s="1"/>
  <c r="C24" i="33"/>
  <c r="O24" i="33"/>
  <c r="R24" i="33"/>
  <c r="I24" i="33"/>
  <c r="F24" i="33"/>
  <c r="N37" i="129"/>
  <c r="M42" i="36"/>
  <c r="N31" i="120"/>
  <c r="J4" i="33"/>
  <c r="J27" i="33" s="1"/>
  <c r="I27" i="33"/>
  <c r="L4" i="33"/>
  <c r="R16" i="117" l="1"/>
  <c r="O51" i="117"/>
  <c r="R51" i="117" s="1"/>
  <c r="M4" i="33"/>
  <c r="M27" i="33" s="1"/>
  <c r="O4" i="33"/>
  <c r="L27" i="33"/>
  <c r="O27" i="33" l="1"/>
  <c r="P4" i="33"/>
  <c r="P27" i="33" s="1"/>
  <c r="R4" i="33"/>
  <c r="S4" i="33" l="1"/>
  <c r="S27" i="33" s="1"/>
  <c r="R27" i="33"/>
</calcChain>
</file>

<file path=xl/sharedStrings.xml><?xml version="1.0" encoding="utf-8"?>
<sst xmlns="http://schemas.openxmlformats.org/spreadsheetml/2006/main" count="1310" uniqueCount="337">
  <si>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</si>
  <si>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</si>
  <si>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</si>
  <si>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</si>
  <si>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</si>
  <si>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</si>
  <si>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</si>
  <si>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</si>
  <si>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</si>
  <si>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</si>
  <si>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</si>
  <si>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</si>
  <si>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</si>
  <si>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</si>
  <si>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</si>
  <si>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</si>
  <si>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</si>
  <si>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</si>
  <si>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</si>
  <si>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</si>
  <si>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</si>
  <si>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</si>
  <si>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</si>
  <si>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</si>
  <si>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</si>
  <si>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</si>
  <si>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</si>
  <si>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</si>
  <si>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</si>
  <si>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</si>
  <si>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</si>
  <si>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</si>
  <si>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</si>
  <si>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</si>
  <si>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</si>
  <si>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</si>
  <si>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</si>
  <si>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</si>
  <si>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</si>
  <si>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</si>
  <si>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</si>
  <si>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</si>
  <si>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</si>
  <si>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</si>
  <si>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</si>
  <si>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</si>
  <si>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</si>
  <si>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</si>
  <si>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</si>
  <si>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</si>
  <si>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</si>
  <si>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</si>
  <si>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</si>
  <si>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</si>
  <si>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</si>
  <si>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</si>
  <si>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</si>
  <si>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</si>
  <si>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</si>
  <si>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</si>
  <si>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August</t>
  </si>
  <si>
    <t>September</t>
  </si>
  <si>
    <t>October</t>
  </si>
  <si>
    <t>November</t>
  </si>
  <si>
    <t>December</t>
  </si>
  <si>
    <t xml:space="preserve">Ex Ante Estimated MW </t>
  </si>
  <si>
    <t xml:space="preserve">Ex Post Estimated MW </t>
  </si>
  <si>
    <t>Notes:</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</si>
  <si>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</si>
  <si>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</si>
  <si>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t>-  The reduction in the number of customers on AC Saver Day-Ahead Commercial in March is due to the un-enrollment of customer with thermostat that had been offline for more then 18 months.</t>
  </si>
  <si>
    <t>-  Capacity Bidding Program reports the number of nominations not enrollments.</t>
  </si>
  <si>
    <t>-  Count of Service Accounts reported for TOU-PA-P Agricultural, TOU-A-P Small Commercial and TOU-DR-P Voluntary Residential for April 2021 includes accounts enrolled through May 13, 2021 due to Envision cutover data validation activities.</t>
  </si>
  <si>
    <t xml:space="preserve">-  The reduction in the number of customer on AC Saver day-ahead residential in June, is due to approximately 2,500 customers with Google-Nest devices did not agree to the new Google terms and conditions. </t>
  </si>
  <si>
    <t>-  CPP-D (Large and Medium Customers) service account numbers for Jan, Feb, and March 2021 are being rechecked. The reason is due to IT conversion data issues.  These should be corrected in next months Aug 2021 report.</t>
  </si>
  <si>
    <t>-  BIP service accounts for April and May were updated in August 2021 to denote a customer who unenrolled from the program.</t>
  </si>
  <si>
    <t xml:space="preserve"> - The "TOU-DR-P Voluntary Residential" and “TOU-A-P Small Commercial” service accounts numbers were inadvertently reported on the wrong row January through June.  This report has been corrected to reflect the service account numbers for both programs. </t>
  </si>
  <si>
    <t>(End of page)</t>
  </si>
  <si>
    <t>Average Ex Ante Load Impact kW / Customer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</si>
  <si>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</si>
  <si>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</si>
  <si>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</si>
  <si>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</si>
  <si>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</si>
  <si>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</si>
  <si>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</si>
  <si>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</si>
  <si>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</si>
  <si>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</si>
  <si>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ex-ante estimates include Technology Deployment (TD).</t>
  </si>
  <si>
    <t> </t>
  </si>
  <si>
    <t>Average Ex Post Load Impact kW / Customer</t>
  </si>
  <si>
    <t xml:space="preserve">Notes: </t>
  </si>
  <si>
    <t xml:space="preserve">-  Estimated Average Ex-Post Load Impact kW / Customer = Average kW / Customer service account over all actual event hours for the preceding year if events occurred. </t>
  </si>
  <si>
    <t>-  CPP-D, TOU-DR-P (Voluntary Residential) and TOU-A-P (Small Commercial) include Technology Deployment (TD).</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</si>
  <si>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</si>
  <si>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</si>
  <si>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</si>
  <si>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</si>
  <si>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</si>
  <si>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</si>
  <si>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</si>
  <si>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</si>
  <si>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</si>
  <si>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</si>
  <si>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</si>
  <si>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</si>
  <si>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</si>
  <si>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</si>
  <si>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</si>
  <si>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</si>
  <si>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</si>
  <si>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</si>
  <si>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</si>
  <si>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</si>
  <si>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</si>
  <si>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</si>
  <si>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</si>
  <si>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</si>
  <si>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</si>
  <si>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</si>
  <si>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</si>
  <si>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</si>
  <si>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</si>
  <si>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EVENT SUMMARY</t>
  </si>
  <si>
    <t>Year-to-Date Event Summary</t>
  </si>
  <si>
    <t>Program Category</t>
  </si>
  <si>
    <t>Event No.</t>
  </si>
  <si>
    <t>Date</t>
  </si>
  <si>
    <t>Event Trigger</t>
  </si>
  <si>
    <t>Event Beginning to End</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</si>
  <si>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</si>
  <si>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</si>
  <si>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</si>
  <si>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</si>
  <si>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</si>
  <si>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</si>
  <si>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</si>
  <si>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</si>
  <si>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</si>
  <si>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</si>
  <si>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</si>
  <si>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</si>
  <si>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</si>
  <si>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</si>
  <si>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</si>
  <si>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</si>
  <si>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</si>
  <si>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</si>
  <si>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Base Interruptible Program</t>
    </r>
    <r>
      <rPr>
        <vertAlign val="superscript"/>
        <sz val="10"/>
        <color rgb="FFFF0000"/>
        <rFont val="Arial"/>
        <family val="2"/>
      </rPr>
      <t xml:space="preserve"> </t>
    </r>
  </si>
  <si>
    <t xml:space="preserve">Back Up Generators (BUGs) </t>
  </si>
  <si>
    <t xml:space="preserve">Capacity Bidding Program </t>
  </si>
  <si>
    <r>
      <t>AC Saver Day Ahead</t>
    </r>
    <r>
      <rPr>
        <vertAlign val="superscript"/>
        <sz val="10"/>
        <color rgb="FFFF0000"/>
        <rFont val="Arial"/>
        <family val="2"/>
      </rPr>
      <t xml:space="preserve"> </t>
    </r>
  </si>
  <si>
    <t>AC Saver Day Of</t>
  </si>
  <si>
    <t xml:space="preserve">Technology Deployment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</si>
  <si>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</si>
  <si>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</si>
  <si>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</si>
  <si>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</si>
  <si>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</si>
  <si>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 xml:space="preserve">Collateral- Development, Printing, Distribution etc. (all non-labor costs) </t>
  </si>
  <si>
    <r>
      <t>Paid Media</t>
    </r>
    <r>
      <rPr>
        <vertAlign val="superscript"/>
        <sz val="10"/>
        <color rgb="FFFF0000"/>
        <rFont val="Arial"/>
        <family val="2"/>
      </rPr>
      <t xml:space="preserve"> </t>
    </r>
  </si>
  <si>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</si>
  <si>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</si>
  <si>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</si>
  <si>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</si>
  <si>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</si>
  <si>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</si>
  <si>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t xml:space="preserve">SAN DIEGO GAS &amp; ELECTRIC REPORT COMPANY ON INTERRUPTIBLE LOAD AND DEMAND RESPONSE PROGRAMS </t>
  </si>
  <si>
    <t>YEAR TO DATE PROGRAM EXPENDITURES</t>
  </si>
  <si>
    <t>Cost Item</t>
  </si>
  <si>
    <t xml:space="preserve">August </t>
  </si>
  <si>
    <t>5-Year Funding (2018-2022)</t>
  </si>
  <si>
    <t xml:space="preserve">Fund shift Adjustments </t>
  </si>
  <si>
    <t>Percent Funding</t>
  </si>
  <si>
    <t>Category 1: Supply Side DR Programs</t>
  </si>
  <si>
    <t xml:space="preserve">Capacity Bidding Program (CBP)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</si>
  <si>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</si>
  <si>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</si>
  <si>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</si>
  <si>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</si>
  <si>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</si>
  <si>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</si>
  <si>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</si>
  <si>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</si>
  <si>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</si>
  <si>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</si>
  <si>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</si>
  <si>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</si>
  <si>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</si>
  <si>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   Small Business Energy Management Pilot (SBEMP)</t>
  </si>
  <si>
    <t xml:space="preserve"> Budget Category 5 Total</t>
  </si>
  <si>
    <t>Category 6:  Marketing, Education, and Outreach</t>
  </si>
  <si>
    <t xml:space="preserve">Local Marketing Education &amp; Outreach (LME&amp;O) </t>
  </si>
  <si>
    <t xml:space="preserve"> Budget Category 6 Total</t>
  </si>
  <si>
    <t>Category 7:  Portfolio Support</t>
  </si>
  <si>
    <r>
      <t>Regulatory Policy &amp; Program Support (Gen. Admin.)</t>
    </r>
    <r>
      <rPr>
        <vertAlign val="superscript"/>
        <sz val="10"/>
        <color rgb="FFFF0000"/>
        <rFont val="Arial"/>
        <family val="2"/>
      </rPr>
      <t xml:space="preserve"> </t>
    </r>
  </si>
  <si>
    <t xml:space="preserve">EM&amp;V </t>
  </si>
  <si>
    <t>DR Potential Study</t>
  </si>
  <si>
    <t xml:space="preserve"> Budget Category 7 Total</t>
  </si>
  <si>
    <t>Total Incremental Cost</t>
  </si>
  <si>
    <t>FUND SHIFT LOG</t>
  </si>
  <si>
    <t>Fund Shift</t>
  </si>
  <si>
    <t>Programs Impacted</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</si>
  <si>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</si>
  <si>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</si>
  <si>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</si>
  <si>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Category 4: Emerging &amp; Enabling Technologies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</si>
  <si>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</si>
  <si>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</si>
  <si>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Category 7: Portfolio Support</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</si>
  <si>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</si>
  <si>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</si>
  <si>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</si>
  <si>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</si>
  <si>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</si>
  <si>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Regulatory Policy &amp; Program Support (Gen. Admin.)</t>
  </si>
  <si>
    <t>Shifting the funds to IT will allow SDG&amp;E to properly maintain systems to ensure compliance and customer experience. IT is projected to be overspent; M&amp;E and Policy (Gen Admin) have unspent dollars that can be applied towards the IT shortfall.</t>
  </si>
  <si>
    <t xml:space="preserve">IT Infrastructure &amp; Systems Support </t>
  </si>
  <si>
    <t>-  All Fund Shifting Rules remain in effect as adopted in D.12-04-045 as referenced in D.17-12-003 at page 131.</t>
  </si>
  <si>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</si>
  <si>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</si>
  <si>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</si>
  <si>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</si>
  <si>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</si>
  <si>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</si>
  <si>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</si>
  <si>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</si>
  <si>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Demand Response Auction Mechanism (DRAM)</t>
  </si>
  <si>
    <t>Emerging Tech (ET)</t>
  </si>
  <si>
    <t>Armed Forces Pilot</t>
  </si>
  <si>
    <t>Constrained Local Capacity Program (CLCP)</t>
  </si>
  <si>
    <r>
      <t>Local Marketing Education &amp; Outreach (LMEO)</t>
    </r>
    <r>
      <rPr>
        <vertAlign val="superscript"/>
        <sz val="10"/>
        <color rgb="FFFF0000"/>
        <rFont val="Arial"/>
        <family val="2"/>
      </rPr>
      <t xml:space="preserve"> </t>
    </r>
  </si>
  <si>
    <t>General Admin</t>
  </si>
  <si>
    <r>
      <t>SW-IND</t>
    </r>
    <r>
      <rPr>
        <b/>
        <vertAlign val="superscript"/>
        <sz val="9"/>
        <color rgb="FFFF0000"/>
        <rFont val="Arial"/>
        <family val="2"/>
      </rPr>
      <t xml:space="preserve"> </t>
    </r>
  </si>
  <si>
    <r>
      <t>SW-AG</t>
    </r>
    <r>
      <rPr>
        <vertAlign val="superscript"/>
        <sz val="9"/>
        <color rgb="FFFF0000"/>
        <rFont val="Arial"/>
        <family val="2"/>
      </rPr>
      <t xml:space="preserve"> </t>
    </r>
  </si>
  <si>
    <t xml:space="preserve">  Total Administrative (O&amp;M) </t>
  </si>
  <si>
    <t>Customer Incentives</t>
  </si>
  <si>
    <t>Technology Deployment (TD)</t>
  </si>
  <si>
    <t>Small Business Energy Management Pilot (SBEMP)</t>
  </si>
  <si>
    <t>CPPD</t>
  </si>
  <si>
    <t>Total Customer Incentives</t>
  </si>
  <si>
    <t xml:space="preserve">Total </t>
  </si>
  <si>
    <t>AMDRMA Account End of Month Balance for Monthly Activity with Interest</t>
  </si>
  <si>
    <t>GENERAL RATE CASE PROGRAMS ($000)</t>
  </si>
  <si>
    <t>Year-to-Date Total Cost</t>
  </si>
  <si>
    <t>Programs in General Rate Case</t>
  </si>
  <si>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</si>
  <si>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</si>
  <si>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</si>
  <si>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</si>
  <si>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</si>
  <si>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</si>
  <si>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</si>
  <si>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</si>
  <si>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</si>
  <si>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</si>
  <si>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</si>
  <si>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</si>
  <si>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</si>
  <si>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</si>
  <si>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</si>
  <si>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</si>
  <si>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</si>
  <si>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</si>
  <si>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</si>
  <si>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</si>
  <si>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</si>
  <si>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</si>
  <si>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</si>
  <si>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</si>
  <si>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ELRP</t>
  </si>
  <si>
    <t>ELRP Tax</t>
  </si>
  <si>
    <t>ELRP Property Tax</t>
  </si>
  <si>
    <t>Total ELRP Program Costs</t>
  </si>
  <si>
    <t>Total ELRP Program Costs with Interest</t>
  </si>
  <si>
    <r>
      <t xml:space="preserve">Load Reduction     MW </t>
    </r>
    <r>
      <rPr>
        <vertAlign val="superscript"/>
        <sz val="10"/>
        <color rgb="FFFF0000"/>
        <rFont val="Arial"/>
        <family val="2"/>
      </rPr>
      <t>1</t>
    </r>
  </si>
  <si>
    <r>
      <t>Program Total Hours (Annual)</t>
    </r>
    <r>
      <rPr>
        <b/>
        <sz val="10"/>
        <color rgb="FFFF0000"/>
        <rFont val="Arial"/>
        <family val="2"/>
      </rPr>
      <t xml:space="preserve"> </t>
    </r>
    <r>
      <rPr>
        <vertAlign val="superscript"/>
        <sz val="10"/>
        <color rgb="FFFF0000"/>
        <rFont val="Arial"/>
        <family val="2"/>
      </rPr>
      <t>2</t>
    </r>
  </si>
  <si>
    <t>ELRP was approved in Decision 21.03.056.</t>
  </si>
  <si>
    <t>SAN DIEGO GAS &amp; ELECTRIC COMPANY REPORT ON INTERRUPTIBLE LOAD AND DEMAND RESPONSE</t>
  </si>
  <si>
    <t>EMERGENCY LOAD REDUCTION PROGRAM (ELRP) BALANCING ACCOUNT ($000)</t>
  </si>
  <si>
    <t>Program in Emergency Load Reduction (ELRP) Balancing Account</t>
  </si>
  <si>
    <t>Capacity Bidding Residential Pilot (CBP Pilot)</t>
  </si>
  <si>
    <t>January 2022</t>
  </si>
  <si>
    <t>2022 Expenditures for Marketing, Education and Outreach</t>
  </si>
  <si>
    <t>Year-to Date 2022 Expenditures</t>
  </si>
  <si>
    <t>Program Cycle-to Date 2018-2022 Expenditures</t>
  </si>
  <si>
    <t>Program Cycle-to-Date Total Expenditures (2018-2022)</t>
  </si>
  <si>
    <t>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</si>
  <si>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</si>
  <si>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</si>
  <si>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</si>
  <si>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 xml:space="preserve">-  The Ex-Post average per customer estimates are based on Program Year 2020 SDG&amp;E DR Load Impacts report filed April 1st, 2021 for the months of January thru December. </t>
  </si>
  <si>
    <t>- The Ex-Ante average per customer estimates are based on Program Year 2020 SDG&amp;E DR Load Impacts report filed April 1st, 2021 for the months of January thru December.</t>
  </si>
  <si>
    <r>
      <rPr>
        <vertAlign val="superscript"/>
        <sz val="11"/>
        <color rgb="FFFF0000"/>
        <rFont val="Arial"/>
        <family val="2"/>
      </rPr>
      <t>1</t>
    </r>
    <r>
      <rPr>
        <sz val="11"/>
        <rFont val="Arial"/>
        <family val="2"/>
      </rPr>
      <t xml:space="preserve">  The Ex-Ante average per customer estimates are based on Program Year 2020 SDG&amp;E DR Load Impacts report filed April 1st, 2021 for the months of January thru December. </t>
    </r>
  </si>
  <si>
    <r>
      <rPr>
        <vertAlign val="superscript"/>
        <sz val="11"/>
        <color rgb="FFFF0000"/>
        <rFont val="Arial"/>
        <family val="2"/>
      </rPr>
      <t>2</t>
    </r>
    <r>
      <rPr>
        <sz val="11"/>
        <rFont val="Arial"/>
        <family val="2"/>
      </rPr>
      <t xml:space="preserve">  The Ex-Post average per customer estimates are based on Program Year 2020 SDG&amp;E DR Load Impacts report filed April 1st, 2021 for the months of January thru December. </t>
    </r>
  </si>
  <si>
    <r>
      <t>PROGRAMS, RATES &amp; ACTIVITES WHICH DO NOT REQUIRE ITEMIZED ACCOUNTING</t>
    </r>
    <r>
      <rPr>
        <b/>
        <vertAlign val="superscript"/>
        <sz val="10"/>
        <rFont val="Arial"/>
        <family val="2"/>
      </rPr>
      <t xml:space="preserve"> 1,2</t>
    </r>
  </si>
  <si>
    <r>
      <rPr>
        <vertAlign val="superscript"/>
        <sz val="11"/>
        <color rgb="FFFF0000"/>
        <rFont val="Arial"/>
        <family val="2"/>
      </rPr>
      <t>2</t>
    </r>
    <r>
      <rPr>
        <sz val="11"/>
        <rFont val="Arial"/>
        <family val="2"/>
      </rPr>
      <t xml:space="preserve"> Programs, Rates &amp; Activities do not include "Critical Peak Pricing &gt; 200kW" (CPP-D) as program funding is not approved or directed in D. 17.12.003</t>
    </r>
  </si>
  <si>
    <t>Other Costs</t>
  </si>
  <si>
    <r>
      <t>Smart Pricing</t>
    </r>
    <r>
      <rPr>
        <vertAlign val="superscript"/>
        <sz val="10"/>
        <color rgb="FFFF0000"/>
        <rFont val="Arial"/>
        <family val="2"/>
      </rPr>
      <t xml:space="preserve"> </t>
    </r>
  </si>
  <si>
    <t>Technology Incentives</t>
  </si>
  <si>
    <r>
      <t>Local IDSM Marketing</t>
    </r>
    <r>
      <rPr>
        <vertAlign val="superscript"/>
        <sz val="10"/>
        <color rgb="FFFF0000"/>
        <rFont val="Arial"/>
        <family val="2"/>
      </rPr>
      <t xml:space="preserve"> 3</t>
    </r>
  </si>
  <si>
    <r>
      <t>Labor</t>
    </r>
    <r>
      <rPr>
        <vertAlign val="superscript"/>
        <sz val="10"/>
        <color rgb="FFFF0000"/>
        <rFont val="Arial"/>
        <family val="2"/>
      </rPr>
      <t xml:space="preserve"> 3</t>
    </r>
  </si>
  <si>
    <r>
      <t xml:space="preserve">Small and Medium Commercial </t>
    </r>
    <r>
      <rPr>
        <vertAlign val="superscript"/>
        <sz val="10"/>
        <color rgb="FFFF0000"/>
        <rFont val="Arial"/>
        <family val="2"/>
      </rPr>
      <t>3</t>
    </r>
  </si>
  <si>
    <r>
      <t>Residential</t>
    </r>
    <r>
      <rPr>
        <vertAlign val="superscript"/>
        <sz val="10"/>
        <color rgb="FFFF0000"/>
        <rFont val="Arial"/>
        <family val="2"/>
      </rPr>
      <t xml:space="preserve"> 3</t>
    </r>
  </si>
  <si>
    <r>
      <rPr>
        <vertAlign val="superscript"/>
        <sz val="11"/>
        <color rgb="FFFF0000"/>
        <rFont val="Arial"/>
        <family val="2"/>
      </rPr>
      <t>3</t>
    </r>
    <r>
      <rPr>
        <sz val="11"/>
        <rFont val="Arial"/>
        <family val="2"/>
      </rPr>
      <t xml:space="preserve"> January credits are related to labor corrections and labor accrual reversals made to reflect proper allocation</t>
    </r>
  </si>
  <si>
    <r>
      <t>AC Saver Day-Ahead</t>
    </r>
    <r>
      <rPr>
        <b/>
        <vertAlign val="superscript"/>
        <sz val="10"/>
        <color rgb="FFFF0000"/>
        <rFont val="Arial"/>
        <family val="2"/>
      </rPr>
      <t>1</t>
    </r>
  </si>
  <si>
    <r>
      <t>AC Saver Day-Of</t>
    </r>
    <r>
      <rPr>
        <b/>
        <vertAlign val="superscript"/>
        <sz val="10"/>
        <color rgb="FFFF0000"/>
        <rFont val="Arial"/>
        <family val="2"/>
      </rPr>
      <t>1</t>
    </r>
  </si>
  <si>
    <r>
      <t>Base Interruptible Program (BIP)</t>
    </r>
    <r>
      <rPr>
        <b/>
        <vertAlign val="superscript"/>
        <sz val="10"/>
        <color rgb="FFFF0000"/>
        <rFont val="Arial"/>
        <family val="2"/>
      </rPr>
      <t xml:space="preserve"> 1</t>
    </r>
  </si>
  <si>
    <r>
      <t>Demand Response Auction Mechanism Pilot (DRAM)</t>
    </r>
    <r>
      <rPr>
        <vertAlign val="superscript"/>
        <sz val="10"/>
        <color rgb="FFFF0000"/>
        <rFont val="Arial"/>
        <family val="2"/>
      </rPr>
      <t xml:space="preserve"> </t>
    </r>
  </si>
  <si>
    <t>Capacity Bidding Program Residential Pilot (CBP)</t>
  </si>
  <si>
    <t xml:space="preserve">   Over Generation Pilot (OGP) </t>
  </si>
  <si>
    <t>IT Infrastructure &amp; Systems Support</t>
  </si>
  <si>
    <r>
      <t xml:space="preserve">EM&amp;V </t>
    </r>
    <r>
      <rPr>
        <vertAlign val="superscript"/>
        <sz val="10"/>
        <color rgb="FFFF0000"/>
        <rFont val="Arial"/>
        <family val="2"/>
      </rPr>
      <t>2</t>
    </r>
  </si>
  <si>
    <r>
      <rPr>
        <vertAlign val="superscript"/>
        <sz val="10"/>
        <color rgb="FFC00000"/>
        <rFont val="Arial"/>
        <family val="2"/>
      </rPr>
      <t>1</t>
    </r>
    <r>
      <rPr>
        <sz val="10"/>
        <rFont val="Arial"/>
        <family val="2"/>
      </rPr>
      <t xml:space="preserve"> </t>
    </r>
    <r>
      <rPr>
        <sz val="11"/>
        <rFont val="Arial"/>
        <family val="2"/>
      </rPr>
      <t>Due to software reprogramming issues, some December bill credits are unavailable at this time, reflecting a lower amount being spent than actual. SDG&amp;E is actively working to resolve this issue and will re-serve the corrected report as soon as the data becomes available.</t>
    </r>
  </si>
  <si>
    <r>
      <rPr>
        <vertAlign val="superscript"/>
        <sz val="11"/>
        <color rgb="FFFF0000"/>
        <rFont val="Arial"/>
        <family val="2"/>
      </rPr>
      <t>2</t>
    </r>
    <r>
      <rPr>
        <sz val="11"/>
        <rFont val="Arial"/>
        <family val="2"/>
      </rPr>
      <t xml:space="preserve"> January Credits are a result of accural reversals that occurred in prior reporting Period (Dec 2021)</t>
    </r>
  </si>
  <si>
    <t>Program Cycle to Date (2018 - 2022)</t>
  </si>
  <si>
    <r>
      <rPr>
        <vertAlign val="superscript"/>
        <sz val="11"/>
        <color rgb="FFC00000"/>
        <rFont val="Arial"/>
        <family val="2"/>
      </rPr>
      <t>1</t>
    </r>
    <r>
      <rPr>
        <sz val="11"/>
        <rFont val="Arial"/>
        <family val="2"/>
      </rPr>
      <t xml:space="preserve"> Due to software reprogramming issues, some December bill credits are unavailable at this time, reflecting a lower amount being spent than actual. SDG&amp;E is actively working to resolve this issue and will re-serve the corrected report as soon as the data becomes available.</t>
    </r>
  </si>
  <si>
    <r>
      <t xml:space="preserve">AC Saver Day‐Ahead </t>
    </r>
    <r>
      <rPr>
        <b/>
        <vertAlign val="superscript"/>
        <sz val="9"/>
        <color rgb="FFFF0000"/>
        <rFont val="Arial"/>
        <family val="2"/>
      </rPr>
      <t>1</t>
    </r>
  </si>
  <si>
    <r>
      <t>AC Saver Day‐Of</t>
    </r>
    <r>
      <rPr>
        <vertAlign val="superscript"/>
        <sz val="10"/>
        <color rgb="FFFF0000"/>
        <rFont val="Arial"/>
        <family val="2"/>
      </rPr>
      <t xml:space="preserve"> </t>
    </r>
    <r>
      <rPr>
        <b/>
        <vertAlign val="superscript"/>
        <sz val="9"/>
        <color rgb="FFFF0000"/>
        <rFont val="Arial"/>
        <family val="2"/>
      </rPr>
      <t>1</t>
    </r>
  </si>
  <si>
    <r>
      <t xml:space="preserve">Base Interruptible Program (BIP) </t>
    </r>
    <r>
      <rPr>
        <vertAlign val="superscript"/>
        <sz val="9"/>
        <color rgb="FFFF0000"/>
        <rFont val="Arial"/>
        <family val="2"/>
      </rPr>
      <t>1</t>
    </r>
  </si>
  <si>
    <r>
      <t>Demand Response Auction Mechanism (DRAM)</t>
    </r>
    <r>
      <rPr>
        <vertAlign val="superscript"/>
        <sz val="9"/>
        <color rgb="FFFF0000"/>
        <rFont val="Arial"/>
        <family val="2"/>
      </rPr>
      <t xml:space="preserve"> </t>
    </r>
  </si>
  <si>
    <r>
      <t>Technology Incentives (TI)</t>
    </r>
    <r>
      <rPr>
        <vertAlign val="superscript"/>
        <sz val="9"/>
        <color rgb="FFFF0000"/>
        <rFont val="Arial"/>
        <family val="2"/>
      </rPr>
      <t xml:space="preserve"> </t>
    </r>
  </si>
  <si>
    <t xml:space="preserve">Behavioral </t>
  </si>
  <si>
    <t xml:space="preserve">IDSM DR COM </t>
  </si>
  <si>
    <r>
      <t>SW-COM</t>
    </r>
    <r>
      <rPr>
        <vertAlign val="superscript"/>
        <sz val="9"/>
        <color rgb="FFFF0000"/>
        <rFont val="Arial"/>
        <family val="2"/>
      </rPr>
      <t xml:space="preserve"> </t>
    </r>
  </si>
  <si>
    <t>Local Capacity Requirements (LCR)</t>
  </si>
  <si>
    <t>IT</t>
  </si>
  <si>
    <t xml:space="preserve">CBP Res Pilot </t>
  </si>
  <si>
    <r>
      <t>Over Gen Pilot</t>
    </r>
    <r>
      <rPr>
        <vertAlign val="superscript"/>
        <sz val="9"/>
        <color rgb="FFFF0000"/>
        <rFont val="Arial"/>
        <family val="2"/>
      </rPr>
      <t xml:space="preserve"> </t>
    </r>
  </si>
  <si>
    <r>
      <t>EM&amp;V</t>
    </r>
    <r>
      <rPr>
        <vertAlign val="superscript"/>
        <sz val="9"/>
        <color rgb="FFFF0000"/>
        <rFont val="Arial"/>
        <family val="2"/>
      </rPr>
      <t xml:space="preserve"> 2</t>
    </r>
  </si>
  <si>
    <r>
      <t>Local Marketing Res and Non-Res</t>
    </r>
    <r>
      <rPr>
        <vertAlign val="superscript"/>
        <sz val="9"/>
        <color rgb="FFFF0000"/>
        <rFont val="Arial"/>
        <family val="2"/>
      </rPr>
      <t xml:space="preserve"> 2</t>
    </r>
  </si>
  <si>
    <r>
      <t xml:space="preserve">Rule 32 Click-Through </t>
    </r>
    <r>
      <rPr>
        <vertAlign val="superscript"/>
        <sz val="10"/>
        <color rgb="FFFF0000"/>
        <rFont val="Arial"/>
        <family val="2"/>
      </rPr>
      <t>1</t>
    </r>
  </si>
  <si>
    <r>
      <t>Rule 32 Meter</t>
    </r>
    <r>
      <rPr>
        <sz val="10"/>
        <rFont val="Arial"/>
        <family val="2"/>
      </rPr>
      <t xml:space="preserve"> </t>
    </r>
  </si>
  <si>
    <r>
      <t>Rule 32</t>
    </r>
    <r>
      <rPr>
        <b/>
        <vertAlign val="superscript"/>
        <sz val="10"/>
        <color rgb="FFFF0000"/>
        <rFont val="Arial"/>
        <family val="2"/>
      </rPr>
      <t xml:space="preserve"> </t>
    </r>
  </si>
  <si>
    <t>ELRP Residential SubGroup A6</t>
  </si>
  <si>
    <t>ELRP was approved in Decision 21.12.015.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</si>
</sst>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_(&quot;$&quot;* #,##0.00_);_(&quot;$&quot;* \(#,##0.00\);_(&quot;$&quot;* &quot;-&quot;?_);_(@_)"/>
  </numFmts>
  <fonts count="1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11"/>
      <name val="Cambria"/>
      <family val="1"/>
    </font>
    <font>
      <sz val="9"/>
      <name val="Cambria"/>
      <family val="1"/>
    </font>
    <font>
      <b/>
      <vertAlign val="superscript"/>
      <sz val="11"/>
      <color rgb="FFFF0000"/>
      <name val="Arial"/>
      <family val="2"/>
    </font>
    <font>
      <sz val="11"/>
      <color rgb="FF444444"/>
      <name val="Arial"/>
      <family val="2"/>
    </font>
    <font>
      <strike/>
      <sz val="11"/>
      <color indexed="8"/>
      <name val="Arial"/>
      <family val="2"/>
    </font>
    <font>
      <sz val="10"/>
      <name val="Arial"/>
      <family val="2"/>
    </font>
    <font>
      <b/>
      <sz val="10"/>
      <color rgb="FFFF0000"/>
      <name val="Arial"/>
      <family val="2"/>
    </font>
    <font>
      <vertAlign val="superscript"/>
      <sz val="10"/>
      <color rgb="FFC00000"/>
      <name val="Arial"/>
      <family val="2"/>
    </font>
    <font>
      <b/>
      <sz val="9"/>
      <color rgb="FFFF0000"/>
      <name val="Arial"/>
      <family val="2"/>
    </font>
    <font>
      <vertAlign val="superscript"/>
      <sz val="11"/>
      <color rgb="FFC00000"/>
      <name val="Arial"/>
      <family val="2"/>
    </font>
  </fonts>
  <fills count="12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
      <patternFill patternType="solid">
        <fgColor rgb="FFFFFF0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style="medium">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s>
  <cellStyleXfs count="5687">
    <xf numFmtId="175" fontId="0" fillId="0" borderId="0"/>
    <xf numFmtId="175" fontId="20" fillId="2" borderId="0" applyNumberFormat="0" applyBorder="0" applyAlignment="0" applyProtection="0"/>
    <xf numFmtId="175" fontId="20" fillId="3" borderId="0" applyNumberFormat="0" applyBorder="0" applyAlignment="0" applyProtection="0"/>
    <xf numFmtId="175" fontId="20" fillId="4" borderId="0" applyNumberFormat="0" applyBorder="0" applyAlignment="0" applyProtection="0"/>
    <xf numFmtId="175" fontId="20" fillId="5" borderId="0" applyNumberFormat="0" applyBorder="0" applyAlignment="0" applyProtection="0"/>
    <xf numFmtId="175" fontId="20" fillId="6" borderId="0" applyNumberFormat="0" applyBorder="0" applyAlignment="0" applyProtection="0"/>
    <xf numFmtId="175" fontId="20" fillId="7" borderId="0" applyNumberFormat="0" applyBorder="0" applyAlignment="0" applyProtection="0"/>
    <xf numFmtId="175" fontId="20" fillId="8" borderId="0" applyNumberFormat="0" applyBorder="0" applyAlignment="0" applyProtection="0"/>
    <xf numFmtId="175" fontId="20" fillId="3" borderId="0" applyNumberFormat="0" applyBorder="0" applyAlignment="0" applyProtection="0"/>
    <xf numFmtId="175" fontId="20" fillId="9" borderId="0" applyNumberFormat="0" applyBorder="0" applyAlignment="0" applyProtection="0"/>
    <xf numFmtId="175" fontId="20" fillId="10" borderId="0" applyNumberFormat="0" applyBorder="0" applyAlignment="0" applyProtection="0"/>
    <xf numFmtId="175" fontId="20" fillId="8" borderId="0" applyNumberFormat="0" applyBorder="0" applyAlignment="0" applyProtection="0"/>
    <xf numFmtId="175" fontId="20"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5" borderId="0" applyNumberFormat="0" applyBorder="0" applyAlignment="0" applyProtection="0"/>
    <xf numFmtId="175" fontId="22" fillId="16" borderId="0" applyNumberFormat="0" applyBorder="0" applyAlignment="0" applyProtection="0"/>
    <xf numFmtId="175" fontId="23" fillId="17" borderId="0" applyNumberFormat="0" applyBorder="0" applyAlignment="0" applyProtection="0"/>
    <xf numFmtId="175" fontId="23" fillId="18" borderId="0" applyNumberFormat="0" applyBorder="0" applyAlignment="0" applyProtection="0"/>
    <xf numFmtId="175" fontId="22" fillId="19" borderId="0" applyNumberFormat="0" applyBorder="0" applyAlignment="0" applyProtection="0"/>
    <xf numFmtId="175" fontId="22" fillId="19" borderId="0" applyNumberFormat="0" applyBorder="0" applyAlignment="0" applyProtection="0"/>
    <xf numFmtId="175" fontId="23" fillId="20" borderId="0" applyNumberFormat="0" applyBorder="0" applyAlignment="0" applyProtection="0"/>
    <xf numFmtId="175" fontId="23" fillId="21" borderId="0" applyNumberFormat="0" applyBorder="0" applyAlignment="0" applyProtection="0"/>
    <xf numFmtId="175" fontId="22" fillId="22" borderId="0" applyNumberFormat="0" applyBorder="0" applyAlignment="0" applyProtection="0"/>
    <xf numFmtId="175" fontId="22" fillId="23" borderId="0" applyNumberFormat="0" applyBorder="0" applyAlignment="0" applyProtection="0"/>
    <xf numFmtId="175" fontId="23" fillId="21" borderId="0" applyNumberFormat="0" applyBorder="0" applyAlignment="0" applyProtection="0"/>
    <xf numFmtId="175" fontId="23" fillId="22" borderId="0" applyNumberFormat="0" applyBorder="0" applyAlignment="0" applyProtection="0"/>
    <xf numFmtId="175" fontId="22" fillId="22" borderId="0" applyNumberFormat="0" applyBorder="0" applyAlignment="0" applyProtection="0"/>
    <xf numFmtId="175" fontId="22" fillId="24"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4" borderId="0" applyNumberFormat="0" applyBorder="0" applyAlignment="0" applyProtection="0"/>
    <xf numFmtId="175" fontId="22" fillId="25" borderId="0" applyNumberFormat="0" applyBorder="0" applyAlignment="0" applyProtection="0"/>
    <xf numFmtId="175" fontId="23" fillId="26" borderId="0" applyNumberFormat="0" applyBorder="0" applyAlignment="0" applyProtection="0"/>
    <xf numFmtId="175" fontId="23" fillId="18" borderId="0" applyNumberFormat="0" applyBorder="0" applyAlignment="0" applyProtection="0"/>
    <xf numFmtId="175" fontId="22" fillId="27"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4" fontId="51"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175" fontId="27" fillId="29" borderId="0" applyNumberFormat="0" applyBorder="0" applyAlignment="0" applyProtection="0"/>
    <xf numFmtId="175" fontId="27" fillId="30" borderId="0" applyNumberFormat="0" applyBorder="0" applyAlignment="0" applyProtection="0"/>
    <xf numFmtId="175" fontId="27" fillId="31" borderId="0" applyNumberFormat="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0" borderId="0"/>
    <xf numFmtId="175" fontId="18" fillId="0" borderId="0"/>
    <xf numFmtId="175" fontId="16" fillId="26" borderId="7" applyNumberFormat="0" applyFont="0" applyAlignment="0" applyProtection="0"/>
    <xf numFmtId="175" fontId="36" fillId="28" borderId="8" applyNumberFormat="0" applyAlignment="0" applyProtection="0"/>
    <xf numFmtId="9" fontId="51" fillId="0" borderId="0" applyFont="0" applyFill="0" applyBorder="0" applyAlignment="0" applyProtection="0"/>
    <xf numFmtId="9" fontId="16" fillId="0" borderId="0" applyFont="0" applyFill="0" applyBorder="0" applyAlignment="0" applyProtection="0"/>
    <xf numFmtId="4" fontId="37" fillId="33" borderId="9" applyNumberFormat="0" applyProtection="0">
      <alignment vertical="center"/>
    </xf>
    <xf numFmtId="4" fontId="38" fillId="33" borderId="9" applyNumberFormat="0" applyProtection="0">
      <alignment vertical="center"/>
    </xf>
    <xf numFmtId="4" fontId="37" fillId="33" borderId="9" applyNumberFormat="0" applyProtection="0">
      <alignment horizontal="left" vertical="center" indent="1"/>
    </xf>
    <xf numFmtId="175" fontId="37" fillId="33" borderId="9" applyNumberFormat="0" applyProtection="0">
      <alignment horizontal="left" vertical="top" indent="1"/>
    </xf>
    <xf numFmtId="4" fontId="37" fillId="2" borderId="0" applyNumberFormat="0" applyProtection="0">
      <alignment horizontal="left" vertical="center" indent="1"/>
    </xf>
    <xf numFmtId="4" fontId="20" fillId="7" borderId="9" applyNumberFormat="0" applyProtection="0">
      <alignment horizontal="right" vertical="center"/>
    </xf>
    <xf numFmtId="4" fontId="20" fillId="3" borderId="9" applyNumberFormat="0" applyProtection="0">
      <alignment horizontal="right" vertical="center"/>
    </xf>
    <xf numFmtId="4" fontId="20" fillId="34" borderId="9" applyNumberFormat="0" applyProtection="0">
      <alignment horizontal="right" vertical="center"/>
    </xf>
    <xf numFmtId="4" fontId="20" fillId="35" borderId="9" applyNumberFormat="0" applyProtection="0">
      <alignment horizontal="right" vertical="center"/>
    </xf>
    <xf numFmtId="4" fontId="20" fillId="36" borderId="9" applyNumberFormat="0" applyProtection="0">
      <alignment horizontal="right" vertical="center"/>
    </xf>
    <xf numFmtId="4" fontId="20" fillId="37" borderId="9" applyNumberFormat="0" applyProtection="0">
      <alignment horizontal="right" vertical="center"/>
    </xf>
    <xf numFmtId="4" fontId="20" fillId="9"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37" fillId="40" borderId="10" applyNumberFormat="0" applyProtection="0">
      <alignment horizontal="left" vertical="center" indent="1"/>
    </xf>
    <xf numFmtId="4" fontId="20" fillId="41" borderId="0" applyNumberFormat="0" applyProtection="0">
      <alignment horizontal="left" vertical="center" indent="1"/>
    </xf>
    <xf numFmtId="4" fontId="39" fillId="8" borderId="0" applyNumberFormat="0" applyProtection="0">
      <alignment horizontal="left" vertical="center" indent="1"/>
    </xf>
    <xf numFmtId="4" fontId="20" fillId="2" borderId="9" applyNumberFormat="0" applyProtection="0">
      <alignment horizontal="right" vertical="center"/>
    </xf>
    <xf numFmtId="4" fontId="18" fillId="41" borderId="0" applyNumberFormat="0" applyProtection="0">
      <alignment horizontal="left" vertical="center" indent="1"/>
    </xf>
    <xf numFmtId="4" fontId="18" fillId="2" borderId="0" applyNumberFormat="0" applyProtection="0">
      <alignment horizontal="left" vertical="center" indent="1"/>
    </xf>
    <xf numFmtId="175" fontId="16" fillId="8" borderId="9" applyNumberFormat="0" applyProtection="0">
      <alignment horizontal="left" vertical="center" indent="1"/>
    </xf>
    <xf numFmtId="175" fontId="16" fillId="8" borderId="9" applyNumberFormat="0" applyProtection="0">
      <alignment horizontal="left" vertical="top" indent="1"/>
    </xf>
    <xf numFmtId="175" fontId="16" fillId="2" borderId="9" applyNumberFormat="0" applyProtection="0">
      <alignment horizontal="left" vertical="center" indent="1"/>
    </xf>
    <xf numFmtId="175" fontId="16" fillId="2" borderId="9" applyNumberFormat="0" applyProtection="0">
      <alignment horizontal="left" vertical="top" indent="1"/>
    </xf>
    <xf numFmtId="175" fontId="16" fillId="6" borderId="9" applyNumberFormat="0" applyProtection="0">
      <alignment horizontal="left" vertical="center" indent="1"/>
    </xf>
    <xf numFmtId="175" fontId="16" fillId="6" borderId="9" applyNumberFormat="0" applyProtection="0">
      <alignment horizontal="left" vertical="top" indent="1"/>
    </xf>
    <xf numFmtId="175" fontId="16" fillId="41" borderId="9" applyNumberFormat="0" applyProtection="0">
      <alignment horizontal="left" vertical="center" indent="1"/>
    </xf>
    <xf numFmtId="175" fontId="16" fillId="41" borderId="9" applyNumberFormat="0" applyProtection="0">
      <alignment horizontal="left" vertical="top" indent="1"/>
    </xf>
    <xf numFmtId="175" fontId="16" fillId="5" borderId="11" applyNumberFormat="0">
      <protection locked="0"/>
    </xf>
    <xf numFmtId="4" fontId="20" fillId="4" borderId="9" applyNumberFormat="0" applyProtection="0">
      <alignment vertical="center"/>
    </xf>
    <xf numFmtId="4" fontId="40" fillId="4" borderId="9" applyNumberFormat="0" applyProtection="0">
      <alignment vertical="center"/>
    </xf>
    <xf numFmtId="4" fontId="20" fillId="4" borderId="9" applyNumberFormat="0" applyProtection="0">
      <alignment horizontal="left" vertical="center" indent="1"/>
    </xf>
    <xf numFmtId="175" fontId="20" fillId="4" borderId="9" applyNumberFormat="0" applyProtection="0">
      <alignment horizontal="left" vertical="top" indent="1"/>
    </xf>
    <xf numFmtId="4" fontId="20" fillId="41" borderId="9" applyNumberFormat="0" applyProtection="0">
      <alignment horizontal="right" vertical="center"/>
    </xf>
    <xf numFmtId="4" fontId="40" fillId="41" borderId="9" applyNumberFormat="0" applyProtection="0">
      <alignment horizontal="right" vertical="center"/>
    </xf>
    <xf numFmtId="4" fontId="20" fillId="2" borderId="9" applyNumberFormat="0" applyProtection="0">
      <alignment horizontal="left" vertical="center" indent="1"/>
    </xf>
    <xf numFmtId="175" fontId="20" fillId="2" borderId="9" applyNumberFormat="0" applyProtection="0">
      <alignment horizontal="left" vertical="top" indent="1"/>
    </xf>
    <xf numFmtId="4" fontId="41" fillId="42" borderId="0" applyNumberFormat="0" applyProtection="0">
      <alignment horizontal="left" vertical="center" indent="1"/>
    </xf>
    <xf numFmtId="4" fontId="42" fillId="41" borderId="9" applyNumberFormat="0" applyProtection="0">
      <alignment horizontal="right" vertical="center"/>
    </xf>
    <xf numFmtId="175" fontId="43" fillId="0" borderId="0" applyNumberFormat="0" applyFill="0" applyBorder="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44" fontId="16" fillId="0" borderId="0" applyFont="0" applyFill="0" applyBorder="0" applyAlignment="0" applyProtection="0"/>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18" fillId="41" borderId="0" applyNumberFormat="0" applyProtection="0">
      <alignment horizontal="left" vertical="center" indent="1"/>
    </xf>
    <xf numFmtId="4" fontId="18" fillId="2" borderId="9" applyNumberFormat="0" applyProtection="0">
      <alignment horizontal="right" vertical="center"/>
    </xf>
    <xf numFmtId="4" fontId="1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9" fontId="58" fillId="0" borderId="0" applyFont="0" applyFill="0" applyBorder="0" applyAlignment="0" applyProtection="0"/>
    <xf numFmtId="175" fontId="60" fillId="0" borderId="0"/>
    <xf numFmtId="175" fontId="15"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6" fillId="0" borderId="0"/>
    <xf numFmtId="175" fontId="14" fillId="0" borderId="0"/>
    <xf numFmtId="175" fontId="61"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4" fillId="0" borderId="0"/>
    <xf numFmtId="175" fontId="13"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3" fillId="0" borderId="0"/>
    <xf numFmtId="175" fontId="13" fillId="0" borderId="0"/>
    <xf numFmtId="175" fontId="16" fillId="0" borderId="0"/>
    <xf numFmtId="175" fontId="13" fillId="0" borderId="0"/>
    <xf numFmtId="175" fontId="12"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1" fillId="0" borderId="0"/>
    <xf numFmtId="175" fontId="10" fillId="0" borderId="0"/>
    <xf numFmtId="175" fontId="63"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6" fillId="0" borderId="0"/>
    <xf numFmtId="175" fontId="9" fillId="0" borderId="0"/>
    <xf numFmtId="0" fontId="8"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6"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7"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6" fillId="0" borderId="0"/>
    <xf numFmtId="175" fontId="74"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74"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5" fillId="0" borderId="0"/>
    <xf numFmtId="175" fontId="16"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16" fillId="0" borderId="0"/>
    <xf numFmtId="0" fontId="4" fillId="0" borderId="0"/>
    <xf numFmtId="4" fontId="45" fillId="0" borderId="58" applyNumberFormat="0" applyProtection="0">
      <alignment horizontal="right" vertical="center"/>
    </xf>
    <xf numFmtId="4" fontId="45" fillId="51" borderId="58" applyNumberFormat="0" applyProtection="0">
      <alignment horizontal="left" vertical="center" indent="1"/>
    </xf>
    <xf numFmtId="43" fontId="4" fillId="0" borderId="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3" fillId="26" borderId="0" applyNumberFormat="0" applyBorder="0" applyAlignment="0" applyProtection="0"/>
    <xf numFmtId="0" fontId="23" fillId="18" borderId="0" applyNumberFormat="0" applyBorder="0" applyAlignment="0" applyProtection="0"/>
    <xf numFmtId="0" fontId="22" fillId="27" borderId="0" applyNumberFormat="0" applyBorder="0" applyAlignment="0" applyProtection="0"/>
    <xf numFmtId="0" fontId="104" fillId="76" borderId="0" applyNumberFormat="0" applyBorder="0" applyAlignment="0" applyProtection="0"/>
    <xf numFmtId="0" fontId="3" fillId="74" borderId="0" applyNumberFormat="0" applyBorder="0" applyAlignment="0" applyProtection="0"/>
    <xf numFmtId="0" fontId="3" fillId="73" borderId="0" applyNumberFormat="0" applyBorder="0" applyAlignment="0" applyProtection="0"/>
    <xf numFmtId="0" fontId="104" fillId="7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 fillId="65" borderId="0" applyNumberFormat="0" applyBorder="0" applyAlignment="0" applyProtection="0"/>
    <xf numFmtId="0" fontId="103" fillId="0" borderId="69" applyNumberFormat="0" applyFill="0" applyAlignment="0" applyProtection="0"/>
    <xf numFmtId="0" fontId="102" fillId="0" borderId="0" applyNumberFormat="0" applyFill="0" applyBorder="0" applyAlignment="0" applyProtection="0"/>
    <xf numFmtId="0" fontId="98" fillId="57" borderId="64" applyNumberFormat="0" applyAlignment="0" applyProtection="0"/>
    <xf numFmtId="0" fontId="94" fillId="53" borderId="0" applyNumberFormat="0" applyBorder="0" applyAlignment="0" applyProtection="0"/>
    <xf numFmtId="0" fontId="37" fillId="33" borderId="9" applyNumberFormat="0" applyProtection="0">
      <alignment horizontal="left" vertical="top" indent="1"/>
    </xf>
    <xf numFmtId="0" fontId="93" fillId="0" borderId="0" applyNumberFormat="0" applyFill="0" applyBorder="0" applyAlignment="0" applyProtection="0"/>
    <xf numFmtId="0" fontId="93" fillId="0" borderId="63" applyNumberFormat="0" applyFill="0" applyAlignment="0" applyProtection="0"/>
    <xf numFmtId="0" fontId="92" fillId="0" borderId="62" applyNumberFormat="0" applyFill="0" applyAlignment="0" applyProtection="0"/>
    <xf numFmtId="0" fontId="91" fillId="0" borderId="61" applyNumberFormat="0" applyFill="0" applyAlignment="0" applyProtection="0"/>
    <xf numFmtId="43" fontId="16" fillId="0" borderId="0" applyFont="0" applyFill="0" applyBorder="0" applyAlignment="0" applyProtection="0"/>
    <xf numFmtId="0" fontId="104" fillId="64" borderId="0" applyNumberFormat="0" applyBorder="0" applyAlignment="0" applyProtection="0"/>
    <xf numFmtId="0" fontId="3" fillId="61" borderId="0" applyNumberFormat="0" applyBorder="0" applyAlignment="0" applyProtection="0"/>
    <xf numFmtId="0" fontId="16" fillId="8" borderId="9" applyNumberFormat="0" applyProtection="0">
      <alignment horizontal="left" vertical="center" indent="1"/>
    </xf>
    <xf numFmtId="0" fontId="16" fillId="8" borderId="9" applyNumberFormat="0" applyProtection="0">
      <alignment horizontal="left" vertical="top" indent="1"/>
    </xf>
    <xf numFmtId="0" fontId="16" fillId="2" borderId="9" applyNumberFormat="0" applyProtection="0">
      <alignment horizontal="left" vertical="center" indent="1"/>
    </xf>
    <xf numFmtId="0" fontId="16" fillId="2" borderId="9" applyNumberFormat="0" applyProtection="0">
      <alignment horizontal="left" vertical="top" indent="1"/>
    </xf>
    <xf numFmtId="0" fontId="16" fillId="6" borderId="9" applyNumberFormat="0" applyProtection="0">
      <alignment horizontal="left" vertical="center" indent="1"/>
    </xf>
    <xf numFmtId="0" fontId="16" fillId="6" borderId="9" applyNumberFormat="0" applyProtection="0">
      <alignment horizontal="left" vertical="top" indent="1"/>
    </xf>
    <xf numFmtId="0" fontId="16" fillId="41" borderId="9" applyNumberFormat="0" applyProtection="0">
      <alignment horizontal="left" vertical="center" indent="1"/>
    </xf>
    <xf numFmtId="0" fontId="16" fillId="41" borderId="9" applyNumberFormat="0" applyProtection="0">
      <alignment horizontal="left" vertical="top" indent="1"/>
    </xf>
    <xf numFmtId="0" fontId="16" fillId="5" borderId="11" applyNumberFormat="0">
      <protection locked="0"/>
    </xf>
    <xf numFmtId="0" fontId="3" fillId="61" borderId="0" applyNumberFormat="0" applyBorder="0" applyAlignment="0" applyProtection="0"/>
    <xf numFmtId="0" fontId="99" fillId="0" borderId="66" applyNumberFormat="0" applyFill="0" applyAlignment="0" applyProtection="0"/>
    <xf numFmtId="0" fontId="3" fillId="62" borderId="0" applyNumberFormat="0" applyBorder="0" applyAlignment="0" applyProtection="0"/>
    <xf numFmtId="0" fontId="18" fillId="4" borderId="9" applyNumberFormat="0" applyProtection="0">
      <alignment horizontal="left" vertical="top" indent="1"/>
    </xf>
    <xf numFmtId="0" fontId="3" fillId="61" borderId="0" applyNumberFormat="0" applyBorder="0" applyAlignment="0" applyProtection="0"/>
    <xf numFmtId="0" fontId="3" fillId="61" borderId="0" applyNumberFormat="0" applyBorder="0" applyAlignment="0" applyProtection="0"/>
    <xf numFmtId="0" fontId="95" fillId="54" borderId="0" applyNumberFormat="0" applyBorder="0" applyAlignment="0" applyProtection="0"/>
    <xf numFmtId="0" fontId="18" fillId="2" borderId="9" applyNumberFormat="0" applyProtection="0">
      <alignment horizontal="left" vertical="top" indent="1"/>
    </xf>
    <xf numFmtId="0" fontId="104" fillId="64" borderId="0" applyNumberFormat="0" applyBorder="0" applyAlignment="0" applyProtection="0"/>
    <xf numFmtId="0" fontId="104" fillId="60" borderId="0" applyNumberFormat="0" applyBorder="0" applyAlignment="0" applyProtection="0"/>
    <xf numFmtId="0" fontId="43" fillId="0" borderId="0" applyNumberFormat="0" applyFill="0" applyBorder="0" applyAlignment="0" applyProtection="0"/>
    <xf numFmtId="0" fontId="104" fillId="68" borderId="0" applyNumberFormat="0" applyBorder="0" applyAlignment="0" applyProtection="0"/>
    <xf numFmtId="0" fontId="3" fillId="6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04" fillId="80" borderId="0" applyNumberFormat="0" applyBorder="0" applyAlignment="0" applyProtection="0"/>
    <xf numFmtId="0" fontId="3" fillId="8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23" fillId="86" borderId="0" applyNumberFormat="0" applyBorder="0" applyAlignment="0" applyProtection="0"/>
    <xf numFmtId="0" fontId="3" fillId="61" borderId="0" applyNumberFormat="0" applyBorder="0" applyAlignment="0" applyProtection="0"/>
    <xf numFmtId="0" fontId="3" fillId="82" borderId="0" applyNumberFormat="0" applyBorder="0" applyAlignment="0" applyProtection="0"/>
    <xf numFmtId="0" fontId="3" fillId="0" borderId="0"/>
    <xf numFmtId="0" fontId="101" fillId="0" borderId="0" applyNumberFormat="0" applyFill="0" applyBorder="0" applyAlignment="0" applyProtection="0"/>
    <xf numFmtId="0" fontId="100" fillId="58" borderId="67" applyNumberFormat="0" applyAlignment="0" applyProtection="0"/>
    <xf numFmtId="0" fontId="23" fillId="7"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97" fillId="57" borderId="65" applyNumberFormat="0" applyAlignment="0" applyProtection="0"/>
    <xf numFmtId="0" fontId="96" fillId="56" borderId="64" applyNumberFormat="0" applyAlignment="0" applyProtection="0"/>
    <xf numFmtId="0" fontId="23" fillId="7" borderId="0" applyNumberFormat="0" applyBorder="0" applyAlignment="0" applyProtection="0"/>
    <xf numFmtId="0" fontId="23" fillId="86"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 fillId="87" borderId="0" applyNumberFormat="0" applyBorder="0" applyAlignment="0" applyProtection="0"/>
    <xf numFmtId="0" fontId="23" fillId="8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2" fillId="88" borderId="0" applyNumberFormat="0" applyBorder="0" applyAlignment="0" applyProtection="0"/>
    <xf numFmtId="0" fontId="22" fillId="3" borderId="0" applyNumberFormat="0" applyBorder="0" applyAlignment="0" applyProtection="0"/>
    <xf numFmtId="0" fontId="22" fillId="39" borderId="0" applyNumberFormat="0" applyBorder="0" applyAlignment="0" applyProtection="0"/>
    <xf numFmtId="0" fontId="22" fillId="89" borderId="0" applyNumberFormat="0" applyBorder="0" applyAlignment="0" applyProtection="0"/>
    <xf numFmtId="0" fontId="22" fillId="51" borderId="0" applyNumberFormat="0" applyBorder="0" applyAlignment="0" applyProtection="0"/>
    <xf numFmtId="0" fontId="22" fillId="36"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91" borderId="0" applyNumberFormat="0" applyBorder="0" applyAlignment="0" applyProtection="0"/>
    <xf numFmtId="0" fontId="22" fillId="1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94" borderId="0" applyNumberFormat="0" applyBorder="0" applyAlignment="0" applyProtection="0"/>
    <xf numFmtId="0" fontId="23" fillId="94" borderId="0" applyNumberFormat="0" applyBorder="0" applyAlignment="0" applyProtection="0"/>
    <xf numFmtId="0" fontId="23" fillId="95" borderId="0" applyNumberFormat="0" applyBorder="0" applyAlignment="0" applyProtection="0"/>
    <xf numFmtId="0" fontId="23" fillId="95" borderId="0" applyNumberFormat="0" applyBorder="0" applyAlignment="0" applyProtection="0"/>
    <xf numFmtId="0" fontId="22" fillId="96" borderId="0" applyNumberFormat="0" applyBorder="0" applyAlignment="0" applyProtection="0"/>
    <xf numFmtId="0" fontId="22"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1" borderId="0" applyNumberFormat="0" applyBorder="0" applyAlignment="0" applyProtection="0"/>
    <xf numFmtId="0" fontId="22" fillId="98"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04" fillId="68" borderId="0" applyNumberFormat="0" applyBorder="0" applyAlignment="0" applyProtection="0"/>
    <xf numFmtId="0" fontId="22" fillId="91" borderId="0" applyNumberFormat="0" applyBorder="0" applyAlignment="0" applyProtection="0"/>
    <xf numFmtId="0" fontId="22" fillId="9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2" fillId="99" borderId="0" applyNumberFormat="0" applyBorder="0" applyAlignment="0" applyProtection="0"/>
    <xf numFmtId="0" fontId="22" fillId="10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06" fillId="26" borderId="0" applyNumberFormat="0" applyBorder="0" applyAlignment="0" applyProtection="0"/>
    <xf numFmtId="0" fontId="95" fillId="54" borderId="0" applyNumberFormat="0" applyBorder="0" applyAlignment="0" applyProtection="0"/>
    <xf numFmtId="0" fontId="107" fillId="7" borderId="0" applyNumberFormat="0" applyBorder="0" applyAlignment="0" applyProtection="0"/>
    <xf numFmtId="0" fontId="108" fillId="101" borderId="58" applyNumberFormat="0" applyAlignment="0" applyProtection="0"/>
    <xf numFmtId="0" fontId="109" fillId="10" borderId="1" applyNumberFormat="0" applyAlignment="0" applyProtection="0"/>
    <xf numFmtId="0" fontId="26" fillId="98" borderId="2" applyNumberFormat="0" applyAlignment="0" applyProtection="0"/>
    <xf numFmtId="0" fontId="26" fillId="102" borderId="2" applyNumberFormat="0" applyAlignment="0" applyProtection="0"/>
    <xf numFmtId="41"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04" fillId="60"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103" borderId="0" applyNumberFormat="0" applyBorder="0" applyAlignment="0" applyProtection="0"/>
    <xf numFmtId="0" fontId="27" fillId="104" borderId="0" applyNumberFormat="0" applyBorder="0" applyAlignment="0" applyProtection="0"/>
    <xf numFmtId="0" fontId="111" fillId="0" borderId="0" applyNumberFormat="0" applyFill="0" applyBorder="0" applyAlignment="0" applyProtection="0"/>
    <xf numFmtId="0" fontId="23" fillId="95" borderId="0" applyNumberFormat="0" applyBorder="0" applyAlignment="0" applyProtection="0"/>
    <xf numFmtId="0" fontId="29" fillId="85" borderId="0" applyNumberFormat="0" applyBorder="0" applyAlignment="0" applyProtection="0"/>
    <xf numFmtId="0" fontId="23" fillId="95" borderId="0" applyNumberFormat="0" applyBorder="0" applyAlignment="0" applyProtection="0"/>
    <xf numFmtId="0" fontId="30" fillId="0" borderId="3" applyNumberFormat="0" applyFill="0" applyAlignment="0" applyProtection="0"/>
    <xf numFmtId="0" fontId="112" fillId="0" borderId="71" applyNumberFormat="0" applyFill="0" applyAlignment="0" applyProtection="0"/>
    <xf numFmtId="0" fontId="31" fillId="0" borderId="72" applyNumberFormat="0" applyFill="0" applyAlignment="0" applyProtection="0"/>
    <xf numFmtId="0" fontId="113" fillId="0" borderId="4" applyNumberFormat="0" applyFill="0" applyAlignment="0" applyProtection="0"/>
    <xf numFmtId="0" fontId="32" fillId="0" borderId="73" applyNumberFormat="0" applyFill="0" applyAlignment="0" applyProtection="0"/>
    <xf numFmtId="0" fontId="114" fillId="0" borderId="74" applyNumberFormat="0" applyFill="0" applyAlignment="0" applyProtection="0"/>
    <xf numFmtId="0" fontId="32" fillId="0" borderId="0" applyNumberFormat="0" applyFill="0" applyBorder="0" applyAlignment="0" applyProtection="0"/>
    <xf numFmtId="0" fontId="114" fillId="0" borderId="0" applyNumberFormat="0" applyFill="0" applyBorder="0" applyAlignment="0" applyProtection="0"/>
    <xf numFmtId="0" fontId="33" fillId="27" borderId="58" applyNumberFormat="0" applyAlignment="0" applyProtection="0"/>
    <xf numFmtId="0" fontId="115" fillId="11" borderId="1" applyNumberFormat="0" applyAlignment="0" applyProtection="0"/>
    <xf numFmtId="0" fontId="29" fillId="0" borderId="75" applyNumberFormat="0" applyFill="0" applyAlignment="0" applyProtection="0"/>
    <xf numFmtId="0" fontId="116" fillId="0" borderId="76" applyNumberFormat="0" applyFill="0" applyAlignment="0" applyProtection="0"/>
    <xf numFmtId="0" fontId="29" fillId="27" borderId="0" applyNumberFormat="0" applyBorder="0" applyAlignment="0" applyProtection="0"/>
    <xf numFmtId="0" fontId="105" fillId="55" borderId="0" applyNumberFormat="0" applyBorder="0" applyAlignment="0" applyProtection="0"/>
    <xf numFmtId="0" fontId="35" fillId="33" borderId="0" applyNumberFormat="0" applyBorder="0" applyAlignment="0" applyProtection="0"/>
    <xf numFmtId="0" fontId="3" fillId="0" borderId="0"/>
    <xf numFmtId="0" fontId="3" fillId="0" borderId="0"/>
    <xf numFmtId="0" fontId="110" fillId="0" borderId="0"/>
    <xf numFmtId="0" fontId="110" fillId="0" borderId="0"/>
    <xf numFmtId="0" fontId="16" fillId="0" borderId="0"/>
    <xf numFmtId="0" fontId="110" fillId="0" borderId="0"/>
    <xf numFmtId="0" fontId="110"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45" fillId="105" borderId="0"/>
    <xf numFmtId="0" fontId="23" fillId="0" borderId="0"/>
    <xf numFmtId="0" fontId="16" fillId="0" borderId="0"/>
    <xf numFmtId="0" fontId="16" fillId="0" borderId="0"/>
    <xf numFmtId="0" fontId="23" fillId="0" borderId="0"/>
    <xf numFmtId="0" fontId="23" fillId="0" borderId="0"/>
    <xf numFmtId="0" fontId="45" fillId="105"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59" borderId="68" applyNumberFormat="0" applyFont="0" applyAlignment="0" applyProtection="0"/>
    <xf numFmtId="0" fontId="18" fillId="4" borderId="7" applyNumberFormat="0" applyFont="0" applyAlignment="0" applyProtection="0"/>
    <xf numFmtId="0" fontId="23" fillId="59" borderId="68" applyNumberFormat="0" applyFont="0" applyAlignment="0" applyProtection="0"/>
    <xf numFmtId="0" fontId="45" fillId="26" borderId="58" applyNumberFormat="0" applyFont="0" applyAlignment="0" applyProtection="0"/>
    <xf numFmtId="0" fontId="23" fillId="59" borderId="68" applyNumberFormat="0" applyFont="0" applyAlignment="0" applyProtection="0"/>
    <xf numFmtId="0" fontId="23" fillId="59" borderId="68" applyNumberFormat="0" applyFont="0" applyAlignment="0" applyProtection="0"/>
    <xf numFmtId="0" fontId="3" fillId="59" borderId="68" applyNumberFormat="0" applyFont="0" applyAlignment="0" applyProtection="0"/>
    <xf numFmtId="0" fontId="36" fillId="101" borderId="8" applyNumberFormat="0" applyAlignment="0" applyProtection="0"/>
    <xf numFmtId="0" fontId="36" fillId="10"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18" fillId="106" borderId="8" applyNumberFormat="0" applyProtection="0">
      <alignment vertical="center"/>
    </xf>
    <xf numFmtId="4" fontId="18" fillId="106" borderId="8" applyNumberFormat="0" applyProtection="0">
      <alignment vertical="center"/>
    </xf>
    <xf numFmtId="4" fontId="45" fillId="33" borderId="58" applyNumberFormat="0" applyProtection="0">
      <alignment vertical="center"/>
    </xf>
    <xf numFmtId="4" fontId="45" fillId="33" borderId="58" applyNumberFormat="0" applyProtection="0">
      <alignment vertical="center"/>
    </xf>
    <xf numFmtId="4" fontId="45" fillId="33" borderId="58" applyNumberFormat="0" applyProtection="0">
      <alignment vertical="center"/>
    </xf>
    <xf numFmtId="4" fontId="40" fillId="106" borderId="8" applyNumberFormat="0" applyProtection="0">
      <alignment vertical="center"/>
    </xf>
    <xf numFmtId="4" fontId="117" fillId="106" borderId="58" applyNumberFormat="0" applyProtection="0">
      <alignment vertical="center"/>
    </xf>
    <xf numFmtId="4" fontId="18" fillId="106" borderId="8" applyNumberFormat="0" applyProtection="0">
      <alignment horizontal="left" vertical="center" indent="1"/>
    </xf>
    <xf numFmtId="4" fontId="45" fillId="106" borderId="58" applyNumberFormat="0" applyProtection="0">
      <alignment horizontal="left" vertical="center" indent="1"/>
    </xf>
    <xf numFmtId="4" fontId="45" fillId="106" borderId="58" applyNumberFormat="0" applyProtection="0">
      <alignment horizontal="left" vertical="center" indent="1"/>
    </xf>
    <xf numFmtId="4" fontId="45" fillId="106" borderId="58" applyNumberFormat="0" applyProtection="0">
      <alignment horizontal="left" vertical="center" indent="1"/>
    </xf>
    <xf numFmtId="4" fontId="18" fillId="106" borderId="8" applyNumberFormat="0" applyProtection="0">
      <alignment horizontal="left" vertical="center" indent="1"/>
    </xf>
    <xf numFmtId="0" fontId="118" fillId="33" borderId="9" applyNumberFormat="0" applyProtection="0">
      <alignment horizontal="left" vertical="top" indent="1"/>
    </xf>
    <xf numFmtId="0" fontId="16" fillId="107" borderId="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18" fillId="108" borderId="8" applyNumberFormat="0" applyProtection="0">
      <alignment horizontal="right" vertical="center"/>
    </xf>
    <xf numFmtId="4" fontId="45" fillId="7" borderId="58" applyNumberFormat="0" applyProtection="0">
      <alignment horizontal="right" vertical="center"/>
    </xf>
    <xf numFmtId="4" fontId="45" fillId="7" borderId="58" applyNumberFormat="0" applyProtection="0">
      <alignment horizontal="right" vertical="center"/>
    </xf>
    <xf numFmtId="4" fontId="45" fillId="7" borderId="58" applyNumberFormat="0" applyProtection="0">
      <alignment horizontal="right" vertical="center"/>
    </xf>
    <xf numFmtId="4" fontId="18" fillId="109" borderId="8" applyNumberFormat="0" applyProtection="0">
      <alignment horizontal="right" vertical="center"/>
    </xf>
    <xf numFmtId="4" fontId="45" fillId="110" borderId="58" applyNumberFormat="0" applyProtection="0">
      <alignment horizontal="right" vertical="center"/>
    </xf>
    <xf numFmtId="4" fontId="45" fillId="110" borderId="58" applyNumberFormat="0" applyProtection="0">
      <alignment horizontal="right" vertical="center"/>
    </xf>
    <xf numFmtId="4" fontId="45" fillId="110" borderId="58" applyNumberFormat="0" applyProtection="0">
      <alignment horizontal="right" vertical="center"/>
    </xf>
    <xf numFmtId="4" fontId="18" fillId="111" borderId="8" applyNumberFormat="0" applyProtection="0">
      <alignment horizontal="right" vertical="center"/>
    </xf>
    <xf numFmtId="4" fontId="45" fillId="34" borderId="70" applyNumberFormat="0" applyProtection="0">
      <alignment horizontal="right" vertical="center"/>
    </xf>
    <xf numFmtId="4" fontId="45" fillId="34" borderId="70" applyNumberFormat="0" applyProtection="0">
      <alignment horizontal="right" vertical="center"/>
    </xf>
    <xf numFmtId="4" fontId="45" fillId="34" borderId="70" applyNumberFormat="0" applyProtection="0">
      <alignment horizontal="right" vertical="center"/>
    </xf>
    <xf numFmtId="4" fontId="18" fillId="112" borderId="8" applyNumberFormat="0" applyProtection="0">
      <alignment horizontal="right" vertical="center"/>
    </xf>
    <xf numFmtId="4" fontId="45" fillId="35" borderId="58" applyNumberFormat="0" applyProtection="0">
      <alignment horizontal="right" vertical="center"/>
    </xf>
    <xf numFmtId="4" fontId="45" fillId="35" borderId="58" applyNumberFormat="0" applyProtection="0">
      <alignment horizontal="right" vertical="center"/>
    </xf>
    <xf numFmtId="4" fontId="45" fillId="35" borderId="58" applyNumberFormat="0" applyProtection="0">
      <alignment horizontal="right" vertical="center"/>
    </xf>
    <xf numFmtId="4" fontId="18" fillId="113" borderId="8" applyNumberFormat="0" applyProtection="0">
      <alignment horizontal="right" vertical="center"/>
    </xf>
    <xf numFmtId="4" fontId="45" fillId="36" borderId="58" applyNumberFormat="0" applyProtection="0">
      <alignment horizontal="right" vertical="center"/>
    </xf>
    <xf numFmtId="4" fontId="45" fillId="36" borderId="58" applyNumberFormat="0" applyProtection="0">
      <alignment horizontal="right" vertical="center"/>
    </xf>
    <xf numFmtId="4" fontId="45" fillId="36" borderId="58" applyNumberFormat="0" applyProtection="0">
      <alignment horizontal="right" vertical="center"/>
    </xf>
    <xf numFmtId="4" fontId="18" fillId="114" borderId="8" applyNumberFormat="0" applyProtection="0">
      <alignment horizontal="right" vertical="center"/>
    </xf>
    <xf numFmtId="4" fontId="45" fillId="37" borderId="58" applyNumberFormat="0" applyProtection="0">
      <alignment horizontal="right" vertical="center"/>
    </xf>
    <xf numFmtId="4" fontId="45" fillId="37" borderId="58" applyNumberFormat="0" applyProtection="0">
      <alignment horizontal="right" vertical="center"/>
    </xf>
    <xf numFmtId="4" fontId="45" fillId="37" borderId="58" applyNumberFormat="0" applyProtection="0">
      <alignment horizontal="right" vertical="center"/>
    </xf>
    <xf numFmtId="4" fontId="18" fillId="115" borderId="8" applyNumberFormat="0" applyProtection="0">
      <alignment horizontal="right" vertical="center"/>
    </xf>
    <xf numFmtId="4" fontId="45" fillId="9" borderId="58" applyNumberFormat="0" applyProtection="0">
      <alignment horizontal="right" vertical="center"/>
    </xf>
    <xf numFmtId="4" fontId="45" fillId="9" borderId="58" applyNumberFormat="0" applyProtection="0">
      <alignment horizontal="right" vertical="center"/>
    </xf>
    <xf numFmtId="4" fontId="45" fillId="9" borderId="58" applyNumberFormat="0" applyProtection="0">
      <alignment horizontal="right" vertical="center"/>
    </xf>
    <xf numFmtId="4" fontId="18" fillId="116" borderId="8" applyNumberFormat="0" applyProtection="0">
      <alignment horizontal="right" vertical="center"/>
    </xf>
    <xf numFmtId="4" fontId="45" fillId="38" borderId="58" applyNumberFormat="0" applyProtection="0">
      <alignment horizontal="right" vertical="center"/>
    </xf>
    <xf numFmtId="4" fontId="45" fillId="38" borderId="58" applyNumberFormat="0" applyProtection="0">
      <alignment horizontal="right" vertical="center"/>
    </xf>
    <xf numFmtId="4" fontId="45" fillId="38" borderId="58" applyNumberFormat="0" applyProtection="0">
      <alignment horizontal="right" vertical="center"/>
    </xf>
    <xf numFmtId="4" fontId="18" fillId="117" borderId="8" applyNumberFormat="0" applyProtection="0">
      <alignment horizontal="right" vertical="center"/>
    </xf>
    <xf numFmtId="4" fontId="45" fillId="39" borderId="58" applyNumberFormat="0" applyProtection="0">
      <alignment horizontal="right" vertical="center"/>
    </xf>
    <xf numFmtId="4" fontId="45" fillId="39" borderId="58" applyNumberFormat="0" applyProtection="0">
      <alignment horizontal="right" vertical="center"/>
    </xf>
    <xf numFmtId="4" fontId="45" fillId="39" borderId="58" applyNumberFormat="0" applyProtection="0">
      <alignment horizontal="right" vertical="center"/>
    </xf>
    <xf numFmtId="4" fontId="37" fillId="118" borderId="8" applyNumberFormat="0" applyProtection="0">
      <alignment horizontal="left" vertical="center" indent="1"/>
    </xf>
    <xf numFmtId="4" fontId="45" fillId="40" borderId="70" applyNumberFormat="0" applyProtection="0">
      <alignment horizontal="left" vertical="center" indent="1"/>
    </xf>
    <xf numFmtId="4" fontId="45" fillId="40" borderId="70" applyNumberFormat="0" applyProtection="0">
      <alignment horizontal="left" vertical="center" indent="1"/>
    </xf>
    <xf numFmtId="4" fontId="45" fillId="40" borderId="70" applyNumberFormat="0" applyProtection="0">
      <alignment horizontal="left" vertical="center" indent="1"/>
    </xf>
    <xf numFmtId="4" fontId="18" fillId="119" borderId="77" applyNumberFormat="0" applyProtection="0">
      <alignment horizontal="left" vertical="center" indent="1"/>
    </xf>
    <xf numFmtId="4" fontId="16" fillId="8" borderId="70" applyNumberFormat="0" applyProtection="0">
      <alignment horizontal="left" vertical="center" indent="1"/>
    </xf>
    <xf numFmtId="4" fontId="39" fillId="120" borderId="0" applyNumberFormat="0" applyProtection="0">
      <alignment horizontal="left" vertical="center" indent="1"/>
    </xf>
    <xf numFmtId="4" fontId="16" fillId="8" borderId="70" applyNumberFormat="0" applyProtection="0">
      <alignment horizontal="left" vertical="center" indent="1"/>
    </xf>
    <xf numFmtId="0" fontId="16" fillId="107" borderId="8" applyNumberFormat="0" applyProtection="0">
      <alignment horizontal="left" vertical="center" indent="1"/>
    </xf>
    <xf numFmtId="4" fontId="45" fillId="2" borderId="58" applyNumberFormat="0" applyProtection="0">
      <alignment horizontal="right" vertical="center"/>
    </xf>
    <xf numFmtId="4" fontId="45" fillId="2" borderId="58" applyNumberFormat="0" applyProtection="0">
      <alignment horizontal="right" vertical="center"/>
    </xf>
    <xf numFmtId="4" fontId="45" fillId="2" borderId="58" applyNumberFormat="0" applyProtection="0">
      <alignment horizontal="right" vertical="center"/>
    </xf>
    <xf numFmtId="4" fontId="18" fillId="119" borderId="8" applyNumberFormat="0" applyProtection="0">
      <alignment horizontal="left" vertical="center" indent="1"/>
    </xf>
    <xf numFmtId="4" fontId="45" fillId="41" borderId="70" applyNumberFormat="0" applyProtection="0">
      <alignment horizontal="left" vertical="center" indent="1"/>
    </xf>
    <xf numFmtId="4" fontId="45" fillId="41" borderId="70" applyNumberFormat="0" applyProtection="0">
      <alignment horizontal="left" vertical="center" indent="1"/>
    </xf>
    <xf numFmtId="4" fontId="45" fillId="41" borderId="70" applyNumberFormat="0" applyProtection="0">
      <alignment horizontal="left" vertical="center" indent="1"/>
    </xf>
    <xf numFmtId="4" fontId="18" fillId="46" borderId="8" applyNumberFormat="0" applyProtection="0">
      <alignment horizontal="left" vertical="center" indent="1"/>
    </xf>
    <xf numFmtId="4" fontId="45" fillId="2" borderId="70" applyNumberFormat="0" applyProtection="0">
      <alignment horizontal="left" vertical="center" indent="1"/>
    </xf>
    <xf numFmtId="4" fontId="45" fillId="2" borderId="70" applyNumberFormat="0" applyProtection="0">
      <alignment horizontal="left" vertical="center" indent="1"/>
    </xf>
    <xf numFmtId="4" fontId="45" fillId="2" borderId="70" applyNumberFormat="0" applyProtection="0">
      <alignment horizontal="left" vertical="center" indent="1"/>
    </xf>
    <xf numFmtId="0" fontId="16" fillId="46" borderId="8" applyNumberFormat="0" applyProtection="0">
      <alignment horizontal="left" vertical="center" indent="1"/>
    </xf>
    <xf numFmtId="0" fontId="45" fillId="10" borderId="58" applyNumberFormat="0" applyProtection="0">
      <alignment horizontal="left" vertical="center" indent="1"/>
    </xf>
    <xf numFmtId="0" fontId="45" fillId="10" borderId="58" applyNumberFormat="0" applyProtection="0">
      <alignment horizontal="left" vertical="center" indent="1"/>
    </xf>
    <xf numFmtId="0" fontId="45" fillId="10" borderId="58" applyNumberFormat="0" applyProtection="0">
      <alignment horizontal="left" vertical="center" indent="1"/>
    </xf>
    <xf numFmtId="0" fontId="16" fillId="46" borderId="8" applyNumberFormat="0" applyProtection="0">
      <alignment horizontal="left" vertical="center" indent="1"/>
    </xf>
    <xf numFmtId="0" fontId="45" fillId="8" borderId="9" applyNumberFormat="0" applyProtection="0">
      <alignment horizontal="left" vertical="top" indent="1"/>
    </xf>
    <xf numFmtId="0" fontId="16" fillId="45" borderId="8" applyNumberFormat="0" applyProtection="0">
      <alignment horizontal="left" vertical="center" indent="1"/>
    </xf>
    <xf numFmtId="0" fontId="45" fillId="121" borderId="58" applyNumberFormat="0" applyProtection="0">
      <alignment horizontal="left" vertical="center" indent="1"/>
    </xf>
    <xf numFmtId="0" fontId="45" fillId="121" borderId="58" applyNumberFormat="0" applyProtection="0">
      <alignment horizontal="left" vertical="center" indent="1"/>
    </xf>
    <xf numFmtId="0" fontId="45" fillId="121" borderId="58" applyNumberFormat="0" applyProtection="0">
      <alignment horizontal="left" vertical="center" indent="1"/>
    </xf>
    <xf numFmtId="0" fontId="16" fillId="45" borderId="8" applyNumberFormat="0" applyProtection="0">
      <alignment horizontal="left" vertical="center" indent="1"/>
    </xf>
    <xf numFmtId="0" fontId="45" fillId="2" borderId="9" applyNumberFormat="0" applyProtection="0">
      <alignment horizontal="left" vertical="top" indent="1"/>
    </xf>
    <xf numFmtId="0" fontId="16" fillId="122" borderId="8" applyNumberFormat="0" applyProtection="0">
      <alignment horizontal="left" vertical="center" indent="1"/>
    </xf>
    <xf numFmtId="0" fontId="45" fillId="6" borderId="58" applyNumberFormat="0" applyProtection="0">
      <alignment horizontal="left" vertical="center" indent="1"/>
    </xf>
    <xf numFmtId="0" fontId="45" fillId="6" borderId="58" applyNumberFormat="0" applyProtection="0">
      <alignment horizontal="left" vertical="center" indent="1"/>
    </xf>
    <xf numFmtId="0" fontId="45" fillId="6" borderId="58" applyNumberFormat="0" applyProtection="0">
      <alignment horizontal="left" vertical="center" indent="1"/>
    </xf>
    <xf numFmtId="0" fontId="16" fillId="122" borderId="8" applyNumberFormat="0" applyProtection="0">
      <alignment horizontal="left" vertical="center" indent="1"/>
    </xf>
    <xf numFmtId="0" fontId="45" fillId="6" borderId="9" applyNumberFormat="0" applyProtection="0">
      <alignment horizontal="left" vertical="top" indent="1"/>
    </xf>
    <xf numFmtId="0" fontId="16" fillId="107" borderId="8" applyNumberFormat="0" applyProtection="0">
      <alignment horizontal="left" vertical="center" indent="1"/>
    </xf>
    <xf numFmtId="0" fontId="45" fillId="41" borderId="58" applyNumberFormat="0" applyProtection="0">
      <alignment horizontal="left" vertical="center" indent="1"/>
    </xf>
    <xf numFmtId="0" fontId="45" fillId="41" borderId="58" applyNumberFormat="0" applyProtection="0">
      <alignment horizontal="left" vertical="center" indent="1"/>
    </xf>
    <xf numFmtId="0" fontId="45" fillId="41" borderId="58" applyNumberFormat="0" applyProtection="0">
      <alignment horizontal="left" vertical="center" indent="1"/>
    </xf>
    <xf numFmtId="0" fontId="16" fillId="107" borderId="8" applyNumberFormat="0" applyProtection="0">
      <alignment horizontal="left" vertical="center" indent="1"/>
    </xf>
    <xf numFmtId="0" fontId="45" fillId="41" borderId="9" applyNumberFormat="0" applyProtection="0">
      <alignment horizontal="left" vertical="top" indent="1"/>
    </xf>
    <xf numFmtId="0" fontId="3" fillId="0" borderId="0"/>
    <xf numFmtId="0" fontId="45" fillId="5" borderId="78"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8" borderId="79" applyBorder="0"/>
    <xf numFmtId="4" fontId="18" fillId="123" borderId="8" applyNumberFormat="0" applyProtection="0">
      <alignment vertical="center"/>
    </xf>
    <xf numFmtId="4" fontId="120" fillId="4" borderId="9" applyNumberFormat="0" applyProtection="0">
      <alignment vertical="center"/>
    </xf>
    <xf numFmtId="4" fontId="40" fillId="123" borderId="8" applyNumberFormat="0" applyProtection="0">
      <alignment vertical="center"/>
    </xf>
    <xf numFmtId="4" fontId="117" fillId="123" borderId="11" applyNumberFormat="0" applyProtection="0">
      <alignment vertical="center"/>
    </xf>
    <xf numFmtId="4" fontId="18" fillId="123" borderId="8" applyNumberFormat="0" applyProtection="0">
      <alignment horizontal="left" vertical="center" indent="1"/>
    </xf>
    <xf numFmtId="4" fontId="120" fillId="10" borderId="9" applyNumberFormat="0" applyProtection="0">
      <alignment horizontal="left" vertical="center" indent="1"/>
    </xf>
    <xf numFmtId="4" fontId="18" fillId="123" borderId="8" applyNumberFormat="0" applyProtection="0">
      <alignment horizontal="left" vertical="center" indent="1"/>
    </xf>
    <xf numFmtId="0" fontId="120" fillId="4" borderId="9" applyNumberFormat="0" applyProtection="0">
      <alignment horizontal="left" vertical="top" indent="1"/>
    </xf>
    <xf numFmtId="4" fontId="18" fillId="119" borderId="8" applyNumberFormat="0" applyProtection="0">
      <alignment horizontal="right" vertical="center"/>
    </xf>
    <xf numFmtId="4" fontId="18" fillId="119" borderId="8" applyNumberFormat="0" applyProtection="0">
      <alignment horizontal="right" vertical="center"/>
    </xf>
    <xf numFmtId="4" fontId="45" fillId="0" borderId="58" applyNumberFormat="0" applyProtection="0">
      <alignment horizontal="right" vertical="center"/>
    </xf>
    <xf numFmtId="4" fontId="45" fillId="0" borderId="58" applyNumberFormat="0" applyProtection="0">
      <alignment horizontal="right" vertical="center"/>
    </xf>
    <xf numFmtId="4" fontId="45" fillId="0" borderId="58" applyNumberFormat="0" applyProtection="0">
      <alignment horizontal="right" vertical="center"/>
    </xf>
    <xf numFmtId="4" fontId="45" fillId="0" borderId="58" applyNumberFormat="0" applyProtection="0">
      <alignment horizontal="right" vertical="center"/>
    </xf>
    <xf numFmtId="4" fontId="40" fillId="119" borderId="8" applyNumberFormat="0" applyProtection="0">
      <alignment horizontal="right" vertical="center"/>
    </xf>
    <xf numFmtId="4" fontId="117" fillId="43" borderId="58" applyNumberFormat="0" applyProtection="0">
      <alignment horizontal="right" vertical="center"/>
    </xf>
    <xf numFmtId="0" fontId="16" fillId="107" borderId="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0" fontId="16" fillId="107" borderId="8" applyNumberFormat="0" applyProtection="0">
      <alignment horizontal="left" vertical="center" indent="1"/>
    </xf>
    <xf numFmtId="0" fontId="120" fillId="2" borderId="9" applyNumberFormat="0" applyProtection="0">
      <alignment horizontal="left" vertical="top" indent="1"/>
    </xf>
    <xf numFmtId="0" fontId="121" fillId="0" borderId="0"/>
    <xf numFmtId="4" fontId="122" fillId="42" borderId="70" applyNumberFormat="0" applyProtection="0">
      <alignment horizontal="left" vertical="center" indent="1"/>
    </xf>
    <xf numFmtId="0" fontId="45" fillId="124" borderId="11"/>
    <xf numFmtId="0" fontId="45" fillId="124" borderId="11"/>
    <xf numFmtId="0" fontId="45" fillId="124" borderId="11"/>
    <xf numFmtId="4" fontId="42" fillId="119" borderId="8" applyNumberFormat="0" applyProtection="0">
      <alignment horizontal="right" vertical="center"/>
    </xf>
    <xf numFmtId="4" fontId="123" fillId="5" borderId="58" applyNumberFormat="0" applyProtection="0">
      <alignment horizontal="right" vertical="center"/>
    </xf>
    <xf numFmtId="0" fontId="124" fillId="0" borderId="0" applyNumberFormat="0" applyFill="0" applyBorder="0" applyAlignment="0" applyProtection="0"/>
    <xf numFmtId="0" fontId="27" fillId="0" borderId="12" applyNumberFormat="0" applyFill="0" applyAlignment="0" applyProtection="0"/>
    <xf numFmtId="0" fontId="27" fillId="0" borderId="80" applyNumberFormat="0" applyFill="0" applyAlignment="0" applyProtection="0"/>
    <xf numFmtId="0" fontId="125" fillId="0" borderId="0" applyNumberFormat="0" applyFill="0" applyBorder="0" applyAlignment="0" applyProtection="0"/>
    <xf numFmtId="0" fontId="44" fillId="0" borderId="0" applyNumberFormat="0" applyFill="0" applyBorder="0" applyAlignment="0" applyProtection="0"/>
    <xf numFmtId="0" fontId="126" fillId="0" borderId="0" applyNumberFormat="0" applyFill="0" applyBorder="0" applyAlignment="0" applyProtection="0"/>
    <xf numFmtId="0" fontId="105" fillId="55"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104" fillId="71" borderId="0" applyNumberFormat="0" applyBorder="0" applyAlignment="0" applyProtection="0"/>
    <xf numFmtId="0" fontId="104" fillId="75" borderId="0" applyNumberFormat="0" applyBorder="0" applyAlignment="0" applyProtection="0"/>
    <xf numFmtId="0" fontId="104" fillId="79" borderId="0" applyNumberFormat="0" applyBorder="0" applyAlignment="0" applyProtection="0"/>
    <xf numFmtId="0" fontId="104" fillId="83"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8"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8"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8"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8"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59" borderId="68"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59" borderId="6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8" applyNumberFormat="0" applyFont="0" applyAlignment="0" applyProtection="0"/>
    <xf numFmtId="0" fontId="3" fillId="0" borderId="0"/>
    <xf numFmtId="9" fontId="3" fillId="0" borderId="0" applyFont="0" applyFill="0" applyBorder="0" applyAlignment="0" applyProtection="0"/>
    <xf numFmtId="0" fontId="23" fillId="84" borderId="0" applyNumberFormat="0" applyBorder="0" applyAlignment="0" applyProtection="0"/>
    <xf numFmtId="0" fontId="23" fillId="7"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7" borderId="0" applyNumberFormat="0" applyBorder="0" applyAlignment="0" applyProtection="0"/>
    <xf numFmtId="0" fontId="23" fillId="11" borderId="0" applyNumberFormat="0" applyBorder="0" applyAlignment="0" applyProtection="0"/>
    <xf numFmtId="0" fontId="16" fillId="0" borderId="0"/>
    <xf numFmtId="0" fontId="23" fillId="6" borderId="0" applyNumberFormat="0" applyBorder="0" applyAlignment="0" applyProtection="0"/>
    <xf numFmtId="0" fontId="23" fillId="3" borderId="0" applyNumberFormat="0" applyBorder="0" applyAlignment="0" applyProtection="0"/>
    <xf numFmtId="0" fontId="23" fillId="39" borderId="0" applyNumberFormat="0" applyBorder="0" applyAlignment="0" applyProtection="0"/>
    <xf numFmtId="0" fontId="23" fillId="86" borderId="0" applyNumberFormat="0" applyBorder="0" applyAlignment="0" applyProtection="0"/>
    <xf numFmtId="0" fontId="23" fillId="6" borderId="0" applyNumberFormat="0" applyBorder="0" applyAlignment="0" applyProtection="0"/>
    <xf numFmtId="0" fontId="23" fillId="35" borderId="0" applyNumberFormat="0" applyBorder="0" applyAlignment="0" applyProtection="0"/>
    <xf numFmtId="0" fontId="3" fillId="0" borderId="0"/>
    <xf numFmtId="0" fontId="1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6"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110" fillId="0" borderId="0"/>
    <xf numFmtId="0" fontId="18" fillId="4" borderId="7" applyNumberFormat="0" applyFont="0" applyAlignment="0" applyProtection="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3" fillId="0" borderId="0" applyFont="0" applyFill="0" applyBorder="0" applyAlignment="0" applyProtection="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8" applyNumberFormat="0" applyFont="0" applyAlignment="0" applyProtection="0"/>
    <xf numFmtId="0" fontId="3" fillId="0" borderId="0"/>
    <xf numFmtId="0" fontId="3" fillId="0" borderId="0"/>
    <xf numFmtId="0" fontId="3" fillId="0" borderId="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8" applyNumberFormat="0" applyFont="0" applyAlignment="0" applyProtection="0"/>
    <xf numFmtId="0" fontId="3" fillId="59" borderId="6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8"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8"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8"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8" applyNumberFormat="0" applyFont="0" applyAlignment="0" applyProtection="0"/>
    <xf numFmtId="0" fontId="16" fillId="0" borderId="0"/>
    <xf numFmtId="43" fontId="3" fillId="0" borderId="0" applyFont="0" applyFill="0" applyBorder="0" applyAlignment="0" applyProtection="0"/>
    <xf numFmtId="4" fontId="45" fillId="0" borderId="58" applyNumberFormat="0" applyProtection="0">
      <alignment horizontal="right" vertical="center"/>
    </xf>
    <xf numFmtId="4" fontId="18" fillId="123" borderId="8" applyNumberFormat="0" applyProtection="0">
      <alignment vertical="center"/>
    </xf>
    <xf numFmtId="4" fontId="45" fillId="34" borderId="70" applyNumberFormat="0" applyProtection="0">
      <alignment horizontal="right" vertical="center"/>
    </xf>
    <xf numFmtId="4" fontId="45" fillId="40" borderId="70" applyNumberFormat="0" applyProtection="0">
      <alignment horizontal="left" vertical="center" indent="1"/>
    </xf>
    <xf numFmtId="4" fontId="45" fillId="37" borderId="58" applyNumberFormat="0" applyProtection="0">
      <alignment horizontal="right" vertical="center"/>
    </xf>
    <xf numFmtId="4" fontId="40" fillId="106" borderId="8" applyNumberFormat="0" applyProtection="0">
      <alignment vertical="center"/>
    </xf>
    <xf numFmtId="0" fontId="16" fillId="107" borderId="8" applyNumberFormat="0" applyProtection="0">
      <alignment horizontal="left" vertical="center" indent="1"/>
    </xf>
    <xf numFmtId="4" fontId="45" fillId="37" borderId="58" applyNumberFormat="0" applyProtection="0">
      <alignment horizontal="right" vertical="center"/>
    </xf>
    <xf numFmtId="4" fontId="45" fillId="0" borderId="58" applyNumberFormat="0" applyProtection="0">
      <alignment horizontal="right" vertical="center"/>
    </xf>
    <xf numFmtId="0" fontId="45" fillId="41" borderId="58" applyNumberFormat="0" applyProtection="0">
      <alignment horizontal="left" vertical="center" indent="1"/>
    </xf>
    <xf numFmtId="0" fontId="16" fillId="46" borderId="8" applyNumberFormat="0" applyProtection="0">
      <alignment horizontal="left" vertical="center" indent="1"/>
    </xf>
    <xf numFmtId="4" fontId="18" fillId="106" borderId="8" applyNumberFormat="0" applyProtection="0">
      <alignment horizontal="left" vertical="center" indent="1"/>
    </xf>
    <xf numFmtId="4" fontId="18" fillId="119" borderId="77" applyNumberFormat="0" applyProtection="0">
      <alignment horizontal="left" vertical="center" indent="1"/>
    </xf>
    <xf numFmtId="0" fontId="45" fillId="10" borderId="58" applyNumberFormat="0" applyProtection="0">
      <alignment horizontal="left" vertical="center" indent="1"/>
    </xf>
    <xf numFmtId="4" fontId="45" fillId="35" borderId="58" applyNumberFormat="0" applyProtection="0">
      <alignment horizontal="right" vertical="center"/>
    </xf>
    <xf numFmtId="0" fontId="118" fillId="33" borderId="9" applyNumberFormat="0" applyProtection="0">
      <alignment horizontal="left" vertical="top" indent="1"/>
    </xf>
    <xf numFmtId="0" fontId="119" fillId="8" borderId="79" applyBorder="0"/>
    <xf numFmtId="0" fontId="45" fillId="121" borderId="58" applyNumberFormat="0" applyProtection="0">
      <alignment horizontal="left" vertical="center" indent="1"/>
    </xf>
    <xf numFmtId="0" fontId="45" fillId="41" borderId="9" applyNumberFormat="0" applyProtection="0">
      <alignment horizontal="left" vertical="top" indent="1"/>
    </xf>
    <xf numFmtId="4" fontId="45" fillId="39" borderId="58" applyNumberFormat="0" applyProtection="0">
      <alignment horizontal="right" vertical="center"/>
    </xf>
    <xf numFmtId="4" fontId="45" fillId="35" borderId="58" applyNumberFormat="0" applyProtection="0">
      <alignment horizontal="right" vertical="center"/>
    </xf>
    <xf numFmtId="0" fontId="45" fillId="10" borderId="58" applyNumberFormat="0" applyProtection="0">
      <alignment horizontal="left" vertical="center" indent="1"/>
    </xf>
    <xf numFmtId="4" fontId="18" fillId="113" borderId="8" applyNumberFormat="0" applyProtection="0">
      <alignment horizontal="right" vertical="center"/>
    </xf>
    <xf numFmtId="0" fontId="45" fillId="10" borderId="58" applyNumberFormat="0" applyProtection="0">
      <alignment horizontal="left" vertical="center" indent="1"/>
    </xf>
    <xf numFmtId="4" fontId="123" fillId="5" borderId="58" applyNumberFormat="0" applyProtection="0">
      <alignment horizontal="right" vertical="center"/>
    </xf>
    <xf numFmtId="4" fontId="18" fillId="117" borderId="8" applyNumberFormat="0" applyProtection="0">
      <alignment horizontal="right" vertical="center"/>
    </xf>
    <xf numFmtId="4" fontId="45" fillId="33" borderId="58" applyNumberFormat="0" applyProtection="0">
      <alignment vertical="center"/>
    </xf>
    <xf numFmtId="4" fontId="45" fillId="37" borderId="58" applyNumberFormat="0" applyProtection="0">
      <alignment horizontal="right" vertical="center"/>
    </xf>
    <xf numFmtId="0" fontId="45" fillId="121" borderId="58" applyNumberFormat="0" applyProtection="0">
      <alignment horizontal="left" vertical="center" indent="1"/>
    </xf>
    <xf numFmtId="4" fontId="18" fillId="46" borderId="8" applyNumberFormat="0" applyProtection="0">
      <alignment horizontal="left" vertical="center" indent="1"/>
    </xf>
    <xf numFmtId="4" fontId="45" fillId="37" borderId="58" applyNumberFormat="0" applyProtection="0">
      <alignment horizontal="right" vertical="center"/>
    </xf>
    <xf numFmtId="4" fontId="37" fillId="118" borderId="8" applyNumberFormat="0" applyProtection="0">
      <alignment horizontal="left" vertical="center" indent="1"/>
    </xf>
    <xf numFmtId="4" fontId="45" fillId="9" borderId="58" applyNumberFormat="0" applyProtection="0">
      <alignment horizontal="right" vertical="center"/>
    </xf>
    <xf numFmtId="0" fontId="45" fillId="6" borderId="58" applyNumberFormat="0" applyProtection="0">
      <alignment horizontal="left" vertical="center" indent="1"/>
    </xf>
    <xf numFmtId="0" fontId="120" fillId="4" borderId="9" applyNumberFormat="0" applyProtection="0">
      <alignment horizontal="left" vertical="top" indent="1"/>
    </xf>
    <xf numFmtId="4" fontId="45" fillId="41" borderId="70" applyNumberFormat="0" applyProtection="0">
      <alignment horizontal="left" vertical="center" indent="1"/>
    </xf>
    <xf numFmtId="0" fontId="45" fillId="124" borderId="81"/>
    <xf numFmtId="4" fontId="45" fillId="51" borderId="58" applyNumberFormat="0" applyProtection="0">
      <alignment horizontal="left" vertical="center" indent="1"/>
    </xf>
    <xf numFmtId="0" fontId="36" fillId="10" borderId="8" applyNumberFormat="0" applyAlignment="0" applyProtection="0"/>
    <xf numFmtId="0" fontId="18" fillId="4" borderId="7" applyNumberFormat="0" applyFont="0" applyAlignment="0" applyProtection="0"/>
    <xf numFmtId="4" fontId="18" fillId="112" borderId="8" applyNumberFormat="0" applyProtection="0">
      <alignment horizontal="right" vertical="center"/>
    </xf>
    <xf numFmtId="0" fontId="16" fillId="45" borderId="8" applyNumberFormat="0" applyProtection="0">
      <alignment horizontal="left" vertical="center" indent="1"/>
    </xf>
    <xf numFmtId="0" fontId="16" fillId="46" borderId="8" applyNumberFormat="0" applyProtection="0">
      <alignment horizontal="left" vertical="center" indent="1"/>
    </xf>
    <xf numFmtId="4" fontId="45" fillId="38" borderId="58" applyNumberFormat="0" applyProtection="0">
      <alignment horizontal="right" vertical="center"/>
    </xf>
    <xf numFmtId="4" fontId="18" fillId="108" borderId="8" applyNumberFormat="0" applyProtection="0">
      <alignment horizontal="right" vertical="center"/>
    </xf>
    <xf numFmtId="4" fontId="45" fillId="51" borderId="58" applyNumberFormat="0" applyProtection="0">
      <alignment horizontal="left" vertical="center" indent="1"/>
    </xf>
    <xf numFmtId="0" fontId="45" fillId="41" borderId="58" applyNumberFormat="0" applyProtection="0">
      <alignment horizontal="left" vertical="center" indent="1"/>
    </xf>
    <xf numFmtId="4" fontId="45" fillId="2" borderId="58"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0" fontId="45" fillId="6" borderId="58" applyNumberFormat="0" applyProtection="0">
      <alignment horizontal="left" vertical="center" indent="1"/>
    </xf>
    <xf numFmtId="4" fontId="45" fillId="51" borderId="58" applyNumberFormat="0" applyProtection="0">
      <alignment horizontal="left" vertical="center" indent="1"/>
    </xf>
    <xf numFmtId="4" fontId="45" fillId="41" borderId="70" applyNumberFormat="0" applyProtection="0">
      <alignment horizontal="left" vertical="center" indent="1"/>
    </xf>
    <xf numFmtId="0" fontId="16" fillId="107" borderId="8" applyNumberFormat="0" applyProtection="0">
      <alignment horizontal="left" vertical="center" indent="1"/>
    </xf>
    <xf numFmtId="4" fontId="18" fillId="119" borderId="8" applyNumberFormat="0" applyProtection="0">
      <alignment horizontal="right" vertical="center"/>
    </xf>
    <xf numFmtId="4" fontId="40" fillId="106" borderId="8" applyNumberFormat="0" applyProtection="0">
      <alignment vertical="center"/>
    </xf>
    <xf numFmtId="4" fontId="18" fillId="119" borderId="8" applyNumberFormat="0" applyProtection="0">
      <alignment horizontal="right" vertical="center"/>
    </xf>
    <xf numFmtId="4" fontId="45" fillId="40" borderId="70" applyNumberFormat="0" applyProtection="0">
      <alignment horizontal="left" vertical="center" indent="1"/>
    </xf>
    <xf numFmtId="0" fontId="45" fillId="2" borderId="9" applyNumberFormat="0" applyProtection="0">
      <alignment horizontal="left" vertical="top" indent="1"/>
    </xf>
    <xf numFmtId="4" fontId="45" fillId="33" borderId="58" applyNumberFormat="0" applyProtection="0">
      <alignment vertical="center"/>
    </xf>
    <xf numFmtId="4" fontId="117" fillId="123" borderId="81" applyNumberFormat="0" applyProtection="0">
      <alignment vertical="center"/>
    </xf>
    <xf numFmtId="0" fontId="120" fillId="2" borderId="9" applyNumberFormat="0" applyProtection="0">
      <alignment horizontal="left" vertical="top" indent="1"/>
    </xf>
    <xf numFmtId="4" fontId="45" fillId="37" borderId="58" applyNumberFormat="0" applyProtection="0">
      <alignment horizontal="right" vertical="center"/>
    </xf>
    <xf numFmtId="0" fontId="108" fillId="101" borderId="58" applyNumberFormat="0" applyAlignment="0" applyProtection="0"/>
    <xf numFmtId="4" fontId="45" fillId="51" borderId="58" applyNumberFormat="0" applyProtection="0">
      <alignment horizontal="left" vertical="center" indent="1"/>
    </xf>
    <xf numFmtId="4" fontId="40" fillId="123" borderId="8" applyNumberFormat="0" applyProtection="0">
      <alignment vertical="center"/>
    </xf>
    <xf numFmtId="4" fontId="45" fillId="33" borderId="58" applyNumberFormat="0" applyProtection="0">
      <alignment vertical="center"/>
    </xf>
    <xf numFmtId="0" fontId="16" fillId="107" borderId="8" applyNumberFormat="0" applyProtection="0">
      <alignment horizontal="left" vertical="center" indent="1"/>
    </xf>
    <xf numFmtId="4" fontId="45" fillId="40" borderId="70" applyNumberFormat="0" applyProtection="0">
      <alignment horizontal="left" vertical="center" indent="1"/>
    </xf>
    <xf numFmtId="4" fontId="18" fillId="119" borderId="8" applyNumberFormat="0" applyProtection="0">
      <alignment horizontal="right" vertical="center"/>
    </xf>
    <xf numFmtId="0" fontId="16" fillId="107" borderId="8" applyNumberFormat="0" applyProtection="0">
      <alignment horizontal="left" vertical="center" indent="1"/>
    </xf>
    <xf numFmtId="4" fontId="45" fillId="39" borderId="58" applyNumberFormat="0" applyProtection="0">
      <alignment horizontal="right" vertical="center"/>
    </xf>
    <xf numFmtId="0" fontId="33" fillId="27" borderId="58" applyNumberFormat="0" applyAlignment="0" applyProtection="0"/>
    <xf numFmtId="4" fontId="18" fillId="112" borderId="8" applyNumberFormat="0" applyProtection="0">
      <alignment horizontal="right" vertical="center"/>
    </xf>
    <xf numFmtId="4" fontId="45" fillId="38" borderId="58" applyNumberFormat="0" applyProtection="0">
      <alignment horizontal="right" vertical="center"/>
    </xf>
    <xf numFmtId="4" fontId="45" fillId="106" borderId="58" applyNumberFormat="0" applyProtection="0">
      <alignment horizontal="left" vertical="center" indent="1"/>
    </xf>
    <xf numFmtId="4" fontId="45" fillId="36" borderId="58" applyNumberFormat="0" applyProtection="0">
      <alignment horizontal="right" vertical="center"/>
    </xf>
    <xf numFmtId="4" fontId="45" fillId="41" borderId="70" applyNumberFormat="0" applyProtection="0">
      <alignment horizontal="left" vertical="center" indent="1"/>
    </xf>
    <xf numFmtId="4" fontId="45" fillId="110" borderId="58" applyNumberFormat="0" applyProtection="0">
      <alignment horizontal="right" vertical="center"/>
    </xf>
    <xf numFmtId="4" fontId="45" fillId="2" borderId="70" applyNumberFormat="0" applyProtection="0">
      <alignment horizontal="left" vertical="center" indent="1"/>
    </xf>
    <xf numFmtId="4" fontId="45" fillId="39" borderId="58" applyNumberFormat="0" applyProtection="0">
      <alignment horizontal="right" vertical="center"/>
    </xf>
    <xf numFmtId="4" fontId="45" fillId="41" borderId="70" applyNumberFormat="0" applyProtection="0">
      <alignment horizontal="left" vertical="center" indent="1"/>
    </xf>
    <xf numFmtId="4" fontId="18" fillId="106" borderId="8" applyNumberFormat="0" applyProtection="0">
      <alignment horizontal="left" vertical="center" indent="1"/>
    </xf>
    <xf numFmtId="4" fontId="18" fillId="115" borderId="8" applyNumberFormat="0" applyProtection="0">
      <alignment horizontal="right" vertical="center"/>
    </xf>
    <xf numFmtId="4" fontId="18" fillId="106" borderId="8" applyNumberFormat="0" applyProtection="0">
      <alignment horizontal="left" vertical="center" indent="1"/>
    </xf>
    <xf numFmtId="4" fontId="45" fillId="38" borderId="58" applyNumberFormat="0" applyProtection="0">
      <alignment horizontal="right" vertical="center"/>
    </xf>
    <xf numFmtId="4" fontId="45" fillId="2" borderId="70" applyNumberFormat="0" applyProtection="0">
      <alignment horizontal="left" vertical="center" indent="1"/>
    </xf>
    <xf numFmtId="4" fontId="45" fillId="35" borderId="58" applyNumberFormat="0" applyProtection="0">
      <alignment horizontal="right" vertical="center"/>
    </xf>
    <xf numFmtId="0" fontId="45" fillId="2" borderId="9" applyNumberFormat="0" applyProtection="0">
      <alignment horizontal="left" vertical="top" indent="1"/>
    </xf>
    <xf numFmtId="4" fontId="45" fillId="7" borderId="58" applyNumberFormat="0" applyProtection="0">
      <alignment horizontal="right" vertical="center"/>
    </xf>
    <xf numFmtId="0" fontId="36" fillId="10" borderId="8" applyNumberFormat="0" applyAlignment="0" applyProtection="0"/>
    <xf numFmtId="4" fontId="45" fillId="51" borderId="58" applyNumberFormat="0" applyProtection="0">
      <alignment horizontal="left" vertical="center" indent="1"/>
    </xf>
    <xf numFmtId="4" fontId="45" fillId="40" borderId="70" applyNumberFormat="0" applyProtection="0">
      <alignment horizontal="left" vertical="center" indent="1"/>
    </xf>
    <xf numFmtId="0" fontId="45" fillId="41" borderId="9" applyNumberFormat="0" applyProtection="0">
      <alignment horizontal="left" vertical="top" indent="1"/>
    </xf>
    <xf numFmtId="4" fontId="45" fillId="37" borderId="58" applyNumberFormat="0" applyProtection="0">
      <alignment horizontal="right" vertical="center"/>
    </xf>
    <xf numFmtId="0" fontId="16" fillId="122" borderId="8" applyNumberFormat="0" applyProtection="0">
      <alignment horizontal="left" vertical="center" indent="1"/>
    </xf>
    <xf numFmtId="0" fontId="36" fillId="101" borderId="8" applyNumberFormat="0" applyAlignment="0" applyProtection="0"/>
    <xf numFmtId="0" fontId="109" fillId="10" borderId="1" applyNumberFormat="0" applyAlignment="0" applyProtection="0"/>
    <xf numFmtId="4" fontId="18" fillId="123" borderId="8" applyNumberFormat="0" applyProtection="0">
      <alignment horizontal="left" vertical="center" indent="1"/>
    </xf>
    <xf numFmtId="4" fontId="45" fillId="34" borderId="70" applyNumberFormat="0" applyProtection="0">
      <alignment horizontal="right" vertical="center"/>
    </xf>
    <xf numFmtId="4" fontId="18" fillId="46" borderId="8" applyNumberFormat="0" applyProtection="0">
      <alignment horizontal="left" vertical="center" indent="1"/>
    </xf>
    <xf numFmtId="4" fontId="120" fillId="10" borderId="9" applyNumberFormat="0" applyProtection="0">
      <alignment horizontal="left" vertical="center" indent="1"/>
    </xf>
    <xf numFmtId="4" fontId="45" fillId="41" borderId="70" applyNumberFormat="0" applyProtection="0">
      <alignment horizontal="left" vertical="center" indent="1"/>
    </xf>
    <xf numFmtId="0" fontId="45" fillId="41" borderId="58" applyNumberFormat="0" applyProtection="0">
      <alignment horizontal="left" vertical="center" indent="1"/>
    </xf>
    <xf numFmtId="4" fontId="122" fillId="42" borderId="70" applyNumberFormat="0" applyProtection="0">
      <alignment horizontal="left" vertical="center" indent="1"/>
    </xf>
    <xf numFmtId="4" fontId="45" fillId="51" borderId="58" applyNumberFormat="0" applyProtection="0">
      <alignment horizontal="left" vertical="center" indent="1"/>
    </xf>
    <xf numFmtId="0" fontId="16" fillId="107" borderId="8" applyNumberFormat="0" applyProtection="0">
      <alignment horizontal="left" vertical="center" indent="1"/>
    </xf>
    <xf numFmtId="0" fontId="45" fillId="124" borderId="81"/>
    <xf numFmtId="0" fontId="45" fillId="6" borderId="58" applyNumberFormat="0" applyProtection="0">
      <alignment horizontal="left" vertical="center" indent="1"/>
    </xf>
    <xf numFmtId="0" fontId="16" fillId="107" borderId="8" applyNumberFormat="0" applyProtection="0">
      <alignment horizontal="left" vertical="center" indent="1"/>
    </xf>
    <xf numFmtId="4" fontId="45" fillId="38" borderId="58" applyNumberFormat="0" applyProtection="0">
      <alignment horizontal="right" vertical="center"/>
    </xf>
    <xf numFmtId="4" fontId="45" fillId="2" borderId="58" applyNumberFormat="0" applyProtection="0">
      <alignment horizontal="right" vertical="center"/>
    </xf>
    <xf numFmtId="4" fontId="18" fillId="111" borderId="8" applyNumberFormat="0" applyProtection="0">
      <alignment horizontal="right" vertical="center"/>
    </xf>
    <xf numFmtId="4" fontId="45" fillId="35" borderId="58" applyNumberFormat="0" applyProtection="0">
      <alignment horizontal="right" vertical="center"/>
    </xf>
    <xf numFmtId="4" fontId="18" fillId="119" borderId="8" applyNumberFormat="0" applyProtection="0">
      <alignment horizontal="left" vertical="center" indent="1"/>
    </xf>
    <xf numFmtId="4" fontId="18" fillId="119" borderId="8" applyNumberFormat="0" applyProtection="0">
      <alignment horizontal="right" vertical="center"/>
    </xf>
    <xf numFmtId="0" fontId="18" fillId="4" borderId="7" applyNumberFormat="0" applyFont="0" applyAlignment="0" applyProtection="0"/>
    <xf numFmtId="0" fontId="45" fillId="6" borderId="9" applyNumberFormat="0" applyProtection="0">
      <alignment horizontal="left" vertical="top" indent="1"/>
    </xf>
    <xf numFmtId="0" fontId="27" fillId="0" borderId="80" applyNumberFormat="0" applyFill="0" applyAlignment="0" applyProtection="0"/>
    <xf numFmtId="0" fontId="45" fillId="10" borderId="58" applyNumberFormat="0" applyProtection="0">
      <alignment horizontal="left" vertical="center" indent="1"/>
    </xf>
    <xf numFmtId="4" fontId="18" fillId="117" borderId="8" applyNumberFormat="0" applyProtection="0">
      <alignment horizontal="right" vertical="center"/>
    </xf>
    <xf numFmtId="4" fontId="18" fillId="123" borderId="8" applyNumberFormat="0" applyProtection="0">
      <alignment vertical="center"/>
    </xf>
    <xf numFmtId="4" fontId="45" fillId="51" borderId="58" applyNumberFormat="0" applyProtection="0">
      <alignment horizontal="left" vertical="center" indent="1"/>
    </xf>
    <xf numFmtId="0" fontId="16" fillId="122" borderId="8" applyNumberFormat="0" applyProtection="0">
      <alignment horizontal="left" vertical="center" indent="1"/>
    </xf>
    <xf numFmtId="4" fontId="45" fillId="9" borderId="58" applyNumberFormat="0" applyProtection="0">
      <alignment horizontal="right" vertical="center"/>
    </xf>
    <xf numFmtId="4" fontId="18" fillId="114" borderId="8" applyNumberFormat="0" applyProtection="0">
      <alignment horizontal="right" vertical="center"/>
    </xf>
    <xf numFmtId="4" fontId="45" fillId="36" borderId="58" applyNumberFormat="0" applyProtection="0">
      <alignment horizontal="right" vertical="center"/>
    </xf>
    <xf numFmtId="4" fontId="45" fillId="34" borderId="70" applyNumberFormat="0" applyProtection="0">
      <alignment horizontal="right" vertical="center"/>
    </xf>
    <xf numFmtId="0" fontId="27" fillId="0" borderId="12" applyNumberFormat="0" applyFill="0" applyAlignment="0" applyProtection="0"/>
    <xf numFmtId="4" fontId="45" fillId="7" borderId="58" applyNumberFormat="0" applyProtection="0">
      <alignment horizontal="right" vertical="center"/>
    </xf>
    <xf numFmtId="4" fontId="45" fillId="40" borderId="70" applyNumberFormat="0" applyProtection="0">
      <alignment horizontal="left" vertical="center" indent="1"/>
    </xf>
    <xf numFmtId="4" fontId="45" fillId="110" borderId="58" applyNumberFormat="0" applyProtection="0">
      <alignment horizontal="right" vertical="center"/>
    </xf>
    <xf numFmtId="4" fontId="45" fillId="7" borderId="58" applyNumberFormat="0" applyProtection="0">
      <alignment horizontal="right" vertical="center"/>
    </xf>
    <xf numFmtId="4" fontId="45" fillId="51" borderId="58" applyNumberFormat="0" applyProtection="0">
      <alignment horizontal="left" vertical="center" indent="1"/>
    </xf>
    <xf numFmtId="4" fontId="45" fillId="110" borderId="58" applyNumberFormat="0" applyProtection="0">
      <alignment horizontal="right" vertical="center"/>
    </xf>
    <xf numFmtId="0" fontId="45" fillId="121" borderId="58" applyNumberFormat="0" applyProtection="0">
      <alignment horizontal="left" vertical="center" indent="1"/>
    </xf>
    <xf numFmtId="4" fontId="45" fillId="51" borderId="58" applyNumberFormat="0" applyProtection="0">
      <alignment horizontal="left" vertical="center" indent="1"/>
    </xf>
    <xf numFmtId="4" fontId="45" fillId="36" borderId="58" applyNumberFormat="0" applyProtection="0">
      <alignment horizontal="right" vertical="center"/>
    </xf>
    <xf numFmtId="4" fontId="45" fillId="2" borderId="58" applyNumberFormat="0" applyProtection="0">
      <alignment horizontal="right" vertical="center"/>
    </xf>
    <xf numFmtId="4" fontId="45" fillId="51" borderId="58" applyNumberFormat="0" applyProtection="0">
      <alignment horizontal="left" vertical="center" indent="1"/>
    </xf>
    <xf numFmtId="0" fontId="120" fillId="4" borderId="9" applyNumberFormat="0" applyProtection="0">
      <alignment horizontal="left" vertical="top" indent="1"/>
    </xf>
    <xf numFmtId="0" fontId="16" fillId="107" borderId="8" applyNumberFormat="0" applyProtection="0">
      <alignment horizontal="left" vertical="center" indent="1"/>
    </xf>
    <xf numFmtId="4" fontId="45" fillId="36" borderId="58" applyNumberFormat="0" applyProtection="0">
      <alignment horizontal="right" vertical="center"/>
    </xf>
    <xf numFmtId="4" fontId="45" fillId="35" borderId="58" applyNumberFormat="0" applyProtection="0">
      <alignment horizontal="right" vertical="center"/>
    </xf>
    <xf numFmtId="0" fontId="45" fillId="121" borderId="58" applyNumberFormat="0" applyProtection="0">
      <alignment horizontal="left" vertical="center" indent="1"/>
    </xf>
    <xf numFmtId="0" fontId="45" fillId="6" borderId="58" applyNumberFormat="0" applyProtection="0">
      <alignment horizontal="left" vertical="center" indent="1"/>
    </xf>
    <xf numFmtId="4" fontId="117" fillId="106" borderId="58" applyNumberFormat="0" applyProtection="0">
      <alignment vertical="center"/>
    </xf>
    <xf numFmtId="4" fontId="45" fillId="33" borderId="58" applyNumberFormat="0" applyProtection="0">
      <alignment vertical="center"/>
    </xf>
    <xf numFmtId="4" fontId="117" fillId="106" borderId="58" applyNumberFormat="0" applyProtection="0">
      <alignment vertical="center"/>
    </xf>
    <xf numFmtId="0" fontId="16" fillId="46" borderId="8" applyNumberFormat="0" applyProtection="0">
      <alignment horizontal="left" vertical="center" indent="1"/>
    </xf>
    <xf numFmtId="4" fontId="45" fillId="34" borderId="70" applyNumberFormat="0" applyProtection="0">
      <alignment horizontal="right" vertical="center"/>
    </xf>
    <xf numFmtId="4" fontId="45" fillId="106" borderId="58" applyNumberFormat="0" applyProtection="0">
      <alignment horizontal="left" vertical="center" indent="1"/>
    </xf>
    <xf numFmtId="4" fontId="16" fillId="8" borderId="70" applyNumberFormat="0" applyProtection="0">
      <alignment horizontal="left" vertical="center" indent="1"/>
    </xf>
    <xf numFmtId="0" fontId="45" fillId="6" borderId="58" applyNumberFormat="0" applyProtection="0">
      <alignment horizontal="left" vertical="center" indent="1"/>
    </xf>
    <xf numFmtId="4" fontId="16" fillId="8" borderId="70" applyNumberFormat="0" applyProtection="0">
      <alignment horizontal="left" vertical="center" indent="1"/>
    </xf>
    <xf numFmtId="0" fontId="16" fillId="46" borderId="8" applyNumberFormat="0" applyProtection="0">
      <alignment horizontal="left" vertical="center" indent="1"/>
    </xf>
    <xf numFmtId="0" fontId="16" fillId="107" borderId="8" applyNumberFormat="0" applyProtection="0">
      <alignment horizontal="left" vertical="center" indent="1"/>
    </xf>
    <xf numFmtId="4" fontId="18" fillId="106" borderId="8" applyNumberFormat="0" applyProtection="0">
      <alignment vertical="center"/>
    </xf>
    <xf numFmtId="4" fontId="45" fillId="36" borderId="58" applyNumberFormat="0" applyProtection="0">
      <alignment horizontal="right" vertical="center"/>
    </xf>
    <xf numFmtId="4" fontId="16" fillId="8" borderId="70" applyNumberFormat="0" applyProtection="0">
      <alignment horizontal="left" vertical="center" indent="1"/>
    </xf>
    <xf numFmtId="4" fontId="37" fillId="118" borderId="8" applyNumberFormat="0" applyProtection="0">
      <alignment horizontal="left" vertical="center" indent="1"/>
    </xf>
    <xf numFmtId="4" fontId="18" fillId="116" borderId="8" applyNumberFormat="0" applyProtection="0">
      <alignment horizontal="right" vertical="center"/>
    </xf>
    <xf numFmtId="4" fontId="18" fillId="106" borderId="8" applyNumberFormat="0" applyProtection="0">
      <alignment vertical="center"/>
    </xf>
    <xf numFmtId="4" fontId="40" fillId="123" borderId="8" applyNumberFormat="0" applyProtection="0">
      <alignment vertical="center"/>
    </xf>
    <xf numFmtId="4" fontId="40" fillId="119" borderId="8" applyNumberFormat="0" applyProtection="0">
      <alignment horizontal="right" vertical="center"/>
    </xf>
    <xf numFmtId="4" fontId="18" fillId="114" borderId="8" applyNumberFormat="0" applyProtection="0">
      <alignment horizontal="right" vertical="center"/>
    </xf>
    <xf numFmtId="0" fontId="18" fillId="4" borderId="7" applyNumberFormat="0" applyFont="0" applyAlignment="0" applyProtection="0"/>
    <xf numFmtId="4" fontId="18" fillId="108" borderId="8" applyNumberFormat="0" applyProtection="0">
      <alignment horizontal="right" vertical="center"/>
    </xf>
    <xf numFmtId="4" fontId="45" fillId="9" borderId="58" applyNumberFormat="0" applyProtection="0">
      <alignment horizontal="right" vertical="center"/>
    </xf>
    <xf numFmtId="4" fontId="123" fillId="5" borderId="58" applyNumberFormat="0" applyProtection="0">
      <alignment horizontal="right" vertical="center"/>
    </xf>
    <xf numFmtId="0" fontId="16" fillId="122" borderId="8" applyNumberFormat="0" applyProtection="0">
      <alignment horizontal="left" vertical="center" indent="1"/>
    </xf>
    <xf numFmtId="0" fontId="45" fillId="41" borderId="58" applyNumberFormat="0" applyProtection="0">
      <alignment horizontal="left" vertical="center" indent="1"/>
    </xf>
    <xf numFmtId="0" fontId="45" fillId="121" borderId="58" applyNumberFormat="0" applyProtection="0">
      <alignment horizontal="left" vertical="center" indent="1"/>
    </xf>
    <xf numFmtId="4" fontId="45" fillId="34" borderId="70" applyNumberFormat="0" applyProtection="0">
      <alignment horizontal="right" vertical="center"/>
    </xf>
    <xf numFmtId="4" fontId="45" fillId="106" borderId="58" applyNumberFormat="0" applyProtection="0">
      <alignment horizontal="left" vertical="center" indent="1"/>
    </xf>
    <xf numFmtId="0" fontId="45" fillId="8" borderId="9" applyNumberFormat="0" applyProtection="0">
      <alignment horizontal="left" vertical="top" indent="1"/>
    </xf>
    <xf numFmtId="4" fontId="45" fillId="34" borderId="70" applyNumberFormat="0" applyProtection="0">
      <alignment horizontal="right" vertical="center"/>
    </xf>
    <xf numFmtId="4" fontId="45" fillId="2" borderId="70" applyNumberFormat="0" applyProtection="0">
      <alignment horizontal="left" vertical="center" indent="1"/>
    </xf>
    <xf numFmtId="4" fontId="45" fillId="40" borderId="70" applyNumberFormat="0" applyProtection="0">
      <alignment horizontal="left" vertical="center" indent="1"/>
    </xf>
    <xf numFmtId="4" fontId="45" fillId="2" borderId="58" applyNumberFormat="0" applyProtection="0">
      <alignment horizontal="right" vertical="center"/>
    </xf>
    <xf numFmtId="0" fontId="45" fillId="8" borderId="9" applyNumberFormat="0" applyProtection="0">
      <alignment horizontal="left" vertical="top" indent="1"/>
    </xf>
    <xf numFmtId="4" fontId="45" fillId="38" borderId="58" applyNumberFormat="0" applyProtection="0">
      <alignment horizontal="right" vertical="center"/>
    </xf>
    <xf numFmtId="0" fontId="45" fillId="121" borderId="58" applyNumberFormat="0" applyProtection="0">
      <alignment horizontal="left" vertical="center" indent="1"/>
    </xf>
    <xf numFmtId="0" fontId="115" fillId="11" borderId="1" applyNumberFormat="0" applyAlignment="0" applyProtection="0"/>
    <xf numFmtId="4" fontId="18" fillId="123" borderId="8" applyNumberFormat="0" applyProtection="0">
      <alignment horizontal="left" vertical="center" indent="1"/>
    </xf>
    <xf numFmtId="4" fontId="120" fillId="4" borderId="9" applyNumberFormat="0" applyProtection="0">
      <alignment vertical="center"/>
    </xf>
    <xf numFmtId="4" fontId="120" fillId="4" borderId="9" applyNumberFormat="0" applyProtection="0">
      <alignment vertical="center"/>
    </xf>
    <xf numFmtId="0" fontId="45" fillId="6" borderId="9" applyNumberFormat="0" applyProtection="0">
      <alignment horizontal="left" vertical="top" indent="1"/>
    </xf>
    <xf numFmtId="4" fontId="45" fillId="110" borderId="58" applyNumberFormat="0" applyProtection="0">
      <alignment horizontal="right" vertical="center"/>
    </xf>
    <xf numFmtId="4" fontId="45" fillId="2" borderId="70" applyNumberFormat="0" applyProtection="0">
      <alignment horizontal="left" vertical="center" indent="1"/>
    </xf>
    <xf numFmtId="0" fontId="45" fillId="10" borderId="58" applyNumberFormat="0" applyProtection="0">
      <alignment horizontal="left" vertical="center" indent="1"/>
    </xf>
    <xf numFmtId="4" fontId="18" fillId="119" borderId="8" applyNumberFormat="0" applyProtection="0">
      <alignment horizontal="left" vertical="center" indent="1"/>
    </xf>
    <xf numFmtId="4" fontId="45" fillId="9" borderId="58" applyNumberFormat="0" applyProtection="0">
      <alignment horizontal="right" vertical="center"/>
    </xf>
    <xf numFmtId="4" fontId="45" fillId="2" borderId="58" applyNumberFormat="0" applyProtection="0">
      <alignment horizontal="right" vertical="center"/>
    </xf>
    <xf numFmtId="0" fontId="45" fillId="41" borderId="58" applyNumberFormat="0" applyProtection="0">
      <alignment horizontal="left" vertical="center" indent="1"/>
    </xf>
    <xf numFmtId="4" fontId="117" fillId="43" borderId="58" applyNumberFormat="0" applyProtection="0">
      <alignment horizontal="right" vertical="center"/>
    </xf>
    <xf numFmtId="4" fontId="45" fillId="2" borderId="58" applyNumberFormat="0" applyProtection="0">
      <alignment horizontal="right" vertical="center"/>
    </xf>
    <xf numFmtId="4" fontId="45" fillId="0" borderId="58" applyNumberFormat="0" applyProtection="0">
      <alignment horizontal="right" vertical="center"/>
    </xf>
    <xf numFmtId="0" fontId="16" fillId="45" borderId="8" applyNumberFormat="0" applyProtection="0">
      <alignment horizontal="left" vertical="center" indent="1"/>
    </xf>
    <xf numFmtId="4" fontId="18" fillId="111" borderId="8" applyNumberFormat="0" applyProtection="0">
      <alignment horizontal="right" vertical="center"/>
    </xf>
    <xf numFmtId="0" fontId="16" fillId="107" borderId="8" applyNumberFormat="0" applyProtection="0">
      <alignment horizontal="left" vertical="center" indent="1"/>
    </xf>
    <xf numFmtId="4" fontId="18" fillId="106" borderId="8" applyNumberFormat="0" applyProtection="0">
      <alignment vertical="center"/>
    </xf>
    <xf numFmtId="4" fontId="45" fillId="39" borderId="58" applyNumberFormat="0" applyProtection="0">
      <alignment horizontal="right" vertical="center"/>
    </xf>
    <xf numFmtId="0" fontId="33" fillId="27" borderId="58" applyNumberFormat="0" applyAlignment="0" applyProtection="0"/>
    <xf numFmtId="0" fontId="45" fillId="41" borderId="58" applyNumberFormat="0" applyProtection="0">
      <alignment horizontal="left" vertical="center" indent="1"/>
    </xf>
    <xf numFmtId="4" fontId="18" fillId="115" borderId="8" applyNumberFormat="0" applyProtection="0">
      <alignment horizontal="right" vertical="center"/>
    </xf>
    <xf numFmtId="4" fontId="45" fillId="9" borderId="58" applyNumberFormat="0" applyProtection="0">
      <alignment horizontal="right" vertical="center"/>
    </xf>
    <xf numFmtId="4" fontId="45" fillId="39" borderId="58"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4" fontId="45" fillId="0" borderId="58" applyNumberFormat="0" applyProtection="0">
      <alignment horizontal="right" vertical="center"/>
    </xf>
    <xf numFmtId="4" fontId="45" fillId="110" borderId="58" applyNumberFormat="0" applyProtection="0">
      <alignment horizontal="right" vertical="center"/>
    </xf>
    <xf numFmtId="4" fontId="18" fillId="106" borderId="8" applyNumberFormat="0" applyProtection="0">
      <alignment horizontal="left" vertical="center" indent="1"/>
    </xf>
    <xf numFmtId="4" fontId="45" fillId="51" borderId="58" applyNumberFormat="0" applyProtection="0">
      <alignment horizontal="left" vertical="center" indent="1"/>
    </xf>
    <xf numFmtId="0" fontId="16" fillId="122" borderId="8" applyNumberFormat="0" applyProtection="0">
      <alignment horizontal="left" vertical="center" indent="1"/>
    </xf>
    <xf numFmtId="4" fontId="18" fillId="123" borderId="8" applyNumberFormat="0" applyProtection="0">
      <alignment horizontal="left" vertical="center" indent="1"/>
    </xf>
    <xf numFmtId="4" fontId="45" fillId="7" borderId="58" applyNumberFormat="0" applyProtection="0">
      <alignment horizontal="right" vertical="center"/>
    </xf>
    <xf numFmtId="0" fontId="115" fillId="11" borderId="1" applyNumberFormat="0" applyAlignment="0" applyProtection="0"/>
    <xf numFmtId="4" fontId="117" fillId="43" borderId="58" applyNumberFormat="0" applyProtection="0">
      <alignment horizontal="right" vertical="center"/>
    </xf>
    <xf numFmtId="4" fontId="45" fillId="110" borderId="58" applyNumberFormat="0" applyProtection="0">
      <alignment horizontal="right" vertical="center"/>
    </xf>
    <xf numFmtId="0" fontId="16" fillId="45" borderId="8" applyNumberFormat="0" applyProtection="0">
      <alignment horizontal="left" vertical="center" indent="1"/>
    </xf>
    <xf numFmtId="0" fontId="119" fillId="8" borderId="79" applyBorder="0"/>
    <xf numFmtId="0" fontId="45" fillId="6" borderId="58" applyNumberFormat="0" applyProtection="0">
      <alignment horizontal="left" vertical="center" indent="1"/>
    </xf>
    <xf numFmtId="4" fontId="18" fillId="116" borderId="8" applyNumberFormat="0" applyProtection="0">
      <alignment horizontal="right" vertical="center"/>
    </xf>
    <xf numFmtId="4" fontId="45" fillId="36" borderId="58" applyNumberFormat="0" applyProtection="0">
      <alignment horizontal="right" vertical="center"/>
    </xf>
    <xf numFmtId="4" fontId="45" fillId="9" borderId="58" applyNumberFormat="0" applyProtection="0">
      <alignment horizontal="right" vertical="center"/>
    </xf>
    <xf numFmtId="4" fontId="45" fillId="38" borderId="58" applyNumberFormat="0" applyProtection="0">
      <alignment horizontal="right" vertical="center"/>
    </xf>
    <xf numFmtId="4" fontId="120" fillId="10" borderId="9" applyNumberFormat="0" applyProtection="0">
      <alignment horizontal="left" vertical="center" indent="1"/>
    </xf>
    <xf numFmtId="4" fontId="45" fillId="7" borderId="58" applyNumberFormat="0" applyProtection="0">
      <alignment horizontal="right" vertical="center"/>
    </xf>
    <xf numFmtId="4" fontId="45" fillId="33" borderId="58" applyNumberFormat="0" applyProtection="0">
      <alignment vertical="center"/>
    </xf>
    <xf numFmtId="4" fontId="18" fillId="123" borderId="8" applyNumberFormat="0" applyProtection="0">
      <alignment horizontal="left" vertical="center" indent="1"/>
    </xf>
    <xf numFmtId="4" fontId="45" fillId="106" borderId="58" applyNumberFormat="0" applyProtection="0">
      <alignment horizontal="left" vertical="center" indent="1"/>
    </xf>
    <xf numFmtId="0" fontId="45" fillId="10" borderId="58" applyNumberFormat="0" applyProtection="0">
      <alignment horizontal="left" vertical="center" indent="1"/>
    </xf>
    <xf numFmtId="4" fontId="45" fillId="41" borderId="70" applyNumberFormat="0" applyProtection="0">
      <alignment horizontal="left" vertical="center" indent="1"/>
    </xf>
    <xf numFmtId="4" fontId="18" fillId="113" borderId="8" applyNumberFormat="0" applyProtection="0">
      <alignment horizontal="right" vertical="center"/>
    </xf>
    <xf numFmtId="4" fontId="45" fillId="35" borderId="58" applyNumberFormat="0" applyProtection="0">
      <alignment horizontal="right" vertical="center"/>
    </xf>
    <xf numFmtId="4" fontId="16" fillId="8" borderId="70" applyNumberFormat="0" applyProtection="0">
      <alignment horizontal="left" vertical="center" indent="1"/>
    </xf>
    <xf numFmtId="0" fontId="16" fillId="45" borderId="8" applyNumberFormat="0" applyProtection="0">
      <alignment horizontal="left" vertical="center" indent="1"/>
    </xf>
    <xf numFmtId="4" fontId="45" fillId="39" borderId="58" applyNumberFormat="0" applyProtection="0">
      <alignment horizontal="right" vertical="center"/>
    </xf>
    <xf numFmtId="4" fontId="45" fillId="2" borderId="70" applyNumberFormat="0" applyProtection="0">
      <alignment horizontal="left" vertical="center" indent="1"/>
    </xf>
    <xf numFmtId="4" fontId="42" fillId="119" borderId="8" applyNumberFormat="0" applyProtection="0">
      <alignment horizontal="right" vertical="center"/>
    </xf>
    <xf numFmtId="4" fontId="45" fillId="2" borderId="70" applyNumberFormat="0" applyProtection="0">
      <alignment horizontal="left" vertical="center" indent="1"/>
    </xf>
    <xf numFmtId="4" fontId="45" fillId="106" borderId="58" applyNumberFormat="0" applyProtection="0">
      <alignment horizontal="left" vertical="center" indent="1"/>
    </xf>
    <xf numFmtId="4" fontId="18" fillId="106" borderId="8" applyNumberFormat="0" applyProtection="0">
      <alignment vertical="center"/>
    </xf>
    <xf numFmtId="4" fontId="45" fillId="106" borderId="58" applyNumberFormat="0" applyProtection="0">
      <alignment horizontal="left" vertical="center" indent="1"/>
    </xf>
    <xf numFmtId="0" fontId="45" fillId="26" borderId="58" applyNumberFormat="0" applyFont="0" applyAlignment="0" applyProtection="0"/>
    <xf numFmtId="0" fontId="109" fillId="10" borderId="1" applyNumberFormat="0" applyAlignment="0" applyProtection="0"/>
    <xf numFmtId="4" fontId="45" fillId="7" borderId="58" applyNumberFormat="0" applyProtection="0">
      <alignment horizontal="right" vertical="center"/>
    </xf>
    <xf numFmtId="0" fontId="118" fillId="33" borderId="9" applyNumberFormat="0" applyProtection="0">
      <alignment horizontal="left" vertical="top" indent="1"/>
    </xf>
    <xf numFmtId="4" fontId="45" fillId="33" borderId="58" applyNumberFormat="0" applyProtection="0">
      <alignment vertical="center"/>
    </xf>
    <xf numFmtId="0" fontId="108" fillId="101" borderId="58" applyNumberFormat="0" applyAlignment="0" applyProtection="0"/>
    <xf numFmtId="4" fontId="122" fillId="42" borderId="70" applyNumberFormat="0" applyProtection="0">
      <alignment horizontal="left" vertical="center" indent="1"/>
    </xf>
    <xf numFmtId="0" fontId="45" fillId="124" borderId="81"/>
    <xf numFmtId="0" fontId="120" fillId="2" borderId="9" applyNumberFormat="0" applyProtection="0">
      <alignment horizontal="left" vertical="top" indent="1"/>
    </xf>
    <xf numFmtId="4" fontId="42" fillId="119" borderId="8" applyNumberFormat="0" applyProtection="0">
      <alignment horizontal="right" vertical="center"/>
    </xf>
    <xf numFmtId="4" fontId="45" fillId="0" borderId="58" applyNumberFormat="0" applyProtection="0">
      <alignment horizontal="right" vertical="center"/>
    </xf>
    <xf numFmtId="0" fontId="16" fillId="107" borderId="8" applyNumberFormat="0" applyProtection="0">
      <alignment horizontal="left" vertical="center" indent="1"/>
    </xf>
    <xf numFmtId="4" fontId="45" fillId="0" borderId="58" applyNumberFormat="0" applyProtection="0">
      <alignment horizontal="right" vertical="center"/>
    </xf>
    <xf numFmtId="4" fontId="45" fillId="51" borderId="58" applyNumberFormat="0" applyProtection="0">
      <alignment horizontal="left" vertical="center" indent="1"/>
    </xf>
    <xf numFmtId="4" fontId="40" fillId="119" borderId="8" applyNumberFormat="0" applyProtection="0">
      <alignment horizontal="right" vertical="center"/>
    </xf>
    <xf numFmtId="0" fontId="36" fillId="101" borderId="8" applyNumberFormat="0" applyAlignment="0" applyProtection="0"/>
    <xf numFmtId="0" fontId="45" fillId="26" borderId="58" applyNumberFormat="0" applyFont="0" applyAlignment="0" applyProtection="0"/>
    <xf numFmtId="0" fontId="18" fillId="4" borderId="7"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4" fillId="72" borderId="0" applyNumberFormat="0" applyBorder="0" applyAlignment="0" applyProtection="0"/>
    <xf numFmtId="0" fontId="104" fillId="76" borderId="0" applyNumberFormat="0" applyBorder="0" applyAlignment="0" applyProtection="0"/>
    <xf numFmtId="0" fontId="104" fillId="80" borderId="0" applyNumberFormat="0" applyBorder="0" applyAlignment="0" applyProtection="0"/>
    <xf numFmtId="175" fontId="25" fillId="28" borderId="84" applyNumberFormat="0" applyAlignment="0" applyProtection="0"/>
    <xf numFmtId="175" fontId="33" fillId="27" borderId="84" applyNumberFormat="0" applyAlignment="0" applyProtection="0"/>
    <xf numFmtId="175" fontId="16" fillId="26" borderId="85" applyNumberFormat="0" applyFont="0" applyAlignment="0" applyProtection="0"/>
    <xf numFmtId="175" fontId="36" fillId="28" borderId="86" applyNumberFormat="0" applyAlignment="0" applyProtection="0"/>
    <xf numFmtId="4" fontId="37" fillId="33" borderId="87" applyNumberFormat="0" applyProtection="0">
      <alignment vertical="center"/>
    </xf>
    <xf numFmtId="4" fontId="38" fillId="33" borderId="87" applyNumberFormat="0" applyProtection="0">
      <alignment vertical="center"/>
    </xf>
    <xf numFmtId="4" fontId="37" fillId="33" borderId="87" applyNumberFormat="0" applyProtection="0">
      <alignment horizontal="left" vertical="center" indent="1"/>
    </xf>
    <xf numFmtId="175" fontId="37" fillId="33" borderId="87" applyNumberFormat="0" applyProtection="0">
      <alignment horizontal="left" vertical="top" indent="1"/>
    </xf>
    <xf numFmtId="4" fontId="18" fillId="7" borderId="87" applyNumberFormat="0" applyProtection="0">
      <alignment horizontal="right" vertical="center"/>
    </xf>
    <xf numFmtId="4" fontId="18" fillId="3" borderId="87" applyNumberFormat="0" applyProtection="0">
      <alignment horizontal="right" vertical="center"/>
    </xf>
    <xf numFmtId="4" fontId="18" fillId="34" borderId="87" applyNumberFormat="0" applyProtection="0">
      <alignment horizontal="right" vertical="center"/>
    </xf>
    <xf numFmtId="4" fontId="18" fillId="35" borderId="87" applyNumberFormat="0" applyProtection="0">
      <alignment horizontal="right" vertical="center"/>
    </xf>
    <xf numFmtId="4" fontId="18" fillId="36" borderId="87" applyNumberFormat="0" applyProtection="0">
      <alignment horizontal="right" vertical="center"/>
    </xf>
    <xf numFmtId="4" fontId="18" fillId="37" borderId="87" applyNumberFormat="0" applyProtection="0">
      <alignment horizontal="right" vertical="center"/>
    </xf>
    <xf numFmtId="4" fontId="18" fillId="9" borderId="87" applyNumberFormat="0" applyProtection="0">
      <alignment horizontal="right" vertical="center"/>
    </xf>
    <xf numFmtId="4" fontId="18" fillId="38" borderId="87" applyNumberFormat="0" applyProtection="0">
      <alignment horizontal="right" vertical="center"/>
    </xf>
    <xf numFmtId="4" fontId="18" fillId="39" borderId="87" applyNumberFormat="0" applyProtection="0">
      <alignment horizontal="right" vertical="center"/>
    </xf>
    <xf numFmtId="4" fontId="18" fillId="2" borderId="87" applyNumberFormat="0" applyProtection="0">
      <alignment horizontal="right" vertical="center"/>
    </xf>
    <xf numFmtId="175" fontId="16" fillId="8" borderId="87" applyNumberFormat="0" applyProtection="0">
      <alignment horizontal="left" vertical="center" indent="1"/>
    </xf>
    <xf numFmtId="175" fontId="16" fillId="8" borderId="87" applyNumberFormat="0" applyProtection="0">
      <alignment horizontal="left" vertical="top" indent="1"/>
    </xf>
    <xf numFmtId="175" fontId="16" fillId="2" borderId="87" applyNumberFormat="0" applyProtection="0">
      <alignment horizontal="left" vertical="center" indent="1"/>
    </xf>
    <xf numFmtId="175" fontId="16" fillId="2" borderId="87" applyNumberFormat="0" applyProtection="0">
      <alignment horizontal="left" vertical="top" indent="1"/>
    </xf>
    <xf numFmtId="175" fontId="16" fillId="6" borderId="87" applyNumberFormat="0" applyProtection="0">
      <alignment horizontal="left" vertical="center" indent="1"/>
    </xf>
    <xf numFmtId="175" fontId="16" fillId="6" borderId="87" applyNumberFormat="0" applyProtection="0">
      <alignment horizontal="left" vertical="top" indent="1"/>
    </xf>
    <xf numFmtId="175" fontId="16" fillId="41" borderId="87" applyNumberFormat="0" applyProtection="0">
      <alignment horizontal="left" vertical="center" indent="1"/>
    </xf>
    <xf numFmtId="175" fontId="16" fillId="41" borderId="87" applyNumberFormat="0" applyProtection="0">
      <alignment horizontal="left" vertical="top" indent="1"/>
    </xf>
    <xf numFmtId="4" fontId="18" fillId="4" borderId="87" applyNumberFormat="0" applyProtection="0">
      <alignment vertical="center"/>
    </xf>
    <xf numFmtId="4" fontId="40" fillId="4" borderId="87" applyNumberFormat="0" applyProtection="0">
      <alignment vertical="center"/>
    </xf>
    <xf numFmtId="4" fontId="18" fillId="4" borderId="87" applyNumberFormat="0" applyProtection="0">
      <alignment horizontal="left" vertical="center" indent="1"/>
    </xf>
    <xf numFmtId="175" fontId="18" fillId="4" borderId="87" applyNumberFormat="0" applyProtection="0">
      <alignment horizontal="left" vertical="top" indent="1"/>
    </xf>
    <xf numFmtId="4" fontId="18" fillId="41" borderId="87" applyNumberFormat="0" applyProtection="0">
      <alignment horizontal="right" vertical="center"/>
    </xf>
    <xf numFmtId="4" fontId="40" fillId="41" borderId="87" applyNumberFormat="0" applyProtection="0">
      <alignment horizontal="right" vertical="center"/>
    </xf>
    <xf numFmtId="4" fontId="18" fillId="2" borderId="87" applyNumberFormat="0" applyProtection="0">
      <alignment horizontal="left" vertical="center" indent="1"/>
    </xf>
    <xf numFmtId="175" fontId="18" fillId="2" borderId="87" applyNumberFormat="0" applyProtection="0">
      <alignment horizontal="left" vertical="top" indent="1"/>
    </xf>
    <xf numFmtId="4" fontId="42" fillId="41" borderId="87" applyNumberFormat="0" applyProtection="0">
      <alignment horizontal="right" vertical="center"/>
    </xf>
    <xf numFmtId="175" fontId="27" fillId="0" borderId="88" applyNumberFormat="0" applyFill="0" applyAlignment="0" applyProtection="0"/>
    <xf numFmtId="4" fontId="18" fillId="7" borderId="87" applyNumberFormat="0" applyProtection="0">
      <alignment horizontal="right" vertical="center"/>
    </xf>
    <xf numFmtId="4" fontId="18" fillId="3" borderId="87" applyNumberFormat="0" applyProtection="0">
      <alignment horizontal="right" vertical="center"/>
    </xf>
    <xf numFmtId="4" fontId="18" fillId="34" borderId="87" applyNumberFormat="0" applyProtection="0">
      <alignment horizontal="right" vertical="center"/>
    </xf>
    <xf numFmtId="4" fontId="18" fillId="35" borderId="87" applyNumberFormat="0" applyProtection="0">
      <alignment horizontal="right" vertical="center"/>
    </xf>
    <xf numFmtId="4" fontId="18" fillId="36" borderId="87" applyNumberFormat="0" applyProtection="0">
      <alignment horizontal="right" vertical="center"/>
    </xf>
    <xf numFmtId="4" fontId="18" fillId="37" borderId="87" applyNumberFormat="0" applyProtection="0">
      <alignment horizontal="right" vertical="center"/>
    </xf>
    <xf numFmtId="4" fontId="18" fillId="9" borderId="87" applyNumberFormat="0" applyProtection="0">
      <alignment horizontal="right" vertical="center"/>
    </xf>
    <xf numFmtId="4" fontId="18" fillId="38" borderId="87" applyNumberFormat="0" applyProtection="0">
      <alignment horizontal="right" vertical="center"/>
    </xf>
    <xf numFmtId="4" fontId="18" fillId="39" borderId="87" applyNumberFormat="0" applyProtection="0">
      <alignment horizontal="right" vertical="center"/>
    </xf>
    <xf numFmtId="4" fontId="18" fillId="2" borderId="87" applyNumberFormat="0" applyProtection="0">
      <alignment horizontal="right" vertical="center"/>
    </xf>
    <xf numFmtId="4" fontId="18" fillId="4" borderId="87" applyNumberFormat="0" applyProtection="0">
      <alignment vertical="center"/>
    </xf>
    <xf numFmtId="4" fontId="18" fillId="4" borderId="87" applyNumberFormat="0" applyProtection="0">
      <alignment horizontal="left" vertical="center" indent="1"/>
    </xf>
    <xf numFmtId="175" fontId="18" fillId="4" borderId="87" applyNumberFormat="0" applyProtection="0">
      <alignment horizontal="left" vertical="top" indent="1"/>
    </xf>
    <xf numFmtId="4" fontId="18" fillId="41" borderId="87" applyNumberFormat="0" applyProtection="0">
      <alignment horizontal="right" vertical="center"/>
    </xf>
    <xf numFmtId="4" fontId="18" fillId="2" borderId="87" applyNumberFormat="0" applyProtection="0">
      <alignment horizontal="left" vertical="center" indent="1"/>
    </xf>
    <xf numFmtId="175" fontId="18" fillId="2" borderId="87" applyNumberFormat="0" applyProtection="0">
      <alignment horizontal="left" vertical="top" indent="1"/>
    </xf>
    <xf numFmtId="175" fontId="2" fillId="0" borderId="0"/>
    <xf numFmtId="175" fontId="25" fillId="28" borderId="84" applyNumberFormat="0" applyAlignment="0" applyProtection="0"/>
    <xf numFmtId="175" fontId="33" fillId="27" borderId="84" applyNumberFormat="0" applyAlignment="0" applyProtection="0"/>
    <xf numFmtId="175" fontId="16" fillId="26" borderId="85" applyNumberFormat="0" applyFont="0" applyAlignment="0" applyProtection="0"/>
    <xf numFmtId="175" fontId="36" fillId="28" borderId="86" applyNumberFormat="0" applyAlignment="0" applyProtection="0"/>
    <xf numFmtId="175" fontId="27" fillId="0" borderId="88" applyNumberFormat="0" applyFill="0" applyAlignment="0" applyProtection="0"/>
    <xf numFmtId="175" fontId="2" fillId="0" borderId="0"/>
    <xf numFmtId="175" fontId="25" fillId="28" borderId="84" applyNumberFormat="0" applyAlignment="0" applyProtection="0"/>
    <xf numFmtId="175" fontId="33" fillId="27" borderId="84" applyNumberFormat="0" applyAlignment="0" applyProtection="0"/>
    <xf numFmtId="175" fontId="16" fillId="26" borderId="85" applyNumberFormat="0" applyFont="0" applyAlignment="0" applyProtection="0"/>
    <xf numFmtId="175" fontId="36" fillId="28" borderId="86" applyNumberFormat="0" applyAlignment="0" applyProtection="0"/>
    <xf numFmtId="175" fontId="27" fillId="0" borderId="88" applyNumberFormat="0" applyFill="0" applyAlignment="0" applyProtection="0"/>
    <xf numFmtId="175" fontId="2" fillId="0" borderId="0"/>
    <xf numFmtId="175" fontId="2" fillId="0" borderId="0"/>
    <xf numFmtId="175" fontId="25" fillId="28" borderId="84" applyNumberFormat="0" applyAlignment="0" applyProtection="0"/>
    <xf numFmtId="175" fontId="33" fillId="27" borderId="84" applyNumberFormat="0" applyAlignment="0" applyProtection="0"/>
    <xf numFmtId="175" fontId="16" fillId="26" borderId="85" applyNumberFormat="0" applyFont="0" applyAlignment="0" applyProtection="0"/>
    <xf numFmtId="175" fontId="36" fillId="28" borderId="86" applyNumberFormat="0" applyAlignment="0" applyProtection="0"/>
    <xf numFmtId="175" fontId="27" fillId="0" borderId="88" applyNumberFormat="0" applyFill="0" applyAlignment="0" applyProtection="0"/>
    <xf numFmtId="175" fontId="2" fillId="0" borderId="0"/>
    <xf numFmtId="175" fontId="2" fillId="0" borderId="0"/>
    <xf numFmtId="175" fontId="2" fillId="0" borderId="0"/>
    <xf numFmtId="175" fontId="2" fillId="0" borderId="0"/>
    <xf numFmtId="175" fontId="25" fillId="28" borderId="84" applyNumberFormat="0" applyAlignment="0" applyProtection="0"/>
    <xf numFmtId="175" fontId="33" fillId="27" borderId="84" applyNumberFormat="0" applyAlignment="0" applyProtection="0"/>
    <xf numFmtId="175" fontId="16" fillId="26" borderId="85" applyNumberFormat="0" applyFont="0" applyAlignment="0" applyProtection="0"/>
    <xf numFmtId="175" fontId="36" fillId="28" borderId="86" applyNumberFormat="0" applyAlignment="0" applyProtection="0"/>
    <xf numFmtId="175" fontId="27" fillId="0" borderId="88"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4" applyNumberFormat="0" applyAlignment="0" applyProtection="0"/>
    <xf numFmtId="175" fontId="33" fillId="27" borderId="84" applyNumberFormat="0" applyAlignment="0" applyProtection="0"/>
    <xf numFmtId="175" fontId="16" fillId="26" borderId="85" applyNumberFormat="0" applyFont="0" applyAlignment="0" applyProtection="0"/>
    <xf numFmtId="175" fontId="36" fillId="28" borderId="86" applyNumberFormat="0" applyAlignment="0" applyProtection="0"/>
    <xf numFmtId="175" fontId="27" fillId="0" borderId="88"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4" applyNumberFormat="0" applyAlignment="0" applyProtection="0"/>
    <xf numFmtId="175" fontId="33" fillId="27" borderId="84" applyNumberFormat="0" applyAlignment="0" applyProtection="0"/>
    <xf numFmtId="175" fontId="16" fillId="26" borderId="85" applyNumberFormat="0" applyFont="0" applyAlignment="0" applyProtection="0"/>
    <xf numFmtId="175" fontId="36" fillId="28" borderId="86" applyNumberFormat="0" applyAlignment="0" applyProtection="0"/>
    <xf numFmtId="175" fontId="27" fillId="0" borderId="88"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5" fillId="28" borderId="84" applyNumberFormat="0" applyAlignment="0" applyProtection="0"/>
    <xf numFmtId="175" fontId="33" fillId="27" borderId="84" applyNumberFormat="0" applyAlignment="0" applyProtection="0"/>
    <xf numFmtId="175" fontId="16" fillId="26" borderId="85" applyNumberFormat="0" applyFont="0" applyAlignment="0" applyProtection="0"/>
    <xf numFmtId="175" fontId="36" fillId="28" borderId="86" applyNumberFormat="0" applyAlignment="0" applyProtection="0"/>
    <xf numFmtId="175" fontId="27" fillId="0" borderId="88"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4" fontId="45" fillId="0" borderId="89" applyNumberFormat="0" applyProtection="0">
      <alignment horizontal="right" vertical="center"/>
    </xf>
    <xf numFmtId="4" fontId="45" fillId="51" borderId="89" applyNumberFormat="0" applyProtection="0">
      <alignment horizontal="left" vertical="center" indent="1"/>
    </xf>
    <xf numFmtId="43" fontId="2" fillId="0" borderId="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3" borderId="0" applyNumberFormat="0" applyBorder="0" applyAlignment="0" applyProtection="0"/>
    <xf numFmtId="0" fontId="2" fillId="65" borderId="0" applyNumberFormat="0" applyBorder="0" applyAlignment="0" applyProtection="0"/>
    <xf numFmtId="0" fontId="37" fillId="33" borderId="87" applyNumberFormat="0" applyProtection="0">
      <alignment horizontal="left" vertical="top" indent="1"/>
    </xf>
    <xf numFmtId="0" fontId="2" fillId="61" borderId="0" applyNumberFormat="0" applyBorder="0" applyAlignment="0" applyProtection="0"/>
    <xf numFmtId="0" fontId="16" fillId="8" borderId="87" applyNumberFormat="0" applyProtection="0">
      <alignment horizontal="left" vertical="center" indent="1"/>
    </xf>
    <xf numFmtId="0" fontId="16" fillId="8" borderId="87" applyNumberFormat="0" applyProtection="0">
      <alignment horizontal="left" vertical="top" indent="1"/>
    </xf>
    <xf numFmtId="0" fontId="16" fillId="2" borderId="87" applyNumberFormat="0" applyProtection="0">
      <alignment horizontal="left" vertical="center" indent="1"/>
    </xf>
    <xf numFmtId="0" fontId="16" fillId="2" borderId="87" applyNumberFormat="0" applyProtection="0">
      <alignment horizontal="left" vertical="top" indent="1"/>
    </xf>
    <xf numFmtId="0" fontId="16" fillId="6" borderId="87" applyNumberFormat="0" applyProtection="0">
      <alignment horizontal="left" vertical="center" indent="1"/>
    </xf>
    <xf numFmtId="0" fontId="16" fillId="6" borderId="87" applyNumberFormat="0" applyProtection="0">
      <alignment horizontal="left" vertical="top" indent="1"/>
    </xf>
    <xf numFmtId="0" fontId="16" fillId="41" borderId="87" applyNumberFormat="0" applyProtection="0">
      <alignment horizontal="left" vertical="center" indent="1"/>
    </xf>
    <xf numFmtId="0" fontId="16" fillId="41" borderId="87" applyNumberFormat="0" applyProtection="0">
      <alignment horizontal="left" vertical="top" indent="1"/>
    </xf>
    <xf numFmtId="0" fontId="2" fillId="61" borderId="0" applyNumberFormat="0" applyBorder="0" applyAlignment="0" applyProtection="0"/>
    <xf numFmtId="0" fontId="2" fillId="62" borderId="0" applyNumberFormat="0" applyBorder="0" applyAlignment="0" applyProtection="0"/>
    <xf numFmtId="0" fontId="18" fillId="4" borderId="87" applyNumberFormat="0" applyProtection="0">
      <alignment horizontal="left" vertical="top" indent="1"/>
    </xf>
    <xf numFmtId="0" fontId="2" fillId="61" borderId="0" applyNumberFormat="0" applyBorder="0" applyAlignment="0" applyProtection="0"/>
    <xf numFmtId="0" fontId="2" fillId="61" borderId="0" applyNumberFormat="0" applyBorder="0" applyAlignment="0" applyProtection="0"/>
    <xf numFmtId="0" fontId="18" fillId="2" borderId="87" applyNumberFormat="0" applyProtection="0">
      <alignment horizontal="left" vertical="top" indent="1"/>
    </xf>
    <xf numFmtId="0" fontId="2" fillId="69"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1" borderId="0" applyNumberFormat="0" applyBorder="0" applyAlignment="0" applyProtection="0"/>
    <xf numFmtId="0" fontId="2" fillId="82" borderId="0" applyNumberFormat="0" applyBorder="0" applyAlignment="0" applyProtection="0"/>
    <xf numFmtId="0" fontId="2" fillId="0" borderId="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108" fillId="101" borderId="89" applyNumberFormat="0" applyAlignment="0" applyProtection="0"/>
    <xf numFmtId="0" fontId="109" fillId="10" borderId="84"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33" fillId="27" borderId="89" applyNumberFormat="0" applyAlignment="0" applyProtection="0"/>
    <xf numFmtId="0" fontId="115" fillId="11" borderId="84"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18" fillId="4" borderId="85" applyNumberFormat="0" applyFont="0" applyAlignment="0" applyProtection="0"/>
    <xf numFmtId="0" fontId="45" fillId="26" borderId="89" applyNumberFormat="0" applyFont="0" applyAlignment="0" applyProtection="0"/>
    <xf numFmtId="0" fontId="2" fillId="59" borderId="68" applyNumberFormat="0" applyFont="0" applyAlignment="0" applyProtection="0"/>
    <xf numFmtId="0" fontId="36" fillId="101" borderId="86" applyNumberFormat="0" applyAlignment="0" applyProtection="0"/>
    <xf numFmtId="0" fontId="36" fillId="10" borderId="86" applyNumberFormat="0" applyAlignment="0" applyProtection="0"/>
    <xf numFmtId="9" fontId="2" fillId="0" borderId="0" applyFont="0" applyFill="0" applyBorder="0" applyAlignment="0" applyProtection="0"/>
    <xf numFmtId="9" fontId="2" fillId="0" borderId="0" applyFont="0" applyFill="0" applyBorder="0" applyAlignment="0" applyProtection="0"/>
    <xf numFmtId="4" fontId="18" fillId="106" borderId="86" applyNumberFormat="0" applyProtection="0">
      <alignment vertical="center"/>
    </xf>
    <xf numFmtId="4" fontId="18" fillId="106" borderId="86" applyNumberFormat="0" applyProtection="0">
      <alignment vertical="center"/>
    </xf>
    <xf numFmtId="4" fontId="45" fillId="33" borderId="89" applyNumberFormat="0" applyProtection="0">
      <alignment vertical="center"/>
    </xf>
    <xf numFmtId="4" fontId="45" fillId="33" borderId="89" applyNumberFormat="0" applyProtection="0">
      <alignment vertical="center"/>
    </xf>
    <xf numFmtId="4" fontId="45" fillId="33" borderId="89" applyNumberFormat="0" applyProtection="0">
      <alignment vertical="center"/>
    </xf>
    <xf numFmtId="4" fontId="40" fillId="106" borderId="86" applyNumberFormat="0" applyProtection="0">
      <alignment vertical="center"/>
    </xf>
    <xf numFmtId="4" fontId="117" fillId="106" borderId="89" applyNumberFormat="0" applyProtection="0">
      <alignment vertical="center"/>
    </xf>
    <xf numFmtId="4" fontId="18" fillId="106" borderId="86" applyNumberFormat="0" applyProtection="0">
      <alignment horizontal="left" vertical="center" indent="1"/>
    </xf>
    <xf numFmtId="4" fontId="45" fillId="106" borderId="89" applyNumberFormat="0" applyProtection="0">
      <alignment horizontal="left" vertical="center" indent="1"/>
    </xf>
    <xf numFmtId="4" fontId="45" fillId="106" borderId="89" applyNumberFormat="0" applyProtection="0">
      <alignment horizontal="left" vertical="center" indent="1"/>
    </xf>
    <xf numFmtId="4" fontId="45" fillId="106" borderId="89" applyNumberFormat="0" applyProtection="0">
      <alignment horizontal="left" vertical="center" indent="1"/>
    </xf>
    <xf numFmtId="4" fontId="18" fillId="106" borderId="86" applyNumberFormat="0" applyProtection="0">
      <alignment horizontal="left" vertical="center" indent="1"/>
    </xf>
    <xf numFmtId="0" fontId="118" fillId="33" borderId="87" applyNumberFormat="0" applyProtection="0">
      <alignment horizontal="left" vertical="top" indent="1"/>
    </xf>
    <xf numFmtId="0" fontId="16" fillId="107" borderId="86" applyNumberFormat="0" applyProtection="0">
      <alignment horizontal="left" vertical="center" indent="1"/>
    </xf>
    <xf numFmtId="4" fontId="45" fillId="51" borderId="89" applyNumberFormat="0" applyProtection="0">
      <alignment horizontal="left" vertical="center" indent="1"/>
    </xf>
    <xf numFmtId="4" fontId="45" fillId="51" borderId="89" applyNumberFormat="0" applyProtection="0">
      <alignment horizontal="left" vertical="center" indent="1"/>
    </xf>
    <xf numFmtId="4" fontId="45" fillId="51" borderId="89" applyNumberFormat="0" applyProtection="0">
      <alignment horizontal="left" vertical="center" indent="1"/>
    </xf>
    <xf numFmtId="4" fontId="18" fillId="108" borderId="86" applyNumberFormat="0" applyProtection="0">
      <alignment horizontal="right" vertical="center"/>
    </xf>
    <xf numFmtId="4" fontId="45" fillId="7" borderId="89" applyNumberFormat="0" applyProtection="0">
      <alignment horizontal="right" vertical="center"/>
    </xf>
    <xf numFmtId="4" fontId="45" fillId="7" borderId="89" applyNumberFormat="0" applyProtection="0">
      <alignment horizontal="right" vertical="center"/>
    </xf>
    <xf numFmtId="4" fontId="45" fillId="7" borderId="89" applyNumberFormat="0" applyProtection="0">
      <alignment horizontal="right" vertical="center"/>
    </xf>
    <xf numFmtId="4" fontId="18" fillId="109" borderId="86" applyNumberFormat="0" applyProtection="0">
      <alignment horizontal="right" vertical="center"/>
    </xf>
    <xf numFmtId="4" fontId="45" fillId="110" borderId="89" applyNumberFormat="0" applyProtection="0">
      <alignment horizontal="right" vertical="center"/>
    </xf>
    <xf numFmtId="4" fontId="45" fillId="110" borderId="89" applyNumberFormat="0" applyProtection="0">
      <alignment horizontal="right" vertical="center"/>
    </xf>
    <xf numFmtId="4" fontId="45" fillId="110" borderId="89" applyNumberFormat="0" applyProtection="0">
      <alignment horizontal="right" vertical="center"/>
    </xf>
    <xf numFmtId="4" fontId="18" fillId="111" borderId="86" applyNumberFormat="0" applyProtection="0">
      <alignment horizontal="right" vertical="center"/>
    </xf>
    <xf numFmtId="4" fontId="45" fillId="34" borderId="90" applyNumberFormat="0" applyProtection="0">
      <alignment horizontal="right" vertical="center"/>
    </xf>
    <xf numFmtId="4" fontId="45" fillId="34" borderId="90" applyNumberFormat="0" applyProtection="0">
      <alignment horizontal="right" vertical="center"/>
    </xf>
    <xf numFmtId="4" fontId="45" fillId="34" borderId="90" applyNumberFormat="0" applyProtection="0">
      <alignment horizontal="right" vertical="center"/>
    </xf>
    <xf numFmtId="4" fontId="18" fillId="112" borderId="86" applyNumberFormat="0" applyProtection="0">
      <alignment horizontal="right" vertical="center"/>
    </xf>
    <xf numFmtId="4" fontId="45" fillId="35" borderId="89" applyNumberFormat="0" applyProtection="0">
      <alignment horizontal="right" vertical="center"/>
    </xf>
    <xf numFmtId="4" fontId="45" fillId="35" borderId="89" applyNumberFormat="0" applyProtection="0">
      <alignment horizontal="right" vertical="center"/>
    </xf>
    <xf numFmtId="4" fontId="45" fillId="35" borderId="89" applyNumberFormat="0" applyProtection="0">
      <alignment horizontal="right" vertical="center"/>
    </xf>
    <xf numFmtId="4" fontId="18" fillId="113" borderId="86" applyNumberFormat="0" applyProtection="0">
      <alignment horizontal="right" vertical="center"/>
    </xf>
    <xf numFmtId="4" fontId="45" fillId="36" borderId="89" applyNumberFormat="0" applyProtection="0">
      <alignment horizontal="right" vertical="center"/>
    </xf>
    <xf numFmtId="4" fontId="45" fillId="36" borderId="89" applyNumberFormat="0" applyProtection="0">
      <alignment horizontal="right" vertical="center"/>
    </xf>
    <xf numFmtId="4" fontId="45" fillId="36" borderId="89" applyNumberFormat="0" applyProtection="0">
      <alignment horizontal="right" vertical="center"/>
    </xf>
    <xf numFmtId="4" fontId="18" fillId="114" borderId="86" applyNumberFormat="0" applyProtection="0">
      <alignment horizontal="right" vertical="center"/>
    </xf>
    <xf numFmtId="4" fontId="45" fillId="37" borderId="89" applyNumberFormat="0" applyProtection="0">
      <alignment horizontal="right" vertical="center"/>
    </xf>
    <xf numFmtId="4" fontId="45" fillId="37" borderId="89" applyNumberFormat="0" applyProtection="0">
      <alignment horizontal="right" vertical="center"/>
    </xf>
    <xf numFmtId="4" fontId="45" fillId="37" borderId="89" applyNumberFormat="0" applyProtection="0">
      <alignment horizontal="right" vertical="center"/>
    </xf>
    <xf numFmtId="4" fontId="18" fillId="115" borderId="86" applyNumberFormat="0" applyProtection="0">
      <alignment horizontal="right" vertical="center"/>
    </xf>
    <xf numFmtId="4" fontId="45" fillId="9" borderId="89" applyNumberFormat="0" applyProtection="0">
      <alignment horizontal="right" vertical="center"/>
    </xf>
    <xf numFmtId="4" fontId="45" fillId="9" borderId="89" applyNumberFormat="0" applyProtection="0">
      <alignment horizontal="right" vertical="center"/>
    </xf>
    <xf numFmtId="4" fontId="45" fillId="9" borderId="89" applyNumberFormat="0" applyProtection="0">
      <alignment horizontal="right" vertical="center"/>
    </xf>
    <xf numFmtId="4" fontId="18" fillId="116" borderId="86" applyNumberFormat="0" applyProtection="0">
      <alignment horizontal="right" vertical="center"/>
    </xf>
    <xf numFmtId="4" fontId="45" fillId="38" borderId="89" applyNumberFormat="0" applyProtection="0">
      <alignment horizontal="right" vertical="center"/>
    </xf>
    <xf numFmtId="4" fontId="45" fillId="38" borderId="89" applyNumberFormat="0" applyProtection="0">
      <alignment horizontal="right" vertical="center"/>
    </xf>
    <xf numFmtId="4" fontId="45" fillId="38" borderId="89" applyNumberFormat="0" applyProtection="0">
      <alignment horizontal="right" vertical="center"/>
    </xf>
    <xf numFmtId="4" fontId="18" fillId="117" borderId="86" applyNumberFormat="0" applyProtection="0">
      <alignment horizontal="right" vertical="center"/>
    </xf>
    <xf numFmtId="4" fontId="45" fillId="39" borderId="89" applyNumberFormat="0" applyProtection="0">
      <alignment horizontal="right" vertical="center"/>
    </xf>
    <xf numFmtId="4" fontId="45" fillId="39" borderId="89" applyNumberFormat="0" applyProtection="0">
      <alignment horizontal="right" vertical="center"/>
    </xf>
    <xf numFmtId="4" fontId="45" fillId="39" borderId="89" applyNumberFormat="0" applyProtection="0">
      <alignment horizontal="right" vertical="center"/>
    </xf>
    <xf numFmtId="4" fontId="37" fillId="118" borderId="86" applyNumberFormat="0" applyProtection="0">
      <alignment horizontal="left" vertical="center" indent="1"/>
    </xf>
    <xf numFmtId="4" fontId="45" fillId="40" borderId="90" applyNumberFormat="0" applyProtection="0">
      <alignment horizontal="left" vertical="center" indent="1"/>
    </xf>
    <xf numFmtId="4" fontId="45" fillId="40" borderId="90" applyNumberFormat="0" applyProtection="0">
      <alignment horizontal="left" vertical="center" indent="1"/>
    </xf>
    <xf numFmtId="4" fontId="45" fillId="40" borderId="90" applyNumberFormat="0" applyProtection="0">
      <alignment horizontal="left" vertical="center" indent="1"/>
    </xf>
    <xf numFmtId="4" fontId="18" fillId="119" borderId="91" applyNumberFormat="0" applyProtection="0">
      <alignment horizontal="left" vertical="center" indent="1"/>
    </xf>
    <xf numFmtId="4" fontId="16" fillId="8" borderId="90" applyNumberFormat="0" applyProtection="0">
      <alignment horizontal="left" vertical="center" indent="1"/>
    </xf>
    <xf numFmtId="4" fontId="16" fillId="8" borderId="90" applyNumberFormat="0" applyProtection="0">
      <alignment horizontal="left" vertical="center" indent="1"/>
    </xf>
    <xf numFmtId="0" fontId="16" fillId="107" borderId="86" applyNumberFormat="0" applyProtection="0">
      <alignment horizontal="left" vertical="center" indent="1"/>
    </xf>
    <xf numFmtId="4" fontId="45" fillId="2" borderId="89" applyNumberFormat="0" applyProtection="0">
      <alignment horizontal="right" vertical="center"/>
    </xf>
    <xf numFmtId="4" fontId="45" fillId="2" borderId="89" applyNumberFormat="0" applyProtection="0">
      <alignment horizontal="right" vertical="center"/>
    </xf>
    <xf numFmtId="4" fontId="45" fillId="2" borderId="89" applyNumberFormat="0" applyProtection="0">
      <alignment horizontal="right" vertical="center"/>
    </xf>
    <xf numFmtId="4" fontId="18" fillId="119" borderId="86" applyNumberFormat="0" applyProtection="0">
      <alignment horizontal="left" vertical="center" indent="1"/>
    </xf>
    <xf numFmtId="4" fontId="45" fillId="41" borderId="90" applyNumberFormat="0" applyProtection="0">
      <alignment horizontal="left" vertical="center" indent="1"/>
    </xf>
    <xf numFmtId="4" fontId="45" fillId="41" borderId="90" applyNumberFormat="0" applyProtection="0">
      <alignment horizontal="left" vertical="center" indent="1"/>
    </xf>
    <xf numFmtId="4" fontId="45" fillId="41" borderId="90" applyNumberFormat="0" applyProtection="0">
      <alignment horizontal="left" vertical="center" indent="1"/>
    </xf>
    <xf numFmtId="4" fontId="18" fillId="46" borderId="86" applyNumberFormat="0" applyProtection="0">
      <alignment horizontal="left" vertical="center" indent="1"/>
    </xf>
    <xf numFmtId="4" fontId="45" fillId="2" borderId="90" applyNumberFormat="0" applyProtection="0">
      <alignment horizontal="left" vertical="center" indent="1"/>
    </xf>
    <xf numFmtId="4" fontId="45" fillId="2" borderId="90" applyNumberFormat="0" applyProtection="0">
      <alignment horizontal="left" vertical="center" indent="1"/>
    </xf>
    <xf numFmtId="4" fontId="45" fillId="2" borderId="90" applyNumberFormat="0" applyProtection="0">
      <alignment horizontal="left" vertical="center" indent="1"/>
    </xf>
    <xf numFmtId="0" fontId="16" fillId="46" borderId="86" applyNumberFormat="0" applyProtection="0">
      <alignment horizontal="left" vertical="center" indent="1"/>
    </xf>
    <xf numFmtId="0" fontId="45" fillId="10" borderId="89" applyNumberFormat="0" applyProtection="0">
      <alignment horizontal="left" vertical="center" indent="1"/>
    </xf>
    <xf numFmtId="0" fontId="45" fillId="10" borderId="89" applyNumberFormat="0" applyProtection="0">
      <alignment horizontal="left" vertical="center" indent="1"/>
    </xf>
    <xf numFmtId="0" fontId="45" fillId="10" borderId="89" applyNumberFormat="0" applyProtection="0">
      <alignment horizontal="left" vertical="center" indent="1"/>
    </xf>
    <xf numFmtId="0" fontId="16" fillId="46" borderId="86" applyNumberFormat="0" applyProtection="0">
      <alignment horizontal="left" vertical="center" indent="1"/>
    </xf>
    <xf numFmtId="0" fontId="45" fillId="8" borderId="87" applyNumberFormat="0" applyProtection="0">
      <alignment horizontal="left" vertical="top" indent="1"/>
    </xf>
    <xf numFmtId="0" fontId="16" fillId="45" borderId="86" applyNumberFormat="0" applyProtection="0">
      <alignment horizontal="left" vertical="center" indent="1"/>
    </xf>
    <xf numFmtId="0" fontId="45" fillId="121" borderId="89" applyNumberFormat="0" applyProtection="0">
      <alignment horizontal="left" vertical="center" indent="1"/>
    </xf>
    <xf numFmtId="0" fontId="45" fillId="121" borderId="89" applyNumberFormat="0" applyProtection="0">
      <alignment horizontal="left" vertical="center" indent="1"/>
    </xf>
    <xf numFmtId="0" fontId="45" fillId="121" borderId="89" applyNumberFormat="0" applyProtection="0">
      <alignment horizontal="left" vertical="center" indent="1"/>
    </xf>
    <xf numFmtId="0" fontId="16" fillId="45" borderId="86" applyNumberFormat="0" applyProtection="0">
      <alignment horizontal="left" vertical="center" indent="1"/>
    </xf>
    <xf numFmtId="0" fontId="45" fillId="2" borderId="87" applyNumberFormat="0" applyProtection="0">
      <alignment horizontal="left" vertical="top" indent="1"/>
    </xf>
    <xf numFmtId="0" fontId="16" fillId="122" borderId="86" applyNumberFormat="0" applyProtection="0">
      <alignment horizontal="left" vertical="center" indent="1"/>
    </xf>
    <xf numFmtId="0" fontId="45" fillId="6" borderId="89" applyNumberFormat="0" applyProtection="0">
      <alignment horizontal="left" vertical="center" indent="1"/>
    </xf>
    <xf numFmtId="0" fontId="45" fillId="6" borderId="89" applyNumberFormat="0" applyProtection="0">
      <alignment horizontal="left" vertical="center" indent="1"/>
    </xf>
    <xf numFmtId="0" fontId="45" fillId="6" borderId="89" applyNumberFormat="0" applyProtection="0">
      <alignment horizontal="left" vertical="center" indent="1"/>
    </xf>
    <xf numFmtId="0" fontId="16" fillId="122" borderId="86" applyNumberFormat="0" applyProtection="0">
      <alignment horizontal="left" vertical="center" indent="1"/>
    </xf>
    <xf numFmtId="0" fontId="45" fillId="6" borderId="87" applyNumberFormat="0" applyProtection="0">
      <alignment horizontal="left" vertical="top" indent="1"/>
    </xf>
    <xf numFmtId="0" fontId="16" fillId="107" borderId="86" applyNumberFormat="0" applyProtection="0">
      <alignment horizontal="left" vertical="center" indent="1"/>
    </xf>
    <xf numFmtId="0" fontId="45" fillId="41" borderId="89" applyNumberFormat="0" applyProtection="0">
      <alignment horizontal="left" vertical="center" indent="1"/>
    </xf>
    <xf numFmtId="0" fontId="45" fillId="41" borderId="89" applyNumberFormat="0" applyProtection="0">
      <alignment horizontal="left" vertical="center" indent="1"/>
    </xf>
    <xf numFmtId="0" fontId="45" fillId="41" borderId="89" applyNumberFormat="0" applyProtection="0">
      <alignment horizontal="left" vertical="center" indent="1"/>
    </xf>
    <xf numFmtId="0" fontId="16" fillId="107" borderId="86" applyNumberFormat="0" applyProtection="0">
      <alignment horizontal="left" vertical="center" indent="1"/>
    </xf>
    <xf numFmtId="0" fontId="45" fillId="41" borderId="87"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8" borderId="92" applyBorder="0"/>
    <xf numFmtId="4" fontId="18" fillId="123" borderId="86" applyNumberFormat="0" applyProtection="0">
      <alignment vertical="center"/>
    </xf>
    <xf numFmtId="4" fontId="120" fillId="4" borderId="87" applyNumberFormat="0" applyProtection="0">
      <alignment vertical="center"/>
    </xf>
    <xf numFmtId="4" fontId="40" fillId="123" borderId="86" applyNumberFormat="0" applyProtection="0">
      <alignment vertical="center"/>
    </xf>
    <xf numFmtId="4" fontId="18" fillId="123" borderId="86" applyNumberFormat="0" applyProtection="0">
      <alignment horizontal="left" vertical="center" indent="1"/>
    </xf>
    <xf numFmtId="4" fontId="120" fillId="10" borderId="87" applyNumberFormat="0" applyProtection="0">
      <alignment horizontal="left" vertical="center" indent="1"/>
    </xf>
    <xf numFmtId="4" fontId="18" fillId="123" borderId="86" applyNumberFormat="0" applyProtection="0">
      <alignment horizontal="left" vertical="center" indent="1"/>
    </xf>
    <xf numFmtId="0" fontId="120" fillId="4" borderId="87" applyNumberFormat="0" applyProtection="0">
      <alignment horizontal="left" vertical="top" indent="1"/>
    </xf>
    <xf numFmtId="4" fontId="18" fillId="119" borderId="86" applyNumberFormat="0" applyProtection="0">
      <alignment horizontal="right" vertical="center"/>
    </xf>
    <xf numFmtId="4" fontId="18" fillId="119" borderId="86" applyNumberFormat="0" applyProtection="0">
      <alignment horizontal="right" vertical="center"/>
    </xf>
    <xf numFmtId="4" fontId="45" fillId="0" borderId="89" applyNumberFormat="0" applyProtection="0">
      <alignment horizontal="right" vertical="center"/>
    </xf>
    <xf numFmtId="4" fontId="45" fillId="0" borderId="89" applyNumberFormat="0" applyProtection="0">
      <alignment horizontal="right" vertical="center"/>
    </xf>
    <xf numFmtId="4" fontId="45" fillId="0" borderId="89" applyNumberFormat="0" applyProtection="0">
      <alignment horizontal="right" vertical="center"/>
    </xf>
    <xf numFmtId="4" fontId="40" fillId="119" borderId="86" applyNumberFormat="0" applyProtection="0">
      <alignment horizontal="right" vertical="center"/>
    </xf>
    <xf numFmtId="4" fontId="117" fillId="43" borderId="89" applyNumberFormat="0" applyProtection="0">
      <alignment horizontal="right" vertical="center"/>
    </xf>
    <xf numFmtId="0" fontId="16" fillId="107" borderId="86" applyNumberFormat="0" applyProtection="0">
      <alignment horizontal="left" vertical="center" indent="1"/>
    </xf>
    <xf numFmtId="4" fontId="45" fillId="51" borderId="89" applyNumberFormat="0" applyProtection="0">
      <alignment horizontal="left" vertical="center" indent="1"/>
    </xf>
    <xf numFmtId="4" fontId="45" fillId="51" borderId="89" applyNumberFormat="0" applyProtection="0">
      <alignment horizontal="left" vertical="center" indent="1"/>
    </xf>
    <xf numFmtId="4" fontId="45" fillId="51" borderId="89" applyNumberFormat="0" applyProtection="0">
      <alignment horizontal="left" vertical="center" indent="1"/>
    </xf>
    <xf numFmtId="0" fontId="16" fillId="107" borderId="86" applyNumberFormat="0" applyProtection="0">
      <alignment horizontal="left" vertical="center" indent="1"/>
    </xf>
    <xf numFmtId="0" fontId="120" fillId="2" borderId="87" applyNumberFormat="0" applyProtection="0">
      <alignment horizontal="left" vertical="top" indent="1"/>
    </xf>
    <xf numFmtId="4" fontId="122" fillId="42" borderId="90" applyNumberFormat="0" applyProtection="0">
      <alignment horizontal="left" vertical="center" indent="1"/>
    </xf>
    <xf numFmtId="4" fontId="42" fillId="119" borderId="86" applyNumberFormat="0" applyProtection="0">
      <alignment horizontal="right" vertical="center"/>
    </xf>
    <xf numFmtId="4" fontId="123" fillId="5" borderId="89" applyNumberFormat="0" applyProtection="0">
      <alignment horizontal="right" vertical="center"/>
    </xf>
    <xf numFmtId="0" fontId="27" fillId="0" borderId="88" applyNumberFormat="0" applyFill="0" applyAlignment="0" applyProtection="0"/>
    <xf numFmtId="0" fontId="27" fillId="0" borderId="93" applyNumberFormat="0" applyFill="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8"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8"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8"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59" borderId="68"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85" applyNumberFormat="0" applyFont="0" applyAlignment="0" applyProtection="0"/>
    <xf numFmtId="0" fontId="2" fillId="0" borderId="0"/>
    <xf numFmtId="44" fontId="2" fillId="0" borderId="0" applyFont="0" applyFill="0" applyBorder="0" applyAlignment="0" applyProtection="0"/>
    <xf numFmtId="0" fontId="2" fillId="0" borderId="0"/>
    <xf numFmtId="0" fontId="2" fillId="59" borderId="68" applyNumberFormat="0" applyFont="0" applyAlignment="0" applyProtection="0"/>
    <xf numFmtId="0" fontId="2" fillId="0" borderId="0"/>
    <xf numFmtId="0" fontId="2" fillId="0" borderId="0"/>
    <xf numFmtId="0" fontId="2" fillId="0" borderId="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59" borderId="6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8"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8"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8" applyNumberFormat="0" applyFont="0" applyAlignment="0" applyProtection="0"/>
    <xf numFmtId="43" fontId="2" fillId="0" borderId="0" applyFont="0" applyFill="0" applyBorder="0" applyAlignment="0" applyProtection="0"/>
    <xf numFmtId="4" fontId="45" fillId="0" borderId="89" applyNumberFormat="0" applyProtection="0">
      <alignment horizontal="right" vertical="center"/>
    </xf>
    <xf numFmtId="4" fontId="18" fillId="123" borderId="86" applyNumberFormat="0" applyProtection="0">
      <alignment vertical="center"/>
    </xf>
    <xf numFmtId="4" fontId="45" fillId="34" borderId="90" applyNumberFormat="0" applyProtection="0">
      <alignment horizontal="right" vertical="center"/>
    </xf>
    <xf numFmtId="4" fontId="45" fillId="40" borderId="90" applyNumberFormat="0" applyProtection="0">
      <alignment horizontal="left" vertical="center" indent="1"/>
    </xf>
    <xf numFmtId="4" fontId="45" fillId="37" borderId="89" applyNumberFormat="0" applyProtection="0">
      <alignment horizontal="right" vertical="center"/>
    </xf>
    <xf numFmtId="4" fontId="40" fillId="106" borderId="86" applyNumberFormat="0" applyProtection="0">
      <alignment vertical="center"/>
    </xf>
    <xf numFmtId="0" fontId="16" fillId="107" borderId="86" applyNumberFormat="0" applyProtection="0">
      <alignment horizontal="left" vertical="center" indent="1"/>
    </xf>
    <xf numFmtId="4" fontId="45" fillId="37" borderId="89" applyNumberFormat="0" applyProtection="0">
      <alignment horizontal="right" vertical="center"/>
    </xf>
    <xf numFmtId="4" fontId="45" fillId="0" borderId="89" applyNumberFormat="0" applyProtection="0">
      <alignment horizontal="right" vertical="center"/>
    </xf>
    <xf numFmtId="0" fontId="45" fillId="41" borderId="89" applyNumberFormat="0" applyProtection="0">
      <alignment horizontal="left" vertical="center" indent="1"/>
    </xf>
    <xf numFmtId="0" fontId="16" fillId="46" borderId="86" applyNumberFormat="0" applyProtection="0">
      <alignment horizontal="left" vertical="center" indent="1"/>
    </xf>
    <xf numFmtId="4" fontId="18" fillId="106" borderId="86" applyNumberFormat="0" applyProtection="0">
      <alignment horizontal="left" vertical="center" indent="1"/>
    </xf>
    <xf numFmtId="4" fontId="18" fillId="119" borderId="91" applyNumberFormat="0" applyProtection="0">
      <alignment horizontal="left" vertical="center" indent="1"/>
    </xf>
    <xf numFmtId="0" fontId="45" fillId="10" borderId="89" applyNumberFormat="0" applyProtection="0">
      <alignment horizontal="left" vertical="center" indent="1"/>
    </xf>
    <xf numFmtId="4" fontId="45" fillId="35" borderId="89" applyNumberFormat="0" applyProtection="0">
      <alignment horizontal="right" vertical="center"/>
    </xf>
    <xf numFmtId="0" fontId="118" fillId="33" borderId="87" applyNumberFormat="0" applyProtection="0">
      <alignment horizontal="left" vertical="top" indent="1"/>
    </xf>
    <xf numFmtId="0" fontId="119" fillId="8" borderId="92" applyBorder="0"/>
    <xf numFmtId="0" fontId="45" fillId="121" borderId="89" applyNumberFormat="0" applyProtection="0">
      <alignment horizontal="left" vertical="center" indent="1"/>
    </xf>
    <xf numFmtId="0" fontId="45" fillId="41" borderId="87" applyNumberFormat="0" applyProtection="0">
      <alignment horizontal="left" vertical="top" indent="1"/>
    </xf>
    <xf numFmtId="4" fontId="45" fillId="39" borderId="89" applyNumberFormat="0" applyProtection="0">
      <alignment horizontal="right" vertical="center"/>
    </xf>
    <xf numFmtId="4" fontId="45" fillId="35" borderId="89" applyNumberFormat="0" applyProtection="0">
      <alignment horizontal="right" vertical="center"/>
    </xf>
    <xf numFmtId="0" fontId="45" fillId="10" borderId="89" applyNumberFormat="0" applyProtection="0">
      <alignment horizontal="left" vertical="center" indent="1"/>
    </xf>
    <xf numFmtId="4" fontId="18" fillId="113" borderId="86" applyNumberFormat="0" applyProtection="0">
      <alignment horizontal="right" vertical="center"/>
    </xf>
    <xf numFmtId="0" fontId="45" fillId="10" borderId="89" applyNumberFormat="0" applyProtection="0">
      <alignment horizontal="left" vertical="center" indent="1"/>
    </xf>
    <xf numFmtId="4" fontId="123" fillId="5" borderId="89" applyNumberFormat="0" applyProtection="0">
      <alignment horizontal="right" vertical="center"/>
    </xf>
    <xf numFmtId="4" fontId="18" fillId="117" borderId="86" applyNumberFormat="0" applyProtection="0">
      <alignment horizontal="right" vertical="center"/>
    </xf>
    <xf numFmtId="4" fontId="45" fillId="33" borderId="89" applyNumberFormat="0" applyProtection="0">
      <alignment vertical="center"/>
    </xf>
    <xf numFmtId="4" fontId="45" fillId="37" borderId="89" applyNumberFormat="0" applyProtection="0">
      <alignment horizontal="right" vertical="center"/>
    </xf>
    <xf numFmtId="0" fontId="45" fillId="121" borderId="89" applyNumberFormat="0" applyProtection="0">
      <alignment horizontal="left" vertical="center" indent="1"/>
    </xf>
    <xf numFmtId="4" fontId="18" fillId="46" borderId="86" applyNumberFormat="0" applyProtection="0">
      <alignment horizontal="left" vertical="center" indent="1"/>
    </xf>
    <xf numFmtId="4" fontId="45" fillId="37" borderId="89" applyNumberFormat="0" applyProtection="0">
      <alignment horizontal="right" vertical="center"/>
    </xf>
    <xf numFmtId="4" fontId="37" fillId="118" borderId="86" applyNumberFormat="0" applyProtection="0">
      <alignment horizontal="left" vertical="center" indent="1"/>
    </xf>
    <xf numFmtId="4" fontId="45" fillId="9" borderId="89" applyNumberFormat="0" applyProtection="0">
      <alignment horizontal="right" vertical="center"/>
    </xf>
    <xf numFmtId="0" fontId="45" fillId="6" borderId="89" applyNumberFormat="0" applyProtection="0">
      <alignment horizontal="left" vertical="center" indent="1"/>
    </xf>
    <xf numFmtId="0" fontId="120" fillId="4" borderId="87" applyNumberFormat="0" applyProtection="0">
      <alignment horizontal="left" vertical="top" indent="1"/>
    </xf>
    <xf numFmtId="4" fontId="45" fillId="41" borderId="90" applyNumberFormat="0" applyProtection="0">
      <alignment horizontal="left" vertical="center" indent="1"/>
    </xf>
    <xf numFmtId="0" fontId="45" fillId="124" borderId="94"/>
    <xf numFmtId="4" fontId="45" fillId="51" borderId="89" applyNumberFormat="0" applyProtection="0">
      <alignment horizontal="left" vertical="center" indent="1"/>
    </xf>
    <xf numFmtId="0" fontId="36" fillId="10" borderId="86" applyNumberFormat="0" applyAlignment="0" applyProtection="0"/>
    <xf numFmtId="0" fontId="18" fillId="4" borderId="85" applyNumberFormat="0" applyFont="0" applyAlignment="0" applyProtection="0"/>
    <xf numFmtId="4" fontId="18" fillId="112" borderId="86" applyNumberFormat="0" applyProtection="0">
      <alignment horizontal="right" vertical="center"/>
    </xf>
    <xf numFmtId="0" fontId="16" fillId="45" borderId="86" applyNumberFormat="0" applyProtection="0">
      <alignment horizontal="left" vertical="center" indent="1"/>
    </xf>
    <xf numFmtId="0" fontId="16" fillId="46" borderId="86" applyNumberFormat="0" applyProtection="0">
      <alignment horizontal="left" vertical="center" indent="1"/>
    </xf>
    <xf numFmtId="4" fontId="45" fillId="38" borderId="89" applyNumberFormat="0" applyProtection="0">
      <alignment horizontal="right" vertical="center"/>
    </xf>
    <xf numFmtId="4" fontId="18" fillId="108" borderId="86" applyNumberFormat="0" applyProtection="0">
      <alignment horizontal="right" vertical="center"/>
    </xf>
    <xf numFmtId="4" fontId="45" fillId="51" borderId="89" applyNumberFormat="0" applyProtection="0">
      <alignment horizontal="left" vertical="center" indent="1"/>
    </xf>
    <xf numFmtId="0" fontId="45" fillId="41" borderId="89" applyNumberFormat="0" applyProtection="0">
      <alignment horizontal="left" vertical="center" indent="1"/>
    </xf>
    <xf numFmtId="4" fontId="45" fillId="2" borderId="89" applyNumberFormat="0" applyProtection="0">
      <alignment horizontal="right" vertical="center"/>
    </xf>
    <xf numFmtId="0" fontId="16" fillId="107" borderId="86" applyNumberFormat="0" applyProtection="0">
      <alignment horizontal="left" vertical="center" indent="1"/>
    </xf>
    <xf numFmtId="4" fontId="18" fillId="109" borderId="86" applyNumberFormat="0" applyProtection="0">
      <alignment horizontal="right" vertical="center"/>
    </xf>
    <xf numFmtId="0" fontId="45" fillId="6" borderId="89" applyNumberFormat="0" applyProtection="0">
      <alignment horizontal="left" vertical="center" indent="1"/>
    </xf>
    <xf numFmtId="4" fontId="45" fillId="51" borderId="89" applyNumberFormat="0" applyProtection="0">
      <alignment horizontal="left" vertical="center" indent="1"/>
    </xf>
    <xf numFmtId="4" fontId="45" fillId="41" borderId="90" applyNumberFormat="0" applyProtection="0">
      <alignment horizontal="left" vertical="center" indent="1"/>
    </xf>
    <xf numFmtId="0" fontId="16" fillId="107" borderId="86" applyNumberFormat="0" applyProtection="0">
      <alignment horizontal="left" vertical="center" indent="1"/>
    </xf>
    <xf numFmtId="4" fontId="18" fillId="119" borderId="86" applyNumberFormat="0" applyProtection="0">
      <alignment horizontal="right" vertical="center"/>
    </xf>
    <xf numFmtId="4" fontId="40" fillId="106" borderId="86" applyNumberFormat="0" applyProtection="0">
      <alignment vertical="center"/>
    </xf>
    <xf numFmtId="4" fontId="18" fillId="119" borderId="86" applyNumberFormat="0" applyProtection="0">
      <alignment horizontal="right" vertical="center"/>
    </xf>
    <xf numFmtId="4" fontId="45" fillId="40" borderId="90" applyNumberFormat="0" applyProtection="0">
      <alignment horizontal="left" vertical="center" indent="1"/>
    </xf>
    <xf numFmtId="0" fontId="45" fillId="2" borderId="87" applyNumberFormat="0" applyProtection="0">
      <alignment horizontal="left" vertical="top" indent="1"/>
    </xf>
    <xf numFmtId="4" fontId="45" fillId="33" borderId="89" applyNumberFormat="0" applyProtection="0">
      <alignment vertical="center"/>
    </xf>
    <xf numFmtId="4" fontId="117" fillId="123" borderId="94" applyNumberFormat="0" applyProtection="0">
      <alignment vertical="center"/>
    </xf>
    <xf numFmtId="0" fontId="120" fillId="2" borderId="87" applyNumberFormat="0" applyProtection="0">
      <alignment horizontal="left" vertical="top" indent="1"/>
    </xf>
    <xf numFmtId="4" fontId="45" fillId="37" borderId="89" applyNumberFormat="0" applyProtection="0">
      <alignment horizontal="right" vertical="center"/>
    </xf>
    <xf numFmtId="0" fontId="108" fillId="101" borderId="89" applyNumberFormat="0" applyAlignment="0" applyProtection="0"/>
    <xf numFmtId="4" fontId="45" fillId="51" borderId="89" applyNumberFormat="0" applyProtection="0">
      <alignment horizontal="left" vertical="center" indent="1"/>
    </xf>
    <xf numFmtId="4" fontId="40" fillId="123" borderId="86" applyNumberFormat="0" applyProtection="0">
      <alignment vertical="center"/>
    </xf>
    <xf numFmtId="4" fontId="45" fillId="33" borderId="89" applyNumberFormat="0" applyProtection="0">
      <alignment vertical="center"/>
    </xf>
    <xf numFmtId="0" fontId="16" fillId="107" borderId="86" applyNumberFormat="0" applyProtection="0">
      <alignment horizontal="left" vertical="center" indent="1"/>
    </xf>
    <xf numFmtId="4" fontId="45" fillId="40" borderId="90" applyNumberFormat="0" applyProtection="0">
      <alignment horizontal="left" vertical="center" indent="1"/>
    </xf>
    <xf numFmtId="4" fontId="18" fillId="119" borderId="86" applyNumberFormat="0" applyProtection="0">
      <alignment horizontal="right" vertical="center"/>
    </xf>
    <xf numFmtId="0" fontId="16" fillId="107" borderId="86" applyNumberFormat="0" applyProtection="0">
      <alignment horizontal="left" vertical="center" indent="1"/>
    </xf>
    <xf numFmtId="4" fontId="45" fillId="39" borderId="89" applyNumberFormat="0" applyProtection="0">
      <alignment horizontal="right" vertical="center"/>
    </xf>
    <xf numFmtId="0" fontId="33" fillId="27" borderId="89" applyNumberFormat="0" applyAlignment="0" applyProtection="0"/>
    <xf numFmtId="4" fontId="18" fillId="112" borderId="86" applyNumberFormat="0" applyProtection="0">
      <alignment horizontal="right" vertical="center"/>
    </xf>
    <xf numFmtId="4" fontId="45" fillId="38" borderId="89" applyNumberFormat="0" applyProtection="0">
      <alignment horizontal="right" vertical="center"/>
    </xf>
    <xf numFmtId="4" fontId="45" fillId="106" borderId="89" applyNumberFormat="0" applyProtection="0">
      <alignment horizontal="left" vertical="center" indent="1"/>
    </xf>
    <xf numFmtId="4" fontId="45" fillId="36" borderId="89" applyNumberFormat="0" applyProtection="0">
      <alignment horizontal="right" vertical="center"/>
    </xf>
    <xf numFmtId="4" fontId="45" fillId="41" borderId="90" applyNumberFormat="0" applyProtection="0">
      <alignment horizontal="left" vertical="center" indent="1"/>
    </xf>
    <xf numFmtId="4" fontId="45" fillId="110" borderId="89" applyNumberFormat="0" applyProtection="0">
      <alignment horizontal="right" vertical="center"/>
    </xf>
    <xf numFmtId="4" fontId="45" fillId="2" borderId="90" applyNumberFormat="0" applyProtection="0">
      <alignment horizontal="left" vertical="center" indent="1"/>
    </xf>
    <xf numFmtId="4" fontId="45" fillId="39" borderId="89" applyNumberFormat="0" applyProtection="0">
      <alignment horizontal="right" vertical="center"/>
    </xf>
    <xf numFmtId="4" fontId="45" fillId="41" borderId="90" applyNumberFormat="0" applyProtection="0">
      <alignment horizontal="left" vertical="center" indent="1"/>
    </xf>
    <xf numFmtId="4" fontId="18" fillId="106" borderId="86" applyNumberFormat="0" applyProtection="0">
      <alignment horizontal="left" vertical="center" indent="1"/>
    </xf>
    <xf numFmtId="4" fontId="18" fillId="115" borderId="86" applyNumberFormat="0" applyProtection="0">
      <alignment horizontal="right" vertical="center"/>
    </xf>
    <xf numFmtId="4" fontId="18" fillId="106" borderId="86" applyNumberFormat="0" applyProtection="0">
      <alignment horizontal="left" vertical="center" indent="1"/>
    </xf>
    <xf numFmtId="4" fontId="45" fillId="38" borderId="89" applyNumberFormat="0" applyProtection="0">
      <alignment horizontal="right" vertical="center"/>
    </xf>
    <xf numFmtId="4" fontId="45" fillId="2" borderId="90" applyNumberFormat="0" applyProtection="0">
      <alignment horizontal="left" vertical="center" indent="1"/>
    </xf>
    <xf numFmtId="4" fontId="45" fillId="35" borderId="89" applyNumberFormat="0" applyProtection="0">
      <alignment horizontal="right" vertical="center"/>
    </xf>
    <xf numFmtId="0" fontId="45" fillId="2" borderId="87" applyNumberFormat="0" applyProtection="0">
      <alignment horizontal="left" vertical="top" indent="1"/>
    </xf>
    <xf numFmtId="4" fontId="45" fillId="7" borderId="89" applyNumberFormat="0" applyProtection="0">
      <alignment horizontal="right" vertical="center"/>
    </xf>
    <xf numFmtId="0" fontId="36" fillId="10" borderId="86" applyNumberFormat="0" applyAlignment="0" applyProtection="0"/>
    <xf numFmtId="4" fontId="45" fillId="51" borderId="89" applyNumberFormat="0" applyProtection="0">
      <alignment horizontal="left" vertical="center" indent="1"/>
    </xf>
    <xf numFmtId="4" fontId="45" fillId="40" borderId="90" applyNumberFormat="0" applyProtection="0">
      <alignment horizontal="left" vertical="center" indent="1"/>
    </xf>
    <xf numFmtId="0" fontId="45" fillId="41" borderId="87" applyNumberFormat="0" applyProtection="0">
      <alignment horizontal="left" vertical="top" indent="1"/>
    </xf>
    <xf numFmtId="4" fontId="45" fillId="37" borderId="89" applyNumberFormat="0" applyProtection="0">
      <alignment horizontal="right" vertical="center"/>
    </xf>
    <xf numFmtId="0" fontId="16" fillId="122" borderId="86" applyNumberFormat="0" applyProtection="0">
      <alignment horizontal="left" vertical="center" indent="1"/>
    </xf>
    <xf numFmtId="0" fontId="36" fillId="101" borderId="86" applyNumberFormat="0" applyAlignment="0" applyProtection="0"/>
    <xf numFmtId="0" fontId="109" fillId="10" borderId="84" applyNumberFormat="0" applyAlignment="0" applyProtection="0"/>
    <xf numFmtId="4" fontId="18" fillId="123" borderId="86" applyNumberFormat="0" applyProtection="0">
      <alignment horizontal="left" vertical="center" indent="1"/>
    </xf>
    <xf numFmtId="4" fontId="45" fillId="34" borderId="90" applyNumberFormat="0" applyProtection="0">
      <alignment horizontal="right" vertical="center"/>
    </xf>
    <xf numFmtId="4" fontId="18" fillId="46" borderId="86" applyNumberFormat="0" applyProtection="0">
      <alignment horizontal="left" vertical="center" indent="1"/>
    </xf>
    <xf numFmtId="4" fontId="120" fillId="10" borderId="87" applyNumberFormat="0" applyProtection="0">
      <alignment horizontal="left" vertical="center" indent="1"/>
    </xf>
    <xf numFmtId="4" fontId="45" fillId="41" borderId="90" applyNumberFormat="0" applyProtection="0">
      <alignment horizontal="left" vertical="center" indent="1"/>
    </xf>
    <xf numFmtId="0" fontId="45" fillId="41" borderId="89" applyNumberFormat="0" applyProtection="0">
      <alignment horizontal="left" vertical="center" indent="1"/>
    </xf>
    <xf numFmtId="4" fontId="122" fillId="42" borderId="90" applyNumberFormat="0" applyProtection="0">
      <alignment horizontal="left" vertical="center" indent="1"/>
    </xf>
    <xf numFmtId="4" fontId="45" fillId="51" borderId="89" applyNumberFormat="0" applyProtection="0">
      <alignment horizontal="left" vertical="center" indent="1"/>
    </xf>
    <xf numFmtId="0" fontId="16" fillId="107" borderId="86" applyNumberFormat="0" applyProtection="0">
      <alignment horizontal="left" vertical="center" indent="1"/>
    </xf>
    <xf numFmtId="0" fontId="45" fillId="124" borderId="94"/>
    <xf numFmtId="0" fontId="45" fillId="6" borderId="89" applyNumberFormat="0" applyProtection="0">
      <alignment horizontal="left" vertical="center" indent="1"/>
    </xf>
    <xf numFmtId="0" fontId="16" fillId="107" borderId="86" applyNumberFormat="0" applyProtection="0">
      <alignment horizontal="left" vertical="center" indent="1"/>
    </xf>
    <xf numFmtId="4" fontId="45" fillId="38" borderId="89" applyNumberFormat="0" applyProtection="0">
      <alignment horizontal="right" vertical="center"/>
    </xf>
    <xf numFmtId="4" fontId="45" fillId="2" borderId="89" applyNumberFormat="0" applyProtection="0">
      <alignment horizontal="right" vertical="center"/>
    </xf>
    <xf numFmtId="4" fontId="18" fillId="111" borderId="86" applyNumberFormat="0" applyProtection="0">
      <alignment horizontal="right" vertical="center"/>
    </xf>
    <xf numFmtId="4" fontId="45" fillId="35" borderId="89" applyNumberFormat="0" applyProtection="0">
      <alignment horizontal="right" vertical="center"/>
    </xf>
    <xf numFmtId="4" fontId="18" fillId="119" borderId="86" applyNumberFormat="0" applyProtection="0">
      <alignment horizontal="left" vertical="center" indent="1"/>
    </xf>
    <xf numFmtId="4" fontId="18" fillId="119" borderId="86" applyNumberFormat="0" applyProtection="0">
      <alignment horizontal="right" vertical="center"/>
    </xf>
    <xf numFmtId="0" fontId="18" fillId="4" borderId="85" applyNumberFormat="0" applyFont="0" applyAlignment="0" applyProtection="0"/>
    <xf numFmtId="0" fontId="45" fillId="6" borderId="87" applyNumberFormat="0" applyProtection="0">
      <alignment horizontal="left" vertical="top" indent="1"/>
    </xf>
    <xf numFmtId="0" fontId="27" fillId="0" borderId="93" applyNumberFormat="0" applyFill="0" applyAlignment="0" applyProtection="0"/>
    <xf numFmtId="0" fontId="45" fillId="10" borderId="89" applyNumberFormat="0" applyProtection="0">
      <alignment horizontal="left" vertical="center" indent="1"/>
    </xf>
    <xf numFmtId="4" fontId="18" fillId="117" borderId="86" applyNumberFormat="0" applyProtection="0">
      <alignment horizontal="right" vertical="center"/>
    </xf>
    <xf numFmtId="4" fontId="18" fillId="123" borderId="86" applyNumberFormat="0" applyProtection="0">
      <alignment vertical="center"/>
    </xf>
    <xf numFmtId="4" fontId="45" fillId="51" borderId="89" applyNumberFormat="0" applyProtection="0">
      <alignment horizontal="left" vertical="center" indent="1"/>
    </xf>
    <xf numFmtId="0" fontId="16" fillId="122" borderId="86" applyNumberFormat="0" applyProtection="0">
      <alignment horizontal="left" vertical="center" indent="1"/>
    </xf>
    <xf numFmtId="4" fontId="45" fillId="9" borderId="89" applyNumberFormat="0" applyProtection="0">
      <alignment horizontal="right" vertical="center"/>
    </xf>
    <xf numFmtId="4" fontId="18" fillId="114" borderId="86" applyNumberFormat="0" applyProtection="0">
      <alignment horizontal="right" vertical="center"/>
    </xf>
    <xf numFmtId="4" fontId="45" fillId="36" borderId="89" applyNumberFormat="0" applyProtection="0">
      <alignment horizontal="right" vertical="center"/>
    </xf>
    <xf numFmtId="4" fontId="45" fillId="34" borderId="90" applyNumberFormat="0" applyProtection="0">
      <alignment horizontal="right" vertical="center"/>
    </xf>
    <xf numFmtId="0" fontId="27" fillId="0" borderId="88" applyNumberFormat="0" applyFill="0" applyAlignment="0" applyProtection="0"/>
    <xf numFmtId="4" fontId="45" fillId="7" borderId="89" applyNumberFormat="0" applyProtection="0">
      <alignment horizontal="right" vertical="center"/>
    </xf>
    <xf numFmtId="4" fontId="45" fillId="40" borderId="90" applyNumberFormat="0" applyProtection="0">
      <alignment horizontal="left" vertical="center" indent="1"/>
    </xf>
    <xf numFmtId="4" fontId="45" fillId="110" borderId="89" applyNumberFormat="0" applyProtection="0">
      <alignment horizontal="right" vertical="center"/>
    </xf>
    <xf numFmtId="4" fontId="45" fillId="7" borderId="89" applyNumberFormat="0" applyProtection="0">
      <alignment horizontal="right" vertical="center"/>
    </xf>
    <xf numFmtId="4" fontId="45" fillId="51" borderId="89" applyNumberFormat="0" applyProtection="0">
      <alignment horizontal="left" vertical="center" indent="1"/>
    </xf>
    <xf numFmtId="4" fontId="45" fillId="110" borderId="89" applyNumberFormat="0" applyProtection="0">
      <alignment horizontal="right" vertical="center"/>
    </xf>
    <xf numFmtId="0" fontId="45" fillId="121" borderId="89" applyNumberFormat="0" applyProtection="0">
      <alignment horizontal="left" vertical="center" indent="1"/>
    </xf>
    <xf numFmtId="4" fontId="45" fillId="51" borderId="89" applyNumberFormat="0" applyProtection="0">
      <alignment horizontal="left" vertical="center" indent="1"/>
    </xf>
    <xf numFmtId="4" fontId="45" fillId="36" borderId="89" applyNumberFormat="0" applyProtection="0">
      <alignment horizontal="right" vertical="center"/>
    </xf>
    <xf numFmtId="4" fontId="45" fillId="2" borderId="89" applyNumberFormat="0" applyProtection="0">
      <alignment horizontal="right" vertical="center"/>
    </xf>
    <xf numFmtId="4" fontId="45" fillId="51" borderId="89" applyNumberFormat="0" applyProtection="0">
      <alignment horizontal="left" vertical="center" indent="1"/>
    </xf>
    <xf numFmtId="0" fontId="120" fillId="4" borderId="87" applyNumberFormat="0" applyProtection="0">
      <alignment horizontal="left" vertical="top" indent="1"/>
    </xf>
    <xf numFmtId="0" fontId="16" fillId="107" borderId="86" applyNumberFormat="0" applyProtection="0">
      <alignment horizontal="left" vertical="center" indent="1"/>
    </xf>
    <xf numFmtId="4" fontId="45" fillId="36" borderId="89" applyNumberFormat="0" applyProtection="0">
      <alignment horizontal="right" vertical="center"/>
    </xf>
    <xf numFmtId="4" fontId="45" fillId="35" borderId="89" applyNumberFormat="0" applyProtection="0">
      <alignment horizontal="right" vertical="center"/>
    </xf>
    <xf numFmtId="0" fontId="45" fillId="121" borderId="89" applyNumberFormat="0" applyProtection="0">
      <alignment horizontal="left" vertical="center" indent="1"/>
    </xf>
    <xf numFmtId="0" fontId="45" fillId="6" borderId="89" applyNumberFormat="0" applyProtection="0">
      <alignment horizontal="left" vertical="center" indent="1"/>
    </xf>
    <xf numFmtId="4" fontId="117" fillId="106" borderId="89" applyNumberFormat="0" applyProtection="0">
      <alignment vertical="center"/>
    </xf>
    <xf numFmtId="4" fontId="45" fillId="33" borderId="89" applyNumberFormat="0" applyProtection="0">
      <alignment vertical="center"/>
    </xf>
    <xf numFmtId="4" fontId="117" fillId="106" borderId="89" applyNumberFormat="0" applyProtection="0">
      <alignment vertical="center"/>
    </xf>
    <xf numFmtId="0" fontId="16" fillId="46" borderId="86" applyNumberFormat="0" applyProtection="0">
      <alignment horizontal="left" vertical="center" indent="1"/>
    </xf>
    <xf numFmtId="4" fontId="45" fillId="34" borderId="90" applyNumberFormat="0" applyProtection="0">
      <alignment horizontal="right" vertical="center"/>
    </xf>
    <xf numFmtId="4" fontId="45" fillId="106" borderId="89" applyNumberFormat="0" applyProtection="0">
      <alignment horizontal="left" vertical="center" indent="1"/>
    </xf>
    <xf numFmtId="4" fontId="16" fillId="8" borderId="90" applyNumberFormat="0" applyProtection="0">
      <alignment horizontal="left" vertical="center" indent="1"/>
    </xf>
    <xf numFmtId="0" fontId="45" fillId="6" borderId="89" applyNumberFormat="0" applyProtection="0">
      <alignment horizontal="left" vertical="center" indent="1"/>
    </xf>
    <xf numFmtId="4" fontId="16" fillId="8" borderId="90" applyNumberFormat="0" applyProtection="0">
      <alignment horizontal="left" vertical="center" indent="1"/>
    </xf>
    <xf numFmtId="0" fontId="16" fillId="46" borderId="86" applyNumberFormat="0" applyProtection="0">
      <alignment horizontal="left" vertical="center" indent="1"/>
    </xf>
    <xf numFmtId="0" fontId="16" fillId="107" borderId="86" applyNumberFormat="0" applyProtection="0">
      <alignment horizontal="left" vertical="center" indent="1"/>
    </xf>
    <xf numFmtId="4" fontId="18" fillId="106" borderId="86" applyNumberFormat="0" applyProtection="0">
      <alignment vertical="center"/>
    </xf>
    <xf numFmtId="4" fontId="45" fillId="36" borderId="89" applyNumberFormat="0" applyProtection="0">
      <alignment horizontal="right" vertical="center"/>
    </xf>
    <xf numFmtId="4" fontId="16" fillId="8" borderId="90" applyNumberFormat="0" applyProtection="0">
      <alignment horizontal="left" vertical="center" indent="1"/>
    </xf>
    <xf numFmtId="4" fontId="37" fillId="118" borderId="86" applyNumberFormat="0" applyProtection="0">
      <alignment horizontal="left" vertical="center" indent="1"/>
    </xf>
    <xf numFmtId="4" fontId="18" fillId="116" borderId="86" applyNumberFormat="0" applyProtection="0">
      <alignment horizontal="right" vertical="center"/>
    </xf>
    <xf numFmtId="4" fontId="18" fillId="106" borderId="86" applyNumberFormat="0" applyProtection="0">
      <alignment vertical="center"/>
    </xf>
    <xf numFmtId="4" fontId="40" fillId="123" borderId="86" applyNumberFormat="0" applyProtection="0">
      <alignment vertical="center"/>
    </xf>
    <xf numFmtId="4" fontId="40" fillId="119" borderId="86" applyNumberFormat="0" applyProtection="0">
      <alignment horizontal="right" vertical="center"/>
    </xf>
    <xf numFmtId="4" fontId="18" fillId="114" borderId="86" applyNumberFormat="0" applyProtection="0">
      <alignment horizontal="right" vertical="center"/>
    </xf>
    <xf numFmtId="0" fontId="18" fillId="4" borderId="85" applyNumberFormat="0" applyFont="0" applyAlignment="0" applyProtection="0"/>
    <xf numFmtId="4" fontId="18" fillId="108" borderId="86" applyNumberFormat="0" applyProtection="0">
      <alignment horizontal="right" vertical="center"/>
    </xf>
    <xf numFmtId="4" fontId="45" fillId="9" borderId="89" applyNumberFormat="0" applyProtection="0">
      <alignment horizontal="right" vertical="center"/>
    </xf>
    <xf numFmtId="4" fontId="123" fillId="5" borderId="89" applyNumberFormat="0" applyProtection="0">
      <alignment horizontal="right" vertical="center"/>
    </xf>
    <xf numFmtId="0" fontId="16" fillId="122" borderId="86" applyNumberFormat="0" applyProtection="0">
      <alignment horizontal="left" vertical="center" indent="1"/>
    </xf>
    <xf numFmtId="0" fontId="45" fillId="41" borderId="89" applyNumberFormat="0" applyProtection="0">
      <alignment horizontal="left" vertical="center" indent="1"/>
    </xf>
    <xf numFmtId="0" fontId="45" fillId="121" borderId="89" applyNumberFormat="0" applyProtection="0">
      <alignment horizontal="left" vertical="center" indent="1"/>
    </xf>
    <xf numFmtId="4" fontId="45" fillId="34" borderId="90" applyNumberFormat="0" applyProtection="0">
      <alignment horizontal="right" vertical="center"/>
    </xf>
    <xf numFmtId="4" fontId="45" fillId="106" borderId="89" applyNumberFormat="0" applyProtection="0">
      <alignment horizontal="left" vertical="center" indent="1"/>
    </xf>
    <xf numFmtId="0" fontId="45" fillId="8" borderId="87" applyNumberFormat="0" applyProtection="0">
      <alignment horizontal="left" vertical="top" indent="1"/>
    </xf>
    <xf numFmtId="4" fontId="45" fillId="34" borderId="90" applyNumberFormat="0" applyProtection="0">
      <alignment horizontal="right" vertical="center"/>
    </xf>
    <xf numFmtId="4" fontId="45" fillId="2" borderId="90" applyNumberFormat="0" applyProtection="0">
      <alignment horizontal="left" vertical="center" indent="1"/>
    </xf>
    <xf numFmtId="4" fontId="45" fillId="40" borderId="90" applyNumberFormat="0" applyProtection="0">
      <alignment horizontal="left" vertical="center" indent="1"/>
    </xf>
    <xf numFmtId="4" fontId="45" fillId="2" borderId="89" applyNumberFormat="0" applyProtection="0">
      <alignment horizontal="right" vertical="center"/>
    </xf>
    <xf numFmtId="0" fontId="45" fillId="8" borderId="87" applyNumberFormat="0" applyProtection="0">
      <alignment horizontal="left" vertical="top" indent="1"/>
    </xf>
    <xf numFmtId="4" fontId="45" fillId="38" borderId="89" applyNumberFormat="0" applyProtection="0">
      <alignment horizontal="right" vertical="center"/>
    </xf>
    <xf numFmtId="0" fontId="45" fillId="121" borderId="89" applyNumberFormat="0" applyProtection="0">
      <alignment horizontal="left" vertical="center" indent="1"/>
    </xf>
    <xf numFmtId="0" fontId="115" fillId="11" borderId="84" applyNumberFormat="0" applyAlignment="0" applyProtection="0"/>
    <xf numFmtId="4" fontId="18" fillId="123" borderId="86" applyNumberFormat="0" applyProtection="0">
      <alignment horizontal="left" vertical="center" indent="1"/>
    </xf>
    <xf numFmtId="4" fontId="120" fillId="4" borderId="87" applyNumberFormat="0" applyProtection="0">
      <alignment vertical="center"/>
    </xf>
    <xf numFmtId="4" fontId="120" fillId="4" borderId="87" applyNumberFormat="0" applyProtection="0">
      <alignment vertical="center"/>
    </xf>
    <xf numFmtId="0" fontId="45" fillId="6" borderId="87" applyNumberFormat="0" applyProtection="0">
      <alignment horizontal="left" vertical="top" indent="1"/>
    </xf>
    <xf numFmtId="4" fontId="45" fillId="110" borderId="89" applyNumberFormat="0" applyProtection="0">
      <alignment horizontal="right" vertical="center"/>
    </xf>
    <xf numFmtId="4" fontId="45" fillId="2" borderId="90" applyNumberFormat="0" applyProtection="0">
      <alignment horizontal="left" vertical="center" indent="1"/>
    </xf>
    <xf numFmtId="0" fontId="45" fillId="10" borderId="89" applyNumberFormat="0" applyProtection="0">
      <alignment horizontal="left" vertical="center" indent="1"/>
    </xf>
    <xf numFmtId="4" fontId="18" fillId="119" borderId="86" applyNumberFormat="0" applyProtection="0">
      <alignment horizontal="left" vertical="center" indent="1"/>
    </xf>
    <xf numFmtId="4" fontId="45" fillId="9" borderId="89" applyNumberFormat="0" applyProtection="0">
      <alignment horizontal="right" vertical="center"/>
    </xf>
    <xf numFmtId="4" fontId="45" fillId="2" borderId="89" applyNumberFormat="0" applyProtection="0">
      <alignment horizontal="right" vertical="center"/>
    </xf>
    <xf numFmtId="0" fontId="45" fillId="41" borderId="89" applyNumberFormat="0" applyProtection="0">
      <alignment horizontal="left" vertical="center" indent="1"/>
    </xf>
    <xf numFmtId="4" fontId="117" fillId="43" borderId="89" applyNumberFormat="0" applyProtection="0">
      <alignment horizontal="right" vertical="center"/>
    </xf>
    <xf numFmtId="4" fontId="45" fillId="2" borderId="89" applyNumberFormat="0" applyProtection="0">
      <alignment horizontal="right" vertical="center"/>
    </xf>
    <xf numFmtId="4" fontId="45" fillId="0" borderId="89" applyNumberFormat="0" applyProtection="0">
      <alignment horizontal="right" vertical="center"/>
    </xf>
    <xf numFmtId="0" fontId="16" fillId="45" borderId="86" applyNumberFormat="0" applyProtection="0">
      <alignment horizontal="left" vertical="center" indent="1"/>
    </xf>
    <xf numFmtId="4" fontId="18" fillId="111" borderId="86" applyNumberFormat="0" applyProtection="0">
      <alignment horizontal="right" vertical="center"/>
    </xf>
    <xf numFmtId="0" fontId="16" fillId="107" borderId="86" applyNumberFormat="0" applyProtection="0">
      <alignment horizontal="left" vertical="center" indent="1"/>
    </xf>
    <xf numFmtId="4" fontId="18" fillId="106" borderId="86" applyNumberFormat="0" applyProtection="0">
      <alignment vertical="center"/>
    </xf>
    <xf numFmtId="4" fontId="45" fillId="39" borderId="89" applyNumberFormat="0" applyProtection="0">
      <alignment horizontal="right" vertical="center"/>
    </xf>
    <xf numFmtId="0" fontId="33" fillId="27" borderId="89" applyNumberFormat="0" applyAlignment="0" applyProtection="0"/>
    <xf numFmtId="0" fontId="45" fillId="41" borderId="89" applyNumberFormat="0" applyProtection="0">
      <alignment horizontal="left" vertical="center" indent="1"/>
    </xf>
    <xf numFmtId="4" fontId="18" fillId="115" borderId="86" applyNumberFormat="0" applyProtection="0">
      <alignment horizontal="right" vertical="center"/>
    </xf>
    <xf numFmtId="4" fontId="45" fillId="9" borderId="89" applyNumberFormat="0" applyProtection="0">
      <alignment horizontal="right" vertical="center"/>
    </xf>
    <xf numFmtId="4" fontId="45" fillId="39" borderId="89" applyNumberFormat="0" applyProtection="0">
      <alignment horizontal="right" vertical="center"/>
    </xf>
    <xf numFmtId="0" fontId="16" fillId="107" borderId="86" applyNumberFormat="0" applyProtection="0">
      <alignment horizontal="left" vertical="center" indent="1"/>
    </xf>
    <xf numFmtId="4" fontId="18" fillId="109" borderId="86" applyNumberFormat="0" applyProtection="0">
      <alignment horizontal="right" vertical="center"/>
    </xf>
    <xf numFmtId="4" fontId="45" fillId="0" borderId="89" applyNumberFormat="0" applyProtection="0">
      <alignment horizontal="right" vertical="center"/>
    </xf>
    <xf numFmtId="4" fontId="45" fillId="110" borderId="89" applyNumberFormat="0" applyProtection="0">
      <alignment horizontal="right" vertical="center"/>
    </xf>
    <xf numFmtId="4" fontId="18" fillId="106" borderId="86" applyNumberFormat="0" applyProtection="0">
      <alignment horizontal="left" vertical="center" indent="1"/>
    </xf>
    <xf numFmtId="4" fontId="45" fillId="51" borderId="89" applyNumberFormat="0" applyProtection="0">
      <alignment horizontal="left" vertical="center" indent="1"/>
    </xf>
    <xf numFmtId="0" fontId="16" fillId="122" borderId="86" applyNumberFormat="0" applyProtection="0">
      <alignment horizontal="left" vertical="center" indent="1"/>
    </xf>
    <xf numFmtId="4" fontId="18" fillId="123" borderId="86" applyNumberFormat="0" applyProtection="0">
      <alignment horizontal="left" vertical="center" indent="1"/>
    </xf>
    <xf numFmtId="4" fontId="45" fillId="7" borderId="89" applyNumberFormat="0" applyProtection="0">
      <alignment horizontal="right" vertical="center"/>
    </xf>
    <xf numFmtId="0" fontId="115" fillId="11" borderId="84" applyNumberFormat="0" applyAlignment="0" applyProtection="0"/>
    <xf numFmtId="4" fontId="117" fillId="43" borderId="89" applyNumberFormat="0" applyProtection="0">
      <alignment horizontal="right" vertical="center"/>
    </xf>
    <xf numFmtId="4" fontId="45" fillId="110" borderId="89" applyNumberFormat="0" applyProtection="0">
      <alignment horizontal="right" vertical="center"/>
    </xf>
    <xf numFmtId="0" fontId="16" fillId="45" borderId="86" applyNumberFormat="0" applyProtection="0">
      <alignment horizontal="left" vertical="center" indent="1"/>
    </xf>
    <xf numFmtId="0" fontId="119" fillId="8" borderId="92" applyBorder="0"/>
    <xf numFmtId="0" fontId="45" fillId="6" borderId="89" applyNumberFormat="0" applyProtection="0">
      <alignment horizontal="left" vertical="center" indent="1"/>
    </xf>
    <xf numFmtId="4" fontId="18" fillId="116" borderId="86" applyNumberFormat="0" applyProtection="0">
      <alignment horizontal="right" vertical="center"/>
    </xf>
    <xf numFmtId="4" fontId="45" fillId="36" borderId="89" applyNumberFormat="0" applyProtection="0">
      <alignment horizontal="right" vertical="center"/>
    </xf>
    <xf numFmtId="4" fontId="45" fillId="9" borderId="89" applyNumberFormat="0" applyProtection="0">
      <alignment horizontal="right" vertical="center"/>
    </xf>
    <xf numFmtId="4" fontId="45" fillId="38" borderId="89" applyNumberFormat="0" applyProtection="0">
      <alignment horizontal="right" vertical="center"/>
    </xf>
    <xf numFmtId="4" fontId="120" fillId="10" borderId="87" applyNumberFormat="0" applyProtection="0">
      <alignment horizontal="left" vertical="center" indent="1"/>
    </xf>
    <xf numFmtId="4" fontId="45" fillId="7" borderId="89" applyNumberFormat="0" applyProtection="0">
      <alignment horizontal="right" vertical="center"/>
    </xf>
    <xf numFmtId="4" fontId="45" fillId="33" borderId="89" applyNumberFormat="0" applyProtection="0">
      <alignment vertical="center"/>
    </xf>
    <xf numFmtId="4" fontId="18" fillId="123" borderId="86" applyNumberFormat="0" applyProtection="0">
      <alignment horizontal="left" vertical="center" indent="1"/>
    </xf>
    <xf numFmtId="4" fontId="45" fillId="106" borderId="89" applyNumberFormat="0" applyProtection="0">
      <alignment horizontal="left" vertical="center" indent="1"/>
    </xf>
    <xf numFmtId="0" fontId="45" fillId="10" borderId="89" applyNumberFormat="0" applyProtection="0">
      <alignment horizontal="left" vertical="center" indent="1"/>
    </xf>
    <xf numFmtId="4" fontId="45" fillId="41" borderId="90" applyNumberFormat="0" applyProtection="0">
      <alignment horizontal="left" vertical="center" indent="1"/>
    </xf>
    <xf numFmtId="4" fontId="18" fillId="113" borderId="86" applyNumberFormat="0" applyProtection="0">
      <alignment horizontal="right" vertical="center"/>
    </xf>
    <xf numFmtId="4" fontId="45" fillId="35" borderId="89" applyNumberFormat="0" applyProtection="0">
      <alignment horizontal="right" vertical="center"/>
    </xf>
    <xf numFmtId="4" fontId="16" fillId="8" borderId="90" applyNumberFormat="0" applyProtection="0">
      <alignment horizontal="left" vertical="center" indent="1"/>
    </xf>
    <xf numFmtId="0" fontId="16" fillId="45" borderId="86" applyNumberFormat="0" applyProtection="0">
      <alignment horizontal="left" vertical="center" indent="1"/>
    </xf>
    <xf numFmtId="4" fontId="45" fillId="39" borderId="89" applyNumberFormat="0" applyProtection="0">
      <alignment horizontal="right" vertical="center"/>
    </xf>
    <xf numFmtId="4" fontId="45" fillId="2" borderId="90" applyNumberFormat="0" applyProtection="0">
      <alignment horizontal="left" vertical="center" indent="1"/>
    </xf>
    <xf numFmtId="4" fontId="42" fillId="119" borderId="86" applyNumberFormat="0" applyProtection="0">
      <alignment horizontal="right" vertical="center"/>
    </xf>
    <xf numFmtId="4" fontId="45" fillId="2" borderId="90" applyNumberFormat="0" applyProtection="0">
      <alignment horizontal="left" vertical="center" indent="1"/>
    </xf>
    <xf numFmtId="4" fontId="45" fillId="106" borderId="89" applyNumberFormat="0" applyProtection="0">
      <alignment horizontal="left" vertical="center" indent="1"/>
    </xf>
    <xf numFmtId="4" fontId="18" fillId="106" borderId="86" applyNumberFormat="0" applyProtection="0">
      <alignment vertical="center"/>
    </xf>
    <xf numFmtId="4" fontId="45" fillId="106" borderId="89" applyNumberFormat="0" applyProtection="0">
      <alignment horizontal="left" vertical="center" indent="1"/>
    </xf>
    <xf numFmtId="0" fontId="45" fillId="26" borderId="89" applyNumberFormat="0" applyFont="0" applyAlignment="0" applyProtection="0"/>
    <xf numFmtId="0" fontId="109" fillId="10" borderId="84" applyNumberFormat="0" applyAlignment="0" applyProtection="0"/>
    <xf numFmtId="4" fontId="45" fillId="7" borderId="89" applyNumberFormat="0" applyProtection="0">
      <alignment horizontal="right" vertical="center"/>
    </xf>
    <xf numFmtId="0" fontId="118" fillId="33" borderId="87" applyNumberFormat="0" applyProtection="0">
      <alignment horizontal="left" vertical="top" indent="1"/>
    </xf>
    <xf numFmtId="4" fontId="45" fillId="33" borderId="89" applyNumberFormat="0" applyProtection="0">
      <alignment vertical="center"/>
    </xf>
    <xf numFmtId="0" fontId="108" fillId="101" borderId="89" applyNumberFormat="0" applyAlignment="0" applyProtection="0"/>
    <xf numFmtId="4" fontId="122" fillId="42" borderId="90" applyNumberFormat="0" applyProtection="0">
      <alignment horizontal="left" vertical="center" indent="1"/>
    </xf>
    <xf numFmtId="0" fontId="45" fillId="124" borderId="94"/>
    <xf numFmtId="0" fontId="120" fillId="2" borderId="87" applyNumberFormat="0" applyProtection="0">
      <alignment horizontal="left" vertical="top" indent="1"/>
    </xf>
    <xf numFmtId="4" fontId="42" fillId="119" borderId="86" applyNumberFormat="0" applyProtection="0">
      <alignment horizontal="right" vertical="center"/>
    </xf>
    <xf numFmtId="4" fontId="45" fillId="0" borderId="89" applyNumberFormat="0" applyProtection="0">
      <alignment horizontal="right" vertical="center"/>
    </xf>
    <xf numFmtId="0" fontId="16" fillId="107" borderId="86" applyNumberFormat="0" applyProtection="0">
      <alignment horizontal="left" vertical="center" indent="1"/>
    </xf>
    <xf numFmtId="4" fontId="45" fillId="0" borderId="89" applyNumberFormat="0" applyProtection="0">
      <alignment horizontal="right" vertical="center"/>
    </xf>
    <xf numFmtId="4" fontId="45" fillId="51" borderId="89" applyNumberFormat="0" applyProtection="0">
      <alignment horizontal="left" vertical="center" indent="1"/>
    </xf>
    <xf numFmtId="4" fontId="40" fillId="119" borderId="86" applyNumberFormat="0" applyProtection="0">
      <alignment horizontal="right" vertical="center"/>
    </xf>
    <xf numFmtId="0" fontId="36" fillId="101" borderId="86" applyNumberFormat="0" applyAlignment="0" applyProtection="0"/>
    <xf numFmtId="0" fontId="45" fillId="26" borderId="89" applyNumberFormat="0" applyFont="0" applyAlignment="0" applyProtection="0"/>
    <xf numFmtId="0" fontId="18" fillId="4" borderId="8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5" fillId="0" borderId="0" applyFont="0" applyFill="0" applyBorder="0" applyAlignment="0" applyProtection="0"/>
    <xf numFmtId="0" fontId="1" fillId="0" borderId="0"/>
  </cellStyleXfs>
  <cellXfs count="697">
    <xf numFmtId="175" fontId="0" fillId="0" borderId="0" xfId="0"/>
    <xf numFmtId="3" fontId="16" fillId="0" borderId="19" xfId="0" applyNumberFormat="1" applyFont="1" applyBorder="1" applyAlignment="1">
      <alignment horizontal="center"/>
    </xf>
    <xf numFmtId="3" fontId="16" fillId="0" borderId="25" xfId="0" applyNumberFormat="1" applyFont="1" applyBorder="1" applyAlignment="1">
      <alignment horizontal="center"/>
    </xf>
    <xf numFmtId="3" fontId="16" fillId="0" borderId="27" xfId="0" applyNumberFormat="1" applyFont="1" applyBorder="1" applyAlignment="1">
      <alignment horizontal="center"/>
    </xf>
    <xf numFmtId="3" fontId="16" fillId="0" borderId="34" xfId="0" applyNumberFormat="1" applyFont="1" applyBorder="1" applyAlignment="1" applyProtection="1">
      <alignment wrapText="1"/>
      <protection locked="0"/>
    </xf>
    <xf numFmtId="165" fontId="16" fillId="0" borderId="20" xfId="0" applyNumberFormat="1" applyFont="1" applyBorder="1" applyAlignment="1" applyProtection="1">
      <alignment horizontal="center"/>
      <protection locked="0"/>
    </xf>
    <xf numFmtId="165" fontId="16" fillId="0" borderId="0" xfId="0" applyNumberFormat="1" applyFont="1" applyProtection="1">
      <protection locked="0"/>
    </xf>
    <xf numFmtId="165" fontId="16" fillId="0" borderId="26" xfId="0" applyNumberFormat="1" applyFont="1" applyBorder="1" applyAlignment="1" applyProtection="1">
      <alignment horizontal="center"/>
      <protection locked="0"/>
    </xf>
    <xf numFmtId="165" fontId="16" fillId="0" borderId="0" xfId="0" applyNumberFormat="1" applyFont="1" applyAlignment="1" applyProtection="1">
      <alignment horizontal="center"/>
      <protection locked="0"/>
    </xf>
    <xf numFmtId="175" fontId="16" fillId="0" borderId="0" xfId="0" applyFont="1" applyProtection="1">
      <protection locked="0"/>
    </xf>
    <xf numFmtId="175" fontId="17" fillId="0" borderId="0" xfId="0" applyFont="1" applyAlignment="1" applyProtection="1">
      <alignment horizontal="center" wrapText="1"/>
      <protection locked="0"/>
    </xf>
    <xf numFmtId="3" fontId="16" fillId="0" borderId="0" xfId="0" applyNumberFormat="1" applyFont="1" applyProtection="1">
      <protection locked="0"/>
    </xf>
    <xf numFmtId="175" fontId="17" fillId="0" borderId="0" xfId="0" applyFont="1" applyAlignment="1" applyProtection="1">
      <alignment wrapText="1"/>
      <protection locked="0"/>
    </xf>
    <xf numFmtId="3" fontId="48" fillId="0" borderId="16" xfId="0" applyNumberFormat="1" applyFont="1" applyBorder="1" applyAlignment="1">
      <alignment horizontal="center"/>
    </xf>
    <xf numFmtId="6" fontId="16" fillId="0" borderId="0" xfId="66" applyNumberFormat="1"/>
    <xf numFmtId="175" fontId="16" fillId="0" borderId="0" xfId="66"/>
    <xf numFmtId="175" fontId="18" fillId="0" borderId="0" xfId="67"/>
    <xf numFmtId="175" fontId="37" fillId="0" borderId="11" xfId="67" applyFont="1" applyBorder="1" applyAlignment="1">
      <alignment horizontal="center"/>
    </xf>
    <xf numFmtId="175" fontId="37" fillId="0" borderId="0" xfId="67" applyFont="1" applyAlignment="1">
      <alignment horizontal="center"/>
    </xf>
    <xf numFmtId="175" fontId="17" fillId="0" borderId="36" xfId="66" applyFont="1" applyBorder="1"/>
    <xf numFmtId="175" fontId="17" fillId="0" borderId="38" xfId="66" applyFont="1" applyBorder="1" applyAlignment="1">
      <alignment wrapText="1"/>
    </xf>
    <xf numFmtId="175" fontId="46" fillId="0" borderId="0" xfId="66" applyFont="1"/>
    <xf numFmtId="175" fontId="17" fillId="44" borderId="29" xfId="66" applyFont="1" applyFill="1" applyBorder="1" applyAlignment="1">
      <alignment horizontal="center"/>
    </xf>
    <xf numFmtId="175" fontId="17" fillId="0" borderId="30" xfId="66" applyFont="1" applyBorder="1" applyAlignment="1">
      <alignment horizontal="center"/>
    </xf>
    <xf numFmtId="175" fontId="47" fillId="0" borderId="37" xfId="66" applyFont="1" applyBorder="1" applyAlignment="1">
      <alignment horizontal="center"/>
    </xf>
    <xf numFmtId="175" fontId="17" fillId="0" borderId="37" xfId="66" applyFont="1" applyBorder="1" applyAlignment="1">
      <alignment horizontal="center"/>
    </xf>
    <xf numFmtId="175" fontId="16" fillId="0" borderId="37" xfId="66" applyBorder="1"/>
    <xf numFmtId="164" fontId="16" fillId="0" borderId="0" xfId="66" applyNumberFormat="1"/>
    <xf numFmtId="175" fontId="17" fillId="0" borderId="37" xfId="66" applyFont="1" applyBorder="1"/>
    <xf numFmtId="164" fontId="16" fillId="0" borderId="0" xfId="66" applyNumberFormat="1" applyAlignment="1">
      <alignment horizontal="right"/>
    </xf>
    <xf numFmtId="175" fontId="17" fillId="0" borderId="37" xfId="66" applyFont="1" applyBorder="1" applyAlignment="1">
      <alignment horizontal="left" indent="1"/>
    </xf>
    <xf numFmtId="175" fontId="17" fillId="0" borderId="37" xfId="66" applyFont="1" applyBorder="1" applyAlignment="1">
      <alignment horizontal="center" wrapText="1"/>
    </xf>
    <xf numFmtId="175" fontId="17" fillId="0" borderId="36" xfId="66" applyFont="1" applyBorder="1" applyAlignment="1">
      <alignment horizontal="left" indent="1"/>
    </xf>
    <xf numFmtId="164" fontId="16" fillId="44" borderId="0" xfId="66" applyNumberFormat="1" applyFill="1"/>
    <xf numFmtId="175" fontId="17" fillId="0" borderId="31" xfId="66" applyFont="1" applyBorder="1" applyAlignment="1">
      <alignment wrapText="1"/>
    </xf>
    <xf numFmtId="164" fontId="17" fillId="0" borderId="31" xfId="66" applyNumberFormat="1" applyFont="1" applyBorder="1"/>
    <xf numFmtId="175" fontId="17" fillId="0" borderId="0" xfId="0" applyFont="1"/>
    <xf numFmtId="175" fontId="17" fillId="0" borderId="28" xfId="0" applyFont="1" applyBorder="1"/>
    <xf numFmtId="175" fontId="16" fillId="0" borderId="0" xfId="0" applyFont="1"/>
    <xf numFmtId="175" fontId="16" fillId="0" borderId="13" xfId="0" applyFont="1" applyBorder="1"/>
    <xf numFmtId="175" fontId="37" fillId="0" borderId="0" xfId="0" applyFont="1" applyProtection="1">
      <protection locked="0"/>
    </xf>
    <xf numFmtId="175" fontId="18" fillId="0" borderId="0" xfId="0" applyFont="1" applyProtection="1">
      <protection locked="0"/>
    </xf>
    <xf numFmtId="165" fontId="18" fillId="0" borderId="0" xfId="0" applyNumberFormat="1" applyFont="1" applyProtection="1">
      <protection locked="0"/>
    </xf>
    <xf numFmtId="175" fontId="49" fillId="0" borderId="0" xfId="0" applyFont="1" applyProtection="1">
      <protection locked="0"/>
    </xf>
    <xf numFmtId="172" fontId="37" fillId="0" borderId="0" xfId="0" applyNumberFormat="1" applyFont="1" applyAlignment="1" applyProtection="1">
      <alignment horizontal="right"/>
      <protection locked="0"/>
    </xf>
    <xf numFmtId="172" fontId="37" fillId="0" borderId="0" xfId="0" applyNumberFormat="1" applyFont="1" applyAlignment="1" applyProtection="1">
      <alignment horizontal="center"/>
      <protection locked="0"/>
    </xf>
    <xf numFmtId="38" fontId="50" fillId="0" borderId="0" xfId="0" applyNumberFormat="1" applyFont="1" applyProtection="1">
      <protection locked="0"/>
    </xf>
    <xf numFmtId="165" fontId="50" fillId="0" borderId="0" xfId="0" applyNumberFormat="1" applyFont="1" applyProtection="1">
      <protection locked="0"/>
    </xf>
    <xf numFmtId="175" fontId="50" fillId="0" borderId="0" xfId="0" applyFont="1" applyProtection="1">
      <protection locked="0"/>
    </xf>
    <xf numFmtId="175" fontId="18" fillId="0" borderId="0" xfId="0" applyFont="1" applyAlignment="1" applyProtection="1">
      <alignment horizontal="left" indent="1"/>
      <protection locked="0"/>
    </xf>
    <xf numFmtId="175" fontId="18" fillId="0" borderId="0" xfId="0" applyFont="1"/>
    <xf numFmtId="175" fontId="37" fillId="0" borderId="11" xfId="0" applyFont="1" applyBorder="1" applyAlignment="1">
      <alignment horizontal="center" wrapText="1"/>
    </xf>
    <xf numFmtId="175" fontId="18" fillId="0" borderId="11" xfId="0" applyFont="1" applyBorder="1"/>
    <xf numFmtId="172" fontId="18" fillId="0" borderId="11" xfId="0" applyNumberFormat="1" applyFont="1" applyBorder="1"/>
    <xf numFmtId="172" fontId="18" fillId="0" borderId="11" xfId="46" applyNumberFormat="1" applyFont="1" applyBorder="1" applyAlignment="1">
      <alignment horizontal="right"/>
    </xf>
    <xf numFmtId="166" fontId="18" fillId="0" borderId="11" xfId="46" applyNumberFormat="1" applyFont="1" applyBorder="1" applyAlignment="1">
      <alignment horizontal="right"/>
    </xf>
    <xf numFmtId="172" fontId="37" fillId="0" borderId="11" xfId="46" applyNumberFormat="1" applyFont="1" applyBorder="1" applyAlignment="1">
      <alignment horizontal="right" wrapText="1"/>
    </xf>
    <xf numFmtId="166" fontId="37" fillId="0" borderId="11" xfId="0" applyNumberFormat="1" applyFont="1" applyBorder="1"/>
    <xf numFmtId="166" fontId="18" fillId="0" borderId="11" xfId="46" applyNumberFormat="1" applyFont="1" applyBorder="1" applyAlignment="1">
      <alignment horizontal="right" wrapText="1"/>
    </xf>
    <xf numFmtId="166" fontId="18" fillId="0" borderId="11" xfId="0" applyNumberFormat="1" applyFont="1" applyBorder="1"/>
    <xf numFmtId="166" fontId="37" fillId="0" borderId="11" xfId="0" applyNumberFormat="1" applyFont="1" applyBorder="1" applyAlignment="1">
      <alignment horizontal="center" wrapText="1"/>
    </xf>
    <xf numFmtId="166" fontId="37" fillId="0" borderId="11" xfId="0" applyNumberFormat="1" applyFont="1" applyBorder="1" applyAlignment="1">
      <alignment horizontal="center"/>
    </xf>
    <xf numFmtId="172" fontId="37" fillId="0" borderId="11" xfId="0" applyNumberFormat="1" applyFont="1" applyBorder="1"/>
    <xf numFmtId="166" fontId="37" fillId="0" borderId="11" xfId="46" applyNumberFormat="1" applyFont="1" applyBorder="1" applyAlignment="1">
      <alignment horizontal="right"/>
    </xf>
    <xf numFmtId="166" fontId="18" fillId="0" borderId="11" xfId="0" quotePrefix="1" applyNumberFormat="1" applyFont="1" applyBorder="1" applyAlignment="1">
      <alignment horizontal="center"/>
    </xf>
    <xf numFmtId="166" fontId="18" fillId="0" borderId="11" xfId="46" applyNumberFormat="1" applyFont="1" applyBorder="1" applyAlignment="1">
      <alignment horizontal="center"/>
    </xf>
    <xf numFmtId="175" fontId="37" fillId="0" borderId="0" xfId="0" applyFont="1"/>
    <xf numFmtId="38" fontId="18" fillId="0" borderId="0" xfId="0" applyNumberFormat="1" applyFont="1"/>
    <xf numFmtId="165" fontId="18" fillId="0" borderId="0" xfId="0" applyNumberFormat="1" applyFont="1"/>
    <xf numFmtId="175" fontId="16" fillId="0" borderId="13" xfId="0" applyFont="1" applyBorder="1" applyProtection="1">
      <protection locked="0"/>
    </xf>
    <xf numFmtId="9" fontId="16" fillId="0" borderId="0" xfId="145" applyFont="1" applyProtection="1">
      <protection locked="0"/>
    </xf>
    <xf numFmtId="175" fontId="17" fillId="0" borderId="14" xfId="0" applyFont="1" applyBorder="1" applyAlignment="1" applyProtection="1">
      <alignment horizontal="center"/>
      <protection locked="0"/>
    </xf>
    <xf numFmtId="175" fontId="16" fillId="0" borderId="15" xfId="0" applyFont="1" applyBorder="1" applyProtection="1">
      <protection locked="0"/>
    </xf>
    <xf numFmtId="166" fontId="16" fillId="0" borderId="0" xfId="0" applyNumberFormat="1" applyFont="1" applyAlignment="1">
      <alignment horizontal="center"/>
    </xf>
    <xf numFmtId="173" fontId="16" fillId="0" borderId="0" xfId="0" applyNumberFormat="1" applyFont="1" applyAlignment="1">
      <alignment horizontal="center"/>
    </xf>
    <xf numFmtId="3" fontId="16" fillId="0" borderId="0" xfId="0" applyNumberFormat="1" applyFont="1" applyAlignment="1">
      <alignment horizontal="center"/>
    </xf>
    <xf numFmtId="165" fontId="16" fillId="0" borderId="0" xfId="0" applyNumberFormat="1" applyFont="1" applyAlignment="1">
      <alignment horizontal="center"/>
    </xf>
    <xf numFmtId="175" fontId="37" fillId="0" borderId="15" xfId="0" applyFont="1" applyBorder="1" applyAlignment="1" applyProtection="1">
      <alignment horizontal="center"/>
      <protection locked="0"/>
    </xf>
    <xf numFmtId="175" fontId="18" fillId="0" borderId="11" xfId="0" applyFont="1" applyBorder="1" applyProtection="1">
      <protection locked="0"/>
    </xf>
    <xf numFmtId="175" fontId="18" fillId="0" borderId="11" xfId="0" applyFont="1" applyBorder="1" applyAlignment="1" applyProtection="1">
      <alignment wrapText="1" shrinkToFit="1"/>
      <protection locked="0"/>
    </xf>
    <xf numFmtId="175" fontId="37" fillId="0" borderId="11" xfId="0" applyFont="1" applyBorder="1" applyProtection="1">
      <protection locked="0"/>
    </xf>
    <xf numFmtId="175" fontId="18" fillId="0" borderId="15" xfId="0" applyFont="1" applyBorder="1" applyProtection="1">
      <protection locked="0"/>
    </xf>
    <xf numFmtId="38" fontId="56" fillId="0" borderId="16" xfId="0" applyNumberFormat="1" applyFont="1" applyBorder="1" applyAlignment="1">
      <alignment horizontal="center"/>
    </xf>
    <xf numFmtId="172" fontId="18" fillId="0" borderId="11" xfId="0" quotePrefix="1" applyNumberFormat="1" applyFont="1" applyBorder="1" applyAlignment="1">
      <alignment horizontal="center"/>
    </xf>
    <xf numFmtId="172" fontId="18" fillId="0" borderId="11" xfId="0" quotePrefix="1" applyNumberFormat="1" applyFont="1" applyBorder="1" applyAlignment="1">
      <alignment horizontal="right"/>
    </xf>
    <xf numFmtId="38" fontId="18" fillId="0" borderId="11" xfId="0" applyNumberFormat="1" applyFont="1" applyBorder="1"/>
    <xf numFmtId="165" fontId="37" fillId="0" borderId="11" xfId="0" applyNumberFormat="1" applyFont="1" applyBorder="1"/>
    <xf numFmtId="172" fontId="37" fillId="0" borderId="11" xfId="46" applyNumberFormat="1" applyFont="1" applyBorder="1" applyAlignment="1">
      <alignment horizontal="right"/>
    </xf>
    <xf numFmtId="170" fontId="18" fillId="0" borderId="11" xfId="46" applyNumberFormat="1" applyFont="1" applyBorder="1" applyAlignment="1">
      <alignment horizontal="right"/>
    </xf>
    <xf numFmtId="169" fontId="37" fillId="0" borderId="11" xfId="46" applyNumberFormat="1" applyFont="1" applyBorder="1" applyAlignment="1">
      <alignment horizontal="right"/>
    </xf>
    <xf numFmtId="166" fontId="37" fillId="0" borderId="11" xfId="46" applyNumberFormat="1" applyFont="1" applyBorder="1" applyAlignment="1">
      <alignment horizontal="right" wrapText="1"/>
    </xf>
    <xf numFmtId="166" fontId="18" fillId="0" borderId="11" xfId="0" quotePrefix="1" applyNumberFormat="1" applyFont="1" applyBorder="1" applyAlignment="1">
      <alignment horizontal="right"/>
    </xf>
    <xf numFmtId="175" fontId="62" fillId="0" borderId="0" xfId="0" applyFont="1"/>
    <xf numFmtId="3" fontId="48" fillId="0" borderId="16" xfId="0" applyNumberFormat="1" applyFont="1" applyBorder="1" applyAlignment="1" applyProtection="1">
      <alignment horizontal="center"/>
      <protection locked="0"/>
    </xf>
    <xf numFmtId="3" fontId="16" fillId="0" borderId="19" xfId="0" applyNumberFormat="1" applyFont="1" applyBorder="1" applyAlignment="1" applyProtection="1">
      <alignment horizontal="center"/>
      <protection locked="0"/>
    </xf>
    <xf numFmtId="38" fontId="56" fillId="0" borderId="11" xfId="146" applyNumberFormat="1" applyFont="1" applyBorder="1" applyAlignment="1" applyProtection="1">
      <alignment horizontal="center"/>
      <protection locked="0"/>
    </xf>
    <xf numFmtId="175" fontId="37" fillId="0" borderId="11" xfId="0" applyFont="1" applyBorder="1" applyAlignment="1" applyProtection="1">
      <alignment horizontal="center" wrapText="1"/>
      <protection locked="0"/>
    </xf>
    <xf numFmtId="175" fontId="17" fillId="0" borderId="0" xfId="66" applyFont="1" applyProtection="1">
      <protection locked="0"/>
    </xf>
    <xf numFmtId="175" fontId="16" fillId="0" borderId="0" xfId="66" applyProtection="1">
      <protection locked="0"/>
    </xf>
    <xf numFmtId="175" fontId="16" fillId="0" borderId="30" xfId="66" applyBorder="1" applyProtection="1">
      <protection locked="0"/>
    </xf>
    <xf numFmtId="175" fontId="16" fillId="0" borderId="31" xfId="66" applyBorder="1" applyProtection="1">
      <protection locked="0"/>
    </xf>
    <xf numFmtId="175" fontId="16" fillId="0" borderId="32" xfId="66" applyBorder="1" applyProtection="1">
      <protection locked="0"/>
    </xf>
    <xf numFmtId="175" fontId="16" fillId="0" borderId="14" xfId="66" applyBorder="1" applyProtection="1">
      <protection locked="0"/>
    </xf>
    <xf numFmtId="175" fontId="17" fillId="0" borderId="11" xfId="66" applyFont="1" applyBorder="1" applyAlignment="1" applyProtection="1">
      <alignment horizontal="center" wrapText="1"/>
      <protection locked="0"/>
    </xf>
    <xf numFmtId="6" fontId="16" fillId="0" borderId="0" xfId="66" applyNumberFormat="1" applyProtection="1">
      <protection locked="0"/>
    </xf>
    <xf numFmtId="175" fontId="16" fillId="0" borderId="13" xfId="66" applyBorder="1" applyProtection="1">
      <protection locked="0"/>
    </xf>
    <xf numFmtId="164" fontId="16" fillId="0" borderId="35" xfId="66" applyNumberFormat="1" applyBorder="1" applyProtection="1">
      <protection locked="0"/>
    </xf>
    <xf numFmtId="175" fontId="16" fillId="0" borderId="35" xfId="66" applyBorder="1" applyProtection="1">
      <protection locked="0"/>
    </xf>
    <xf numFmtId="175" fontId="18" fillId="0" borderId="0" xfId="67" applyProtection="1">
      <protection locked="0"/>
    </xf>
    <xf numFmtId="175" fontId="18" fillId="0" borderId="11" xfId="67" applyBorder="1" applyProtection="1">
      <protection locked="0"/>
    </xf>
    <xf numFmtId="175" fontId="37" fillId="0" borderId="11" xfId="67" applyFont="1" applyBorder="1" applyProtection="1">
      <protection locked="0"/>
    </xf>
    <xf numFmtId="175" fontId="55" fillId="0" borderId="0" xfId="0" applyFont="1" applyProtection="1">
      <protection locked="0"/>
    </xf>
    <xf numFmtId="175" fontId="17" fillId="0" borderId="0" xfId="0" applyFont="1" applyProtection="1">
      <protection locked="0"/>
    </xf>
    <xf numFmtId="175" fontId="66" fillId="0" borderId="0" xfId="0" applyFont="1" applyAlignment="1">
      <alignment horizontal="left" vertical="center" indent="4"/>
    </xf>
    <xf numFmtId="175" fontId="17" fillId="0" borderId="0" xfId="0" applyFont="1" applyAlignment="1" applyProtection="1">
      <alignment horizontal="center"/>
      <protection locked="0"/>
    </xf>
    <xf numFmtId="17" fontId="17" fillId="0" borderId="0" xfId="0" quotePrefix="1" applyNumberFormat="1" applyFont="1" applyAlignment="1" applyProtection="1">
      <alignment horizontal="center"/>
      <protection locked="0"/>
    </xf>
    <xf numFmtId="175" fontId="0" fillId="47" borderId="0" xfId="0" applyFill="1"/>
    <xf numFmtId="17" fontId="17" fillId="47" borderId="0" xfId="0" quotePrefix="1" applyNumberFormat="1" applyFont="1" applyFill="1" applyAlignment="1" applyProtection="1">
      <alignment horizontal="center"/>
      <protection locked="0"/>
    </xf>
    <xf numFmtId="175" fontId="16" fillId="47" borderId="0" xfId="0" applyFont="1" applyFill="1" applyProtection="1">
      <protection locked="0"/>
    </xf>
    <xf numFmtId="175" fontId="54" fillId="0" borderId="0" xfId="0" applyFont="1" applyAlignment="1">
      <alignment horizontal="center"/>
    </xf>
    <xf numFmtId="38" fontId="16" fillId="0" borderId="19" xfId="0" applyNumberFormat="1" applyFont="1" applyBorder="1" applyAlignment="1">
      <alignment horizontal="center"/>
    </xf>
    <xf numFmtId="38" fontId="16" fillId="0" borderId="19" xfId="0" applyNumberFormat="1" applyFont="1" applyBorder="1" applyAlignment="1" applyProtection="1">
      <alignment horizontal="center"/>
      <protection locked="0"/>
    </xf>
    <xf numFmtId="175" fontId="16" fillId="0" borderId="16" xfId="0" applyFont="1" applyBorder="1" applyProtection="1">
      <protection locked="0"/>
    </xf>
    <xf numFmtId="3" fontId="16" fillId="0" borderId="23" xfId="0" applyNumberFormat="1" applyFont="1" applyBorder="1" applyAlignment="1">
      <alignment horizontal="center"/>
    </xf>
    <xf numFmtId="3" fontId="56" fillId="0" borderId="16" xfId="0" applyNumberFormat="1" applyFont="1" applyBorder="1" applyAlignment="1">
      <alignment horizontal="center"/>
    </xf>
    <xf numFmtId="175" fontId="16" fillId="47" borderId="0" xfId="66" applyFill="1"/>
    <xf numFmtId="175" fontId="17" fillId="47" borderId="0" xfId="0" applyFont="1" applyFill="1" applyAlignment="1" applyProtection="1">
      <alignment horizontal="center"/>
      <protection locked="0"/>
    </xf>
    <xf numFmtId="17" fontId="18" fillId="0" borderId="0" xfId="0" applyNumberFormat="1" applyFont="1" applyAlignment="1" applyProtection="1">
      <alignment horizontal="center"/>
      <protection locked="0"/>
    </xf>
    <xf numFmtId="175" fontId="37" fillId="48" borderId="11" xfId="0" applyFont="1" applyFill="1" applyBorder="1" applyAlignment="1" applyProtection="1">
      <alignment horizontal="center" vertical="center"/>
      <protection locked="0"/>
    </xf>
    <xf numFmtId="175" fontId="18" fillId="0" borderId="11" xfId="0" applyFont="1" applyBorder="1" applyAlignment="1" applyProtection="1">
      <alignment horizontal="left"/>
      <protection locked="0"/>
    </xf>
    <xf numFmtId="3" fontId="17" fillId="0" borderId="21" xfId="0" applyNumberFormat="1" applyFont="1" applyBorder="1" applyAlignment="1">
      <alignment horizontal="center" wrapText="1"/>
    </xf>
    <xf numFmtId="174" fontId="16" fillId="0" borderId="19" xfId="0" applyNumberFormat="1" applyFont="1" applyBorder="1"/>
    <xf numFmtId="175" fontId="17" fillId="0" borderId="41" xfId="0" applyFont="1" applyBorder="1" applyAlignment="1">
      <alignment horizontal="center"/>
    </xf>
    <xf numFmtId="4" fontId="16" fillId="0" borderId="26" xfId="0" applyNumberFormat="1" applyFont="1" applyBorder="1" applyAlignment="1">
      <alignment horizontal="right"/>
    </xf>
    <xf numFmtId="4" fontId="16" fillId="0" borderId="23" xfId="0" applyNumberFormat="1" applyFont="1" applyBorder="1" applyAlignment="1">
      <alignment horizontal="right"/>
    </xf>
    <xf numFmtId="175" fontId="17" fillId="0" borderId="16" xfId="0" applyFont="1" applyBorder="1" applyProtection="1">
      <protection locked="0"/>
    </xf>
    <xf numFmtId="175" fontId="17" fillId="0" borderId="18" xfId="0" applyFont="1" applyBorder="1" applyProtection="1">
      <protection locked="0"/>
    </xf>
    <xf numFmtId="175" fontId="17" fillId="0" borderId="21" xfId="0" applyFont="1" applyBorder="1" applyAlignment="1">
      <alignment horizontal="center"/>
    </xf>
    <xf numFmtId="175" fontId="17" fillId="0" borderId="40" xfId="0" applyFont="1" applyBorder="1" applyAlignment="1">
      <alignment horizontal="center"/>
    </xf>
    <xf numFmtId="175" fontId="17" fillId="0" borderId="22" xfId="0" applyFont="1" applyBorder="1" applyProtection="1">
      <protection locked="0"/>
    </xf>
    <xf numFmtId="175" fontId="42" fillId="0" borderId="0" xfId="0" applyFont="1" applyProtection="1">
      <protection locked="0"/>
    </xf>
    <xf numFmtId="3" fontId="42" fillId="0" borderId="0" xfId="0" applyNumberFormat="1" applyFont="1" applyProtection="1">
      <protection locked="0"/>
    </xf>
    <xf numFmtId="1" fontId="42" fillId="0" borderId="0" xfId="0" applyNumberFormat="1" applyFont="1" applyProtection="1">
      <protection locked="0"/>
    </xf>
    <xf numFmtId="175" fontId="18" fillId="47" borderId="0" xfId="67" applyFill="1" applyProtection="1">
      <protection locked="0"/>
    </xf>
    <xf numFmtId="175" fontId="16" fillId="47" borderId="0" xfId="66" applyFill="1" applyProtection="1">
      <protection locked="0"/>
    </xf>
    <xf numFmtId="17" fontId="17" fillId="47" borderId="0" xfId="0" applyNumberFormat="1" applyFont="1" applyFill="1" applyAlignment="1" applyProtection="1">
      <alignment horizontal="center"/>
      <protection locked="0"/>
    </xf>
    <xf numFmtId="175" fontId="18" fillId="47" borderId="0" xfId="0" applyFont="1" applyFill="1" applyProtection="1">
      <protection locked="0"/>
    </xf>
    <xf numFmtId="164" fontId="16" fillId="0" borderId="42" xfId="66" applyNumberFormat="1" applyBorder="1" applyProtection="1">
      <protection locked="0"/>
    </xf>
    <xf numFmtId="175" fontId="54" fillId="47" borderId="0" xfId="0" applyFont="1" applyFill="1" applyAlignment="1">
      <alignment horizontal="center"/>
    </xf>
    <xf numFmtId="175" fontId="17" fillId="0" borderId="42" xfId="66" applyFont="1" applyBorder="1" applyProtection="1">
      <protection locked="0"/>
    </xf>
    <xf numFmtId="175" fontId="17" fillId="47" borderId="0" xfId="0" applyFont="1" applyFill="1" applyProtection="1">
      <protection locked="0"/>
    </xf>
    <xf numFmtId="175" fontId="0" fillId="0" borderId="0" xfId="0" quotePrefix="1"/>
    <xf numFmtId="175" fontId="16" fillId="47" borderId="16" xfId="0" applyFont="1" applyFill="1" applyBorder="1"/>
    <xf numFmtId="3" fontId="56" fillId="47" borderId="16" xfId="0" applyNumberFormat="1" applyFont="1" applyFill="1" applyBorder="1" applyAlignment="1">
      <alignment horizontal="center"/>
    </xf>
    <xf numFmtId="175" fontId="17" fillId="0" borderId="36" xfId="66" quotePrefix="1" applyFont="1" applyBorder="1" applyAlignment="1">
      <alignment horizontal="left" wrapText="1" indent="1"/>
    </xf>
    <xf numFmtId="175" fontId="18" fillId="0" borderId="0" xfId="0" quotePrefix="1" applyFont="1" applyProtection="1">
      <protection locked="0"/>
    </xf>
    <xf numFmtId="175" fontId="68" fillId="0" borderId="0" xfId="0" applyFont="1" applyAlignment="1" applyProtection="1">
      <alignment horizontal="center"/>
      <protection locked="0"/>
    </xf>
    <xf numFmtId="168" fontId="53" fillId="0" borderId="0" xfId="52" applyNumberFormat="1" applyFont="1"/>
    <xf numFmtId="175" fontId="69" fillId="43" borderId="0" xfId="66" applyFont="1" applyFill="1"/>
    <xf numFmtId="44" fontId="69" fillId="43" borderId="0" xfId="50" applyFont="1" applyFill="1"/>
    <xf numFmtId="175" fontId="69" fillId="47" borderId="0" xfId="66" applyFont="1" applyFill="1"/>
    <xf numFmtId="17" fontId="68" fillId="47" borderId="0" xfId="0" applyNumberFormat="1" applyFont="1" applyFill="1" applyAlignment="1" applyProtection="1">
      <alignment horizontal="center"/>
      <protection locked="0"/>
    </xf>
    <xf numFmtId="175" fontId="68" fillId="44" borderId="29" xfId="66" applyFont="1" applyFill="1" applyBorder="1"/>
    <xf numFmtId="175" fontId="69" fillId="43" borderId="31" xfId="66" applyFont="1" applyFill="1" applyBorder="1"/>
    <xf numFmtId="44" fontId="69" fillId="43" borderId="31" xfId="50" applyFont="1" applyFill="1" applyBorder="1"/>
    <xf numFmtId="175" fontId="68" fillId="44" borderId="36" xfId="66" applyFont="1" applyFill="1" applyBorder="1" applyAlignment="1">
      <alignment horizontal="center"/>
    </xf>
    <xf numFmtId="175" fontId="68" fillId="44" borderId="37" xfId="66" applyFont="1" applyFill="1" applyBorder="1" applyAlignment="1">
      <alignment horizontal="center"/>
    </xf>
    <xf numFmtId="175" fontId="68" fillId="43" borderId="0" xfId="66" applyFont="1" applyFill="1" applyAlignment="1">
      <alignment horizontal="center"/>
    </xf>
    <xf numFmtId="175" fontId="68" fillId="0" borderId="37" xfId="66" applyFont="1" applyBorder="1" applyAlignment="1">
      <alignment horizontal="center"/>
    </xf>
    <xf numFmtId="164" fontId="69" fillId="0" borderId="0" xfId="66" applyNumberFormat="1" applyFont="1"/>
    <xf numFmtId="175" fontId="69" fillId="0" borderId="0" xfId="66" applyFont="1"/>
    <xf numFmtId="175" fontId="68" fillId="0" borderId="36" xfId="66" applyFont="1" applyBorder="1" applyAlignment="1">
      <alignment wrapText="1"/>
    </xf>
    <xf numFmtId="43" fontId="16" fillId="0" borderId="19" xfId="0" applyNumberFormat="1" applyFont="1" applyBorder="1" applyAlignment="1">
      <alignment horizontal="right"/>
    </xf>
    <xf numFmtId="175" fontId="16" fillId="47" borderId="13" xfId="0" applyFont="1" applyFill="1" applyBorder="1"/>
    <xf numFmtId="6" fontId="37" fillId="0" borderId="11" xfId="67" applyNumberFormat="1" applyFont="1" applyBorder="1" applyAlignment="1" applyProtection="1">
      <alignment horizontal="center"/>
      <protection locked="0"/>
    </xf>
    <xf numFmtId="4" fontId="16" fillId="0" borderId="19" xfId="0" applyNumberFormat="1" applyFont="1" applyBorder="1" applyAlignment="1">
      <alignment horizontal="right"/>
    </xf>
    <xf numFmtId="4" fontId="16" fillId="0" borderId="20" xfId="0" applyNumberFormat="1" applyFont="1" applyBorder="1" applyAlignment="1">
      <alignment horizontal="right"/>
    </xf>
    <xf numFmtId="2" fontId="16" fillId="0" borderId="19" xfId="0" applyNumberFormat="1" applyFont="1" applyBorder="1" applyAlignment="1">
      <alignment horizontal="right"/>
    </xf>
    <xf numFmtId="2" fontId="16" fillId="0" borderId="23" xfId="0" applyNumberFormat="1" applyFont="1" applyBorder="1" applyAlignment="1">
      <alignment horizontal="right"/>
    </xf>
    <xf numFmtId="165" fontId="16" fillId="0" borderId="26" xfId="0" applyNumberFormat="1" applyFont="1" applyBorder="1" applyAlignment="1">
      <alignment horizontal="right"/>
    </xf>
    <xf numFmtId="165" fontId="16" fillId="0" borderId="20" xfId="0" applyNumberFormat="1" applyFont="1" applyBorder="1" applyAlignment="1">
      <alignment horizontal="right"/>
    </xf>
    <xf numFmtId="175" fontId="71" fillId="0" borderId="0" xfId="0" applyFont="1" applyAlignment="1">
      <alignment vertical="center"/>
    </xf>
    <xf numFmtId="164" fontId="17" fillId="0" borderId="31" xfId="66" applyNumberFormat="1" applyFont="1" applyBorder="1" applyAlignment="1">
      <alignment horizontal="center"/>
    </xf>
    <xf numFmtId="175" fontId="16" fillId="0" borderId="0" xfId="66" applyAlignment="1">
      <alignment horizontal="center"/>
    </xf>
    <xf numFmtId="2" fontId="16" fillId="0" borderId="19" xfId="0" applyNumberFormat="1" applyFont="1" applyBorder="1"/>
    <xf numFmtId="2" fontId="16" fillId="0" borderId="20" xfId="0" applyNumberFormat="1" applyFont="1" applyBorder="1" applyAlignment="1">
      <alignment horizontal="right"/>
    </xf>
    <xf numFmtId="2" fontId="16" fillId="0" borderId="26" xfId="0" applyNumberFormat="1" applyFont="1" applyBorder="1" applyAlignment="1">
      <alignment horizontal="right"/>
    </xf>
    <xf numFmtId="2" fontId="16" fillId="0" borderId="23" xfId="0" applyNumberFormat="1" applyFont="1" applyBorder="1"/>
    <xf numFmtId="175" fontId="17" fillId="47" borderId="0" xfId="66" applyFont="1" applyFill="1" applyAlignment="1" applyProtection="1">
      <alignment horizontal="center"/>
      <protection locked="0"/>
    </xf>
    <xf numFmtId="171" fontId="17" fillId="47" borderId="0" xfId="0" applyNumberFormat="1" applyFont="1" applyFill="1" applyAlignment="1" applyProtection="1">
      <alignment horizontal="center"/>
      <protection locked="0"/>
    </xf>
    <xf numFmtId="175" fontId="71" fillId="0" borderId="0" xfId="0" applyFont="1" applyProtection="1">
      <protection locked="0"/>
    </xf>
    <xf numFmtId="175" fontId="71" fillId="0" borderId="0" xfId="0" applyFont="1"/>
    <xf numFmtId="175" fontId="71" fillId="0" borderId="0" xfId="0" applyFont="1" applyAlignment="1">
      <alignment vertical="top"/>
    </xf>
    <xf numFmtId="175" fontId="73" fillId="0" borderId="0" xfId="0" applyFont="1" applyAlignment="1" applyProtection="1">
      <alignment horizontal="left"/>
      <protection locked="0"/>
    </xf>
    <xf numFmtId="175" fontId="73" fillId="0" borderId="0" xfId="0" applyFont="1" applyAlignment="1">
      <alignment horizontal="left" vertical="top"/>
    </xf>
    <xf numFmtId="4" fontId="16" fillId="0" borderId="0" xfId="66" applyNumberFormat="1" applyProtection="1">
      <protection locked="0"/>
    </xf>
    <xf numFmtId="175" fontId="68" fillId="0" borderId="0" xfId="66" applyFont="1" applyAlignment="1">
      <alignment wrapText="1"/>
    </xf>
    <xf numFmtId="164" fontId="68" fillId="43" borderId="0" xfId="66" applyNumberFormat="1" applyFont="1" applyFill="1"/>
    <xf numFmtId="164" fontId="68" fillId="0" borderId="0" xfId="66" applyNumberFormat="1" applyFont="1" applyAlignment="1">
      <alignment horizontal="right"/>
    </xf>
    <xf numFmtId="165" fontId="16" fillId="0" borderId="19" xfId="0" applyNumberFormat="1" applyFont="1" applyBorder="1" applyAlignment="1">
      <alignment horizontal="right"/>
    </xf>
    <xf numFmtId="165" fontId="16" fillId="0" borderId="24" xfId="0" applyNumberFormat="1" applyFont="1" applyBorder="1" applyAlignment="1">
      <alignment horizontal="right"/>
    </xf>
    <xf numFmtId="39" fontId="17" fillId="0" borderId="11" xfId="0" applyNumberFormat="1" applyFont="1" applyBorder="1" applyAlignment="1">
      <alignment horizontal="center"/>
    </xf>
    <xf numFmtId="6" fontId="16" fillId="0" borderId="0" xfId="66" applyNumberFormat="1" applyAlignment="1" applyProtection="1">
      <alignment horizontal="center"/>
      <protection locked="0"/>
    </xf>
    <xf numFmtId="40" fontId="16" fillId="0" borderId="19" xfId="0" applyNumberFormat="1" applyFont="1" applyBorder="1" applyAlignment="1">
      <alignment horizontal="right"/>
    </xf>
    <xf numFmtId="40" fontId="16" fillId="0" borderId="20" xfId="0" applyNumberFormat="1" applyFont="1" applyBorder="1" applyAlignment="1">
      <alignment horizontal="right"/>
    </xf>
    <xf numFmtId="175" fontId="17" fillId="0" borderId="14" xfId="66" applyFont="1" applyBorder="1" applyAlignment="1" applyProtection="1">
      <alignment horizontal="right"/>
      <protection locked="0"/>
    </xf>
    <xf numFmtId="175" fontId="17" fillId="0" borderId="14" xfId="66" quotePrefix="1" applyFont="1" applyBorder="1" applyAlignment="1" applyProtection="1">
      <alignment horizontal="right"/>
      <protection locked="0"/>
    </xf>
    <xf numFmtId="6" fontId="53" fillId="0" borderId="0" xfId="520" applyNumberFormat="1" applyFont="1"/>
    <xf numFmtId="175" fontId="71" fillId="47" borderId="0" xfId="66" applyFont="1" applyFill="1" applyProtection="1">
      <protection locked="0"/>
    </xf>
    <xf numFmtId="0" fontId="53" fillId="0" borderId="0" xfId="520" applyFont="1"/>
    <xf numFmtId="0" fontId="16" fillId="0" borderId="0" xfId="522"/>
    <xf numFmtId="0" fontId="53" fillId="47" borderId="0" xfId="520" applyFont="1" applyFill="1"/>
    <xf numFmtId="168" fontId="53" fillId="0" borderId="0" xfId="520" applyNumberFormat="1" applyFont="1"/>
    <xf numFmtId="4" fontId="16" fillId="0" borderId="24" xfId="0" applyNumberFormat="1" applyFont="1" applyBorder="1" applyAlignment="1">
      <alignment horizontal="right"/>
    </xf>
    <xf numFmtId="175" fontId="37" fillId="0" borderId="0" xfId="67" applyFont="1"/>
    <xf numFmtId="3" fontId="56" fillId="47" borderId="17" xfId="0" applyNumberFormat="1" applyFont="1" applyFill="1" applyBorder="1" applyAlignment="1">
      <alignment horizontal="center"/>
    </xf>
    <xf numFmtId="175" fontId="16" fillId="47" borderId="16" xfId="0" applyFont="1" applyFill="1" applyBorder="1" applyProtection="1">
      <protection locked="0"/>
    </xf>
    <xf numFmtId="175" fontId="16" fillId="47" borderId="13" xfId="0" applyFont="1" applyFill="1" applyBorder="1" applyProtection="1">
      <protection locked="0"/>
    </xf>
    <xf numFmtId="175" fontId="17" fillId="0" borderId="28" xfId="0" applyFont="1" applyBorder="1" applyAlignment="1">
      <alignment horizontal="center"/>
    </xf>
    <xf numFmtId="3" fontId="16" fillId="0" borderId="11" xfId="0" applyNumberFormat="1" applyFont="1" applyBorder="1" applyAlignment="1">
      <alignment horizontal="left" vertical="center" wrapText="1"/>
    </xf>
    <xf numFmtId="175" fontId="37" fillId="0" borderId="11" xfId="0" applyFont="1" applyBorder="1" applyAlignment="1" applyProtection="1">
      <alignment horizontal="left"/>
      <protection locked="0"/>
    </xf>
    <xf numFmtId="175" fontId="37" fillId="47" borderId="11" xfId="0" applyFont="1" applyFill="1" applyBorder="1" applyAlignment="1" applyProtection="1">
      <alignment horizontal="left"/>
      <protection locked="0"/>
    </xf>
    <xf numFmtId="44" fontId="69" fillId="0" borderId="0" xfId="50" applyFont="1"/>
    <xf numFmtId="0" fontId="75" fillId="0" borderId="0" xfId="520" applyFont="1"/>
    <xf numFmtId="0" fontId="76" fillId="0" borderId="14" xfId="520" applyFont="1" applyBorder="1" applyAlignment="1">
      <alignment horizontal="center" vertical="center" wrapText="1"/>
    </xf>
    <xf numFmtId="6" fontId="75" fillId="0" borderId="0" xfId="520" applyNumberFormat="1" applyFont="1"/>
    <xf numFmtId="6" fontId="75" fillId="0" borderId="14" xfId="520" applyNumberFormat="1" applyFont="1" applyBorder="1"/>
    <xf numFmtId="0" fontId="75" fillId="46" borderId="0" xfId="520" applyFont="1" applyFill="1"/>
    <xf numFmtId="0" fontId="78" fillId="0" borderId="0" xfId="520" applyFont="1"/>
    <xf numFmtId="6" fontId="76" fillId="0" borderId="0" xfId="520" applyNumberFormat="1" applyFont="1"/>
    <xf numFmtId="165" fontId="18" fillId="47" borderId="0" xfId="0" applyNumberFormat="1" applyFont="1" applyFill="1" applyProtection="1">
      <protection locked="0"/>
    </xf>
    <xf numFmtId="6" fontId="75" fillId="0" borderId="34" xfId="520" applyNumberFormat="1" applyFont="1" applyBorder="1"/>
    <xf numFmtId="6" fontId="75" fillId="0" borderId="15" xfId="520" applyNumberFormat="1" applyFont="1" applyBorder="1"/>
    <xf numFmtId="0" fontId="75" fillId="0" borderId="16" xfId="520" applyFont="1" applyBorder="1"/>
    <xf numFmtId="175" fontId="16" fillId="0" borderId="46" xfId="66" applyBorder="1" applyProtection="1">
      <protection locked="0"/>
    </xf>
    <xf numFmtId="175" fontId="16" fillId="0" borderId="47" xfId="66" applyBorder="1" applyProtection="1">
      <protection locked="0"/>
    </xf>
    <xf numFmtId="166" fontId="18" fillId="0" borderId="11" xfId="46" applyNumberFormat="1" applyFont="1" applyBorder="1" applyAlignment="1" applyProtection="1">
      <alignment horizontal="right"/>
      <protection locked="0"/>
    </xf>
    <xf numFmtId="175" fontId="17" fillId="0" borderId="48" xfId="66" applyFont="1" applyBorder="1" applyProtection="1">
      <protection locked="0"/>
    </xf>
    <xf numFmtId="175" fontId="17" fillId="0" borderId="28" xfId="66" applyFont="1" applyBorder="1" applyProtection="1">
      <protection locked="0"/>
    </xf>
    <xf numFmtId="175" fontId="19" fillId="0" borderId="16" xfId="66" applyFont="1" applyBorder="1" applyAlignment="1">
      <alignment wrapText="1"/>
    </xf>
    <xf numFmtId="175" fontId="16" fillId="0" borderId="16" xfId="66" applyBorder="1" applyAlignment="1">
      <alignment horizontal="left" indent="1"/>
    </xf>
    <xf numFmtId="175" fontId="16" fillId="47" borderId="16" xfId="66" applyFill="1" applyBorder="1" applyAlignment="1">
      <alignment horizontal="left" indent="1"/>
    </xf>
    <xf numFmtId="175" fontId="17" fillId="0" borderId="16" xfId="66" applyFont="1" applyBorder="1"/>
    <xf numFmtId="175" fontId="16" fillId="0" borderId="16" xfId="66" quotePrefix="1" applyBorder="1" applyAlignment="1">
      <alignment horizontal="left" indent="1"/>
    </xf>
    <xf numFmtId="175" fontId="68" fillId="47" borderId="33" xfId="66" applyFont="1" applyFill="1" applyBorder="1" applyAlignment="1">
      <alignment horizontal="center"/>
    </xf>
    <xf numFmtId="175" fontId="69" fillId="0" borderId="33" xfId="66" applyFont="1" applyBorder="1"/>
    <xf numFmtId="175" fontId="69" fillId="47" borderId="33" xfId="66" applyFont="1" applyFill="1" applyBorder="1"/>
    <xf numFmtId="175" fontId="16" fillId="47" borderId="13" xfId="66" applyFill="1" applyBorder="1" applyProtection="1">
      <protection locked="0"/>
    </xf>
    <xf numFmtId="6" fontId="75" fillId="0" borderId="13" xfId="520" applyNumberFormat="1" applyFont="1" applyBorder="1"/>
    <xf numFmtId="175" fontId="64" fillId="0" borderId="0" xfId="66" applyFont="1" applyProtection="1">
      <protection locked="0"/>
    </xf>
    <xf numFmtId="175" fontId="16" fillId="0" borderId="16" xfId="66" applyBorder="1"/>
    <xf numFmtId="175" fontId="16" fillId="47" borderId="16" xfId="0" applyFont="1" applyFill="1" applyBorder="1" applyAlignment="1">
      <alignment horizontal="left"/>
    </xf>
    <xf numFmtId="175" fontId="68" fillId="0" borderId="43" xfId="66" applyFont="1" applyBorder="1"/>
    <xf numFmtId="175" fontId="17" fillId="0" borderId="45" xfId="66" applyFont="1" applyBorder="1" applyAlignment="1">
      <alignment horizontal="center"/>
    </xf>
    <xf numFmtId="175" fontId="17" fillId="0" borderId="45" xfId="66" applyFont="1" applyBorder="1" applyAlignment="1">
      <alignment horizontal="left"/>
    </xf>
    <xf numFmtId="175" fontId="16" fillId="0" borderId="45" xfId="66" applyBorder="1"/>
    <xf numFmtId="175" fontId="17" fillId="0" borderId="45" xfId="66" applyFont="1" applyBorder="1"/>
    <xf numFmtId="175" fontId="17" fillId="0" borderId="45" xfId="66" applyFont="1" applyBorder="1" applyAlignment="1">
      <alignment horizontal="left" indent="1"/>
    </xf>
    <xf numFmtId="175" fontId="17" fillId="0" borderId="45" xfId="66" applyFont="1" applyBorder="1" applyAlignment="1">
      <alignment horizontal="center" wrapText="1"/>
    </xf>
    <xf numFmtId="175" fontId="17" fillId="0" borderId="50" xfId="66" applyFont="1" applyBorder="1" applyAlignment="1">
      <alignment wrapText="1"/>
    </xf>
    <xf numFmtId="175" fontId="65" fillId="0" borderId="0" xfId="66" applyFont="1" applyProtection="1">
      <protection locked="0"/>
    </xf>
    <xf numFmtId="43" fontId="16" fillId="50" borderId="0" xfId="46" quotePrefix="1" applyFill="1" applyAlignment="1">
      <alignment horizontal="left"/>
    </xf>
    <xf numFmtId="43" fontId="16" fillId="50" borderId="34" xfId="46" quotePrefix="1" applyFill="1" applyBorder="1" applyAlignment="1">
      <alignment horizontal="left"/>
    </xf>
    <xf numFmtId="43" fontId="16" fillId="50" borderId="14" xfId="46" quotePrefix="1" applyFill="1" applyBorder="1" applyAlignment="1">
      <alignment horizontal="left"/>
    </xf>
    <xf numFmtId="43" fontId="16" fillId="50" borderId="15" xfId="46" quotePrefix="1" applyFill="1" applyBorder="1" applyAlignment="1">
      <alignment horizontal="left"/>
    </xf>
    <xf numFmtId="43" fontId="16" fillId="50" borderId="0" xfId="46" quotePrefix="1" applyFill="1" applyAlignment="1">
      <alignment horizontal="center"/>
    </xf>
    <xf numFmtId="175" fontId="17" fillId="47" borderId="21" xfId="0" applyFont="1" applyFill="1" applyBorder="1" applyAlignment="1">
      <alignment horizontal="center"/>
    </xf>
    <xf numFmtId="175" fontId="82" fillId="0" borderId="0" xfId="0" applyFont="1" applyAlignment="1" applyProtection="1">
      <alignment vertical="center"/>
      <protection locked="0"/>
    </xf>
    <xf numFmtId="175" fontId="83" fillId="0" borderId="0" xfId="0" applyFont="1" applyAlignment="1" applyProtection="1">
      <alignment vertical="center"/>
      <protection locked="0"/>
    </xf>
    <xf numFmtId="175" fontId="37" fillId="47" borderId="0" xfId="0" applyFont="1" applyFill="1" applyProtection="1">
      <protection locked="0"/>
    </xf>
    <xf numFmtId="43" fontId="16" fillId="0" borderId="0" xfId="46" applyProtection="1">
      <protection locked="0"/>
    </xf>
    <xf numFmtId="2" fontId="18" fillId="0" borderId="0" xfId="0" applyNumberFormat="1" applyFont="1" applyProtection="1">
      <protection locked="0"/>
    </xf>
    <xf numFmtId="0" fontId="18" fillId="0" borderId="11" xfId="67" applyNumberFormat="1" applyBorder="1" applyAlignment="1">
      <alignment horizontal="center" vertical="center" wrapText="1"/>
    </xf>
    <xf numFmtId="6" fontId="18" fillId="0" borderId="11" xfId="67" applyNumberFormat="1" applyBorder="1" applyAlignment="1">
      <alignment horizontal="center" vertical="center" wrapText="1"/>
    </xf>
    <xf numFmtId="175" fontId="18" fillId="0" borderId="11" xfId="67" applyBorder="1" applyAlignment="1">
      <alignment horizontal="left" vertical="center" wrapText="1"/>
    </xf>
    <xf numFmtId="14" fontId="18" fillId="0" borderId="11" xfId="67" applyNumberFormat="1" applyBorder="1" applyAlignment="1">
      <alignment horizontal="center" vertical="center" wrapText="1"/>
    </xf>
    <xf numFmtId="175" fontId="37" fillId="0" borderId="0" xfId="67" applyFont="1" applyAlignment="1">
      <alignment horizontal="center" vertical="center"/>
    </xf>
    <xf numFmtId="0" fontId="18" fillId="0" borderId="11" xfId="67" applyNumberFormat="1" applyBorder="1" applyAlignment="1" applyProtection="1">
      <alignment horizontal="center" vertical="center"/>
      <protection locked="0"/>
    </xf>
    <xf numFmtId="6" fontId="18" fillId="0" borderId="11" xfId="67" applyNumberFormat="1" applyBorder="1" applyAlignment="1" applyProtection="1">
      <alignment horizontal="center" vertical="center"/>
      <protection locked="0"/>
    </xf>
    <xf numFmtId="175" fontId="18" fillId="0" borderId="0" xfId="67" applyAlignment="1" applyProtection="1">
      <alignment vertical="center"/>
      <protection locked="0"/>
    </xf>
    <xf numFmtId="175" fontId="18" fillId="0" borderId="11" xfId="67" applyBorder="1" applyAlignment="1">
      <alignment horizontal="center" vertical="center" wrapText="1"/>
    </xf>
    <xf numFmtId="175" fontId="18" fillId="0" borderId="11" xfId="67" applyBorder="1" applyAlignment="1" applyProtection="1">
      <alignment horizontal="center" vertical="center" wrapText="1"/>
      <protection locked="0"/>
    </xf>
    <xf numFmtId="175" fontId="18" fillId="0" borderId="0" xfId="0" applyFont="1" applyAlignment="1">
      <alignment horizontal="center"/>
    </xf>
    <xf numFmtId="172" fontId="16" fillId="0" borderId="0" xfId="0" applyNumberFormat="1" applyFont="1"/>
    <xf numFmtId="175" fontId="42" fillId="0" borderId="0" xfId="0" applyFont="1"/>
    <xf numFmtId="3" fontId="42" fillId="0" borderId="0" xfId="0" applyNumberFormat="1" applyFont="1"/>
    <xf numFmtId="175" fontId="18" fillId="47" borderId="0" xfId="0" applyFont="1" applyFill="1" applyAlignment="1">
      <alignment horizontal="center"/>
    </xf>
    <xf numFmtId="0" fontId="16" fillId="0" borderId="0" xfId="66" applyNumberFormat="1"/>
    <xf numFmtId="175" fontId="16" fillId="47" borderId="0" xfId="66" applyFill="1" applyAlignment="1" applyProtection="1">
      <alignment horizontal="center"/>
      <protection locked="0"/>
    </xf>
    <xf numFmtId="171" fontId="16" fillId="47" borderId="0" xfId="66" applyNumberFormat="1" applyFill="1" applyAlignment="1" applyProtection="1">
      <alignment horizontal="center"/>
      <protection locked="0"/>
    </xf>
    <xf numFmtId="175" fontId="17" fillId="44" borderId="44" xfId="66" applyFont="1" applyFill="1" applyBorder="1" applyAlignment="1">
      <alignment horizontal="center"/>
    </xf>
    <xf numFmtId="175" fontId="17" fillId="0" borderId="44" xfId="0" applyFont="1" applyBorder="1" applyAlignment="1">
      <alignment wrapText="1"/>
    </xf>
    <xf numFmtId="175" fontId="17" fillId="0" borderId="49" xfId="66" applyFont="1" applyBorder="1" applyAlignment="1">
      <alignment horizontal="left"/>
    </xf>
    <xf numFmtId="0" fontId="76" fillId="0" borderId="17" xfId="520" applyFont="1" applyBorder="1"/>
    <xf numFmtId="175" fontId="80" fillId="0" borderId="0" xfId="0" quotePrefix="1" applyFont="1" applyAlignment="1">
      <alignment vertical="center"/>
    </xf>
    <xf numFmtId="175" fontId="80" fillId="0" borderId="0" xfId="0" quotePrefix="1" applyFont="1" applyProtection="1">
      <protection locked="0"/>
    </xf>
    <xf numFmtId="175" fontId="84" fillId="47" borderId="0" xfId="0" quotePrefix="1" applyFont="1" applyFill="1" applyProtection="1">
      <protection locked="0"/>
    </xf>
    <xf numFmtId="0" fontId="17" fillId="0" borderId="0" xfId="522" applyFont="1" applyAlignment="1" applyProtection="1">
      <alignment horizontal="center"/>
      <protection locked="0"/>
    </xf>
    <xf numFmtId="17" fontId="17" fillId="47" borderId="0" xfId="522" quotePrefix="1" applyNumberFormat="1" applyFont="1" applyFill="1" applyAlignment="1" applyProtection="1">
      <alignment horizontal="center"/>
      <protection locked="0"/>
    </xf>
    <xf numFmtId="0" fontId="17" fillId="0" borderId="14" xfId="520" applyFont="1" applyBorder="1" applyAlignment="1">
      <alignment horizontal="center"/>
    </xf>
    <xf numFmtId="0" fontId="17" fillId="0" borderId="17" xfId="520" applyFont="1" applyBorder="1" applyAlignment="1">
      <alignment wrapText="1"/>
    </xf>
    <xf numFmtId="0" fontId="16" fillId="0" borderId="16" xfId="520" applyBorder="1" applyAlignment="1">
      <alignment horizontal="left" indent="2"/>
    </xf>
    <xf numFmtId="0" fontId="16" fillId="0" borderId="16" xfId="520" applyBorder="1" applyAlignment="1">
      <alignment horizontal="left" wrapText="1" indent="2"/>
    </xf>
    <xf numFmtId="0" fontId="16" fillId="47" borderId="16" xfId="520" applyFill="1" applyBorder="1" applyAlignment="1">
      <alignment horizontal="left" wrapText="1" indent="2"/>
    </xf>
    <xf numFmtId="0" fontId="87" fillId="0" borderId="16" xfId="520" applyFont="1" applyBorder="1"/>
    <xf numFmtId="0" fontId="57" fillId="0" borderId="17" xfId="520" applyFont="1" applyBorder="1"/>
    <xf numFmtId="175" fontId="17" fillId="47" borderId="0" xfId="0" applyFont="1" applyFill="1" applyAlignment="1" applyProtection="1">
      <alignment wrapText="1"/>
      <protection locked="0"/>
    </xf>
    <xf numFmtId="175" fontId="17" fillId="0" borderId="11" xfId="0" applyFont="1" applyBorder="1" applyAlignment="1">
      <alignment horizontal="center"/>
    </xf>
    <xf numFmtId="2" fontId="42" fillId="0" borderId="0" xfId="0" applyNumberFormat="1" applyFont="1" applyProtection="1">
      <protection locked="0"/>
    </xf>
    <xf numFmtId="2" fontId="16" fillId="0" borderId="0" xfId="0" applyNumberFormat="1" applyFont="1" applyProtection="1">
      <protection locked="0"/>
    </xf>
    <xf numFmtId="1" fontId="16" fillId="0" borderId="0" xfId="0" applyNumberFormat="1" applyFont="1" applyProtection="1">
      <protection locked="0"/>
    </xf>
    <xf numFmtId="1" fontId="16" fillId="0" borderId="56" xfId="0" applyNumberFormat="1" applyFont="1" applyBorder="1" applyProtection="1">
      <protection locked="0"/>
    </xf>
    <xf numFmtId="175" fontId="16" fillId="0" borderId="0" xfId="0" applyFont="1" applyAlignment="1" applyProtection="1">
      <alignment vertical="top"/>
      <protection locked="0"/>
    </xf>
    <xf numFmtId="175" fontId="88" fillId="0" borderId="0" xfId="0" applyFont="1" applyAlignment="1">
      <alignment horizontal="center" vertical="top"/>
    </xf>
    <xf numFmtId="175" fontId="88" fillId="0" borderId="55" xfId="0" applyFont="1" applyBorder="1" applyAlignment="1">
      <alignment horizontal="center" vertical="top"/>
    </xf>
    <xf numFmtId="1" fontId="59" fillId="0" borderId="56" xfId="0" applyNumberFormat="1" applyFont="1" applyBorder="1"/>
    <xf numFmtId="175" fontId="59" fillId="0" borderId="57" xfId="0" applyFont="1" applyBorder="1"/>
    <xf numFmtId="175" fontId="59" fillId="0" borderId="57" xfId="0" applyFont="1" applyBorder="1" applyProtection="1">
      <protection locked="0"/>
    </xf>
    <xf numFmtId="176" fontId="16" fillId="0" borderId="0" xfId="0" applyNumberFormat="1" applyFont="1" applyProtection="1">
      <protection locked="0"/>
    </xf>
    <xf numFmtId="0" fontId="16" fillId="0" borderId="0" xfId="0" applyNumberFormat="1" applyFont="1" applyAlignment="1" applyProtection="1">
      <alignment vertical="top"/>
      <protection locked="0"/>
    </xf>
    <xf numFmtId="0" fontId="4" fillId="0" borderId="0" xfId="888"/>
    <xf numFmtId="0" fontId="17" fillId="0" borderId="14" xfId="520" quotePrefix="1" applyFont="1" applyBorder="1" applyAlignment="1">
      <alignment horizontal="center"/>
    </xf>
    <xf numFmtId="175" fontId="69" fillId="47" borderId="33" xfId="0" applyFont="1" applyFill="1" applyBorder="1"/>
    <xf numFmtId="175" fontId="69" fillId="0" borderId="0" xfId="0" applyFont="1" applyAlignment="1">
      <alignment horizontal="left"/>
    </xf>
    <xf numFmtId="175" fontId="68" fillId="0" borderId="59" xfId="66" applyFont="1" applyBorder="1" applyAlignment="1">
      <alignment horizontal="left" wrapText="1" indent="1"/>
    </xf>
    <xf numFmtId="3" fontId="16" fillId="47" borderId="34" xfId="0" applyNumberFormat="1" applyFont="1" applyFill="1" applyBorder="1" applyAlignment="1" applyProtection="1">
      <alignment wrapText="1"/>
      <protection locked="0"/>
    </xf>
    <xf numFmtId="165" fontId="16" fillId="47" borderId="0" xfId="0" applyNumberFormat="1" applyFont="1" applyFill="1" applyProtection="1">
      <protection locked="0"/>
    </xf>
    <xf numFmtId="175" fontId="71" fillId="0" borderId="0" xfId="66" applyFont="1" applyAlignment="1">
      <alignment wrapText="1"/>
    </xf>
    <xf numFmtId="164" fontId="17" fillId="0" borderId="0" xfId="66" applyNumberFormat="1" applyFont="1"/>
    <xf numFmtId="3" fontId="16" fillId="0" borderId="0" xfId="0" applyNumberFormat="1" applyFont="1" applyAlignment="1">
      <alignment horizontal="left" vertical="center" wrapText="1"/>
    </xf>
    <xf numFmtId="175" fontId="37" fillId="0" borderId="13" xfId="0" applyFont="1" applyBorder="1" applyAlignment="1">
      <alignment horizontal="center" wrapText="1"/>
    </xf>
    <xf numFmtId="175" fontId="17" fillId="0" borderId="11" xfId="0" quotePrefix="1" applyFont="1" applyBorder="1" applyAlignment="1">
      <alignment horizontal="center"/>
    </xf>
    <xf numFmtId="175" fontId="16" fillId="0" borderId="11" xfId="0" applyFont="1" applyBorder="1" applyAlignment="1">
      <alignment vertical="center"/>
    </xf>
    <xf numFmtId="175" fontId="16" fillId="0" borderId="28" xfId="0" applyFont="1" applyBorder="1" applyAlignment="1">
      <alignment vertical="center"/>
    </xf>
    <xf numFmtId="2" fontId="16" fillId="0" borderId="15" xfId="0" applyNumberFormat="1" applyFont="1" applyBorder="1" applyAlignment="1">
      <alignment vertical="center"/>
    </xf>
    <xf numFmtId="3" fontId="16" fillId="52" borderId="15" xfId="0" applyNumberFormat="1" applyFont="1" applyFill="1" applyBorder="1" applyAlignment="1">
      <alignment horizontal="center" vertical="center"/>
    </xf>
    <xf numFmtId="3" fontId="16" fillId="0" borderId="15" xfId="0" applyNumberFormat="1" applyFont="1" applyBorder="1" applyAlignment="1">
      <alignment horizontal="center" vertical="center"/>
    </xf>
    <xf numFmtId="2" fontId="16" fillId="52" borderId="15" xfId="0" applyNumberFormat="1" applyFont="1" applyFill="1" applyBorder="1" applyAlignment="1">
      <alignment vertical="center"/>
    </xf>
    <xf numFmtId="2" fontId="16" fillId="0" borderId="34" xfId="0" applyNumberFormat="1" applyFont="1" applyBorder="1" applyAlignment="1">
      <alignment vertical="center"/>
    </xf>
    <xf numFmtId="175" fontId="18" fillId="47" borderId="11" xfId="0" applyFont="1" applyFill="1" applyBorder="1" applyAlignment="1" applyProtection="1">
      <alignment horizontal="left"/>
      <protection locked="0"/>
    </xf>
    <xf numFmtId="175" fontId="72" fillId="0" borderId="0" xfId="67" applyFont="1" applyProtection="1">
      <protection locked="0"/>
    </xf>
    <xf numFmtId="175" fontId="72" fillId="0" borderId="0" xfId="67" quotePrefix="1" applyFont="1" applyProtection="1">
      <protection locked="0"/>
    </xf>
    <xf numFmtId="175" fontId="73" fillId="0" borderId="0" xfId="0" applyFont="1" applyAlignment="1">
      <alignment vertical="center"/>
    </xf>
    <xf numFmtId="175" fontId="71" fillId="47" borderId="0" xfId="782" applyFont="1" applyFill="1" applyAlignment="1">
      <alignment vertical="center"/>
    </xf>
    <xf numFmtId="175" fontId="64" fillId="0" borderId="0" xfId="66" applyFont="1"/>
    <xf numFmtId="175" fontId="64" fillId="0" borderId="0" xfId="0" applyFont="1" applyAlignment="1">
      <alignment vertical="center"/>
    </xf>
    <xf numFmtId="0" fontId="73" fillId="0" borderId="0" xfId="520" applyFont="1"/>
    <xf numFmtId="175" fontId="16" fillId="0" borderId="0" xfId="0" applyFont="1" applyAlignment="1">
      <alignment vertical="center"/>
    </xf>
    <xf numFmtId="2" fontId="16" fillId="0" borderId="0" xfId="0" applyNumberFormat="1" applyFont="1" applyAlignment="1">
      <alignment vertical="center"/>
    </xf>
    <xf numFmtId="3" fontId="16" fillId="0" borderId="0" xfId="0" applyNumberFormat="1" applyFont="1" applyAlignment="1">
      <alignment horizontal="center" vertical="center"/>
    </xf>
    <xf numFmtId="3" fontId="16" fillId="52" borderId="0" xfId="0" applyNumberFormat="1" applyFont="1" applyFill="1" applyAlignment="1">
      <alignment horizontal="center" vertical="center"/>
    </xf>
    <xf numFmtId="175" fontId="17" fillId="0" borderId="60" xfId="66" applyFont="1" applyBorder="1" applyAlignment="1">
      <alignment horizontal="center" wrapText="1"/>
    </xf>
    <xf numFmtId="175" fontId="69" fillId="43" borderId="44" xfId="66" applyFont="1" applyFill="1" applyBorder="1"/>
    <xf numFmtId="175" fontId="64" fillId="0" borderId="0" xfId="0" quotePrefix="1" applyFont="1"/>
    <xf numFmtId="175" fontId="37" fillId="0" borderId="11" xfId="0" applyFont="1" applyBorder="1" applyAlignment="1" applyProtection="1">
      <alignment horizontal="center"/>
      <protection locked="0"/>
    </xf>
    <xf numFmtId="175" fontId="37" fillId="0" borderId="11" xfId="0" applyFont="1" applyBorder="1" applyAlignment="1">
      <alignment horizontal="center"/>
    </xf>
    <xf numFmtId="42" fontId="16" fillId="0" borderId="0" xfId="520" applyNumberFormat="1"/>
    <xf numFmtId="42" fontId="16" fillId="0" borderId="34" xfId="520" applyNumberFormat="1" applyBorder="1"/>
    <xf numFmtId="42" fontId="75" fillId="0" borderId="16" xfId="520" applyNumberFormat="1" applyFont="1" applyBorder="1"/>
    <xf numFmtId="42" fontId="75" fillId="0" borderId="0" xfId="520" applyNumberFormat="1" applyFont="1"/>
    <xf numFmtId="42" fontId="75" fillId="0" borderId="34" xfId="520" applyNumberFormat="1" applyFont="1" applyBorder="1"/>
    <xf numFmtId="42" fontId="75" fillId="0" borderId="14" xfId="520" applyNumberFormat="1" applyFont="1" applyBorder="1"/>
    <xf numFmtId="42" fontId="75" fillId="0" borderId="15" xfId="520" applyNumberFormat="1" applyFont="1" applyBorder="1"/>
    <xf numFmtId="42" fontId="16" fillId="0" borderId="16" xfId="520" applyNumberFormat="1" applyBorder="1"/>
    <xf numFmtId="42" fontId="16" fillId="0" borderId="17" xfId="520" applyNumberFormat="1" applyBorder="1"/>
    <xf numFmtId="42" fontId="16" fillId="0" borderId="15" xfId="520" applyNumberFormat="1" applyBorder="1"/>
    <xf numFmtId="42" fontId="16" fillId="49" borderId="17" xfId="520" applyNumberFormat="1" applyFill="1" applyBorder="1"/>
    <xf numFmtId="42" fontId="16" fillId="49" borderId="14" xfId="520" applyNumberFormat="1" applyFill="1" applyBorder="1"/>
    <xf numFmtId="42" fontId="75" fillId="45" borderId="0" xfId="520" applyNumberFormat="1" applyFont="1" applyFill="1"/>
    <xf numFmtId="42" fontId="16" fillId="0" borderId="13" xfId="520" applyNumberFormat="1" applyBorder="1"/>
    <xf numFmtId="42" fontId="16" fillId="0" borderId="0" xfId="66" applyNumberFormat="1" applyProtection="1">
      <protection locked="0"/>
    </xf>
    <xf numFmtId="42" fontId="16" fillId="0" borderId="16" xfId="66" applyNumberFormat="1" applyBorder="1" applyAlignment="1" applyProtection="1">
      <alignment horizontal="center"/>
      <protection locked="0"/>
    </xf>
    <xf numFmtId="42" fontId="16" fillId="0" borderId="0" xfId="66" applyNumberFormat="1" applyAlignment="1" applyProtection="1">
      <alignment horizontal="right"/>
      <protection locked="0"/>
    </xf>
    <xf numFmtId="175" fontId="17" fillId="47" borderId="0" xfId="66" applyFont="1" applyFill="1" applyAlignment="1" applyProtection="1">
      <alignment horizontal="left"/>
      <protection locked="0"/>
    </xf>
    <xf numFmtId="0" fontId="6" fillId="0" borderId="0" xfId="597"/>
    <xf numFmtId="43" fontId="0" fillId="50" borderId="0" xfId="46" applyFont="1" applyFill="1" applyAlignment="1">
      <alignment horizontal="left"/>
    </xf>
    <xf numFmtId="175" fontId="127" fillId="0" borderId="0" xfId="66" applyFont="1" applyAlignment="1">
      <alignment wrapText="1"/>
    </xf>
    <xf numFmtId="175" fontId="72" fillId="47" borderId="0" xfId="0" quotePrefix="1" applyFont="1" applyFill="1" applyProtection="1">
      <protection locked="0"/>
    </xf>
    <xf numFmtId="175" fontId="128" fillId="52" borderId="0" xfId="0" applyFont="1" applyFill="1"/>
    <xf numFmtId="175" fontId="16" fillId="0" borderId="13" xfId="0" applyFont="1" applyBorder="1" applyAlignment="1">
      <alignment vertical="center"/>
    </xf>
    <xf numFmtId="3" fontId="16" fillId="52" borderId="34" xfId="0" applyNumberFormat="1" applyFont="1" applyFill="1" applyBorder="1" applyAlignment="1">
      <alignment horizontal="center" vertical="center"/>
    </xf>
    <xf numFmtId="2" fontId="16" fillId="0" borderId="11" xfId="0" applyNumberFormat="1" applyFont="1" applyBorder="1" applyAlignment="1">
      <alignment vertical="center"/>
    </xf>
    <xf numFmtId="3" fontId="16" fillId="52" borderId="11" xfId="0" applyNumberFormat="1" applyFont="1" applyFill="1" applyBorder="1" applyAlignment="1">
      <alignment horizontal="center" vertical="center"/>
    </xf>
    <xf numFmtId="3" fontId="16" fillId="0" borderId="34" xfId="0" applyNumberFormat="1" applyFont="1" applyBorder="1" applyAlignment="1">
      <alignment horizontal="center" vertical="center"/>
    </xf>
    <xf numFmtId="3" fontId="16" fillId="0" borderId="11" xfId="0" applyNumberFormat="1" applyFont="1" applyBorder="1" applyAlignment="1">
      <alignment horizontal="center" vertical="center"/>
    </xf>
    <xf numFmtId="175" fontId="127" fillId="52" borderId="0" xfId="0" applyFont="1" applyFill="1"/>
    <xf numFmtId="175" fontId="59" fillId="0" borderId="28" xfId="0" applyFont="1" applyBorder="1" applyAlignment="1">
      <alignment vertical="center"/>
    </xf>
    <xf numFmtId="2" fontId="59" fillId="0" borderId="15" xfId="0" applyNumberFormat="1" applyFont="1" applyBorder="1" applyAlignment="1">
      <alignment vertical="center"/>
    </xf>
    <xf numFmtId="175" fontId="130" fillId="0" borderId="0" xfId="66" applyFont="1" applyProtection="1">
      <protection locked="0"/>
    </xf>
    <xf numFmtId="0" fontId="131" fillId="0" borderId="0" xfId="520" applyFont="1"/>
    <xf numFmtId="6" fontId="131" fillId="0" borderId="0" xfId="520" applyNumberFormat="1" applyFont="1"/>
    <xf numFmtId="168" fontId="131" fillId="0" borderId="0" xfId="52" applyNumberFormat="1" applyFont="1"/>
    <xf numFmtId="175" fontId="17" fillId="0" borderId="13" xfId="66" applyFont="1" applyBorder="1" applyAlignment="1" applyProtection="1">
      <alignment horizontal="center" wrapText="1"/>
      <protection locked="0"/>
    </xf>
    <xf numFmtId="0" fontId="64" fillId="0" borderId="0" xfId="66" applyNumberFormat="1" applyFont="1" applyAlignment="1">
      <alignment horizontal="left"/>
    </xf>
    <xf numFmtId="164" fontId="71" fillId="0" borderId="0" xfId="66" applyNumberFormat="1" applyFont="1"/>
    <xf numFmtId="175" fontId="64" fillId="47" borderId="0" xfId="66" applyFont="1" applyFill="1" applyAlignment="1">
      <alignment wrapText="1"/>
    </xf>
    <xf numFmtId="175" fontId="64" fillId="0" borderId="0" xfId="66" applyFont="1" applyAlignment="1">
      <alignment wrapText="1"/>
    </xf>
    <xf numFmtId="175" fontId="64" fillId="47" borderId="0" xfId="66" applyFont="1" applyFill="1"/>
    <xf numFmtId="175" fontId="17" fillId="47" borderId="50" xfId="66" applyFont="1" applyFill="1" applyBorder="1" applyAlignment="1">
      <alignment wrapText="1"/>
    </xf>
    <xf numFmtId="164" fontId="16" fillId="47" borderId="0" xfId="66" applyNumberFormat="1" applyFill="1"/>
    <xf numFmtId="175" fontId="68" fillId="43" borderId="83" xfId="66" applyFont="1" applyFill="1" applyBorder="1" applyAlignment="1">
      <alignment horizontal="center" wrapText="1"/>
    </xf>
    <xf numFmtId="6" fontId="16" fillId="0" borderId="82" xfId="66" applyNumberFormat="1" applyBorder="1" applyProtection="1">
      <protection locked="0"/>
    </xf>
    <xf numFmtId="6" fontId="16" fillId="0" borderId="13" xfId="66" applyNumberFormat="1" applyBorder="1" applyAlignment="1">
      <alignment horizontal="right"/>
    </xf>
    <xf numFmtId="167" fontId="16" fillId="0" borderId="13" xfId="66" applyNumberFormat="1" applyBorder="1" applyAlignment="1">
      <alignment horizontal="right"/>
    </xf>
    <xf numFmtId="167" fontId="16" fillId="0" borderId="11" xfId="66" applyNumberFormat="1" applyBorder="1" applyAlignment="1">
      <alignment horizontal="right"/>
    </xf>
    <xf numFmtId="167" fontId="16" fillId="0" borderId="11" xfId="66" applyNumberFormat="1" applyBorder="1"/>
    <xf numFmtId="167" fontId="16" fillId="0" borderId="13" xfId="66" applyNumberFormat="1" applyBorder="1"/>
    <xf numFmtId="167" fontId="16" fillId="47" borderId="13" xfId="66" applyNumberFormat="1" applyFill="1" applyBorder="1" applyAlignment="1">
      <alignment horizontal="right"/>
    </xf>
    <xf numFmtId="42" fontId="16" fillId="49" borderId="11" xfId="520" applyNumberFormat="1" applyFill="1" applyBorder="1"/>
    <xf numFmtId="42" fontId="76" fillId="0" borderId="0" xfId="520" applyNumberFormat="1" applyFont="1"/>
    <xf numFmtId="175" fontId="17" fillId="0" borderId="49" xfId="66" applyFont="1" applyBorder="1"/>
    <xf numFmtId="175" fontId="17" fillId="0" borderId="83" xfId="66" applyFont="1" applyBorder="1"/>
    <xf numFmtId="175" fontId="17" fillId="0" borderId="83" xfId="66" applyFont="1" applyBorder="1" applyAlignment="1">
      <alignment horizontal="left" wrapText="1" indent="1"/>
    </xf>
    <xf numFmtId="175" fontId="17" fillId="0" borderId="83" xfId="66" applyFont="1" applyBorder="1" applyAlignment="1">
      <alignment horizontal="left" indent="1"/>
    </xf>
    <xf numFmtId="43" fontId="16" fillId="50" borderId="0" xfId="46" applyFill="1" applyAlignment="1">
      <alignment horizontal="left"/>
    </xf>
    <xf numFmtId="175" fontId="127" fillId="47" borderId="0" xfId="0" quotePrefix="1" applyFont="1" applyFill="1" applyAlignment="1">
      <alignment vertical="top" wrapText="1"/>
    </xf>
    <xf numFmtId="175" fontId="64" fillId="0" borderId="0" xfId="0" applyFont="1"/>
    <xf numFmtId="42" fontId="16" fillId="47" borderId="16" xfId="66" applyNumberFormat="1" applyFill="1" applyBorder="1" applyAlignment="1">
      <alignment horizontal="right"/>
    </xf>
    <xf numFmtId="41" fontId="16" fillId="0" borderId="0" xfId="66" applyNumberFormat="1" applyProtection="1">
      <protection locked="0"/>
    </xf>
    <xf numFmtId="177" fontId="16" fillId="0" borderId="0" xfId="66" applyNumberFormat="1" applyProtection="1">
      <protection locked="0"/>
    </xf>
    <xf numFmtId="178" fontId="69" fillId="0" borderId="16" xfId="66" applyNumberFormat="1" applyFont="1" applyBorder="1"/>
    <xf numFmtId="178" fontId="69" fillId="0" borderId="0" xfId="66" applyNumberFormat="1" applyFont="1"/>
    <xf numFmtId="178" fontId="68" fillId="43" borderId="14" xfId="66" applyNumberFormat="1" applyFont="1" applyFill="1" applyBorder="1"/>
    <xf numFmtId="178" fontId="68" fillId="43" borderId="35" xfId="66" applyNumberFormat="1" applyFont="1" applyFill="1" applyBorder="1"/>
    <xf numFmtId="178" fontId="69" fillId="0" borderId="45" xfId="66" applyNumberFormat="1" applyFont="1" applyBorder="1"/>
    <xf numFmtId="178" fontId="16" fillId="0" borderId="0" xfId="66" applyNumberFormat="1"/>
    <xf numFmtId="178" fontId="16" fillId="0" borderId="45" xfId="66" applyNumberFormat="1" applyBorder="1"/>
    <xf numFmtId="178" fontId="16" fillId="0" borderId="0" xfId="66" applyNumberFormat="1" applyProtection="1">
      <protection locked="0"/>
    </xf>
    <xf numFmtId="178" fontId="16" fillId="0" borderId="14" xfId="66" applyNumberFormat="1" applyBorder="1" applyProtection="1">
      <protection locked="0"/>
    </xf>
    <xf numFmtId="178" fontId="17" fillId="0" borderId="39" xfId="66" applyNumberFormat="1" applyFont="1" applyBorder="1"/>
    <xf numFmtId="178" fontId="17" fillId="0" borderId="50" xfId="66" applyNumberFormat="1" applyFont="1" applyBorder="1"/>
    <xf numFmtId="178" fontId="17" fillId="47" borderId="50" xfId="66" applyNumberFormat="1" applyFont="1" applyFill="1" applyBorder="1"/>
    <xf numFmtId="178" fontId="69" fillId="0" borderId="17" xfId="66" applyNumberFormat="1" applyFont="1" applyBorder="1"/>
    <xf numFmtId="178" fontId="69" fillId="0" borderId="14" xfId="66" applyNumberFormat="1" applyFont="1" applyBorder="1"/>
    <xf numFmtId="178" fontId="68" fillId="43" borderId="17" xfId="66" applyNumberFormat="1" applyFont="1" applyFill="1" applyBorder="1"/>
    <xf numFmtId="178" fontId="68" fillId="43" borderId="42" xfId="66" applyNumberFormat="1" applyFont="1" applyFill="1" applyBorder="1"/>
    <xf numFmtId="42" fontId="16" fillId="0" borderId="16" xfId="66" applyNumberFormat="1" applyBorder="1"/>
    <xf numFmtId="42" fontId="16" fillId="0" borderId="13" xfId="66" applyNumberFormat="1" applyBorder="1"/>
    <xf numFmtId="42" fontId="16" fillId="0" borderId="0" xfId="66" applyNumberFormat="1"/>
    <xf numFmtId="42" fontId="16" fillId="47" borderId="13" xfId="66" applyNumberFormat="1" applyFill="1" applyBorder="1"/>
    <xf numFmtId="42" fontId="16" fillId="0" borderId="17" xfId="66" applyNumberFormat="1" applyBorder="1"/>
    <xf numFmtId="42" fontId="16" fillId="0" borderId="14" xfId="66" applyNumberFormat="1" applyBorder="1"/>
    <xf numFmtId="42" fontId="16" fillId="47" borderId="11" xfId="66" applyNumberFormat="1" applyFill="1" applyBorder="1"/>
    <xf numFmtId="42" fontId="16" fillId="0" borderId="11" xfId="66" applyNumberFormat="1" applyBorder="1"/>
    <xf numFmtId="42" fontId="16" fillId="0" borderId="14" xfId="66" applyNumberFormat="1" applyBorder="1" applyProtection="1">
      <protection locked="0"/>
    </xf>
    <xf numFmtId="42" fontId="16" fillId="47" borderId="13" xfId="66" applyNumberFormat="1" applyFill="1" applyBorder="1" applyProtection="1">
      <protection locked="0"/>
    </xf>
    <xf numFmtId="42" fontId="16" fillId="0" borderId="13" xfId="66" applyNumberFormat="1" applyBorder="1" applyProtection="1">
      <protection locked="0"/>
    </xf>
    <xf numFmtId="42" fontId="16" fillId="0" borderId="28" xfId="66" applyNumberFormat="1" applyBorder="1" applyProtection="1">
      <protection locked="0"/>
    </xf>
    <xf numFmtId="3" fontId="48" fillId="47" borderId="16" xfId="0" applyNumberFormat="1" applyFont="1" applyFill="1" applyBorder="1" applyAlignment="1" applyProtection="1">
      <alignment horizontal="center"/>
      <protection locked="0"/>
    </xf>
    <xf numFmtId="43" fontId="16" fillId="50" borderId="0" xfId="46" quotePrefix="1" applyFill="1" applyAlignment="1">
      <alignment horizontal="right"/>
    </xf>
    <xf numFmtId="175" fontId="133" fillId="0" borderId="0" xfId="0" quotePrefix="1" applyFont="1" applyAlignment="1">
      <alignment vertical="center"/>
    </xf>
    <xf numFmtId="175" fontId="64" fillId="47" borderId="0" xfId="0" quotePrefix="1" applyFont="1" applyFill="1" applyAlignment="1">
      <alignment horizontal="left" vertical="top" wrapText="1"/>
    </xf>
    <xf numFmtId="175" fontId="64" fillId="0" borderId="0" xfId="0" quotePrefix="1" applyFont="1" applyProtection="1">
      <protection locked="0"/>
    </xf>
    <xf numFmtId="175" fontId="134" fillId="47" borderId="0" xfId="0" applyFont="1" applyFill="1" applyProtection="1">
      <protection locked="0"/>
    </xf>
    <xf numFmtId="175" fontId="127" fillId="47" borderId="0" xfId="0" applyFont="1" applyFill="1" applyAlignment="1">
      <alignment vertical="top" wrapText="1"/>
    </xf>
    <xf numFmtId="168" fontId="16" fillId="0" borderId="0" xfId="66" applyNumberFormat="1" applyProtection="1">
      <protection locked="0"/>
    </xf>
    <xf numFmtId="44" fontId="69" fillId="43" borderId="0" xfId="5685" applyFont="1" applyFill="1"/>
    <xf numFmtId="175" fontId="68" fillId="0" borderId="0" xfId="66" applyFont="1" applyAlignment="1">
      <alignment horizontal="center"/>
    </xf>
    <xf numFmtId="175" fontId="68" fillId="0" borderId="0" xfId="66" applyFont="1"/>
    <xf numFmtId="44" fontId="68" fillId="0" borderId="0" xfId="50" applyFont="1" applyFill="1" applyAlignment="1">
      <alignment horizontal="center"/>
    </xf>
    <xf numFmtId="175" fontId="68" fillId="0" borderId="45" xfId="66" applyFont="1" applyBorder="1" applyAlignment="1">
      <alignment horizontal="center" wrapText="1"/>
    </xf>
    <xf numFmtId="178" fontId="68" fillId="0" borderId="14" xfId="66" applyNumberFormat="1" applyFont="1" applyBorder="1"/>
    <xf numFmtId="178" fontId="68" fillId="0" borderId="83" xfId="66" applyNumberFormat="1" applyFont="1" applyBorder="1"/>
    <xf numFmtId="178" fontId="68" fillId="0" borderId="35" xfId="66" applyNumberFormat="1" applyFont="1" applyBorder="1"/>
    <xf numFmtId="178" fontId="68" fillId="0" borderId="50" xfId="66" applyNumberFormat="1" applyFont="1" applyBorder="1"/>
    <xf numFmtId="178" fontId="68" fillId="0" borderId="49" xfId="66" applyNumberFormat="1" applyFont="1" applyBorder="1"/>
    <xf numFmtId="175" fontId="0" fillId="0" borderId="0" xfId="66" applyFont="1"/>
    <xf numFmtId="175" fontId="0" fillId="47" borderId="0" xfId="66" applyFont="1" applyFill="1"/>
    <xf numFmtId="175" fontId="0" fillId="0" borderId="0" xfId="66" applyFont="1" applyAlignment="1">
      <alignment horizontal="center"/>
    </xf>
    <xf numFmtId="175" fontId="0" fillId="0" borderId="95" xfId="66" applyFont="1" applyBorder="1"/>
    <xf numFmtId="175" fontId="0" fillId="0" borderId="45" xfId="66" applyFont="1" applyBorder="1"/>
    <xf numFmtId="178" fontId="0" fillId="0" borderId="0" xfId="66" applyNumberFormat="1" applyFont="1"/>
    <xf numFmtId="178" fontId="0" fillId="0" borderId="45" xfId="66" applyNumberFormat="1" applyFont="1" applyBorder="1"/>
    <xf numFmtId="164" fontId="0" fillId="0" borderId="0" xfId="66" applyNumberFormat="1" applyFont="1"/>
    <xf numFmtId="178" fontId="0" fillId="0" borderId="96" xfId="66" applyNumberFormat="1" applyFont="1" applyBorder="1"/>
    <xf numFmtId="178" fontId="0" fillId="0" borderId="83" xfId="66" applyNumberFormat="1" applyFont="1" applyBorder="1"/>
    <xf numFmtId="0" fontId="0" fillId="0" borderId="0" xfId="66" applyNumberFormat="1" applyFont="1"/>
    <xf numFmtId="178" fontId="0" fillId="0" borderId="0" xfId="66" applyNumberFormat="1" applyFont="1" applyProtection="1">
      <protection locked="0"/>
    </xf>
    <xf numFmtId="178" fontId="0" fillId="0" borderId="97" xfId="66" applyNumberFormat="1" applyFont="1" applyBorder="1"/>
    <xf numFmtId="178" fontId="0" fillId="0" borderId="14" xfId="66" applyNumberFormat="1" applyFont="1" applyBorder="1" applyProtection="1">
      <protection locked="0"/>
    </xf>
    <xf numFmtId="175" fontId="17" fillId="0" borderId="95" xfId="66" applyFont="1" applyBorder="1" applyAlignment="1">
      <alignment horizontal="left" indent="1"/>
    </xf>
    <xf numFmtId="178" fontId="0" fillId="0" borderId="95" xfId="66" applyNumberFormat="1" applyFont="1" applyBorder="1"/>
    <xf numFmtId="178" fontId="0" fillId="44" borderId="96" xfId="66" applyNumberFormat="1" applyFont="1" applyFill="1" applyBorder="1"/>
    <xf numFmtId="178" fontId="0" fillId="44" borderId="83" xfId="66" applyNumberFormat="1" applyFont="1" applyFill="1" applyBorder="1"/>
    <xf numFmtId="164" fontId="0" fillId="0" borderId="0" xfId="66" applyNumberFormat="1" applyFont="1" applyAlignment="1">
      <alignment horizontal="right"/>
    </xf>
    <xf numFmtId="164" fontId="0" fillId="44" borderId="0" xfId="66" applyNumberFormat="1" applyFont="1" applyFill="1"/>
    <xf numFmtId="164" fontId="0" fillId="47" borderId="0" xfId="66" applyNumberFormat="1" applyFont="1" applyFill="1"/>
    <xf numFmtId="175" fontId="71" fillId="47" borderId="0" xfId="66" quotePrefix="1" applyFont="1" applyFill="1" applyAlignment="1" applyProtection="1">
      <alignment horizontal="left"/>
      <protection locked="0"/>
    </xf>
    <xf numFmtId="175" fontId="0" fillId="0" borderId="0" xfId="0" applyProtection="1">
      <protection locked="0"/>
    </xf>
    <xf numFmtId="175" fontId="64" fillId="47" borderId="0" xfId="0" quotePrefix="1" applyFont="1" applyFill="1" applyProtection="1">
      <protection locked="0"/>
    </xf>
    <xf numFmtId="1" fontId="16" fillId="47" borderId="0" xfId="66" quotePrefix="1" applyNumberFormat="1" applyFill="1" applyAlignment="1" applyProtection="1">
      <alignment horizontal="center"/>
      <protection locked="0"/>
    </xf>
    <xf numFmtId="14" fontId="16" fillId="0" borderId="0" xfId="0" applyNumberFormat="1" applyFont="1"/>
    <xf numFmtId="16" fontId="16" fillId="0" borderId="0" xfId="0" applyNumberFormat="1" applyFont="1" applyAlignment="1">
      <alignment horizontal="right"/>
    </xf>
    <xf numFmtId="1" fontId="16" fillId="47" borderId="0" xfId="66" applyNumberFormat="1" applyFill="1" applyAlignment="1" applyProtection="1">
      <alignment horizontal="center"/>
      <protection locked="0"/>
    </xf>
    <xf numFmtId="43" fontId="88" fillId="0" borderId="96" xfId="0" applyNumberFormat="1" applyFont="1" applyBorder="1" applyAlignment="1" applyProtection="1">
      <alignment horizontal="center" vertical="top" wrapText="1"/>
      <protection locked="0"/>
    </xf>
    <xf numFmtId="43" fontId="88" fillId="0" borderId="94" xfId="0" applyNumberFormat="1" applyFont="1" applyBorder="1" applyAlignment="1" applyProtection="1">
      <alignment horizontal="center" vertical="top" wrapText="1"/>
      <protection locked="0"/>
    </xf>
    <xf numFmtId="175" fontId="17" fillId="0" borderId="94" xfId="0" applyFont="1" applyBorder="1" applyAlignment="1" applyProtection="1">
      <alignment horizontal="center"/>
      <protection locked="0"/>
    </xf>
    <xf numFmtId="175" fontId="17" fillId="0" borderId="94" xfId="0" quotePrefix="1" applyFont="1" applyBorder="1" applyAlignment="1">
      <alignment horizontal="center"/>
    </xf>
    <xf numFmtId="175" fontId="17" fillId="0" borderId="94" xfId="0" applyFont="1" applyBorder="1" applyProtection="1">
      <protection locked="0"/>
    </xf>
    <xf numFmtId="175" fontId="17" fillId="47" borderId="96" xfId="0" applyFont="1" applyFill="1" applyBorder="1" applyAlignment="1" applyProtection="1">
      <alignment horizontal="center" wrapText="1"/>
      <protection locked="0"/>
    </xf>
    <xf numFmtId="175" fontId="17" fillId="0" borderId="94" xfId="0" applyFont="1" applyBorder="1" applyAlignment="1" applyProtection="1">
      <alignment horizontal="center" wrapText="1"/>
      <protection locked="0"/>
    </xf>
    <xf numFmtId="175" fontId="17" fillId="0" borderId="98" xfId="0" applyFont="1" applyBorder="1" applyAlignment="1" applyProtection="1">
      <alignment horizontal="center" wrapText="1"/>
      <protection locked="0"/>
    </xf>
    <xf numFmtId="175" fontId="17" fillId="0" borderId="96" xfId="0" applyFont="1" applyBorder="1" applyAlignment="1" applyProtection="1">
      <alignment horizontal="center" wrapText="1"/>
      <protection locked="0"/>
    </xf>
    <xf numFmtId="175" fontId="17" fillId="0" borderId="94" xfId="0" applyFont="1" applyBorder="1" applyAlignment="1" applyProtection="1">
      <alignment horizontal="left"/>
      <protection locked="0"/>
    </xf>
    <xf numFmtId="175" fontId="17" fillId="0" borderId="96" xfId="0" applyFont="1" applyBorder="1" applyAlignment="1">
      <alignment horizontal="center" wrapText="1"/>
    </xf>
    <xf numFmtId="175" fontId="17" fillId="0" borderId="96" xfId="0" applyFont="1" applyBorder="1" applyAlignment="1">
      <alignment horizontal="center"/>
    </xf>
    <xf numFmtId="175" fontId="17" fillId="0" borderId="99" xfId="0" applyFont="1" applyBorder="1" applyAlignment="1">
      <alignment horizontal="center" wrapText="1"/>
    </xf>
    <xf numFmtId="175" fontId="17" fillId="0" borderId="98" xfId="0" applyFont="1" applyBorder="1" applyAlignment="1">
      <alignment horizontal="center"/>
    </xf>
    <xf numFmtId="175" fontId="17" fillId="0" borderId="98" xfId="0" applyFont="1" applyBorder="1" applyAlignment="1" applyProtection="1">
      <alignment horizontal="center"/>
      <protection locked="0"/>
    </xf>
    <xf numFmtId="3" fontId="17" fillId="0" borderId="97" xfId="0" applyNumberFormat="1" applyFont="1" applyBorder="1" applyAlignment="1">
      <alignment horizontal="center" wrapText="1"/>
    </xf>
    <xf numFmtId="3" fontId="17" fillId="0" borderId="99" xfId="0" applyNumberFormat="1" applyFont="1" applyBorder="1" applyAlignment="1">
      <alignment horizontal="center" wrapText="1"/>
    </xf>
    <xf numFmtId="2" fontId="17" fillId="0" borderId="96" xfId="0" applyNumberFormat="1" applyFont="1" applyBorder="1" applyAlignment="1">
      <alignment horizontal="center" wrapText="1"/>
    </xf>
    <xf numFmtId="3" fontId="17" fillId="0" borderId="96" xfId="0" applyNumberFormat="1" applyFont="1" applyBorder="1" applyAlignment="1">
      <alignment horizontal="center" wrapText="1"/>
    </xf>
    <xf numFmtId="3" fontId="17" fillId="47" borderId="96" xfId="0" applyNumberFormat="1" applyFont="1" applyFill="1" applyBorder="1" applyAlignment="1">
      <alignment horizontal="center" wrapText="1"/>
    </xf>
    <xf numFmtId="3" fontId="17" fillId="0" borderId="99" xfId="0" applyNumberFormat="1" applyFont="1" applyBorder="1" applyAlignment="1" applyProtection="1">
      <alignment horizontal="center" wrapText="1"/>
      <protection locked="0"/>
    </xf>
    <xf numFmtId="3" fontId="56" fillId="0" borderId="100" xfId="0" applyNumberFormat="1" applyFont="1" applyBorder="1" applyAlignment="1">
      <alignment horizontal="center"/>
    </xf>
    <xf numFmtId="43" fontId="16" fillId="50" borderId="101" xfId="46" quotePrefix="1" applyFill="1" applyBorder="1" applyAlignment="1">
      <alignment horizontal="left"/>
    </xf>
    <xf numFmtId="43" fontId="16" fillId="50" borderId="97" xfId="46" quotePrefix="1" applyFill="1" applyBorder="1" applyAlignment="1">
      <alignment horizontal="left"/>
    </xf>
    <xf numFmtId="3" fontId="16" fillId="0" borderId="101" xfId="0" applyNumberFormat="1" applyFont="1" applyBorder="1" applyAlignment="1" applyProtection="1">
      <alignment wrapText="1"/>
      <protection locked="0"/>
    </xf>
    <xf numFmtId="3" fontId="48" fillId="0" borderId="99" xfId="0" applyNumberFormat="1" applyFont="1" applyBorder="1" applyAlignment="1" applyProtection="1">
      <alignment horizontal="center"/>
      <protection locked="0"/>
    </xf>
    <xf numFmtId="175" fontId="0" fillId="0" borderId="101" xfId="0" applyBorder="1"/>
    <xf numFmtId="2" fontId="16" fillId="0" borderId="98" xfId="0" applyNumberFormat="1" applyFont="1" applyBorder="1" applyAlignment="1">
      <alignment vertical="center"/>
    </xf>
    <xf numFmtId="3" fontId="16" fillId="52" borderId="98" xfId="0" applyNumberFormat="1" applyFont="1" applyFill="1" applyBorder="1" applyAlignment="1">
      <alignment horizontal="center" vertical="center"/>
    </xf>
    <xf numFmtId="2" fontId="16" fillId="0" borderId="101" xfId="0" applyNumberFormat="1" applyFont="1" applyBorder="1" applyAlignment="1">
      <alignment vertical="center"/>
    </xf>
    <xf numFmtId="175" fontId="0" fillId="0" borderId="102" xfId="0" applyBorder="1"/>
    <xf numFmtId="175" fontId="37" fillId="0" borderId="102" xfId="0" applyFont="1" applyBorder="1" applyAlignment="1">
      <alignment horizontal="center" wrapText="1"/>
    </xf>
    <xf numFmtId="3" fontId="16" fillId="0" borderId="98" xfId="0" applyNumberFormat="1" applyFont="1" applyBorder="1" applyAlignment="1">
      <alignment horizontal="center" vertical="center"/>
    </xf>
    <xf numFmtId="2" fontId="59" fillId="0" borderId="98" xfId="0" applyNumberFormat="1" applyFont="1" applyBorder="1" applyAlignment="1">
      <alignment vertical="center"/>
    </xf>
    <xf numFmtId="3" fontId="16" fillId="0" borderId="102" xfId="0" applyNumberFormat="1" applyFont="1" applyBorder="1" applyAlignment="1">
      <alignment horizontal="left" vertical="center" wrapText="1"/>
    </xf>
    <xf numFmtId="175" fontId="37" fillId="0" borderId="99" xfId="0" applyFont="1" applyBorder="1" applyProtection="1">
      <protection locked="0"/>
    </xf>
    <xf numFmtId="172" fontId="37" fillId="0" borderId="99" xfId="0" quotePrefix="1" applyNumberFormat="1" applyFont="1" applyBorder="1" applyAlignment="1">
      <alignment horizontal="center"/>
    </xf>
    <xf numFmtId="172" fontId="37" fillId="0" borderId="99" xfId="0" applyNumberFormat="1" applyFont="1" applyBorder="1"/>
    <xf numFmtId="175" fontId="37" fillId="0" borderId="99" xfId="0" applyFont="1" applyBorder="1"/>
    <xf numFmtId="166" fontId="37" fillId="0" borderId="99" xfId="0" applyNumberFormat="1" applyFont="1" applyBorder="1"/>
    <xf numFmtId="175" fontId="37" fillId="0" borderId="99" xfId="0" applyFont="1" applyBorder="1" applyAlignment="1" applyProtection="1">
      <alignment horizontal="center"/>
      <protection locked="0"/>
    </xf>
    <xf numFmtId="175" fontId="37" fillId="0" borderId="99" xfId="0" applyFont="1" applyBorder="1" applyAlignment="1">
      <alignment horizontal="center"/>
    </xf>
    <xf numFmtId="166" fontId="37" fillId="0" borderId="99" xfId="0" applyNumberFormat="1" applyFont="1" applyBorder="1" applyAlignment="1">
      <alignment horizontal="center"/>
    </xf>
    <xf numFmtId="175" fontId="37" fillId="0" borderId="100" xfId="0" applyFont="1" applyBorder="1" applyProtection="1">
      <protection locked="0"/>
    </xf>
    <xf numFmtId="175" fontId="37" fillId="0" borderId="97" xfId="0" applyFont="1" applyBorder="1"/>
    <xf numFmtId="38" fontId="18" fillId="0" borderId="97" xfId="0" applyNumberFormat="1" applyFont="1" applyBorder="1"/>
    <xf numFmtId="165" fontId="37" fillId="0" borderId="97" xfId="0" applyNumberFormat="1" applyFont="1" applyBorder="1"/>
    <xf numFmtId="166" fontId="18" fillId="0" borderId="97" xfId="0" applyNumberFormat="1" applyFont="1" applyBorder="1"/>
    <xf numFmtId="166" fontId="37" fillId="0" borderId="97" xfId="0" applyNumberFormat="1" applyFont="1" applyBorder="1"/>
    <xf numFmtId="175" fontId="18" fillId="0" borderId="99" xfId="0" applyFont="1" applyBorder="1"/>
    <xf numFmtId="170" fontId="18" fillId="0" borderId="96" xfId="46" applyNumberFormat="1" applyFont="1" applyBorder="1" applyAlignment="1">
      <alignment horizontal="right"/>
    </xf>
    <xf numFmtId="169" fontId="37" fillId="0" borderId="96" xfId="46" applyNumberFormat="1" applyFont="1" applyBorder="1" applyAlignment="1">
      <alignment horizontal="right"/>
    </xf>
    <xf numFmtId="175" fontId="18" fillId="0" borderId="96" xfId="0" applyFont="1" applyBorder="1"/>
    <xf numFmtId="166" fontId="18" fillId="0" borderId="96" xfId="46" applyNumberFormat="1" applyFont="1" applyBorder="1" applyAlignment="1">
      <alignment horizontal="right"/>
    </xf>
    <xf numFmtId="166" fontId="18" fillId="0" borderId="96" xfId="0" applyNumberFormat="1" applyFont="1" applyBorder="1"/>
    <xf numFmtId="166" fontId="18" fillId="0" borderId="98" xfId="0" applyNumberFormat="1" applyFont="1" applyBorder="1"/>
    <xf numFmtId="172" fontId="37" fillId="0" borderId="99" xfId="0" applyNumberFormat="1" applyFont="1" applyBorder="1" applyAlignment="1">
      <alignment horizontal="right"/>
    </xf>
    <xf numFmtId="172" fontId="37" fillId="0" borderId="99" xfId="0" applyNumberFormat="1" applyFont="1" applyBorder="1" applyAlignment="1">
      <alignment horizontal="center"/>
    </xf>
    <xf numFmtId="166" fontId="37" fillId="0" borderId="99" xfId="0" quotePrefix="1" applyNumberFormat="1" applyFont="1" applyBorder="1" applyAlignment="1">
      <alignment horizontal="center"/>
    </xf>
    <xf numFmtId="166" fontId="18" fillId="0" borderId="99" xfId="0" applyNumberFormat="1" applyFont="1" applyBorder="1"/>
    <xf numFmtId="166" fontId="37" fillId="0" borderId="96" xfId="46" applyNumberFormat="1" applyFont="1" applyBorder="1" applyAlignment="1">
      <alignment horizontal="right"/>
    </xf>
    <xf numFmtId="166" fontId="37" fillId="0" borderId="99" xfId="0" applyNumberFormat="1" applyFont="1" applyBorder="1" applyAlignment="1">
      <alignment horizontal="right"/>
    </xf>
    <xf numFmtId="175" fontId="37" fillId="48" borderId="99" xfId="0" applyFont="1" applyFill="1" applyBorder="1" applyAlignment="1" applyProtection="1">
      <alignment horizontal="center" vertical="center"/>
      <protection locked="0"/>
    </xf>
    <xf numFmtId="175" fontId="37" fillId="0" borderId="102" xfId="0" applyFont="1" applyBorder="1" applyAlignment="1" applyProtection="1">
      <alignment horizontal="center" wrapText="1"/>
      <protection locked="0"/>
    </xf>
    <xf numFmtId="175" fontId="18" fillId="0" borderId="99" xfId="0" applyFont="1" applyBorder="1" applyAlignment="1" applyProtection="1">
      <alignment horizontal="left"/>
      <protection locked="0"/>
    </xf>
    <xf numFmtId="175" fontId="37" fillId="0" borderId="99" xfId="0" applyFont="1" applyBorder="1" applyAlignment="1" applyProtection="1">
      <alignment horizontal="right"/>
      <protection locked="0"/>
    </xf>
    <xf numFmtId="0" fontId="77" fillId="49" borderId="96" xfId="520" applyFont="1" applyFill="1" applyBorder="1"/>
    <xf numFmtId="0" fontId="57" fillId="49" borderId="96" xfId="520" applyFont="1" applyFill="1" applyBorder="1"/>
    <xf numFmtId="0" fontId="75" fillId="0" borderId="97" xfId="520" applyFont="1" applyBorder="1" applyAlignment="1">
      <alignment horizontal="center" vertical="center"/>
    </xf>
    <xf numFmtId="0" fontId="17" fillId="0" borderId="96" xfId="520" applyFont="1" applyBorder="1" applyAlignment="1">
      <alignment horizontal="center"/>
    </xf>
    <xf numFmtId="42" fontId="16" fillId="0" borderId="102" xfId="520" applyNumberFormat="1" applyBorder="1"/>
    <xf numFmtId="42" fontId="16" fillId="0" borderId="101" xfId="520" applyNumberFormat="1" applyBorder="1"/>
    <xf numFmtId="0" fontId="57" fillId="49" borderId="99" xfId="520" applyFont="1" applyFill="1" applyBorder="1"/>
    <xf numFmtId="42" fontId="16" fillId="49" borderId="96" xfId="520" applyNumberFormat="1" applyFill="1" applyBorder="1"/>
    <xf numFmtId="42" fontId="16" fillId="49" borderId="98" xfId="520" applyNumberFormat="1" applyFill="1" applyBorder="1"/>
    <xf numFmtId="42" fontId="75" fillId="49" borderId="96" xfId="520" applyNumberFormat="1" applyFont="1" applyFill="1" applyBorder="1"/>
    <xf numFmtId="42" fontId="16" fillId="0" borderId="100" xfId="520" applyNumberFormat="1" applyBorder="1"/>
    <xf numFmtId="42" fontId="75" fillId="49" borderId="98" xfId="520" applyNumberFormat="1" applyFont="1" applyFill="1" applyBorder="1"/>
    <xf numFmtId="0" fontId="76" fillId="0" borderId="100" xfId="520" applyFont="1" applyBorder="1"/>
    <xf numFmtId="42" fontId="75" fillId="0" borderId="100" xfId="520" applyNumberFormat="1" applyFont="1" applyBorder="1"/>
    <xf numFmtId="42" fontId="75" fillId="0" borderId="97" xfId="520" applyNumberFormat="1" applyFont="1" applyBorder="1"/>
    <xf numFmtId="42" fontId="75" fillId="0" borderId="101" xfId="520" applyNumberFormat="1" applyFont="1" applyBorder="1"/>
    <xf numFmtId="175" fontId="16" fillId="0" borderId="96" xfId="66" applyBorder="1" applyProtection="1">
      <protection locked="0"/>
    </xf>
    <xf numFmtId="175" fontId="16" fillId="0" borderId="98" xfId="66" applyBorder="1" applyProtection="1">
      <protection locked="0"/>
    </xf>
    <xf numFmtId="175" fontId="16" fillId="0" borderId="103" xfId="66" applyBorder="1" applyProtection="1">
      <protection locked="0"/>
    </xf>
    <xf numFmtId="175" fontId="17" fillId="0" borderId="99" xfId="66" applyFont="1" applyBorder="1" applyAlignment="1" applyProtection="1">
      <alignment horizontal="center"/>
      <protection locked="0"/>
    </xf>
    <xf numFmtId="175" fontId="17" fillId="0" borderId="99" xfId="66" applyFont="1" applyBorder="1" applyAlignment="1" applyProtection="1">
      <alignment horizontal="right"/>
      <protection locked="0"/>
    </xf>
    <xf numFmtId="6" fontId="16" fillId="0" borderId="100" xfId="66" applyNumberFormat="1" applyBorder="1" applyAlignment="1">
      <alignment horizontal="right"/>
    </xf>
    <xf numFmtId="6" fontId="16" fillId="0" borderId="97" xfId="66" applyNumberFormat="1" applyBorder="1" applyProtection="1">
      <protection locked="0"/>
    </xf>
    <xf numFmtId="175" fontId="17" fillId="0" borderId="99" xfId="66" applyFont="1" applyBorder="1"/>
    <xf numFmtId="42" fontId="16" fillId="0" borderId="99" xfId="66" applyNumberFormat="1" applyBorder="1"/>
    <xf numFmtId="42" fontId="16" fillId="0" borderId="96" xfId="66" applyNumberFormat="1" applyBorder="1"/>
    <xf numFmtId="42" fontId="16" fillId="0" borderId="100" xfId="66" applyNumberFormat="1" applyBorder="1"/>
    <xf numFmtId="42" fontId="16" fillId="47" borderId="102" xfId="66" applyNumberFormat="1" applyFill="1" applyBorder="1"/>
    <xf numFmtId="175" fontId="17" fillId="0" borderId="99" xfId="66" applyFont="1" applyBorder="1" applyAlignment="1">
      <alignment wrapText="1"/>
    </xf>
    <xf numFmtId="42" fontId="16" fillId="47" borderId="99" xfId="66" applyNumberFormat="1" applyFill="1" applyBorder="1"/>
    <xf numFmtId="175" fontId="17" fillId="0" borderId="100" xfId="66" applyFont="1" applyBorder="1" applyAlignment="1" applyProtection="1">
      <alignment wrapText="1"/>
      <protection locked="0"/>
    </xf>
    <xf numFmtId="175" fontId="68" fillId="43" borderId="96" xfId="66" applyFont="1" applyFill="1" applyBorder="1" applyAlignment="1">
      <alignment horizontal="right"/>
    </xf>
    <xf numFmtId="44" fontId="68" fillId="43" borderId="96" xfId="50" applyFont="1" applyFill="1" applyBorder="1" applyAlignment="1">
      <alignment horizontal="right"/>
    </xf>
    <xf numFmtId="178" fontId="69" fillId="0" borderId="100" xfId="66" applyNumberFormat="1" applyFont="1" applyBorder="1"/>
    <xf numFmtId="164" fontId="69" fillId="0" borderId="97" xfId="66" applyNumberFormat="1" applyFont="1" applyBorder="1"/>
    <xf numFmtId="175" fontId="68" fillId="0" borderId="99" xfId="66" applyFont="1" applyBorder="1"/>
    <xf numFmtId="178" fontId="16" fillId="0" borderId="96" xfId="66" applyNumberFormat="1" applyBorder="1"/>
    <xf numFmtId="178" fontId="16" fillId="0" borderId="83" xfId="66" applyNumberFormat="1" applyBorder="1"/>
    <xf numFmtId="178" fontId="16" fillId="0" borderId="97" xfId="66" applyNumberFormat="1" applyBorder="1"/>
    <xf numFmtId="175" fontId="17" fillId="0" borderId="104" xfId="66" applyFont="1" applyBorder="1" applyAlignment="1">
      <alignment horizontal="left" indent="1"/>
    </xf>
    <xf numFmtId="178" fontId="16" fillId="0" borderId="95" xfId="66" applyNumberFormat="1" applyBorder="1"/>
    <xf numFmtId="178" fontId="16" fillId="44" borderId="96" xfId="66" applyNumberFormat="1" applyFill="1" applyBorder="1"/>
    <xf numFmtId="178" fontId="16" fillId="44" borderId="83" xfId="66" applyNumberFormat="1" applyFill="1" applyBorder="1"/>
    <xf numFmtId="175" fontId="16" fillId="0" borderId="95" xfId="66" applyBorder="1"/>
    <xf numFmtId="0" fontId="1" fillId="0" borderId="0" xfId="597" applyFont="1"/>
    <xf numFmtId="175" fontId="69" fillId="43" borderId="0" xfId="66" applyFont="1" applyFill="1" applyBorder="1"/>
    <xf numFmtId="175" fontId="69" fillId="0" borderId="0" xfId="66" applyFont="1" applyBorder="1"/>
    <xf numFmtId="171" fontId="17" fillId="47" borderId="0" xfId="0" quotePrefix="1" applyNumberFormat="1" applyFont="1" applyFill="1" applyAlignment="1" applyProtection="1">
      <alignment horizontal="center"/>
      <protection locked="0"/>
    </xf>
    <xf numFmtId="175" fontId="17" fillId="47" borderId="94" xfId="66" applyFont="1" applyFill="1" applyBorder="1" applyAlignment="1">
      <alignment horizontal="center"/>
    </xf>
    <xf numFmtId="171" fontId="17" fillId="47" borderId="94" xfId="66" applyNumberFormat="1" applyFont="1" applyFill="1" applyBorder="1" applyAlignment="1">
      <alignment horizontal="center"/>
    </xf>
    <xf numFmtId="175" fontId="17" fillId="47" borderId="94" xfId="66" applyFont="1" applyFill="1" applyBorder="1" applyAlignment="1">
      <alignment horizontal="center" wrapText="1"/>
    </xf>
    <xf numFmtId="175" fontId="16" fillId="0" borderId="94" xfId="0" applyFont="1" applyBorder="1"/>
    <xf numFmtId="1" fontId="16" fillId="47" borderId="94" xfId="66" quotePrefix="1" applyNumberFormat="1" applyFill="1" applyBorder="1" applyAlignment="1" applyProtection="1">
      <alignment horizontal="center"/>
      <protection locked="0"/>
    </xf>
    <xf numFmtId="14" fontId="16" fillId="0" borderId="94" xfId="0" applyNumberFormat="1" applyFont="1" applyBorder="1"/>
    <xf numFmtId="175" fontId="16" fillId="47" borderId="94" xfId="66" applyFill="1" applyBorder="1" applyAlignment="1" applyProtection="1">
      <alignment horizontal="center"/>
      <protection locked="0"/>
    </xf>
    <xf numFmtId="2" fontId="16" fillId="47" borderId="94" xfId="66" applyNumberFormat="1" applyFill="1" applyBorder="1" applyProtection="1">
      <protection locked="0"/>
    </xf>
    <xf numFmtId="16" fontId="16" fillId="0" borderId="94" xfId="0" applyNumberFormat="1" applyFont="1" applyBorder="1" applyAlignment="1">
      <alignment horizontal="right"/>
    </xf>
    <xf numFmtId="1" fontId="16" fillId="47" borderId="94" xfId="66" applyNumberFormat="1" applyFill="1" applyBorder="1" applyAlignment="1" applyProtection="1">
      <alignment horizontal="center"/>
      <protection locked="0"/>
    </xf>
    <xf numFmtId="2" fontId="16" fillId="47" borderId="0" xfId="66" applyNumberFormat="1" applyFill="1" applyProtection="1">
      <protection locked="0"/>
    </xf>
    <xf numFmtId="175" fontId="17" fillId="47" borderId="0" xfId="782" applyFont="1" applyFill="1" applyAlignment="1">
      <alignment vertical="center"/>
    </xf>
    <xf numFmtId="178" fontId="17" fillId="47" borderId="105" xfId="66" applyNumberFormat="1" applyFont="1" applyFill="1" applyBorder="1"/>
    <xf numFmtId="178" fontId="17" fillId="47" borderId="106" xfId="66" applyNumberFormat="1" applyFont="1" applyFill="1" applyBorder="1"/>
    <xf numFmtId="175" fontId="17" fillId="47" borderId="51" xfId="66" applyFont="1" applyFill="1" applyBorder="1" applyAlignment="1">
      <alignment wrapText="1"/>
    </xf>
    <xf numFmtId="178" fontId="17" fillId="47" borderId="107" xfId="66" applyNumberFormat="1" applyFont="1" applyFill="1" applyBorder="1"/>
    <xf numFmtId="178" fontId="17" fillId="0" borderId="97" xfId="66" applyNumberFormat="1" applyFont="1" applyBorder="1"/>
    <xf numFmtId="164" fontId="17" fillId="0" borderId="0" xfId="66" applyNumberFormat="1" applyFont="1" applyBorder="1"/>
    <xf numFmtId="175" fontId="68" fillId="47" borderId="108" xfId="66" applyFont="1" applyFill="1" applyBorder="1" applyAlignment="1">
      <alignment wrapText="1"/>
    </xf>
    <xf numFmtId="178" fontId="68" fillId="43" borderId="0" xfId="66" applyNumberFormat="1" applyFont="1" applyFill="1" applyBorder="1"/>
    <xf numFmtId="178" fontId="68" fillId="0" borderId="0" xfId="66" applyNumberFormat="1" applyFont="1" applyBorder="1"/>
    <xf numFmtId="178" fontId="68" fillId="0" borderId="0" xfId="50" applyNumberFormat="1" applyFont="1" applyFill="1" applyBorder="1" applyAlignment="1"/>
    <xf numFmtId="175" fontId="16" fillId="125" borderId="16" xfId="66" applyFill="1" applyBorder="1" applyAlignment="1">
      <alignment horizontal="left" indent="1"/>
    </xf>
    <xf numFmtId="175" fontId="64" fillId="125" borderId="0" xfId="66" applyFont="1" applyFill="1" applyProtection="1">
      <protection locked="0"/>
    </xf>
    <xf numFmtId="175" fontId="69" fillId="125" borderId="33" xfId="66" applyFont="1" applyFill="1" applyBorder="1"/>
    <xf numFmtId="175" fontId="138" fillId="43" borderId="0" xfId="66" applyFont="1" applyFill="1"/>
    <xf numFmtId="175" fontId="17" fillId="0" borderId="16" xfId="0" applyFont="1" applyBorder="1" applyAlignment="1">
      <alignment horizontal="center"/>
    </xf>
    <xf numFmtId="0" fontId="17" fillId="0" borderId="11" xfId="0" applyNumberFormat="1" applyFont="1" applyBorder="1" applyAlignment="1">
      <alignment horizontal="center"/>
    </xf>
    <xf numFmtId="178" fontId="68" fillId="125" borderId="109" xfId="66" applyNumberFormat="1" applyFont="1" applyFill="1" applyBorder="1"/>
    <xf numFmtId="178" fontId="68" fillId="125" borderId="47" xfId="66" applyNumberFormat="1" applyFont="1" applyFill="1" applyBorder="1"/>
    <xf numFmtId="2" fontId="16" fillId="0" borderId="16" xfId="0" applyNumberFormat="1" applyFont="1" applyBorder="1" applyAlignment="1">
      <alignment vertical="center"/>
    </xf>
    <xf numFmtId="2" fontId="16" fillId="0" borderId="98" xfId="0" applyNumberFormat="1" applyFont="1" applyBorder="1" applyAlignment="1">
      <alignment vertical="center" wrapText="1"/>
    </xf>
    <xf numFmtId="42" fontId="16" fillId="0" borderId="0" xfId="520" applyNumberFormat="1" applyBorder="1"/>
    <xf numFmtId="42" fontId="16" fillId="0" borderId="97" xfId="520" applyNumberFormat="1" applyBorder="1"/>
    <xf numFmtId="42" fontId="16" fillId="49" borderId="99" xfId="520" applyNumberFormat="1" applyFill="1" applyBorder="1"/>
    <xf numFmtId="42" fontId="16" fillId="0" borderId="14" xfId="520" applyNumberFormat="1" applyBorder="1"/>
    <xf numFmtId="0" fontId="64" fillId="0" borderId="0" xfId="1319" applyFont="1" applyAlignment="1">
      <alignment horizontal="left" vertical="top"/>
    </xf>
    <xf numFmtId="42" fontId="16" fillId="125" borderId="34" xfId="66" applyNumberFormat="1" applyFill="1" applyBorder="1"/>
    <xf numFmtId="42" fontId="16" fillId="0" borderId="34" xfId="66" applyNumberFormat="1" applyBorder="1"/>
    <xf numFmtId="42" fontId="16" fillId="0" borderId="0" xfId="66" applyNumberFormat="1" applyBorder="1"/>
    <xf numFmtId="42" fontId="16" fillId="0" borderId="97" xfId="66" applyNumberFormat="1" applyBorder="1"/>
    <xf numFmtId="42" fontId="16" fillId="0" borderId="101" xfId="66" applyNumberFormat="1" applyBorder="1"/>
    <xf numFmtId="42" fontId="16" fillId="0" borderId="15" xfId="66" applyNumberFormat="1" applyBorder="1"/>
    <xf numFmtId="42" fontId="16" fillId="0" borderId="98" xfId="66" applyNumberFormat="1" applyBorder="1"/>
    <xf numFmtId="42" fontId="16" fillId="47" borderId="34" xfId="66" applyNumberFormat="1" applyFill="1" applyBorder="1"/>
    <xf numFmtId="178" fontId="69" fillId="0" borderId="82" xfId="66" applyNumberFormat="1" applyFont="1" applyBorder="1"/>
    <xf numFmtId="178" fontId="69" fillId="0" borderId="0" xfId="66" applyNumberFormat="1" applyFont="1" applyBorder="1"/>
    <xf numFmtId="178" fontId="69" fillId="0" borderId="97" xfId="66" applyNumberFormat="1" applyFont="1" applyBorder="1"/>
    <xf numFmtId="178" fontId="69" fillId="0" borderId="101" xfId="66" applyNumberFormat="1" applyFont="1" applyBorder="1"/>
    <xf numFmtId="178" fontId="69" fillId="0" borderId="34" xfId="66" applyNumberFormat="1" applyFont="1" applyBorder="1"/>
    <xf numFmtId="178" fontId="69" fillId="0" borderId="15" xfId="66" applyNumberFormat="1" applyFont="1" applyBorder="1"/>
    <xf numFmtId="179" fontId="69" fillId="0" borderId="100" xfId="66" applyNumberFormat="1" applyFont="1" applyBorder="1"/>
    <xf numFmtId="0" fontId="69" fillId="43" borderId="0" xfId="66" applyNumberFormat="1" applyFont="1" applyFill="1"/>
    <xf numFmtId="44" fontId="69" fillId="43" borderId="0" xfId="66" applyNumberFormat="1" applyFont="1" applyFill="1"/>
    <xf numFmtId="0" fontId="69" fillId="47" borderId="0" xfId="66" applyNumberFormat="1" applyFont="1" applyFill="1"/>
    <xf numFmtId="179" fontId="69" fillId="0" borderId="16" xfId="66" applyNumberFormat="1" applyFont="1" applyBorder="1"/>
    <xf numFmtId="43" fontId="69" fillId="43" borderId="0" xfId="46" applyFont="1" applyFill="1"/>
    <xf numFmtId="43" fontId="69" fillId="43" borderId="0" xfId="66" applyNumberFormat="1" applyFont="1" applyFill="1"/>
    <xf numFmtId="179" fontId="69" fillId="0" borderId="82" xfId="66" applyNumberFormat="1" applyFont="1" applyBorder="1"/>
    <xf numFmtId="178" fontId="17" fillId="47" borderId="99" xfId="66" applyNumberFormat="1" applyFont="1" applyFill="1" applyBorder="1"/>
    <xf numFmtId="178" fontId="17" fillId="47" borderId="96" xfId="66" applyNumberFormat="1" applyFont="1" applyFill="1" applyBorder="1"/>
    <xf numFmtId="178" fontId="17" fillId="47" borderId="98" xfId="66" applyNumberFormat="1" applyFont="1" applyFill="1" applyBorder="1"/>
    <xf numFmtId="175" fontId="64" fillId="47" borderId="0" xfId="0" quotePrefix="1" applyFont="1" applyFill="1" applyAlignment="1">
      <alignment horizontal="left" vertical="top" wrapText="1"/>
    </xf>
    <xf numFmtId="175" fontId="17" fillId="0" borderId="52" xfId="0" applyFont="1" applyBorder="1" applyAlignment="1">
      <alignment horizontal="center"/>
    </xf>
    <xf numFmtId="175" fontId="17" fillId="0" borderId="53" xfId="0" applyFont="1" applyBorder="1" applyAlignment="1">
      <alignment horizontal="center"/>
    </xf>
    <xf numFmtId="175" fontId="17" fillId="0" borderId="54" xfId="0" applyFont="1" applyBorder="1" applyAlignment="1">
      <alignment horizontal="center"/>
    </xf>
    <xf numFmtId="175" fontId="64" fillId="0" borderId="0" xfId="0" quotePrefix="1" applyFont="1" applyAlignment="1"/>
    <xf numFmtId="175" fontId="64" fillId="0" borderId="0" xfId="0" applyFont="1" applyAlignment="1"/>
    <xf numFmtId="175" fontId="64" fillId="52" borderId="0" xfId="0" quotePrefix="1" applyFont="1" applyFill="1" applyAlignment="1"/>
    <xf numFmtId="175" fontId="64" fillId="52" borderId="0" xfId="0" applyFont="1" applyFill="1" applyAlignment="1"/>
    <xf numFmtId="175" fontId="64" fillId="0" borderId="0" xfId="0" quotePrefix="1" applyFont="1" applyAlignment="1">
      <alignment horizontal="left" vertical="justify"/>
    </xf>
    <xf numFmtId="175" fontId="17" fillId="0" borderId="16" xfId="0" applyFont="1" applyBorder="1" applyAlignment="1">
      <alignment horizontal="center"/>
    </xf>
    <xf numFmtId="175" fontId="17" fillId="0" borderId="0" xfId="0" applyFont="1" applyAlignment="1">
      <alignment horizontal="center"/>
    </xf>
    <xf numFmtId="175" fontId="17" fillId="0" borderId="34" xfId="0" applyFont="1" applyBorder="1" applyAlignment="1">
      <alignment horizontal="center"/>
    </xf>
    <xf numFmtId="175" fontId="71" fillId="0" borderId="0" xfId="0" applyFont="1" applyAlignment="1">
      <alignment vertical="top" wrapText="1"/>
    </xf>
    <xf numFmtId="175" fontId="64" fillId="0" borderId="0" xfId="0" applyFont="1" applyAlignment="1">
      <alignment horizontal="left" vertical="justify"/>
    </xf>
    <xf numFmtId="175" fontId="37" fillId="0" borderId="11" xfId="0" applyFont="1" applyBorder="1" applyAlignment="1" applyProtection="1">
      <alignment horizontal="center"/>
      <protection locked="0"/>
    </xf>
    <xf numFmtId="175" fontId="37" fillId="0" borderId="11" xfId="0" applyFont="1" applyBorder="1" applyAlignment="1">
      <alignment horizontal="center"/>
    </xf>
    <xf numFmtId="175" fontId="57" fillId="47" borderId="99" xfId="66" applyFont="1" applyFill="1" applyBorder="1" applyAlignment="1">
      <alignment horizontal="center" wrapText="1"/>
    </xf>
    <xf numFmtId="175" fontId="57" fillId="47" borderId="96" xfId="66" applyFont="1" applyFill="1" applyBorder="1" applyAlignment="1">
      <alignment horizontal="center" wrapText="1"/>
    </xf>
    <xf numFmtId="175" fontId="57" fillId="47" borderId="98" xfId="66" applyFont="1" applyFill="1" applyBorder="1" applyAlignment="1">
      <alignment horizontal="center" wrapText="1"/>
    </xf>
    <xf numFmtId="175" fontId="82" fillId="0" borderId="0" xfId="0" applyFont="1" applyAlignment="1" applyProtection="1">
      <alignment horizontal="center"/>
      <protection locked="0"/>
    </xf>
    <xf numFmtId="17" fontId="82" fillId="47" borderId="0" xfId="0" quotePrefix="1" applyNumberFormat="1" applyFont="1" applyFill="1" applyAlignment="1" applyProtection="1">
      <alignment horizontal="left"/>
      <protection locked="0"/>
    </xf>
    <xf numFmtId="0" fontId="76" fillId="0" borderId="100" xfId="520" applyFont="1" applyBorder="1" applyAlignment="1">
      <alignment horizontal="center" vertical="center" wrapText="1"/>
    </xf>
    <xf numFmtId="0" fontId="76" fillId="0" borderId="17" xfId="520" applyFont="1" applyBorder="1" applyAlignment="1">
      <alignment horizontal="center" vertical="center" wrapText="1"/>
    </xf>
    <xf numFmtId="0" fontId="76" fillId="0" borderId="102" xfId="520" applyFont="1" applyBorder="1" applyAlignment="1">
      <alignment horizontal="center" vertical="center" wrapText="1"/>
    </xf>
    <xf numFmtId="0" fontId="76" fillId="0" borderId="28" xfId="520" applyFont="1" applyBorder="1" applyAlignment="1">
      <alignment horizontal="center" vertical="center" wrapText="1"/>
    </xf>
    <xf numFmtId="175" fontId="16" fillId="0" borderId="0" xfId="66" applyAlignment="1">
      <alignment wrapText="1"/>
    </xf>
    <xf numFmtId="175" fontId="64" fillId="0" borderId="0" xfId="66" applyFont="1" applyAlignment="1">
      <alignment wrapText="1"/>
    </xf>
  </cellXfs>
  <cellStyles count="5687">
    <cellStyle name="20% - Accent1" xfId="1" builtinId="30" customBuiltin="1"/>
    <cellStyle name="20% - Accent1 10" xfId="2615" xr:uid="{0530D38E-A898-4260-B744-EE0FD3F51670}"/>
    <cellStyle name="20% - Accent1 10 2" xfId="5050" xr:uid="{1B5BB733-B31C-45E1-89E8-6B9AE1C1AF2C}"/>
    <cellStyle name="20% - Accent1 11" xfId="946" xr:uid="{BDB4F86E-C395-4B17-B047-8C5095DD363A}"/>
    <cellStyle name="20% - Accent1 11 2" xfId="3842" xr:uid="{59F8B971-E92A-42A0-8C1D-D80B3EE5256F}"/>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2 2 2" xfId="5251" xr:uid="{8A7202C0-E3B0-4168-9036-A882F1397B6F}"/>
    <cellStyle name="20% - Accent1 2 3 2 2 3" xfId="4495" xr:uid="{3A6E4DDB-B1C6-4029-96D1-A8894BE732C2}"/>
    <cellStyle name="20% - Accent1 2 3 2 3" xfId="2288" xr:uid="{F2E1F472-CE35-4D10-8FEB-758E8C07E3DD}"/>
    <cellStyle name="20% - Accent1 2 3 2 3 2" xfId="4723" xr:uid="{85DE5FD8-F8C6-488F-A0CD-5787746E43DD}"/>
    <cellStyle name="20% - Accent1 2 3 2 4" xfId="3830" xr:uid="{B5345671-8464-40DF-9015-96E55105459F}"/>
    <cellStyle name="20% - Accent1 2 3 3" xfId="1808" xr:uid="{D3C92B8B-90D6-43B2-8227-DEE1BA0F0E5B}"/>
    <cellStyle name="20% - Accent1 2 3 3 2" xfId="2646" xr:uid="{70FB1B76-3321-46D4-9106-9DA2EEA22BFB}"/>
    <cellStyle name="20% - Accent1 2 3 3 2 2" xfId="5081" xr:uid="{68A9E1F3-9482-4321-80E0-5A1B248D6A70}"/>
    <cellStyle name="20% - Accent1 2 3 3 3" xfId="4325" xr:uid="{7FC01D06-39D6-40B2-B4C0-912C676C72BD}"/>
    <cellStyle name="20% - Accent1 2 3 4" xfId="2287" xr:uid="{D4B2E421-0561-416A-A741-CB28425CB29D}"/>
    <cellStyle name="20% - Accent1 2 3 4 2" xfId="4722" xr:uid="{7D5C51E6-A3EB-441F-AB85-537C9E848BA3}"/>
    <cellStyle name="20% - Accent1 2 3 5" xfId="3849" xr:uid="{A124BC04-1B1D-4243-87C3-AD3A11303B8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2 2 2" xfId="5252" xr:uid="{C6373E45-2710-4BC1-ADC3-D8A277A0C71F}"/>
    <cellStyle name="20% - Accent1 3 2 2 3" xfId="4496" xr:uid="{B56AD8FA-1601-449C-8498-F10B4C6DBCC3}"/>
    <cellStyle name="20% - Accent1 3 2 3" xfId="2290" xr:uid="{6F895BEF-BCED-40AC-96A0-82BD08C4B72E}"/>
    <cellStyle name="20% - Accent1 3 2 3 2" xfId="4725" xr:uid="{7ACFB64C-5FE6-4C31-A6D4-8F5C7187E785}"/>
    <cellStyle name="20% - Accent1 3 2 4" xfId="3866" xr:uid="{4D321D5C-EEB2-4EEB-BF26-5841FD046339}"/>
    <cellStyle name="20% - Accent1 3 3" xfId="1809" xr:uid="{931AC7EF-5BF8-4AFB-B058-9DF3DAB1E317}"/>
    <cellStyle name="20% - Accent1 3 3 2" xfId="2647" xr:uid="{78A469D2-3877-443D-9D6E-B6F0FBCDFBDA}"/>
    <cellStyle name="20% - Accent1 3 3 2 2" xfId="5082" xr:uid="{570EAE52-C520-41A5-88B8-D075AE9D40F5}"/>
    <cellStyle name="20% - Accent1 3 3 3" xfId="4326" xr:uid="{6A3D9817-490E-4DE7-9F98-83EEE3DFD902}"/>
    <cellStyle name="20% - Accent1 3 4" xfId="2289" xr:uid="{4303F234-775D-4272-856E-58CA7093D8D3}"/>
    <cellStyle name="20% - Accent1 3 4 2" xfId="4724" xr:uid="{874124A8-AE30-4EC2-B474-5EB1E6EB5848}"/>
    <cellStyle name="20% - Accent1 3 5" xfId="942" xr:uid="{E7080B5B-02A6-4315-B7D0-BA9EBFCC9C42}"/>
    <cellStyle name="20% - Accent1 3 5 2" xfId="3839" xr:uid="{5120F858-5000-4C64-8B26-33EAFA38F1EC}"/>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2 2 2" xfId="5250" xr:uid="{89249FE4-4DCD-4F4B-8280-D3D43FD3C821}"/>
    <cellStyle name="20% - Accent1 4 2 2 3" xfId="4494" xr:uid="{527CE932-A8CB-472C-9D91-27A874C3AB23}"/>
    <cellStyle name="20% - Accent1 4 2 3" xfId="2292" xr:uid="{904A13CC-9511-44BD-A155-55A1461B31BA}"/>
    <cellStyle name="20% - Accent1 4 2 3 2" xfId="4727" xr:uid="{0599947B-65CD-4DCE-96BA-0F04B036D9B3}"/>
    <cellStyle name="20% - Accent1 4 2 4" xfId="3851" xr:uid="{48BBF66C-EB65-4543-AA92-20F75DB96482}"/>
    <cellStyle name="20% - Accent1 4 3" xfId="1807" xr:uid="{AC47F1B8-BBE0-4DD0-97EF-DB99F3D3AE25}"/>
    <cellStyle name="20% - Accent1 4 3 2" xfId="2645" xr:uid="{B162F789-3EB4-478C-B48C-A5391DEB21B6}"/>
    <cellStyle name="20% - Accent1 4 3 2 2" xfId="5080" xr:uid="{6AC5B924-1C95-4C9C-8A22-53743593635A}"/>
    <cellStyle name="20% - Accent1 4 3 3" xfId="4324" xr:uid="{BD7295CC-9AF2-41A4-B850-986D32FA4747}"/>
    <cellStyle name="20% - Accent1 4 4" xfId="2291" xr:uid="{82B67865-F285-40AF-9237-AC60663EB795}"/>
    <cellStyle name="20% - Accent1 4 4 2" xfId="4726" xr:uid="{928E40C2-C6C4-437E-A342-82D10FC0809C}"/>
    <cellStyle name="20% - Accent1 4 5" xfId="960" xr:uid="{02CF68AE-40E1-4C03-A7E5-9AFC9172E6DB}"/>
    <cellStyle name="20% - Accent1 4 5 2" xfId="3850" xr:uid="{F176C64F-8748-4F5D-A3C8-036EEAFFDFF3}"/>
    <cellStyle name="20% - Accent1 5" xfId="241" xr:uid="{00000000-0005-0000-0000-000004000000}"/>
    <cellStyle name="20% - Accent1 5 2" xfId="1959" xr:uid="{6442A17C-839A-46CD-B1B9-93CBF511BD65}"/>
    <cellStyle name="20% - Accent1 5 2 2" xfId="2797" xr:uid="{80DEC1DD-596A-4720-A340-92C2CEE2C833}"/>
    <cellStyle name="20% - Accent1 5 2 2 2" xfId="5232" xr:uid="{50BD9A80-4680-4BEE-A932-11D90BA31DC3}"/>
    <cellStyle name="20% - Accent1 5 2 3" xfId="4476" xr:uid="{E29F50A5-4399-4677-B321-1023D8123BDC}"/>
    <cellStyle name="20% - Accent1 5 3" xfId="2293" xr:uid="{7411B0E5-644C-40F4-B004-9B1A2ECC1281}"/>
    <cellStyle name="20% - Accent1 5 3 2" xfId="4728" xr:uid="{1BB16F0A-E185-4F63-B8EC-3A30F27EE565}"/>
    <cellStyle name="20% - Accent1 5 4" xfId="947" xr:uid="{CFF7AC42-0470-4B78-BB57-0CCC00B31340}"/>
    <cellStyle name="20% - Accent1 5 4 2" xfId="3843" xr:uid="{94828FA6-D2E7-4B86-A83C-26DAD790C392}"/>
    <cellStyle name="20% - Accent1 6" xfId="290" xr:uid="{00000000-0005-0000-0000-000005000000}"/>
    <cellStyle name="20% - Accent1 6 2" xfId="2627" xr:uid="{59F633C1-AD72-4529-B123-A543BBBE47A7}"/>
    <cellStyle name="20% - Accent1 6 2 2" xfId="5062" xr:uid="{21C444C7-2B61-43BE-96D3-4022FE7FC0D1}"/>
    <cellStyle name="20% - Accent1 6 3" xfId="1789" xr:uid="{6F1A6773-3269-469E-80C2-09CF3E968FCC}"/>
    <cellStyle name="20% - Accent1 6 3 2" xfId="4306" xr:uid="{6B3019A5-4A94-4912-A6EB-603B6692FD22}"/>
    <cellStyle name="20% - Accent1 7" xfId="354" xr:uid="{00000000-0005-0000-0000-000006000000}"/>
    <cellStyle name="20% - Accent1 7 2" xfId="2969" xr:uid="{89D922CA-8333-4F9E-AB5D-C60140539537}"/>
    <cellStyle name="20% - Accent1 7 2 2" xfId="5404" xr:uid="{E594EDC5-AFDF-4F36-A47A-A880A2D697D6}"/>
    <cellStyle name="20% - Accent1 7 3" xfId="2131" xr:uid="{D72A6829-37BD-4F41-9960-E092A72BDF3B}"/>
    <cellStyle name="20% - Accent1 7 3 2" xfId="4648" xr:uid="{6F50E705-2DEC-4958-8E3C-017A8D21BB1C}"/>
    <cellStyle name="20% - Accent1 8" xfId="425" xr:uid="{00000000-0005-0000-0000-000007000000}"/>
    <cellStyle name="20% - Accent1 8 2" xfId="2160" xr:uid="{68F8AC44-09E9-4ECD-93A0-EC765A37E977}"/>
    <cellStyle name="20% - Accent1 8 2 2" xfId="4661" xr:uid="{D937CB3D-DBEA-4AEE-AAB8-2AA2F53820D1}"/>
    <cellStyle name="20% - Accent1 9" xfId="529" xr:uid="{00000000-0005-0000-0000-000008000000}"/>
    <cellStyle name="20% - Accent1 9 2" xfId="2174" xr:uid="{CBCBBE3E-F28D-4BF9-A80D-AFD5EEA10506}"/>
    <cellStyle name="20% - Accent1 9 2 2" xfId="4675" xr:uid="{8E376766-AE7D-4F37-BA57-C0B5F657E449}"/>
    <cellStyle name="20% - Accent2" xfId="2" builtinId="34" customBuiltin="1"/>
    <cellStyle name="20% - Accent2 10" xfId="2617" xr:uid="{D45E1C98-4E1F-4737-8142-6EA2ECD1C7F5}"/>
    <cellStyle name="20% - Accent2 10 2" xfId="5052" xr:uid="{1D1423E6-E4C2-4804-AC1D-26DF8BD5BABB}"/>
    <cellStyle name="20% - Accent2 11" xfId="920" xr:uid="{2F2F1766-9CCF-4EBF-B47F-27C648F64C4A}"/>
    <cellStyle name="20% - Accent2 11 2" xfId="3828" xr:uid="{CE558020-E147-4540-B4B0-2561EFA5C892}"/>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2 2 2" xfId="5254" xr:uid="{C7B9348D-A92D-464B-9B0D-4BBD3DDC1F69}"/>
    <cellStyle name="20% - Accent2 2 3 2 2 3" xfId="4498" xr:uid="{C464D627-22BA-43D2-8F3B-61A6B07B122D}"/>
    <cellStyle name="20% - Accent2 2 3 2 3" xfId="2295" xr:uid="{2A4ECBE2-27F8-4DBD-BC85-DAC1F0AA44CF}"/>
    <cellStyle name="20% - Accent2 2 3 2 3 2" xfId="4730" xr:uid="{2DF45CDA-E91B-4C87-AB07-44A7448F353D}"/>
    <cellStyle name="20% - Accent2 2 3 2 4" xfId="3853" xr:uid="{53A497BF-CFB6-487F-A75E-ED98B3551F34}"/>
    <cellStyle name="20% - Accent2 2 3 3" xfId="1811" xr:uid="{21A02DD9-FFA4-402E-AD4B-44701A16DAC2}"/>
    <cellStyle name="20% - Accent2 2 3 3 2" xfId="2649" xr:uid="{792D5E3A-8196-4FB9-95E5-759F715902F2}"/>
    <cellStyle name="20% - Accent2 2 3 3 2 2" xfId="5084" xr:uid="{50E9B9D5-05AE-4916-8504-8FCB7739359F}"/>
    <cellStyle name="20% - Accent2 2 3 3 3" xfId="4328" xr:uid="{8121EB68-F8EC-4957-853D-F4C5A702F958}"/>
    <cellStyle name="20% - Accent2 2 3 4" xfId="2294" xr:uid="{3B21621E-C054-4AE6-8A37-DCB9000D8E03}"/>
    <cellStyle name="20% - Accent2 2 3 4 2" xfId="4729" xr:uid="{9E1BD3FD-E7E4-4EB9-A598-830DC34F4EC4}"/>
    <cellStyle name="20% - Accent2 2 3 5" xfId="3852" xr:uid="{489AB53F-F519-4C63-BC37-485ECD57381C}"/>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2 2 2" xfId="5255" xr:uid="{B674335A-2E33-4E5F-807E-72A653C88827}"/>
    <cellStyle name="20% - Accent2 3 2 2 3" xfId="4499" xr:uid="{8DCF0E05-B4A7-4D5C-8959-4C7EA153B954}"/>
    <cellStyle name="20% - Accent2 3 2 3" xfId="2297" xr:uid="{5C6C3C63-DB64-4647-A265-5AD6BE0A1443}"/>
    <cellStyle name="20% - Accent2 3 2 3 2" xfId="4732" xr:uid="{FD33FF82-8916-472D-90D2-1CDB4C14FD41}"/>
    <cellStyle name="20% - Accent2 3 2 4" xfId="3855" xr:uid="{EF19E616-40E0-4380-83FD-3B24606618C0}"/>
    <cellStyle name="20% - Accent2 3 3" xfId="1812" xr:uid="{75D0AB1F-B9FC-4034-BB14-1369BFBCB17E}"/>
    <cellStyle name="20% - Accent2 3 3 2" xfId="2650" xr:uid="{F2E1BF83-BC92-41D2-9709-E7B16480C76E}"/>
    <cellStyle name="20% - Accent2 3 3 2 2" xfId="5085" xr:uid="{050B23A7-E227-4B39-BEC7-00CCBFD8861C}"/>
    <cellStyle name="20% - Accent2 3 3 3" xfId="4329" xr:uid="{507C7139-C3AD-4EF5-96A8-51545372AC95}"/>
    <cellStyle name="20% - Accent2 3 4" xfId="2296" xr:uid="{C7C4C218-3E26-423B-9E12-AB31850DA3BB}"/>
    <cellStyle name="20% - Accent2 3 4 2" xfId="4731" xr:uid="{3DA9D788-B9F1-4E6F-8BCC-67806C5DF0DD}"/>
    <cellStyle name="20% - Accent2 3 5" xfId="964" xr:uid="{747F896C-B310-485C-BD92-091169BFE826}"/>
    <cellStyle name="20% - Accent2 3 5 2" xfId="3854" xr:uid="{60E0A3AB-4751-4BD5-9576-0D196A874AC1}"/>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2 2 2" xfId="5253" xr:uid="{EE9109F6-A791-4E92-9C33-2B09B6E0305C}"/>
    <cellStyle name="20% - Accent2 4 2 2 3" xfId="4497" xr:uid="{3EB8827E-4C7A-4309-B34C-2A4F60779463}"/>
    <cellStyle name="20% - Accent2 4 2 3" xfId="2299" xr:uid="{1747903F-0B48-4C12-9BAD-90FE64F55E93}"/>
    <cellStyle name="20% - Accent2 4 2 3 2" xfId="4734" xr:uid="{64F285B3-1124-44A4-BDC2-FDC12290E518}"/>
    <cellStyle name="20% - Accent2 4 2 4" xfId="3857" xr:uid="{9F530370-3F75-4E09-A17A-739A00F5D3B1}"/>
    <cellStyle name="20% - Accent2 4 3" xfId="1810" xr:uid="{0D55ACEC-1AEA-4006-B035-2A1814D9ADA4}"/>
    <cellStyle name="20% - Accent2 4 3 2" xfId="2648" xr:uid="{2DB052C7-9684-45DB-A591-59F29978BF64}"/>
    <cellStyle name="20% - Accent2 4 3 2 2" xfId="5083" xr:uid="{49233B01-B753-4E61-A925-A90F024887B0}"/>
    <cellStyle name="20% - Accent2 4 3 3" xfId="4327" xr:uid="{1A3E8E34-1AA8-476A-A624-632E5EB6111B}"/>
    <cellStyle name="20% - Accent2 4 4" xfId="2298" xr:uid="{08219391-EDCF-4578-B04B-4E4572C6F6C3}"/>
    <cellStyle name="20% - Accent2 4 4 2" xfId="4733" xr:uid="{52C7C624-3795-4329-9082-86A76CAAAB6B}"/>
    <cellStyle name="20% - Accent2 4 5" xfId="966" xr:uid="{3E164E5F-D548-463E-8B9F-25F30C671444}"/>
    <cellStyle name="20% - Accent2 4 5 2" xfId="3856" xr:uid="{CC85D09E-564E-4B68-BCB7-BDD8E67E4E77}"/>
    <cellStyle name="20% - Accent2 5" xfId="242" xr:uid="{00000000-0005-0000-0000-00000D000000}"/>
    <cellStyle name="20% - Accent2 5 2" xfId="1960" xr:uid="{6268BA2A-8D35-4295-9938-7664CA5A71D8}"/>
    <cellStyle name="20% - Accent2 5 2 2" xfId="2798" xr:uid="{948ACF38-882A-48B8-AD57-0F2CF7A5AF5C}"/>
    <cellStyle name="20% - Accent2 5 2 2 2" xfId="5233" xr:uid="{DD7080F0-F129-4079-81E6-63ABC82C6A87}"/>
    <cellStyle name="20% - Accent2 5 2 3" xfId="4477" xr:uid="{EEE9C04C-53F6-4AC2-A066-F79374C56815}"/>
    <cellStyle name="20% - Accent2 5 3" xfId="2300" xr:uid="{8D329776-F97E-4510-8EDA-62F7699BCC57}"/>
    <cellStyle name="20% - Accent2 5 3 2" xfId="4735" xr:uid="{B3F0C368-3083-4EE2-856A-3C307C7A6DC3}"/>
    <cellStyle name="20% - Accent2 5 4" xfId="968" xr:uid="{1D41414A-D504-41CB-BB73-B4F86C41A2B1}"/>
    <cellStyle name="20% - Accent2 5 4 2" xfId="3858" xr:uid="{601D161D-CCF0-40F9-85E0-211EE08FDE7B}"/>
    <cellStyle name="20% - Accent2 6" xfId="291" xr:uid="{00000000-0005-0000-0000-00000E000000}"/>
    <cellStyle name="20% - Accent2 6 2" xfId="2628" xr:uid="{B5F1A896-7B3A-4D37-B3F1-8BF87E2C41B2}"/>
    <cellStyle name="20% - Accent2 6 2 2" xfId="5063" xr:uid="{6B0B7C3C-1B77-40D7-8656-68F170955B9A}"/>
    <cellStyle name="20% - Accent2 6 3" xfId="1790" xr:uid="{A8679535-76C2-4C95-B1F6-C2F50B4DBCBD}"/>
    <cellStyle name="20% - Accent2 6 3 2" xfId="4307" xr:uid="{F66C923E-9012-43EE-90B3-32EE97495547}"/>
    <cellStyle name="20% - Accent2 7" xfId="355" xr:uid="{00000000-0005-0000-0000-00000F000000}"/>
    <cellStyle name="20% - Accent2 7 2" xfId="2971" xr:uid="{64F5F296-F612-4CD5-AE57-82342F3A4393}"/>
    <cellStyle name="20% - Accent2 7 2 2" xfId="5406" xr:uid="{A668FB9D-7DF8-445A-B587-B4F5537B9FAA}"/>
    <cellStyle name="20% - Accent2 7 3" xfId="2133" xr:uid="{56DF31E3-FB5D-40BA-BE3B-0779244E3523}"/>
    <cellStyle name="20% - Accent2 7 3 2" xfId="4650" xr:uid="{84902020-C8B9-4F4C-AF5B-90DFB44E436F}"/>
    <cellStyle name="20% - Accent2 8" xfId="426" xr:uid="{00000000-0005-0000-0000-000010000000}"/>
    <cellStyle name="20% - Accent2 8 2" xfId="2162" xr:uid="{84855050-F300-458B-B537-D1EC01D7189E}"/>
    <cellStyle name="20% - Accent2 8 2 2" xfId="4663" xr:uid="{184562E0-E804-45B4-90F2-6D7B031D7C60}"/>
    <cellStyle name="20% - Accent2 9" xfId="530" xr:uid="{00000000-0005-0000-0000-000011000000}"/>
    <cellStyle name="20% - Accent2 9 2" xfId="2176" xr:uid="{5D233639-AE42-4B0D-8AE6-25139EF609DB}"/>
    <cellStyle name="20% - Accent2 9 2 2" xfId="4677" xr:uid="{3631F91E-331F-48C4-9706-143224B99FC2}"/>
    <cellStyle name="20% - Accent3" xfId="3" builtinId="38" customBuiltin="1"/>
    <cellStyle name="20% - Accent3 10" xfId="2619" xr:uid="{5CFCA78F-B461-4BCC-B775-E9685F5266A1}"/>
    <cellStyle name="20% - Accent3 10 2" xfId="5054" xr:uid="{B614DE88-F7E7-481B-95DC-1E76C25DBFAB}"/>
    <cellStyle name="20% - Accent3 11" xfId="954" xr:uid="{9976CA03-160C-4561-8E89-EC9ABB380422}"/>
    <cellStyle name="20% - Accent3 11 2" xfId="3845" xr:uid="{8689DDD5-256D-4897-A745-61F4B3A42649}"/>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2 2 2" xfId="5257" xr:uid="{1855AB54-8078-4A1A-97F2-062F37D88B0B}"/>
    <cellStyle name="20% - Accent3 2 3 2 2 3" xfId="4501" xr:uid="{F9EA3320-942D-4391-A89E-2B6C40C75B89}"/>
    <cellStyle name="20% - Accent3 2 3 2 3" xfId="2302" xr:uid="{7AF0586B-4310-44E5-8DEF-47382984C71B}"/>
    <cellStyle name="20% - Accent3 2 3 2 3 2" xfId="4737" xr:uid="{7CFAC01B-ABD2-4E57-B252-37D59050666F}"/>
    <cellStyle name="20% - Accent3 2 3 2 4" xfId="3860" xr:uid="{8C520078-FDCA-460A-BECB-357F9376E0E3}"/>
    <cellStyle name="20% - Accent3 2 3 3" xfId="1814" xr:uid="{839C1B10-9B83-4B60-AB4B-FE08CDA912F4}"/>
    <cellStyle name="20% - Accent3 2 3 3 2" xfId="2652" xr:uid="{A70331FB-B14B-4662-AD51-6735DAE2076D}"/>
    <cellStyle name="20% - Accent3 2 3 3 2 2" xfId="5087" xr:uid="{7BB6B168-2E7F-45C8-88A5-1D206045E45C}"/>
    <cellStyle name="20% - Accent3 2 3 3 3" xfId="4331" xr:uid="{5B06EAE2-F42C-41E5-8FE6-BBD797B512DF}"/>
    <cellStyle name="20% - Accent3 2 3 4" xfId="2301" xr:uid="{E1F9037A-2C5B-4BB8-A074-9C70863CF6D1}"/>
    <cellStyle name="20% - Accent3 2 3 4 2" xfId="4736" xr:uid="{DA803F8E-B2BE-436B-9D01-5CF24C880370}"/>
    <cellStyle name="20% - Accent3 2 3 5" xfId="3859" xr:uid="{F09E5DFA-C2F9-4121-A355-44D66A383CEB}"/>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2 2 2" xfId="5258" xr:uid="{720EC776-DCA4-46A8-BCB7-1D1F46D2FE52}"/>
    <cellStyle name="20% - Accent3 3 2 2 3" xfId="4502" xr:uid="{E4A6BE64-C47C-464D-B6F8-A35A0A20E005}"/>
    <cellStyle name="20% - Accent3 3 2 3" xfId="2304" xr:uid="{F8983E88-6832-4586-BC30-679C8E76A32B}"/>
    <cellStyle name="20% - Accent3 3 2 3 2" xfId="4739" xr:uid="{B170CF8B-57B8-4EF9-B39E-A5EF3FBE4713}"/>
    <cellStyle name="20% - Accent3 3 2 4" xfId="3862" xr:uid="{B3664056-6FCF-4488-9A77-BF74C15BB8A6}"/>
    <cellStyle name="20% - Accent3 3 3" xfId="1815" xr:uid="{592F98F2-B4AD-42AB-A6E2-67FF0950841F}"/>
    <cellStyle name="20% - Accent3 3 3 2" xfId="2653" xr:uid="{0AFD1EF2-0FE0-4765-8734-E1D7A3853E8C}"/>
    <cellStyle name="20% - Accent3 3 3 2 2" xfId="5088" xr:uid="{FD884B17-49AD-4991-91B0-097BD0ED9E6B}"/>
    <cellStyle name="20% - Accent3 3 3 3" xfId="4332" xr:uid="{8F38C60D-E657-4C5A-84AC-2EAAE4FBC0A4}"/>
    <cellStyle name="20% - Accent3 3 4" xfId="2303" xr:uid="{0B87E608-DF69-4BD0-9AE9-4033E259A740}"/>
    <cellStyle name="20% - Accent3 3 4 2" xfId="4738" xr:uid="{78CD18B0-7CC0-4BD3-BBBC-EE18260B30E0}"/>
    <cellStyle name="20% - Accent3 3 5" xfId="973" xr:uid="{AB5D054D-9FD3-4F54-AD65-B7435A73F58A}"/>
    <cellStyle name="20% - Accent3 3 5 2" xfId="3861" xr:uid="{B7EB9F60-62CB-4CC4-B9B0-24947ECA7E53}"/>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2 2 2" xfId="5256" xr:uid="{7D839A4A-A443-4BD2-A20D-619131839913}"/>
    <cellStyle name="20% - Accent3 4 2 2 3" xfId="4500" xr:uid="{18442005-92BC-43B8-B58F-F672C02C660C}"/>
    <cellStyle name="20% - Accent3 4 2 3" xfId="2306" xr:uid="{FAAC5063-06E2-4296-AF98-8664D2AABEC0}"/>
    <cellStyle name="20% - Accent3 4 2 3 2" xfId="4741" xr:uid="{D926774F-B53A-4F71-AC33-4763BBE9E369}"/>
    <cellStyle name="20% - Accent3 4 2 4" xfId="3864" xr:uid="{8FE9A1C0-C18E-424F-B786-244FA637F61B}"/>
    <cellStyle name="20% - Accent3 4 3" xfId="1813" xr:uid="{D0B87D49-0A48-40F1-A7CB-BD29ABBC3EF9}"/>
    <cellStyle name="20% - Accent3 4 3 2" xfId="2651" xr:uid="{10423483-C5BF-42FD-8CB6-7B6538F6630F}"/>
    <cellStyle name="20% - Accent3 4 3 2 2" xfId="5086" xr:uid="{049F7C1C-3EEE-48DF-A776-64D1838F9A03}"/>
    <cellStyle name="20% - Accent3 4 3 3" xfId="4330" xr:uid="{B589C21F-CBB8-4ED2-BFA7-F4D5AEACBFD8}"/>
    <cellStyle name="20% - Accent3 4 4" xfId="2305" xr:uid="{ADF42BCE-45BB-4408-9F27-C0EA8972DA18}"/>
    <cellStyle name="20% - Accent3 4 4 2" xfId="4740" xr:uid="{3CB6FE64-AA87-496C-AB23-19CBB7BD1107}"/>
    <cellStyle name="20% - Accent3 4 5" xfId="975" xr:uid="{543CACB9-489A-41CD-93A0-84EF0D365944}"/>
    <cellStyle name="20% - Accent3 4 5 2" xfId="3863" xr:uid="{06678B94-8370-4B37-925B-45A09E44B5A5}"/>
    <cellStyle name="20% - Accent3 5" xfId="243" xr:uid="{00000000-0005-0000-0000-000016000000}"/>
    <cellStyle name="20% - Accent3 5 2" xfId="1961" xr:uid="{E753CB56-69F4-4C75-ADDD-E0D6EE7BD3A1}"/>
    <cellStyle name="20% - Accent3 5 2 2" xfId="2799" xr:uid="{BD45DB39-6319-4D67-A57B-414913B399B5}"/>
    <cellStyle name="20% - Accent3 5 2 2 2" xfId="5234" xr:uid="{41360DF6-9840-4320-AF18-197831769DF4}"/>
    <cellStyle name="20% - Accent3 5 2 3" xfId="4478" xr:uid="{2E041C25-4467-4A84-9D72-5142A116B276}"/>
    <cellStyle name="20% - Accent3 5 3" xfId="2307" xr:uid="{10772820-7654-4DBC-AC0F-34B83BBBF6F9}"/>
    <cellStyle name="20% - Accent3 5 3 2" xfId="4742" xr:uid="{CCD92B74-99C7-4B59-B84F-B3394561D3FC}"/>
    <cellStyle name="20% - Accent3 5 4" xfId="977" xr:uid="{ADED9F3F-8F59-4E0E-8A8E-94684C4899FC}"/>
    <cellStyle name="20% - Accent3 5 4 2" xfId="3865" xr:uid="{8B77B3E0-E302-4E7A-8D89-6694A47B661A}"/>
    <cellStyle name="20% - Accent3 6" xfId="292" xr:uid="{00000000-0005-0000-0000-000017000000}"/>
    <cellStyle name="20% - Accent3 6 2" xfId="2629" xr:uid="{DE824507-CB77-4F9F-95D5-EE06AC53C063}"/>
    <cellStyle name="20% - Accent3 6 2 2" xfId="5064" xr:uid="{EBF3494C-A8E2-451B-939E-34C3346F49FD}"/>
    <cellStyle name="20% - Accent3 6 3" xfId="1791" xr:uid="{F38B3921-7B0D-48AC-BB6C-454285E7984D}"/>
    <cellStyle name="20% - Accent3 6 3 2" xfId="4308" xr:uid="{462A1C57-B0DD-47F6-B824-5BEADD38136A}"/>
    <cellStyle name="20% - Accent3 7" xfId="356" xr:uid="{00000000-0005-0000-0000-000018000000}"/>
    <cellStyle name="20% - Accent3 7 2" xfId="2973" xr:uid="{EBBCB823-A93A-43C1-927B-87CAA8A2BAAD}"/>
    <cellStyle name="20% - Accent3 7 2 2" xfId="5408" xr:uid="{BB045980-9CAB-4448-AFCA-4DF3D7AAC8AF}"/>
    <cellStyle name="20% - Accent3 7 3" xfId="2135" xr:uid="{725C397B-6B53-4D9C-B684-4026A2DB8815}"/>
    <cellStyle name="20% - Accent3 7 3 2" xfId="4652" xr:uid="{24048B39-92F6-4D3E-A61B-586547AB9DF3}"/>
    <cellStyle name="20% - Accent3 8" xfId="427" xr:uid="{00000000-0005-0000-0000-000019000000}"/>
    <cellStyle name="20% - Accent3 8 2" xfId="2164" xr:uid="{0F0926F3-ECC6-4B25-9A8F-31F3B010F4B7}"/>
    <cellStyle name="20% - Accent3 8 2 2" xfId="4665" xr:uid="{94636EE7-4F49-4AC2-95FC-1FD4FB23234A}"/>
    <cellStyle name="20% - Accent3 9" xfId="531" xr:uid="{00000000-0005-0000-0000-00001A000000}"/>
    <cellStyle name="20% - Accent3 9 2" xfId="2178" xr:uid="{F5635B58-C54B-431A-A9D3-BB0919FD4219}"/>
    <cellStyle name="20% - Accent3 9 2 2" xfId="4679" xr:uid="{4F104492-CE55-4F43-98A3-1B136DBAE4A4}"/>
    <cellStyle name="20% - Accent4" xfId="4" builtinId="42" customBuiltin="1"/>
    <cellStyle name="20% - Accent4 10" xfId="2621" xr:uid="{3B246094-1720-43B5-B680-538F0B9BDA82}"/>
    <cellStyle name="20% - Accent4 10 2" xfId="5056" xr:uid="{040F4E02-EBD6-418C-B81E-B50F042FD4DE}"/>
    <cellStyle name="20% - Accent4 11" xfId="915" xr:uid="{5A6EEF32-3650-4018-B54A-AD33BB006856}"/>
    <cellStyle name="20% - Accent4 11 2" xfId="3827" xr:uid="{CAB20B1B-CB31-4D01-BC92-00672AD3C219}"/>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2 2 2" xfId="5260" xr:uid="{C7C1C9F6-4215-4672-A45C-39350091EDDC}"/>
    <cellStyle name="20% - Accent4 2 3 2 2 3" xfId="4504" xr:uid="{3158E772-1AFA-45FE-9836-C55201ED0407}"/>
    <cellStyle name="20% - Accent4 2 3 2 3" xfId="2309" xr:uid="{8657D0CA-0A0E-48A8-BF17-7661EF597940}"/>
    <cellStyle name="20% - Accent4 2 3 2 3 2" xfId="4744" xr:uid="{B37C1CBC-2D8A-4CED-A95A-33138F7C90EA}"/>
    <cellStyle name="20% - Accent4 2 3 2 4" xfId="3870" xr:uid="{3D42FFD1-33DB-4C91-9240-1CE8121377F8}"/>
    <cellStyle name="20% - Accent4 2 3 3" xfId="1817" xr:uid="{46E3803B-4A29-4307-A8A2-D69AB3EB1929}"/>
    <cellStyle name="20% - Accent4 2 3 3 2" xfId="2655" xr:uid="{4004886A-F3E3-45AE-99E6-D759C004DD92}"/>
    <cellStyle name="20% - Accent4 2 3 3 2 2" xfId="5090" xr:uid="{132EF9A7-DFB3-44B4-BC9B-5B5D57F7F722}"/>
    <cellStyle name="20% - Accent4 2 3 3 3" xfId="4334" xr:uid="{3391F630-E113-4FC9-B5EB-3900D57CD177}"/>
    <cellStyle name="20% - Accent4 2 3 4" xfId="2308" xr:uid="{26963832-3F73-44E1-979B-DB77DCFAC3E8}"/>
    <cellStyle name="20% - Accent4 2 3 4 2" xfId="4743" xr:uid="{89F77D22-A34E-44E7-962D-2D0309141FBA}"/>
    <cellStyle name="20% - Accent4 2 3 5" xfId="3869" xr:uid="{6DB4A763-618E-4E54-A67D-1F8F0564AE45}"/>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2 2 2" xfId="5261" xr:uid="{082399F4-96DF-47B5-9C73-2D93A48E8E2F}"/>
    <cellStyle name="20% - Accent4 3 2 2 3" xfId="4505" xr:uid="{46FDB8C5-E9E8-4B3B-A365-76F4024BF87D}"/>
    <cellStyle name="20% - Accent4 3 2 3" xfId="2311" xr:uid="{806C6774-D6C7-4EE8-A7F9-0731C5754DE1}"/>
    <cellStyle name="20% - Accent4 3 2 3 2" xfId="4746" xr:uid="{91330C7A-9AED-41EB-A197-D9907D2DE3A2}"/>
    <cellStyle name="20% - Accent4 3 2 4" xfId="3872" xr:uid="{D12157BB-7337-4314-9EB7-69685E3A7243}"/>
    <cellStyle name="20% - Accent4 3 3" xfId="1818" xr:uid="{083BC5F4-CE7C-44D6-817C-8DE06A951424}"/>
    <cellStyle name="20% - Accent4 3 3 2" xfId="2656" xr:uid="{2EAFABAD-E117-4497-87CC-74CC40D14302}"/>
    <cellStyle name="20% - Accent4 3 3 2 2" xfId="5091" xr:uid="{E5088DFE-EBE5-4FFE-9771-8267B252A125}"/>
    <cellStyle name="20% - Accent4 3 3 3" xfId="4335" xr:uid="{E94C647A-35CB-4AEE-93D3-3993C7983190}"/>
    <cellStyle name="20% - Accent4 3 4" xfId="2310" xr:uid="{C49B6845-9C0F-408F-847E-7BB01040D4FD}"/>
    <cellStyle name="20% - Accent4 3 4 2" xfId="4745" xr:uid="{EA29C7C7-F910-4FBD-A695-5D7DA1E60954}"/>
    <cellStyle name="20% - Accent4 3 5" xfId="993" xr:uid="{DDD2C970-219F-4FC0-9272-5809ACEBDED1}"/>
    <cellStyle name="20% - Accent4 3 5 2" xfId="3871" xr:uid="{E8D4AE52-6686-4481-AC67-A8473C6A7653}"/>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2 2 2" xfId="5259" xr:uid="{C49AF3F4-FDA9-4CED-9B31-3B298C5BA507}"/>
    <cellStyle name="20% - Accent4 4 2 2 3" xfId="4503" xr:uid="{2690F89E-5ABD-4643-8F52-18A1140C3F8E}"/>
    <cellStyle name="20% - Accent4 4 2 3" xfId="2313" xr:uid="{78686982-BAEA-4E23-962D-280F43539678}"/>
    <cellStyle name="20% - Accent4 4 2 3 2" xfId="4748" xr:uid="{959BAC1E-37A2-48C7-A365-EF25B10650CE}"/>
    <cellStyle name="20% - Accent4 4 2 4" xfId="3874" xr:uid="{26F6BEEC-EE56-40A7-B134-71BFB518374E}"/>
    <cellStyle name="20% - Accent4 4 3" xfId="1816" xr:uid="{83190624-4E4D-4E40-A1C7-92888BFA02F8}"/>
    <cellStyle name="20% - Accent4 4 3 2" xfId="2654" xr:uid="{49A10E1E-DC85-408D-B63A-6065F56D789C}"/>
    <cellStyle name="20% - Accent4 4 3 2 2" xfId="5089" xr:uid="{9328185E-619E-4C97-8117-68CF351A1EC6}"/>
    <cellStyle name="20% - Accent4 4 3 3" xfId="4333" xr:uid="{9061EA33-24D5-4699-A7EF-B842AB3DC73E}"/>
    <cellStyle name="20% - Accent4 4 4" xfId="2312" xr:uid="{6FCF534A-0EA9-4B7F-9F79-A333B98820D7}"/>
    <cellStyle name="20% - Accent4 4 4 2" xfId="4747" xr:uid="{97989DA6-E5BA-48F5-A60C-E68494987407}"/>
    <cellStyle name="20% - Accent4 4 5" xfId="995" xr:uid="{DFA5EF04-B3E9-4B5D-9F85-2930EA017724}"/>
    <cellStyle name="20% - Accent4 4 5 2" xfId="3873" xr:uid="{646F8E97-E2B7-4E2C-92D1-EF30D47C108D}"/>
    <cellStyle name="20% - Accent4 5" xfId="244" xr:uid="{00000000-0005-0000-0000-00001F000000}"/>
    <cellStyle name="20% - Accent4 5 2" xfId="1962" xr:uid="{ADA161F3-2D41-4676-BD2F-3E7196E94731}"/>
    <cellStyle name="20% - Accent4 5 2 2" xfId="2800" xr:uid="{2F1CB915-6CC7-44FD-951C-00B876F43780}"/>
    <cellStyle name="20% - Accent4 5 2 2 2" xfId="5235" xr:uid="{E0F69F5F-2F51-47C4-8C7D-89BD1DCE69EA}"/>
    <cellStyle name="20% - Accent4 5 2 3" xfId="4479" xr:uid="{56118FF9-B512-4109-84C7-0186EC575E3E}"/>
    <cellStyle name="20% - Accent4 5 3" xfId="2314" xr:uid="{9747D78F-093D-4B47-8A38-96D7F968850B}"/>
    <cellStyle name="20% - Accent4 5 3 2" xfId="4749" xr:uid="{799B96A5-9C99-45F9-9C19-1165C57E06EC}"/>
    <cellStyle name="20% - Accent4 5 4" xfId="997" xr:uid="{3CC0B8DE-554D-4A59-8AE4-77900C732C2A}"/>
    <cellStyle name="20% - Accent4 5 4 2" xfId="3875" xr:uid="{1B5C81B1-65BD-4DD2-AA65-44AE87DD249D}"/>
    <cellStyle name="20% - Accent4 6" xfId="293" xr:uid="{00000000-0005-0000-0000-000020000000}"/>
    <cellStyle name="20% - Accent4 6 2" xfId="2630" xr:uid="{E591D52A-CCE6-4B0B-8597-1A6DBEF752A2}"/>
    <cellStyle name="20% - Accent4 6 2 2" xfId="5065" xr:uid="{6CF8AF5E-3730-4BB7-9B29-603F003BA235}"/>
    <cellStyle name="20% - Accent4 6 3" xfId="1792" xr:uid="{F940F4DD-2457-47CA-97AD-8792B5DBC7C5}"/>
    <cellStyle name="20% - Accent4 6 3 2" xfId="4309" xr:uid="{45AAE682-8192-4845-AFB2-6603CF47FA91}"/>
    <cellStyle name="20% - Accent4 7" xfId="357" xr:uid="{00000000-0005-0000-0000-000021000000}"/>
    <cellStyle name="20% - Accent4 7 2" xfId="2975" xr:uid="{0B41D3AE-EA91-4627-B1BC-B18C40D99F8D}"/>
    <cellStyle name="20% - Accent4 7 2 2" xfId="5410" xr:uid="{FCD70600-CE08-4DC5-8CC0-F38E631FCB7C}"/>
    <cellStyle name="20% - Accent4 7 3" xfId="2137" xr:uid="{AFA90D69-FED5-45B2-BC8B-3ABC622E7564}"/>
    <cellStyle name="20% - Accent4 7 3 2" xfId="4654" xr:uid="{ACA308D2-4F47-4F74-8420-CDB75EB62EBC}"/>
    <cellStyle name="20% - Accent4 8" xfId="428" xr:uid="{00000000-0005-0000-0000-000022000000}"/>
    <cellStyle name="20% - Accent4 8 2" xfId="2166" xr:uid="{279FEF06-27CB-4D4A-8DC7-721ACEEA3476}"/>
    <cellStyle name="20% - Accent4 8 2 2" xfId="4667" xr:uid="{2DD21D8D-B606-46ED-BE8B-1F85A1AEE040}"/>
    <cellStyle name="20% - Accent4 9" xfId="532" xr:uid="{00000000-0005-0000-0000-000023000000}"/>
    <cellStyle name="20% - Accent4 9 2" xfId="2180" xr:uid="{9C5FA449-C34D-49CA-B79F-5874FCBE6CDD}"/>
    <cellStyle name="20% - Accent4 9 2 2" xfId="4681" xr:uid="{25188845-D549-4B21-BC70-DE161D5492FD}"/>
    <cellStyle name="20% - Accent5" xfId="5" builtinId="46" customBuiltin="1"/>
    <cellStyle name="20% - Accent5 10" xfId="2623" xr:uid="{6838C6DB-F91B-405D-9955-F790BD8866AB}"/>
    <cellStyle name="20% - Accent5 10 2" xfId="5058" xr:uid="{62E328D9-A66D-4C93-B645-9E5C3AEC8E58}"/>
    <cellStyle name="20% - Accent5 11" xfId="955" xr:uid="{65D9CE5D-1048-4C74-92E8-52AAD66AFC95}"/>
    <cellStyle name="20% - Accent5 11 2" xfId="3846" xr:uid="{97F1742F-EE5C-4CB9-B4B3-6964688E9D4E}"/>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2 2 2" xfId="5263" xr:uid="{B6069C67-F9ED-465F-9629-5060AB2F2E03}"/>
    <cellStyle name="20% - Accent5 2 3 2 2 3" xfId="4507" xr:uid="{F13DD214-5A10-4D05-9013-992F07BC0C29}"/>
    <cellStyle name="20% - Accent5 2 3 2 3" xfId="2316" xr:uid="{0A18502E-91A4-4CA9-AA6A-834170908847}"/>
    <cellStyle name="20% - Accent5 2 3 2 3 2" xfId="4751" xr:uid="{D1BAD48E-94C5-4ED8-9866-6295A121C356}"/>
    <cellStyle name="20% - Accent5 2 3 2 4" xfId="3877" xr:uid="{5D95B66C-1796-41CD-81D5-C93FFF8314DD}"/>
    <cellStyle name="20% - Accent5 2 3 3" xfId="1820" xr:uid="{56132001-12FE-43E0-A866-2099ECB6DAA4}"/>
    <cellStyle name="20% - Accent5 2 3 3 2" xfId="2658" xr:uid="{45706CF6-E31B-4035-9572-EB5647294671}"/>
    <cellStyle name="20% - Accent5 2 3 3 2 2" xfId="5093" xr:uid="{C5A61A4F-E37C-4897-AD03-4501467DF222}"/>
    <cellStyle name="20% - Accent5 2 3 3 3" xfId="4337" xr:uid="{4534452B-1EB7-4168-ADF2-40AD63937640}"/>
    <cellStyle name="20% - Accent5 2 3 4" xfId="2315" xr:uid="{EAF24546-C969-44E0-B446-36ACA632C60B}"/>
    <cellStyle name="20% - Accent5 2 3 4 2" xfId="4750" xr:uid="{2CB39F72-F137-4615-8936-FBB7828CE826}"/>
    <cellStyle name="20% - Accent5 2 3 5" xfId="3876" xr:uid="{9CBD559E-7C5C-4807-827B-BB55B0B5455C}"/>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2 2 2" xfId="5264" xr:uid="{1F8DE7A4-11DF-43FB-B921-8714407D074D}"/>
    <cellStyle name="20% - Accent5 3 2 2 3" xfId="4508" xr:uid="{73536A38-2E6D-4708-8DE8-DDD214F24609}"/>
    <cellStyle name="20% - Accent5 3 2 3" xfId="2318" xr:uid="{ECEEC8EF-F888-4F3D-A6EF-6D8436AAAEA3}"/>
    <cellStyle name="20% - Accent5 3 2 3 2" xfId="4753" xr:uid="{76DF84AC-63CD-4A0E-93BE-BF5189E4F266}"/>
    <cellStyle name="20% - Accent5 3 2 4" xfId="3879" xr:uid="{6B0713C1-E84D-48F0-81F8-1F00CEA241E9}"/>
    <cellStyle name="20% - Accent5 3 3" xfId="1821" xr:uid="{AD14CF76-C82F-48DF-BF54-C960C90F9C84}"/>
    <cellStyle name="20% - Accent5 3 3 2" xfId="2659" xr:uid="{53B9054F-287D-4ED0-A13F-5533116E6542}"/>
    <cellStyle name="20% - Accent5 3 3 2 2" xfId="5094" xr:uid="{88087135-5B8E-474F-B3D3-195622B3C0A3}"/>
    <cellStyle name="20% - Accent5 3 3 3" xfId="4338" xr:uid="{100EE6FF-A653-4F53-8A11-69F26C67D491}"/>
    <cellStyle name="20% - Accent5 3 4" xfId="2317" xr:uid="{FF60A855-3B8A-4019-9058-ED5FAF5861E8}"/>
    <cellStyle name="20% - Accent5 3 4 2" xfId="4752" xr:uid="{F646AE9F-F323-4EE1-95A0-C02ADD14D9DE}"/>
    <cellStyle name="20% - Accent5 3 5" xfId="1002" xr:uid="{66A87533-90B6-4B1A-B0E5-C9B470CD23B3}"/>
    <cellStyle name="20% - Accent5 3 5 2" xfId="3878" xr:uid="{30D46826-05A9-4DBA-AE28-BCCBF653EBB4}"/>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2 2 2" xfId="5262" xr:uid="{6CFCA27E-F752-473B-8338-BD93C8B98E57}"/>
    <cellStyle name="20% - Accent5 4 2 2 3" xfId="4506" xr:uid="{FD40DF06-F49F-4971-8B9B-2B1B5BAB5A5D}"/>
    <cellStyle name="20% - Accent5 4 2 3" xfId="2320" xr:uid="{29086845-2772-429E-9818-D7E62C0C192B}"/>
    <cellStyle name="20% - Accent5 4 2 3 2" xfId="4755" xr:uid="{694771FA-D0B7-4281-8B52-6577793C87E0}"/>
    <cellStyle name="20% - Accent5 4 2 4" xfId="3881" xr:uid="{45BA9550-D03D-4673-A73E-4637E9590E8F}"/>
    <cellStyle name="20% - Accent5 4 3" xfId="1819" xr:uid="{6821BDDF-2075-48EF-91B5-8E552E9AE38D}"/>
    <cellStyle name="20% - Accent5 4 3 2" xfId="2657" xr:uid="{13EF4B57-3E05-4E81-ACD7-C490BEC58E3F}"/>
    <cellStyle name="20% - Accent5 4 3 2 2" xfId="5092" xr:uid="{69C9F7B5-6933-48F9-89F4-7E074DA4205E}"/>
    <cellStyle name="20% - Accent5 4 3 3" xfId="4336" xr:uid="{0026E6B3-271A-43B7-8B22-D641E01BF4F9}"/>
    <cellStyle name="20% - Accent5 4 4" xfId="2319" xr:uid="{7879E237-7FC4-4E34-8CEB-AC4398F530CB}"/>
    <cellStyle name="20% - Accent5 4 4 2" xfId="4754" xr:uid="{FC93B88B-26DC-4016-B094-8DE8F251E784}"/>
    <cellStyle name="20% - Accent5 4 5" xfId="1004" xr:uid="{1899A785-A684-45DA-AE71-1FD9C1F733EA}"/>
    <cellStyle name="20% - Accent5 4 5 2" xfId="3880" xr:uid="{7FD88EB2-79BE-4361-9B32-C3AC11868042}"/>
    <cellStyle name="20% - Accent5 5" xfId="245" xr:uid="{00000000-0005-0000-0000-000028000000}"/>
    <cellStyle name="20% - Accent5 5 2" xfId="1963" xr:uid="{D8B730FA-47E5-4692-90C1-F0F8DBD24AA6}"/>
    <cellStyle name="20% - Accent5 5 2 2" xfId="2801" xr:uid="{C9A74226-BC2B-440C-846F-873E586DC660}"/>
    <cellStyle name="20% - Accent5 5 2 2 2" xfId="5236" xr:uid="{77E33AE2-5E04-42E4-B3DC-3258794FFA4B}"/>
    <cellStyle name="20% - Accent5 5 2 3" xfId="4480" xr:uid="{4EE21CBA-9DC2-4F36-9C52-8C5F59C419C9}"/>
    <cellStyle name="20% - Accent5 5 3" xfId="2321" xr:uid="{1AA93757-A072-4EA9-AC5D-F4084391F2BE}"/>
    <cellStyle name="20% - Accent5 5 3 2" xfId="4756" xr:uid="{44AED110-499B-4C71-AAFB-D7A55515B370}"/>
    <cellStyle name="20% - Accent5 5 4" xfId="1006" xr:uid="{371A469F-AC47-4255-A777-DC99FF1E267C}"/>
    <cellStyle name="20% - Accent5 5 4 2" xfId="3882" xr:uid="{EDF4D78E-DD45-4B79-9515-614AE7BC41FF}"/>
    <cellStyle name="20% - Accent5 6" xfId="294" xr:uid="{00000000-0005-0000-0000-000029000000}"/>
    <cellStyle name="20% - Accent5 6 2" xfId="2631" xr:uid="{78177C13-B088-4043-8BE7-9473C983F540}"/>
    <cellStyle name="20% - Accent5 6 2 2" xfId="5066" xr:uid="{ED82CC04-98F8-465F-8A67-20F7DF6648D5}"/>
    <cellStyle name="20% - Accent5 6 3" xfId="1793" xr:uid="{D5581B2D-3A53-4D15-B3E3-5833254AF209}"/>
    <cellStyle name="20% - Accent5 6 3 2" xfId="4310" xr:uid="{B6B175A8-02B6-46F5-A9F3-F6A3E6A02BC9}"/>
    <cellStyle name="20% - Accent5 7" xfId="358" xr:uid="{00000000-0005-0000-0000-00002A000000}"/>
    <cellStyle name="20% - Accent5 7 2" xfId="2977" xr:uid="{7EFC81BD-072A-4105-A587-0039157F90AD}"/>
    <cellStyle name="20% - Accent5 7 2 2" xfId="5412" xr:uid="{66B4D51D-2472-4470-9E74-57C631DCED0F}"/>
    <cellStyle name="20% - Accent5 7 3" xfId="2139" xr:uid="{F83AD71D-90F4-43AB-AF68-AA61A396CEBF}"/>
    <cellStyle name="20% - Accent5 7 3 2" xfId="4656" xr:uid="{501C41A7-D99F-423A-90F5-BEDA4ABA7C25}"/>
    <cellStyle name="20% - Accent5 8" xfId="429" xr:uid="{00000000-0005-0000-0000-00002B000000}"/>
    <cellStyle name="20% - Accent5 8 2" xfId="2168" xr:uid="{79F8541E-4003-4E4A-8FB0-75B183F81C6D}"/>
    <cellStyle name="20% - Accent5 8 2 2" xfId="4669" xr:uid="{84E1334E-66D9-4F18-9BCA-09107C3D2855}"/>
    <cellStyle name="20% - Accent5 9" xfId="533" xr:uid="{00000000-0005-0000-0000-00002C000000}"/>
    <cellStyle name="20% - Accent5 9 2" xfId="2182" xr:uid="{AFC5FC3C-446B-4FFD-BD2F-2CA2F2885C3E}"/>
    <cellStyle name="20% - Accent5 9 2 2" xfId="4683" xr:uid="{EF8226F4-2EB0-40B1-9FA2-B9EDA30793DE}"/>
    <cellStyle name="20% - Accent6" xfId="6" builtinId="50" customBuiltin="1"/>
    <cellStyle name="20% - Accent6 10" xfId="2625" xr:uid="{139A38CA-48A4-420F-A66C-C60413E459E3}"/>
    <cellStyle name="20% - Accent6 10 2" xfId="5060" xr:uid="{75CACBBF-BB25-4D3E-821F-2396AA1ED485}"/>
    <cellStyle name="20% - Accent6 11" xfId="958" xr:uid="{B196BEDD-6B0C-4E1B-87E6-F4BD78EECC60}"/>
    <cellStyle name="20% - Accent6 11 2" xfId="3848" xr:uid="{EC3B6E11-5F16-41CF-BE18-9CA72FBC805F}"/>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2 2 2" xfId="5266" xr:uid="{24A882A1-AF59-4A81-BC52-882B528D277A}"/>
    <cellStyle name="20% - Accent6 2 3 2 2 3" xfId="4510" xr:uid="{571644A2-CEBE-44C0-8461-F2632C02A947}"/>
    <cellStyle name="20% - Accent6 2 3 2 3" xfId="2323" xr:uid="{37B0D38D-241E-4FD5-9913-741F562B68BD}"/>
    <cellStyle name="20% - Accent6 2 3 2 3 2" xfId="4758" xr:uid="{85E6C73D-DD08-44D8-AC93-FD6316C20D7F}"/>
    <cellStyle name="20% - Accent6 2 3 2 4" xfId="3884" xr:uid="{68F4EA79-E96E-4D8B-9FC3-7CD8A1C42971}"/>
    <cellStyle name="20% - Accent6 2 3 3" xfId="1823" xr:uid="{DE964CA4-EFEA-4507-B351-4BC01D0B1A19}"/>
    <cellStyle name="20% - Accent6 2 3 3 2" xfId="2661" xr:uid="{6773F93F-E0A5-46F6-BE89-C126DBA3A359}"/>
    <cellStyle name="20% - Accent6 2 3 3 2 2" xfId="5096" xr:uid="{DFEDCFD8-7ACD-4A6F-BCA7-4964AF3DC8E1}"/>
    <cellStyle name="20% - Accent6 2 3 3 3" xfId="4340" xr:uid="{874A11FF-928C-4B41-99B2-61D756BD7C99}"/>
    <cellStyle name="20% - Accent6 2 3 4" xfId="2322" xr:uid="{8B9AC681-C74B-49D8-B5DF-8951548AEDDF}"/>
    <cellStyle name="20% - Accent6 2 3 4 2" xfId="4757" xr:uid="{15CC0B2B-28DB-4F52-8D11-C0EC7400DDC2}"/>
    <cellStyle name="20% - Accent6 2 3 5" xfId="3883" xr:uid="{2C6D429E-1151-46CC-B445-9C40C7CE9732}"/>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2 2 2" xfId="5267" xr:uid="{7A504E44-489F-4F50-B101-31926F83F82A}"/>
    <cellStyle name="20% - Accent6 3 2 2 3" xfId="4511" xr:uid="{73B2140E-2551-4CE0-A997-276F549FBC24}"/>
    <cellStyle name="20% - Accent6 3 2 3" xfId="2325" xr:uid="{969F23C2-3B2F-4F92-96BA-B58367C225A6}"/>
    <cellStyle name="20% - Accent6 3 2 3 2" xfId="4760" xr:uid="{F91DC0C4-AB48-49B6-B58C-E24F9FCFCA93}"/>
    <cellStyle name="20% - Accent6 3 2 4" xfId="3886" xr:uid="{997D49AC-28D0-4DC5-9DA3-190BEBA69AB8}"/>
    <cellStyle name="20% - Accent6 3 3" xfId="1824" xr:uid="{EA9F2BF0-7637-430B-A65A-B6B2AB02AE85}"/>
    <cellStyle name="20% - Accent6 3 3 2" xfId="2662" xr:uid="{3A61757D-1082-4B74-8AC7-9DEC567E744A}"/>
    <cellStyle name="20% - Accent6 3 3 2 2" xfId="5097" xr:uid="{48AD3C59-CFCF-4C1F-81FF-9A2051B5E2AC}"/>
    <cellStyle name="20% - Accent6 3 3 3" xfId="4341" xr:uid="{62318227-B596-4F8D-BB38-6B591C923498}"/>
    <cellStyle name="20% - Accent6 3 4" xfId="2324" xr:uid="{FC852339-ADB8-4F5E-A0CD-97DB78B76527}"/>
    <cellStyle name="20% - Accent6 3 4 2" xfId="4759" xr:uid="{7FEE3C9E-50A4-4670-90F4-B1335D60734C}"/>
    <cellStyle name="20% - Accent6 3 5" xfId="1011" xr:uid="{949DA3A4-504F-499F-951E-89B06CD75A3B}"/>
    <cellStyle name="20% - Accent6 3 5 2" xfId="3885" xr:uid="{8A135F68-F411-4549-8486-0BFC84DE2E78}"/>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2 2 2" xfId="5265" xr:uid="{CF9A8566-14DF-42DC-8F30-A87A025ABCC8}"/>
    <cellStyle name="20% - Accent6 4 2 2 3" xfId="4509" xr:uid="{87E34A21-FA6A-434C-BCE7-EC3FC13BF0CD}"/>
    <cellStyle name="20% - Accent6 4 2 3" xfId="2327" xr:uid="{5028CC10-8F79-42F4-AA4F-14F8812C8659}"/>
    <cellStyle name="20% - Accent6 4 2 3 2" xfId="4762" xr:uid="{3DFA315E-0EE5-427D-A2BA-75D702FB9976}"/>
    <cellStyle name="20% - Accent6 4 2 4" xfId="3888" xr:uid="{5F39E91C-DEE9-4AAE-BBBC-96FD6FEE4350}"/>
    <cellStyle name="20% - Accent6 4 3" xfId="1822" xr:uid="{4E34EB62-5440-42DD-8BB2-B6A5B5AA818A}"/>
    <cellStyle name="20% - Accent6 4 3 2" xfId="2660" xr:uid="{DA677DDD-626D-4ABD-9AD8-40C33D5EA3D7}"/>
    <cellStyle name="20% - Accent6 4 3 2 2" xfId="5095" xr:uid="{15E27458-E25C-4A2C-801C-2FA22CF466A1}"/>
    <cellStyle name="20% - Accent6 4 3 3" xfId="4339" xr:uid="{5A763E22-205A-478C-B99A-E3BA57D5EB60}"/>
    <cellStyle name="20% - Accent6 4 4" xfId="2326" xr:uid="{9F4BA4ED-C76C-40B3-A529-40F93C5044D5}"/>
    <cellStyle name="20% - Accent6 4 4 2" xfId="4761" xr:uid="{AF8BE3ED-A36C-470D-B949-3267192289C3}"/>
    <cellStyle name="20% - Accent6 4 5" xfId="1013" xr:uid="{9835A1A3-582B-4CC5-BEB3-3F9F0E66E2FC}"/>
    <cellStyle name="20% - Accent6 4 5 2" xfId="3887" xr:uid="{E7279F50-AF90-4376-9B6F-4E673E898393}"/>
    <cellStyle name="20% - Accent6 5" xfId="246" xr:uid="{00000000-0005-0000-0000-000031000000}"/>
    <cellStyle name="20% - Accent6 5 2" xfId="1964" xr:uid="{C4A807BD-1441-4A64-B357-61DF14CEDC7F}"/>
    <cellStyle name="20% - Accent6 5 2 2" xfId="2802" xr:uid="{806E15D8-A54D-4A6E-9772-D01A7672815B}"/>
    <cellStyle name="20% - Accent6 5 2 2 2" xfId="5237" xr:uid="{E20E59F7-2901-47B4-90A6-67783099AC5F}"/>
    <cellStyle name="20% - Accent6 5 2 3" xfId="4481" xr:uid="{8E2C9663-AE93-4753-A264-E807C883A62F}"/>
    <cellStyle name="20% - Accent6 5 3" xfId="2328" xr:uid="{0621E947-548F-4EE2-99F6-CCF6F1B65603}"/>
    <cellStyle name="20% - Accent6 5 3 2" xfId="4763" xr:uid="{ACC09F02-37B4-4B09-9DE4-4092C202DCCB}"/>
    <cellStyle name="20% - Accent6 5 4" xfId="1015" xr:uid="{4621D1A5-CB6A-48BB-8500-CA57A2AD7313}"/>
    <cellStyle name="20% - Accent6 5 4 2" xfId="3889" xr:uid="{54486E86-02B7-41AB-9D64-7C4D5340CC03}"/>
    <cellStyle name="20% - Accent6 6" xfId="295" xr:uid="{00000000-0005-0000-0000-000032000000}"/>
    <cellStyle name="20% - Accent6 6 2" xfId="2632" xr:uid="{22D31A18-E558-42D0-8E06-9901EE55CA19}"/>
    <cellStyle name="20% - Accent6 6 2 2" xfId="5067" xr:uid="{5B87FEA5-72D1-4903-B335-65AB4C35EF5C}"/>
    <cellStyle name="20% - Accent6 6 3" xfId="1794" xr:uid="{E6EBB1C7-654C-4277-89B4-491E8CD6B2C3}"/>
    <cellStyle name="20% - Accent6 6 3 2" xfId="4311" xr:uid="{D1063137-A923-4D90-9B61-FCAA318855CE}"/>
    <cellStyle name="20% - Accent6 7" xfId="359" xr:uid="{00000000-0005-0000-0000-000033000000}"/>
    <cellStyle name="20% - Accent6 7 2" xfId="2979" xr:uid="{1D4239AF-0E88-411D-B0C6-31687C78CA14}"/>
    <cellStyle name="20% - Accent6 7 2 2" xfId="5414" xr:uid="{552859F0-BB5A-4E9F-9012-76EF315ED881}"/>
    <cellStyle name="20% - Accent6 7 3" xfId="2141" xr:uid="{451580E6-A980-4075-9D43-10BF72B6A4CC}"/>
    <cellStyle name="20% - Accent6 7 3 2" xfId="4658" xr:uid="{C465DDD3-7035-44CC-A139-BBB3173BAF65}"/>
    <cellStyle name="20% - Accent6 8" xfId="430" xr:uid="{00000000-0005-0000-0000-000034000000}"/>
    <cellStyle name="20% - Accent6 8 2" xfId="2170" xr:uid="{9F0149A4-331C-43E7-A5AD-DBED7B7EDFB2}"/>
    <cellStyle name="20% - Accent6 8 2 2" xfId="4671" xr:uid="{818EC89C-84A0-4752-9EA2-C1985C476E52}"/>
    <cellStyle name="20% - Accent6 9" xfId="534" xr:uid="{00000000-0005-0000-0000-000035000000}"/>
    <cellStyle name="20% - Accent6 9 2" xfId="2184" xr:uid="{B0835F1C-8ADD-4FC2-956F-2355BE589A25}"/>
    <cellStyle name="20% - Accent6 9 2 2" xfId="4685" xr:uid="{81885053-AE07-43EE-8191-1B98F57CEBA0}"/>
    <cellStyle name="40% - Accent1" xfId="7" builtinId="31" customBuiltin="1"/>
    <cellStyle name="40% - Accent1 10" xfId="2616" xr:uid="{8DCF070A-6C11-487D-BFBD-3D35B39B9F92}"/>
    <cellStyle name="40% - Accent1 10 2" xfId="5051" xr:uid="{9832DBC0-357D-4D3B-90CF-9E606EECB899}"/>
    <cellStyle name="40% - Accent1 11" xfId="944" xr:uid="{46097E77-5F1A-4B07-AE71-FAFFE50481D3}"/>
    <cellStyle name="40% - Accent1 11 2" xfId="3840" xr:uid="{3E771EAA-1729-4A37-8AF3-FB219A90044D}"/>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2 2 2" xfId="5269" xr:uid="{281C139D-322A-417C-A280-3D7CD37572E6}"/>
    <cellStyle name="40% - Accent1 2 3 2 2 3" xfId="4513" xr:uid="{3E42D775-0DFA-4673-986B-BB5F1C629B1C}"/>
    <cellStyle name="40% - Accent1 2 3 2 3" xfId="2330" xr:uid="{55C66B1D-61A6-42B8-BB57-CB269C402D79}"/>
    <cellStyle name="40% - Accent1 2 3 2 3 2" xfId="4765" xr:uid="{B4D17EA6-795B-4437-BCA2-3588FEC9E177}"/>
    <cellStyle name="40% - Accent1 2 3 2 4" xfId="3891" xr:uid="{97A5CD8D-9080-4400-9C41-E55A5B5D0506}"/>
    <cellStyle name="40% - Accent1 2 3 3" xfId="1826" xr:uid="{B9432942-8463-453B-8802-AA2CDBDB5784}"/>
    <cellStyle name="40% - Accent1 2 3 3 2" xfId="2664" xr:uid="{D7FC95AD-F906-4945-980F-972E3AC29BFF}"/>
    <cellStyle name="40% - Accent1 2 3 3 2 2" xfId="5099" xr:uid="{5D2D9C3C-080E-4E95-895A-2748AB24E3C9}"/>
    <cellStyle name="40% - Accent1 2 3 3 3" xfId="4343" xr:uid="{3FF4E9B2-4529-4BC4-82AC-B0074EADC44D}"/>
    <cellStyle name="40% - Accent1 2 3 4" xfId="2329" xr:uid="{3FBA806A-E593-477C-A3AD-B2E19FDD9E5E}"/>
    <cellStyle name="40% - Accent1 2 3 4 2" xfId="4764" xr:uid="{4E775B0E-BA31-449C-BF97-BCA48D24408D}"/>
    <cellStyle name="40% - Accent1 2 3 5" xfId="3890" xr:uid="{540BAFC4-EF50-4A83-B862-F88A3283CFD6}"/>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2 2 2" xfId="5270" xr:uid="{6863D2C5-EE8A-4F6F-9DF0-9169BF337B86}"/>
    <cellStyle name="40% - Accent1 3 2 2 3" xfId="4514" xr:uid="{9BAD4EE6-51B6-41F5-91A8-74F8E253EEDE}"/>
    <cellStyle name="40% - Accent1 3 2 3" xfId="2332" xr:uid="{7818673E-111F-4712-8F55-9203627E9E64}"/>
    <cellStyle name="40% - Accent1 3 2 3 2" xfId="4767" xr:uid="{CD0BB43D-DB52-4B2D-A39A-D1099005A44F}"/>
    <cellStyle name="40% - Accent1 3 2 4" xfId="3893" xr:uid="{0F2A771F-21ED-40A7-85E1-887715581B07}"/>
    <cellStyle name="40% - Accent1 3 3" xfId="1827" xr:uid="{12EAA968-45E3-4A12-AAFC-A166182F278F}"/>
    <cellStyle name="40% - Accent1 3 3 2" xfId="2665" xr:uid="{C78DA72A-A91C-423D-A85C-FE7612BFD611}"/>
    <cellStyle name="40% - Accent1 3 3 2 2" xfId="5100" xr:uid="{EC970F49-32CF-487C-8D33-1F83D2847AFB}"/>
    <cellStyle name="40% - Accent1 3 3 3" xfId="4344" xr:uid="{73B316DB-FE24-4E3C-B427-F361C557482E}"/>
    <cellStyle name="40% - Accent1 3 4" xfId="2331" xr:uid="{6E5D48A6-D5C8-43AA-9B31-772799AB031B}"/>
    <cellStyle name="40% - Accent1 3 4 2" xfId="4766" xr:uid="{487E860D-ACAD-4A02-B72E-22E4F81B6116}"/>
    <cellStyle name="40% - Accent1 3 5" xfId="1020" xr:uid="{FF522930-8B14-4E28-8E4A-BB5ED8305E8E}"/>
    <cellStyle name="40% - Accent1 3 5 2" xfId="3892" xr:uid="{BF1C0A06-CE90-4425-B55C-9EB080F185B3}"/>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2 2 2" xfId="5268" xr:uid="{58278A91-AEC1-4145-8349-F19CE5F8D428}"/>
    <cellStyle name="40% - Accent1 4 2 2 3" xfId="4512" xr:uid="{AEF84FA0-940C-46A2-8747-BB962BD5D022}"/>
    <cellStyle name="40% - Accent1 4 2 3" xfId="2334" xr:uid="{42B24712-EF83-4749-8AB1-3FB5AAC83AA2}"/>
    <cellStyle name="40% - Accent1 4 2 3 2" xfId="4769" xr:uid="{6C11AE4D-356F-4F57-AEFA-C8A925CEC94C}"/>
    <cellStyle name="40% - Accent1 4 2 4" xfId="3895" xr:uid="{EF37CAAA-5790-4E1A-A21A-E5141875935A}"/>
    <cellStyle name="40% - Accent1 4 3" xfId="1825" xr:uid="{4D5FCDA6-F22E-4E53-BAB4-3D2999636ED7}"/>
    <cellStyle name="40% - Accent1 4 3 2" xfId="2663" xr:uid="{6831E5E7-98ED-4212-814C-282CF515E354}"/>
    <cellStyle name="40% - Accent1 4 3 2 2" xfId="5098" xr:uid="{FC8CCE56-6E45-42F1-AE55-D74BEF0FD3E1}"/>
    <cellStyle name="40% - Accent1 4 3 3" xfId="4342" xr:uid="{726245DD-A7AC-4956-9DB1-E14E5A906021}"/>
    <cellStyle name="40% - Accent1 4 4" xfId="2333" xr:uid="{92A1FEFF-F629-41EC-B43C-36C71232A3E0}"/>
    <cellStyle name="40% - Accent1 4 4 2" xfId="4768" xr:uid="{BC28C5CB-5992-4218-9E38-E76E1E37DC58}"/>
    <cellStyle name="40% - Accent1 4 5" xfId="1022" xr:uid="{A22BB37C-CB2B-478D-807B-8FE7BF86C5E7}"/>
    <cellStyle name="40% - Accent1 4 5 2" xfId="3894" xr:uid="{D7D315DD-20EC-44F0-B080-776F27C2EE9D}"/>
    <cellStyle name="40% - Accent1 5" xfId="247" xr:uid="{00000000-0005-0000-0000-00003A000000}"/>
    <cellStyle name="40% - Accent1 5 2" xfId="1965" xr:uid="{58C80BFF-42C7-4126-BAA6-119CEBA75570}"/>
    <cellStyle name="40% - Accent1 5 2 2" xfId="2803" xr:uid="{DF6CD9D2-F7E2-475C-8B4F-015AA8A4DA14}"/>
    <cellStyle name="40% - Accent1 5 2 2 2" xfId="5238" xr:uid="{22325EC8-EB99-41C9-8A1D-684E407B061E}"/>
    <cellStyle name="40% - Accent1 5 2 3" xfId="4482" xr:uid="{CCB9A425-59E6-457A-99FA-47E414E8B555}"/>
    <cellStyle name="40% - Accent1 5 3" xfId="2335" xr:uid="{0C00D2A3-64B5-4CCF-9C89-79857C6CF382}"/>
    <cellStyle name="40% - Accent1 5 3 2" xfId="4770" xr:uid="{41C87991-2D38-48B7-A891-9E2B4C7FB789}"/>
    <cellStyle name="40% - Accent1 5 4" xfId="1024" xr:uid="{1DA25C8A-EFCF-4CD2-A4CB-0EFAB4A69DC5}"/>
    <cellStyle name="40% - Accent1 5 4 2" xfId="3896" xr:uid="{132E7D38-795B-4B28-A2B8-1C3746543887}"/>
    <cellStyle name="40% - Accent1 6" xfId="296" xr:uid="{00000000-0005-0000-0000-00003B000000}"/>
    <cellStyle name="40% - Accent1 6 2" xfId="2633" xr:uid="{D952AC11-1B1F-42FD-975A-1AD990526C1B}"/>
    <cellStyle name="40% - Accent1 6 2 2" xfId="5068" xr:uid="{1F6DCBA6-01AD-4A4A-B500-99156671DD02}"/>
    <cellStyle name="40% - Accent1 6 3" xfId="1795" xr:uid="{56E05594-FA1E-4647-B277-307FDA961CF2}"/>
    <cellStyle name="40% - Accent1 6 3 2" xfId="4312" xr:uid="{A0F900EF-A3FE-4B0D-B4BA-92B8EA46EF61}"/>
    <cellStyle name="40% - Accent1 7" xfId="360" xr:uid="{00000000-0005-0000-0000-00003C000000}"/>
    <cellStyle name="40% - Accent1 7 2" xfId="2970" xr:uid="{336063C9-E1F0-4D0B-8A93-DDEE942B6C77}"/>
    <cellStyle name="40% - Accent1 7 2 2" xfId="5405" xr:uid="{FC0B442D-1059-4EE8-B21C-742C098A17A7}"/>
    <cellStyle name="40% - Accent1 7 3" xfId="2132" xr:uid="{9A52F3B6-521F-40F9-9248-D65415BD5E99}"/>
    <cellStyle name="40% - Accent1 7 3 2" xfId="4649" xr:uid="{9E91A0AC-97EF-4F4F-A0D2-0D5263FA2446}"/>
    <cellStyle name="40% - Accent1 8" xfId="431" xr:uid="{00000000-0005-0000-0000-00003D000000}"/>
    <cellStyle name="40% - Accent1 8 2" xfId="2161" xr:uid="{446425C6-AD67-4B85-92C7-39C2BF478FD3}"/>
    <cellStyle name="40% - Accent1 8 2 2" xfId="4662" xr:uid="{0184520C-7DF5-44F9-8DB7-D8689330376F}"/>
    <cellStyle name="40% - Accent1 9" xfId="535" xr:uid="{00000000-0005-0000-0000-00003E000000}"/>
    <cellStyle name="40% - Accent1 9 2" xfId="2175" xr:uid="{4A54814F-EC79-4125-A046-4E0F4D9EF67B}"/>
    <cellStyle name="40% - Accent1 9 2 2" xfId="4676" xr:uid="{6A15A2DC-10A4-4C59-B516-EFB4DE783A09}"/>
    <cellStyle name="40% - Accent2" xfId="8" builtinId="35" customBuiltin="1"/>
    <cellStyle name="40% - Accent2 10" xfId="2618" xr:uid="{4ED8CBBC-0D55-4F26-B119-846424F4CA95}"/>
    <cellStyle name="40% - Accent2 10 2" xfId="5053" xr:uid="{6B354EB2-ED62-41F3-9F2F-16CC62724C5B}"/>
    <cellStyle name="40% - Accent2 11" xfId="893" xr:uid="{D6CC90F6-0DF7-49B8-A513-9DD4961A0502}"/>
    <cellStyle name="40% - Accent2 11 2" xfId="3824" xr:uid="{06EF7812-1EE3-46B0-AA4E-CEBCC7395DC6}"/>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2 2 2" xfId="5272" xr:uid="{220B7851-665C-4EAC-A76E-F41A6E1E654A}"/>
    <cellStyle name="40% - Accent2 2 3 2 2 3" xfId="4516" xr:uid="{F6AD9080-D777-4294-9AB0-839F66A77510}"/>
    <cellStyle name="40% - Accent2 2 3 2 3" xfId="2337" xr:uid="{FDDC75C2-50C9-48D5-91C8-FB9B4F8BB5BF}"/>
    <cellStyle name="40% - Accent2 2 3 2 3 2" xfId="4772" xr:uid="{2DFFDAC0-CDB2-4DFB-B0B1-05F175933176}"/>
    <cellStyle name="40% - Accent2 2 3 2 4" xfId="3898" xr:uid="{E5D341C4-C700-4827-B908-C33771C46A39}"/>
    <cellStyle name="40% - Accent2 2 3 3" xfId="1829" xr:uid="{CE441B61-9CA3-42A6-9CF0-09C2530BD27E}"/>
    <cellStyle name="40% - Accent2 2 3 3 2" xfId="2667" xr:uid="{E9789472-8691-4150-B608-79D41C1601FE}"/>
    <cellStyle name="40% - Accent2 2 3 3 2 2" xfId="5102" xr:uid="{74CAE5EE-61D1-4B15-9C66-32845134B057}"/>
    <cellStyle name="40% - Accent2 2 3 3 3" xfId="4346" xr:uid="{31958467-638A-4070-A61C-BC354B628BE5}"/>
    <cellStyle name="40% - Accent2 2 3 4" xfId="2336" xr:uid="{F0DE6004-854A-42D2-8D1E-14BAD10469BC}"/>
    <cellStyle name="40% - Accent2 2 3 4 2" xfId="4771" xr:uid="{E69C30D3-DE74-4DA4-B9CA-DD90AF2D600B}"/>
    <cellStyle name="40% - Accent2 2 3 5" xfId="3897" xr:uid="{25B1009B-FEB4-45D2-9F7E-631C72A6D1CE}"/>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2 2 2" xfId="5273" xr:uid="{BE14042F-7F8F-4969-AD34-29DF1EAFB943}"/>
    <cellStyle name="40% - Accent2 3 2 2 3" xfId="4517" xr:uid="{798BD15A-B058-458F-9B97-093747010DB1}"/>
    <cellStyle name="40% - Accent2 3 2 3" xfId="2339" xr:uid="{358ACF96-D8BB-426E-9EF4-7C19C5E69CBB}"/>
    <cellStyle name="40% - Accent2 3 2 3 2" xfId="4774" xr:uid="{AA503A31-3B49-4A17-8010-157F30B2130F}"/>
    <cellStyle name="40% - Accent2 3 2 4" xfId="3900" xr:uid="{9B2868B2-AA86-4909-9E4C-C564A6897B6A}"/>
    <cellStyle name="40% - Accent2 3 3" xfId="1830" xr:uid="{8FAF9D24-EACF-4860-9C7E-45EA276D9B71}"/>
    <cellStyle name="40% - Accent2 3 3 2" xfId="2668" xr:uid="{9B7490B5-40BB-446A-8CB6-D30DBA58E466}"/>
    <cellStyle name="40% - Accent2 3 3 2 2" xfId="5103" xr:uid="{28F23F5C-DFDF-4222-8361-C97684560A1A}"/>
    <cellStyle name="40% - Accent2 3 3 3" xfId="4347" xr:uid="{155847CA-D9B8-4EDC-BD9E-972CBEDE8CB6}"/>
    <cellStyle name="40% - Accent2 3 4" xfId="2338" xr:uid="{3629ABE5-6672-4DFD-8EA0-15587EA23525}"/>
    <cellStyle name="40% - Accent2 3 4 2" xfId="4773" xr:uid="{E26E60E0-0022-4FEF-B027-1B539A90BCDA}"/>
    <cellStyle name="40% - Accent2 3 5" xfId="1029" xr:uid="{3B09D580-820C-49FB-81A3-01EFBA75B48F}"/>
    <cellStyle name="40% - Accent2 3 5 2" xfId="3899" xr:uid="{C2D2ECE5-3CC2-45A4-8C29-19D1FB6E183B}"/>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2 2 2" xfId="5271" xr:uid="{CE3EB828-DD84-4F78-873C-28F1F107D3F2}"/>
    <cellStyle name="40% - Accent2 4 2 2 3" xfId="4515" xr:uid="{26C500D4-1C15-4DDF-95BE-E78A189A0E47}"/>
    <cellStyle name="40% - Accent2 4 2 3" xfId="2341" xr:uid="{B39BC855-4F75-40C9-B574-7E5834953957}"/>
    <cellStyle name="40% - Accent2 4 2 3 2" xfId="4776" xr:uid="{D253577F-0005-4962-901F-F036FDF77AA5}"/>
    <cellStyle name="40% - Accent2 4 2 4" xfId="3902" xr:uid="{CB96834B-5B2C-4BA6-82B8-155074D8C052}"/>
    <cellStyle name="40% - Accent2 4 3" xfId="1828" xr:uid="{D2E37A67-86B6-4258-8CF7-3FBD20E638BF}"/>
    <cellStyle name="40% - Accent2 4 3 2" xfId="2666" xr:uid="{253A0C2D-EB5A-47C9-936E-4EAAD8078C74}"/>
    <cellStyle name="40% - Accent2 4 3 2 2" xfId="5101" xr:uid="{5FED8C17-0019-4928-AE60-8810BE3B1FF4}"/>
    <cellStyle name="40% - Accent2 4 3 3" xfId="4345" xr:uid="{727D9186-61AE-4B92-9040-7A60B85EB28A}"/>
    <cellStyle name="40% - Accent2 4 4" xfId="2340" xr:uid="{2B579A92-8853-4B2D-A889-742FAADED4CE}"/>
    <cellStyle name="40% - Accent2 4 4 2" xfId="4775" xr:uid="{1639C33C-E146-4481-AD7F-8280A82916A2}"/>
    <cellStyle name="40% - Accent2 4 5" xfId="1031" xr:uid="{0E944379-D451-43BF-BF64-4870F4FAEEF1}"/>
    <cellStyle name="40% - Accent2 4 5 2" xfId="3901" xr:uid="{3928FD80-0E91-4704-9589-96AD8BB28245}"/>
    <cellStyle name="40% - Accent2 5" xfId="248" xr:uid="{00000000-0005-0000-0000-000043000000}"/>
    <cellStyle name="40% - Accent2 5 2" xfId="1966" xr:uid="{F4E17101-50B3-41ED-BB4D-641C96D86CED}"/>
    <cellStyle name="40% - Accent2 5 2 2" xfId="2804" xr:uid="{57F9DBBA-BECF-48E1-8CC2-5F1149710052}"/>
    <cellStyle name="40% - Accent2 5 2 2 2" xfId="5239" xr:uid="{DB9380B4-8633-4EFB-996B-EAA6042A7DF6}"/>
    <cellStyle name="40% - Accent2 5 2 3" xfId="4483" xr:uid="{DFC0BF43-EE48-4AF0-B402-A4F675E512A0}"/>
    <cellStyle name="40% - Accent2 5 3" xfId="2342" xr:uid="{204C8AEF-F453-46A4-98E9-999A1C6C5EF7}"/>
    <cellStyle name="40% - Accent2 5 3 2" xfId="4777" xr:uid="{17C2A9F3-01AD-4BA0-8D49-BFC7A24740AC}"/>
    <cellStyle name="40% - Accent2 5 4" xfId="1033" xr:uid="{BCC49285-3421-4C7C-80B3-0ED30D6AABD8}"/>
    <cellStyle name="40% - Accent2 5 4 2" xfId="3903" xr:uid="{BFB33BBC-BBDE-403F-B56B-1333CEB4B97C}"/>
    <cellStyle name="40% - Accent2 6" xfId="297" xr:uid="{00000000-0005-0000-0000-000044000000}"/>
    <cellStyle name="40% - Accent2 6 2" xfId="2634" xr:uid="{85F7B6F5-D95E-4D94-82BB-E7D0DA33D648}"/>
    <cellStyle name="40% - Accent2 6 2 2" xfId="5069" xr:uid="{2FE7A053-8174-4F58-9D3D-B6BD049B7ACB}"/>
    <cellStyle name="40% - Accent2 6 3" xfId="1796" xr:uid="{E15BB069-C0DC-4BC4-95EB-E54BF7CD2FBA}"/>
    <cellStyle name="40% - Accent2 6 3 2" xfId="4313" xr:uid="{1C1D7A6E-7F13-40C8-AC22-628F74A89A0F}"/>
    <cellStyle name="40% - Accent2 7" xfId="361" xr:uid="{00000000-0005-0000-0000-000045000000}"/>
    <cellStyle name="40% - Accent2 7 2" xfId="2972" xr:uid="{E6E563E8-0CBF-4BBC-ACC2-A09A31F533A9}"/>
    <cellStyle name="40% - Accent2 7 2 2" xfId="5407" xr:uid="{34D1700C-5B1F-4825-81B6-8147F3EDB03D}"/>
    <cellStyle name="40% - Accent2 7 3" xfId="2134" xr:uid="{C1422F2F-CEE7-4A3C-99AC-C1E5168BBFFF}"/>
    <cellStyle name="40% - Accent2 7 3 2" xfId="4651" xr:uid="{FE95389A-4AA5-494C-9429-342506B46E90}"/>
    <cellStyle name="40% - Accent2 8" xfId="432" xr:uid="{00000000-0005-0000-0000-000046000000}"/>
    <cellStyle name="40% - Accent2 8 2" xfId="2163" xr:uid="{C9041BBB-5899-4B75-83E2-84C6BC5BA982}"/>
    <cellStyle name="40% - Accent2 8 2 2" xfId="4664" xr:uid="{08BEE4BC-2179-40C9-90B5-F3BABDA6695C}"/>
    <cellStyle name="40% - Accent2 9" xfId="536" xr:uid="{00000000-0005-0000-0000-000047000000}"/>
    <cellStyle name="40% - Accent2 9 2" xfId="2177" xr:uid="{21DC29D4-E009-49F0-8C87-AB9B553F1698}"/>
    <cellStyle name="40% - Accent2 9 2 2" xfId="4678" xr:uid="{6A175A0C-E4F2-4BC3-812D-36A3D0039C36}"/>
    <cellStyle name="40% - Accent3" xfId="9" builtinId="39" customBuiltin="1"/>
    <cellStyle name="40% - Accent3 10" xfId="2620" xr:uid="{D03705F1-283D-4103-9DF2-44F8014E5DF1}"/>
    <cellStyle name="40% - Accent3 10 2" xfId="5055" xr:uid="{948B8219-D7AF-4B5F-9641-7848751D194C}"/>
    <cellStyle name="40% - Accent3 11" xfId="894" xr:uid="{BEB4EAE7-F034-4700-B2F3-ED68D2F135C6}"/>
    <cellStyle name="40% - Accent3 11 2" xfId="3825" xr:uid="{4AF76F72-7D4B-4EEF-A5BB-2270C2BFC5C3}"/>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2 2 2" xfId="5275" xr:uid="{022247CA-CC1C-476E-A328-32253C6D5334}"/>
    <cellStyle name="40% - Accent3 2 3 2 2 3" xfId="4519" xr:uid="{025EA318-10F9-49B4-92C8-540CFD59D7F6}"/>
    <cellStyle name="40% - Accent3 2 3 2 3" xfId="2344" xr:uid="{F8E39E6D-0DBF-45A4-AF43-CDBEE7638C0F}"/>
    <cellStyle name="40% - Accent3 2 3 2 3 2" xfId="4779" xr:uid="{890C54AA-19C6-4CDE-BC24-6A10265CF5D1}"/>
    <cellStyle name="40% - Accent3 2 3 2 4" xfId="3905" xr:uid="{2E744821-A0BD-4686-8BDB-82ECF086AAC8}"/>
    <cellStyle name="40% - Accent3 2 3 3" xfId="1832" xr:uid="{55082156-81C0-4F26-A75D-1E29F3B5C755}"/>
    <cellStyle name="40% - Accent3 2 3 3 2" xfId="2670" xr:uid="{F2C5545B-687B-4D58-AD4F-EF8346D9470F}"/>
    <cellStyle name="40% - Accent3 2 3 3 2 2" xfId="5105" xr:uid="{075E7CAC-6FD8-4C64-844B-B15C0A3C92FD}"/>
    <cellStyle name="40% - Accent3 2 3 3 3" xfId="4349" xr:uid="{7CD86003-E336-4707-9DEC-D04A337E277E}"/>
    <cellStyle name="40% - Accent3 2 3 4" xfId="2343" xr:uid="{3D0B2A48-1D5B-4EB2-A0F8-5D5941A31C71}"/>
    <cellStyle name="40% - Accent3 2 3 4 2" xfId="4778" xr:uid="{8C7CF4CB-5A79-4A22-80AA-CC906882CA9F}"/>
    <cellStyle name="40% - Accent3 2 3 5" xfId="3904" xr:uid="{1EEBCA4B-8F7D-4867-A9DB-58B5A805FFFE}"/>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2 2 2" xfId="5276" xr:uid="{86A0D762-E7D5-4C66-890A-71689B47E8F4}"/>
    <cellStyle name="40% - Accent3 3 2 2 3" xfId="4520" xr:uid="{B58E5B51-36D8-431D-91FA-B292E021B999}"/>
    <cellStyle name="40% - Accent3 3 2 3" xfId="2346" xr:uid="{48C9B6CC-9987-4A3B-99B7-95E7FBB006DB}"/>
    <cellStyle name="40% - Accent3 3 2 3 2" xfId="4781" xr:uid="{45FC9F42-E41C-4661-993A-EDA5135AF14A}"/>
    <cellStyle name="40% - Accent3 3 2 4" xfId="3907" xr:uid="{9D872CCD-8C4D-42C9-9747-5E4B3CF499ED}"/>
    <cellStyle name="40% - Accent3 3 3" xfId="1833" xr:uid="{BE366B6A-1996-41E1-B78B-72CB0D0BA5E7}"/>
    <cellStyle name="40% - Accent3 3 3 2" xfId="2671" xr:uid="{7415228F-059D-4799-AC19-08EDF39B9B03}"/>
    <cellStyle name="40% - Accent3 3 3 2 2" xfId="5106" xr:uid="{C0C38D83-E71E-4492-A7F6-F5AE5094D4C1}"/>
    <cellStyle name="40% - Accent3 3 3 3" xfId="4350" xr:uid="{455C83FE-E051-47CA-84DB-C834DE858E40}"/>
    <cellStyle name="40% - Accent3 3 4" xfId="2345" xr:uid="{B7D69C59-D338-4C6F-8D7D-127038B27552}"/>
    <cellStyle name="40% - Accent3 3 4 2" xfId="4780" xr:uid="{38AF1530-2432-49A8-AA1A-2C088372EBC5}"/>
    <cellStyle name="40% - Accent3 3 5" xfId="1038" xr:uid="{12D06056-74D5-46A2-A626-D19A80418A6E}"/>
    <cellStyle name="40% - Accent3 3 5 2" xfId="3906" xr:uid="{0EAD8279-85BF-421F-AC7C-CFF4E33CC5D4}"/>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2 2 2" xfId="5274" xr:uid="{7526066C-146F-4F62-961B-A823554B831B}"/>
    <cellStyle name="40% - Accent3 4 2 2 3" xfId="4518" xr:uid="{7186C668-0A8E-4415-AD08-BAAAECC6FC3E}"/>
    <cellStyle name="40% - Accent3 4 2 3" xfId="2348" xr:uid="{0E927B08-B40B-4E3A-90BD-3749085F3694}"/>
    <cellStyle name="40% - Accent3 4 2 3 2" xfId="4783" xr:uid="{90F7E248-DF7D-4D10-89CA-7767F5CF34B9}"/>
    <cellStyle name="40% - Accent3 4 2 4" xfId="3909" xr:uid="{5708B07D-B056-422B-A1CC-22EE7F50643A}"/>
    <cellStyle name="40% - Accent3 4 3" xfId="1831" xr:uid="{5F5418D4-8788-46D2-92F8-16A37417670A}"/>
    <cellStyle name="40% - Accent3 4 3 2" xfId="2669" xr:uid="{ED4CAA7C-14F0-4B84-B447-0541164181E4}"/>
    <cellStyle name="40% - Accent3 4 3 2 2" xfId="5104" xr:uid="{CA347DE7-F313-40CC-939D-0CC533D8B2BF}"/>
    <cellStyle name="40% - Accent3 4 3 3" xfId="4348" xr:uid="{1DFFCB72-8E6D-4070-83B5-2B899C9B268D}"/>
    <cellStyle name="40% - Accent3 4 4" xfId="2347" xr:uid="{063EFA8E-DEDB-4B3E-B889-C26731A4688C}"/>
    <cellStyle name="40% - Accent3 4 4 2" xfId="4782" xr:uid="{F381EABD-8BB6-4E53-BAF6-9851B3CE65B5}"/>
    <cellStyle name="40% - Accent3 4 5" xfId="1040" xr:uid="{F43464E9-CC0D-4003-93DE-6B26DEEB3C4C}"/>
    <cellStyle name="40% - Accent3 4 5 2" xfId="3908" xr:uid="{9264628C-766E-4567-A64B-CCE186A8A31A}"/>
    <cellStyle name="40% - Accent3 5" xfId="249" xr:uid="{00000000-0005-0000-0000-00004C000000}"/>
    <cellStyle name="40% - Accent3 5 2" xfId="1967" xr:uid="{5717DCE0-A95D-478B-80E6-CDBC54F62C66}"/>
    <cellStyle name="40% - Accent3 5 2 2" xfId="2805" xr:uid="{2D4CE687-B75B-48CA-8FF4-F33E7BAA443B}"/>
    <cellStyle name="40% - Accent3 5 2 2 2" xfId="5240" xr:uid="{50F22E40-1F0D-4F62-AC3B-FED120659208}"/>
    <cellStyle name="40% - Accent3 5 2 3" xfId="4484" xr:uid="{4200D24B-2274-482D-8484-9F22878B0C94}"/>
    <cellStyle name="40% - Accent3 5 3" xfId="2349" xr:uid="{3F121369-597C-4A67-AA71-41EEF23B1591}"/>
    <cellStyle name="40% - Accent3 5 3 2" xfId="4784" xr:uid="{D7730369-F223-4F40-9FA9-DB143AEC5572}"/>
    <cellStyle name="40% - Accent3 5 4" xfId="1042" xr:uid="{30F462C0-1140-4C1D-8578-82CD0FB224D9}"/>
    <cellStyle name="40% - Accent3 5 4 2" xfId="3910" xr:uid="{64112712-1696-4963-971B-11ED0C37E7E9}"/>
    <cellStyle name="40% - Accent3 6" xfId="298" xr:uid="{00000000-0005-0000-0000-00004D000000}"/>
    <cellStyle name="40% - Accent3 6 2" xfId="2635" xr:uid="{85BC891B-CA1C-44DE-AA8C-D00C12FB90A8}"/>
    <cellStyle name="40% - Accent3 6 2 2" xfId="5070" xr:uid="{2635973E-6DB0-419D-B760-2E8DE7A91AE8}"/>
    <cellStyle name="40% - Accent3 6 3" xfId="1797" xr:uid="{900D2738-B04F-407A-9F79-151B4674F5DC}"/>
    <cellStyle name="40% - Accent3 6 3 2" xfId="4314" xr:uid="{1B5D8845-A8A9-4BC9-9596-0A9C10C428A4}"/>
    <cellStyle name="40% - Accent3 7" xfId="362" xr:uid="{00000000-0005-0000-0000-00004E000000}"/>
    <cellStyle name="40% - Accent3 7 2" xfId="2974" xr:uid="{745B1B20-FEF6-4C5E-B17F-61AC42180B1A}"/>
    <cellStyle name="40% - Accent3 7 2 2" xfId="5409" xr:uid="{C005027C-1088-4AAA-8507-F611546F6B28}"/>
    <cellStyle name="40% - Accent3 7 3" xfId="2136" xr:uid="{4677B899-388B-4AD1-98BB-6ABB7E834ACA}"/>
    <cellStyle name="40% - Accent3 7 3 2" xfId="4653" xr:uid="{64C71B14-D5E8-42C4-9F8E-5C97490630DE}"/>
    <cellStyle name="40% - Accent3 8" xfId="433" xr:uid="{00000000-0005-0000-0000-00004F000000}"/>
    <cellStyle name="40% - Accent3 8 2" xfId="2165" xr:uid="{2B3A52B2-2B2F-4EBE-AF86-C04A005C7AC3}"/>
    <cellStyle name="40% - Accent3 8 2 2" xfId="4666" xr:uid="{FB50FEB6-9BCC-4330-90E3-63C96CF31F7A}"/>
    <cellStyle name="40% - Accent3 9" xfId="537" xr:uid="{00000000-0005-0000-0000-000050000000}"/>
    <cellStyle name="40% - Accent3 9 2" xfId="2179" xr:uid="{73225AB0-2279-47EC-A712-98904FB9D3EF}"/>
    <cellStyle name="40% - Accent3 9 2 2" xfId="4680" xr:uid="{A1B89623-A572-4C1B-89F9-95DE440FEEF6}"/>
    <cellStyle name="40% - Accent4" xfId="10" builtinId="43" customBuiltin="1"/>
    <cellStyle name="40% - Accent4 10" xfId="2622" xr:uid="{0E144FDE-7340-4A8F-BA04-96915B70C42A}"/>
    <cellStyle name="40% - Accent4 10 2" xfId="5057" xr:uid="{6DDDD463-32E6-4E32-9BFD-B2CFFAE216DE}"/>
    <cellStyle name="40% - Accent4 11" xfId="914" xr:uid="{44800666-2691-4C94-8A77-A6BFD5C031CE}"/>
    <cellStyle name="40% - Accent4 11 2" xfId="3826" xr:uid="{8AF8C8D4-0D48-417A-8D55-538E6277A251}"/>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2 2 2" xfId="5278" xr:uid="{D9269FC0-2AAF-4245-8802-374E8C5DD7D7}"/>
    <cellStyle name="40% - Accent4 2 3 2 2 3" xfId="4522" xr:uid="{B49AD349-F1D1-4613-91F3-87E6F7975FEB}"/>
    <cellStyle name="40% - Accent4 2 3 2 3" xfId="2351" xr:uid="{20B42E8B-45BF-4C32-93D4-D47AC122F1B6}"/>
    <cellStyle name="40% - Accent4 2 3 2 3 2" xfId="4786" xr:uid="{44A27F71-B69B-4D2A-9F48-2003096D0B74}"/>
    <cellStyle name="40% - Accent4 2 3 2 4" xfId="3912" xr:uid="{CB06680E-5224-4C13-81B8-44E25BEBA332}"/>
    <cellStyle name="40% - Accent4 2 3 3" xfId="1835" xr:uid="{33BF445D-21AB-40A7-A8FE-277878DFD9D4}"/>
    <cellStyle name="40% - Accent4 2 3 3 2" xfId="2673" xr:uid="{9BD9C329-EC2A-4711-BFDB-91D5FA9DFCA6}"/>
    <cellStyle name="40% - Accent4 2 3 3 2 2" xfId="5108" xr:uid="{49CC667D-2F81-4203-A8B9-D85CE6BEBE26}"/>
    <cellStyle name="40% - Accent4 2 3 3 3" xfId="4352" xr:uid="{C7609109-2899-45CA-9116-5E3263EBE3CD}"/>
    <cellStyle name="40% - Accent4 2 3 4" xfId="2350" xr:uid="{AB21A8CC-0921-440E-B973-E650883CC1A5}"/>
    <cellStyle name="40% - Accent4 2 3 4 2" xfId="4785" xr:uid="{15BAC67F-4195-4993-B106-75328B9CC698}"/>
    <cellStyle name="40% - Accent4 2 3 5" xfId="3911" xr:uid="{2D610C7C-9946-4740-AC79-5D277C0F6777}"/>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2 2 2" xfId="5279" xr:uid="{96E1F437-EC4B-49D3-9702-8DEA9929BA19}"/>
    <cellStyle name="40% - Accent4 3 2 2 3" xfId="4523" xr:uid="{A4DC51B5-C43B-4142-BEB4-42BFC3A2BA0A}"/>
    <cellStyle name="40% - Accent4 3 2 3" xfId="2353" xr:uid="{1C6B5577-30F2-40D3-8E64-0E872E02C582}"/>
    <cellStyle name="40% - Accent4 3 2 3 2" xfId="4788" xr:uid="{F69F67D2-781B-47D6-933F-CBBE2CF480B0}"/>
    <cellStyle name="40% - Accent4 3 2 4" xfId="3914" xr:uid="{1BC76346-13EF-4EF2-AB16-96346BA518C2}"/>
    <cellStyle name="40% - Accent4 3 3" xfId="1836" xr:uid="{F761AF9A-854B-4358-9DFC-1DE5E15504EE}"/>
    <cellStyle name="40% - Accent4 3 3 2" xfId="2674" xr:uid="{ACFCFE2A-51F8-4F24-A300-C64969F78A3D}"/>
    <cellStyle name="40% - Accent4 3 3 2 2" xfId="5109" xr:uid="{D0142FA3-8568-4986-B246-14BA19FB4662}"/>
    <cellStyle name="40% - Accent4 3 3 3" xfId="4353" xr:uid="{E2F12815-6CB5-4FD3-9F76-2DE5A911FEDF}"/>
    <cellStyle name="40% - Accent4 3 4" xfId="2352" xr:uid="{13B731E0-8F58-4D7A-B48D-7068F8F65D09}"/>
    <cellStyle name="40% - Accent4 3 4 2" xfId="4787" xr:uid="{36519A12-EB8E-45E2-8C12-12B959173EF8}"/>
    <cellStyle name="40% - Accent4 3 5" xfId="1047" xr:uid="{CFBCF4D9-47BA-4733-B24B-762F3DBA7406}"/>
    <cellStyle name="40% - Accent4 3 5 2" xfId="3913" xr:uid="{D97CD6C7-F85B-454F-B283-511DFEBCB062}"/>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2 2 2" xfId="5277" xr:uid="{8F8BE2F4-5333-4977-B391-C67050FC7896}"/>
    <cellStyle name="40% - Accent4 4 2 2 3" xfId="4521" xr:uid="{1FCEF1FD-B241-44B0-9FBF-8966737C9E8E}"/>
    <cellStyle name="40% - Accent4 4 2 3" xfId="2355" xr:uid="{BA3A3A70-DCAF-4905-9790-DFDA4C4BB1C8}"/>
    <cellStyle name="40% - Accent4 4 2 3 2" xfId="4790" xr:uid="{9C7737D1-4ED0-4BE8-8C84-4257C86EC559}"/>
    <cellStyle name="40% - Accent4 4 2 4" xfId="3916" xr:uid="{9017BD89-8ADC-496B-9869-392129FBF6BE}"/>
    <cellStyle name="40% - Accent4 4 3" xfId="1834" xr:uid="{2FB7EF63-94F1-4365-AFA6-65FC2EA7D67A}"/>
    <cellStyle name="40% - Accent4 4 3 2" xfId="2672" xr:uid="{C127E980-437A-4299-BCDE-DD27759CF322}"/>
    <cellStyle name="40% - Accent4 4 3 2 2" xfId="5107" xr:uid="{AEEA28E9-24EE-4DD8-95C8-EC7CDD19DBE0}"/>
    <cellStyle name="40% - Accent4 4 3 3" xfId="4351" xr:uid="{E1E4DBF4-CF91-43AE-B087-19AED4934A9E}"/>
    <cellStyle name="40% - Accent4 4 4" xfId="2354" xr:uid="{082FCE4E-07D6-46D5-9DDA-EE48BC21EB7A}"/>
    <cellStyle name="40% - Accent4 4 4 2" xfId="4789" xr:uid="{D8CA8ABC-90C8-47F3-A990-5917219D4315}"/>
    <cellStyle name="40% - Accent4 4 5" xfId="1049" xr:uid="{5B05DD0E-D171-4716-8953-DEF3389EFDFB}"/>
    <cellStyle name="40% - Accent4 4 5 2" xfId="3915" xr:uid="{38271523-C291-408E-BC60-52A98533AA32}"/>
    <cellStyle name="40% - Accent4 5" xfId="250" xr:uid="{00000000-0005-0000-0000-000055000000}"/>
    <cellStyle name="40% - Accent4 5 2" xfId="1968" xr:uid="{BD4237AB-1704-44EF-97FE-47480B509987}"/>
    <cellStyle name="40% - Accent4 5 2 2" xfId="2806" xr:uid="{14417774-31F1-42C2-8495-AFA881A73460}"/>
    <cellStyle name="40% - Accent4 5 2 2 2" xfId="5241" xr:uid="{9D68EC30-8199-4F67-AE38-848CCC0E3737}"/>
    <cellStyle name="40% - Accent4 5 2 3" xfId="4485" xr:uid="{BDEBDAC1-017D-4116-86C3-99ED929758E1}"/>
    <cellStyle name="40% - Accent4 5 3" xfId="2356" xr:uid="{3D97A6D3-BE80-46DC-ABA3-805650CA40B1}"/>
    <cellStyle name="40% - Accent4 5 3 2" xfId="4791" xr:uid="{4BC833BB-F107-4396-8DB3-B1BCC4CF26EF}"/>
    <cellStyle name="40% - Accent4 5 4" xfId="1051" xr:uid="{7FED6131-7C86-4745-B80B-08B5E0095669}"/>
    <cellStyle name="40% - Accent4 5 4 2" xfId="3917" xr:uid="{780D1E36-F19F-4D58-BFA7-4B955D39D1D0}"/>
    <cellStyle name="40% - Accent4 6" xfId="299" xr:uid="{00000000-0005-0000-0000-000056000000}"/>
    <cellStyle name="40% - Accent4 6 2" xfId="2636" xr:uid="{5D8D53BD-BB9C-43CC-971F-19E983D06462}"/>
    <cellStyle name="40% - Accent4 6 2 2" xfId="5071" xr:uid="{74CF94B2-F891-4215-BA8B-1C1C9F83D3B1}"/>
    <cellStyle name="40% - Accent4 6 3" xfId="1798" xr:uid="{05F174E9-B5C4-4ED8-80AB-6B711C1713E4}"/>
    <cellStyle name="40% - Accent4 6 3 2" xfId="4315" xr:uid="{E15CC6A0-D88E-4BB8-A72E-E3EBDBB585A7}"/>
    <cellStyle name="40% - Accent4 7" xfId="363" xr:uid="{00000000-0005-0000-0000-000057000000}"/>
    <cellStyle name="40% - Accent4 7 2" xfId="2976" xr:uid="{40FFA76D-0188-4CAC-AA54-D03A58C9BD8D}"/>
    <cellStyle name="40% - Accent4 7 2 2" xfId="5411" xr:uid="{BF72BB01-9015-4838-B3DB-D6F1F6E6691D}"/>
    <cellStyle name="40% - Accent4 7 3" xfId="2138" xr:uid="{6E0875B5-5060-44A8-83FF-53F8EA965182}"/>
    <cellStyle name="40% - Accent4 7 3 2" xfId="4655" xr:uid="{FCB57EDD-ECF8-439A-820C-A1576E667909}"/>
    <cellStyle name="40% - Accent4 8" xfId="434" xr:uid="{00000000-0005-0000-0000-000058000000}"/>
    <cellStyle name="40% - Accent4 8 2" xfId="2167" xr:uid="{C07DF2F1-D637-4040-88B1-44F9BF5A4813}"/>
    <cellStyle name="40% - Accent4 8 2 2" xfId="4668" xr:uid="{65338133-8849-4FE6-B160-C2A17770FA8E}"/>
    <cellStyle name="40% - Accent4 9" xfId="538" xr:uid="{00000000-0005-0000-0000-000059000000}"/>
    <cellStyle name="40% - Accent4 9 2" xfId="2181" xr:uid="{272F4A23-11DA-482D-B721-81F1FE611EE5}"/>
    <cellStyle name="40% - Accent4 9 2 2" xfId="4682" xr:uid="{1D0315DB-449E-47BC-BF05-E1CF3B8CBEAB}"/>
    <cellStyle name="40% - Accent5" xfId="11" builtinId="47" customBuiltin="1"/>
    <cellStyle name="40% - Accent5 10" xfId="2624" xr:uid="{BEA96B51-3F59-4ACC-959B-EFCE2376E587}"/>
    <cellStyle name="40% - Accent5 10 2" xfId="5059" xr:uid="{591A4C8F-60B8-49DB-BE7F-A541E80B4DC3}"/>
    <cellStyle name="40% - Accent5 11" xfId="956" xr:uid="{F7B0C202-3EB2-4AAD-BCAF-EEF1A4C74832}"/>
    <cellStyle name="40% - Accent5 11 2" xfId="3847" xr:uid="{16695F4D-7DBA-4FF3-B6F2-E1F8C3983214}"/>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2 2 2" xfId="5281" xr:uid="{F3EE5566-7C19-4ADA-A033-F8943A00C09E}"/>
    <cellStyle name="40% - Accent5 2 3 2 2 3" xfId="4525" xr:uid="{D9277B07-3D54-4D6D-9C78-449B6A8979B8}"/>
    <cellStyle name="40% - Accent5 2 3 2 3" xfId="2358" xr:uid="{54A7B384-C74A-4E57-BE1A-4061D975B71D}"/>
    <cellStyle name="40% - Accent5 2 3 2 3 2" xfId="4793" xr:uid="{EB81FF91-EF86-406F-836B-46A370E21552}"/>
    <cellStyle name="40% - Accent5 2 3 2 4" xfId="3919" xr:uid="{38FB6272-9BE4-49CE-9411-71E829AB268C}"/>
    <cellStyle name="40% - Accent5 2 3 3" xfId="1838" xr:uid="{FB789F49-DAA1-4471-A7F3-E3E51C96C97F}"/>
    <cellStyle name="40% - Accent5 2 3 3 2" xfId="2676" xr:uid="{C647C14E-1FDC-4FF2-ACFA-073B54DA9319}"/>
    <cellStyle name="40% - Accent5 2 3 3 2 2" xfId="5111" xr:uid="{0FD44ADF-4D7B-40F9-BD60-8729CA0B84EF}"/>
    <cellStyle name="40% - Accent5 2 3 3 3" xfId="4355" xr:uid="{E3D03835-1C9A-4EE6-8DCB-6DBC89656C53}"/>
    <cellStyle name="40% - Accent5 2 3 4" xfId="2357" xr:uid="{777EEF74-297F-47F9-985C-E3D294AE7332}"/>
    <cellStyle name="40% - Accent5 2 3 4 2" xfId="4792" xr:uid="{2A45B322-4474-4F00-AB57-1448B5B36F6E}"/>
    <cellStyle name="40% - Accent5 2 3 5" xfId="3918" xr:uid="{52DCBF71-CF00-4EC1-B50E-2940EF8AADCA}"/>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2 2 2" xfId="5282" xr:uid="{A36D9199-2E47-4A4A-83DC-4030F0FA8188}"/>
    <cellStyle name="40% - Accent5 3 2 2 3" xfId="4526" xr:uid="{E82E4418-6E43-4EAF-9280-0E417BA1CBE9}"/>
    <cellStyle name="40% - Accent5 3 2 3" xfId="2360" xr:uid="{6142FD7C-5281-4458-AE22-B29F1DAC8298}"/>
    <cellStyle name="40% - Accent5 3 2 3 2" xfId="4795" xr:uid="{6DA916C0-2DBC-4961-8B65-1FD1483EECBA}"/>
    <cellStyle name="40% - Accent5 3 2 4" xfId="3921" xr:uid="{6646D104-CE81-446F-B87B-661B7FBA4B4C}"/>
    <cellStyle name="40% - Accent5 3 3" xfId="1839" xr:uid="{64D0CD8D-6ACD-437A-A73B-3C52C1717C15}"/>
    <cellStyle name="40% - Accent5 3 3 2" xfId="2677" xr:uid="{7E1A2875-F160-4407-81A0-383408601322}"/>
    <cellStyle name="40% - Accent5 3 3 2 2" xfId="5112" xr:uid="{72BED644-E998-44C6-AE16-C0F8D7018403}"/>
    <cellStyle name="40% - Accent5 3 3 3" xfId="4356" xr:uid="{300F9ECD-F3F6-4868-BCCE-6C709AFC1915}"/>
    <cellStyle name="40% - Accent5 3 4" xfId="2359" xr:uid="{1560B020-90C1-44AB-BD98-6A4B0498711C}"/>
    <cellStyle name="40% - Accent5 3 4 2" xfId="4794" xr:uid="{20506587-1C4A-484D-8BC1-5B17E33FD3E7}"/>
    <cellStyle name="40% - Accent5 3 5" xfId="1056" xr:uid="{9D8EABC5-349B-49FA-A42B-26EFBC12E179}"/>
    <cellStyle name="40% - Accent5 3 5 2" xfId="3920" xr:uid="{2475AFA4-E363-4D74-85DE-70C4C5E3D156}"/>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2 2 2" xfId="5280" xr:uid="{AD7CFB95-6166-4A61-8115-050E8884142E}"/>
    <cellStyle name="40% - Accent5 4 2 2 3" xfId="4524" xr:uid="{14A4D0BD-A657-45E0-A0BB-27AF9785AB8A}"/>
    <cellStyle name="40% - Accent5 4 2 3" xfId="2362" xr:uid="{68C43C60-7370-40F5-81B3-6E417044ED6F}"/>
    <cellStyle name="40% - Accent5 4 2 3 2" xfId="4797" xr:uid="{058D9E1E-028E-4004-9E9C-93F7C80090FC}"/>
    <cellStyle name="40% - Accent5 4 2 4" xfId="3923" xr:uid="{49891433-B69B-4998-AB1D-CA7A6AE49B1F}"/>
    <cellStyle name="40% - Accent5 4 3" xfId="1837" xr:uid="{A78D0F56-CFE0-43B9-BA42-C23FA85EB63C}"/>
    <cellStyle name="40% - Accent5 4 3 2" xfId="2675" xr:uid="{55A9E2BD-7ADC-43D7-904F-FF2821E26A53}"/>
    <cellStyle name="40% - Accent5 4 3 2 2" xfId="5110" xr:uid="{08DDBAAF-D726-438C-9300-6A42542985BD}"/>
    <cellStyle name="40% - Accent5 4 3 3" xfId="4354" xr:uid="{DF5B0E45-42FD-4831-9CB8-6CEE921B7FB9}"/>
    <cellStyle name="40% - Accent5 4 4" xfId="2361" xr:uid="{8677EBAD-EAA3-4494-8AFC-03E0F2E7B1E0}"/>
    <cellStyle name="40% - Accent5 4 4 2" xfId="4796" xr:uid="{537D74C5-0C95-48DB-B7C4-DB14C6729B11}"/>
    <cellStyle name="40% - Accent5 4 5" xfId="1058" xr:uid="{8430CDCE-E50B-483D-A8C7-7C7A4F032391}"/>
    <cellStyle name="40% - Accent5 4 5 2" xfId="3922" xr:uid="{5FC73EF2-F469-4252-BC42-DC6846469019}"/>
    <cellStyle name="40% - Accent5 5" xfId="251" xr:uid="{00000000-0005-0000-0000-00005E000000}"/>
    <cellStyle name="40% - Accent5 5 2" xfId="1969" xr:uid="{1F93E9D8-DD19-4BA6-BF40-41F52D9B54B4}"/>
    <cellStyle name="40% - Accent5 5 2 2" xfId="2807" xr:uid="{62CC4DAC-8412-4A8E-AC09-D2D593B3EAB2}"/>
    <cellStyle name="40% - Accent5 5 2 2 2" xfId="5242" xr:uid="{8EE43EB3-A7F9-4EFE-8B43-9C8C2AA14FAE}"/>
    <cellStyle name="40% - Accent5 5 2 3" xfId="4486" xr:uid="{0A59B1B5-853E-4C11-A323-34F7DCFB49C4}"/>
    <cellStyle name="40% - Accent5 5 3" xfId="2363" xr:uid="{C4D318D2-1E9A-402C-88ED-94D42B4AB7B6}"/>
    <cellStyle name="40% - Accent5 5 3 2" xfId="4798" xr:uid="{2FD3F569-D0C6-47F9-A4BB-BE49D733B41C}"/>
    <cellStyle name="40% - Accent5 5 4" xfId="1060" xr:uid="{348B5C0E-3CCA-496E-8DA9-B08D08888DD9}"/>
    <cellStyle name="40% - Accent5 5 4 2" xfId="3924" xr:uid="{953F043D-CAC0-49AE-8A81-88D00E6E962C}"/>
    <cellStyle name="40% - Accent5 6" xfId="300" xr:uid="{00000000-0005-0000-0000-00005F000000}"/>
    <cellStyle name="40% - Accent5 6 2" xfId="2637" xr:uid="{7C03BFD5-7850-43FE-A022-49BE0D2012BC}"/>
    <cellStyle name="40% - Accent5 6 2 2" xfId="5072" xr:uid="{296BB2CC-4629-49E8-A1FF-2A6D8FB02406}"/>
    <cellStyle name="40% - Accent5 6 3" xfId="1799" xr:uid="{F0680BF5-692E-4BC7-B24A-8A365AB75533}"/>
    <cellStyle name="40% - Accent5 6 3 2" xfId="4316" xr:uid="{55338790-8FF0-4FB0-8354-1BDFA4593352}"/>
    <cellStyle name="40% - Accent5 7" xfId="364" xr:uid="{00000000-0005-0000-0000-000060000000}"/>
    <cellStyle name="40% - Accent5 7 2" xfId="2978" xr:uid="{B82E5AC5-3CA2-4207-AB30-C4E3375643A7}"/>
    <cellStyle name="40% - Accent5 7 2 2" xfId="5413" xr:uid="{C0CB2207-CC79-4B39-A8C2-063BD6509C6A}"/>
    <cellStyle name="40% - Accent5 7 3" xfId="2140" xr:uid="{36E357C2-0B9D-4C09-8A6C-85794ED33B2C}"/>
    <cellStyle name="40% - Accent5 7 3 2" xfId="4657" xr:uid="{57709832-28F2-4D95-AFC3-7DB7755FE513}"/>
    <cellStyle name="40% - Accent5 8" xfId="435" xr:uid="{00000000-0005-0000-0000-000061000000}"/>
    <cellStyle name="40% - Accent5 8 2" xfId="2169" xr:uid="{2A822548-C23F-4116-88BB-FC8458188FB6}"/>
    <cellStyle name="40% - Accent5 8 2 2" xfId="4670" xr:uid="{697571D3-CBC7-4031-A7A5-EC3F4946E89E}"/>
    <cellStyle name="40% - Accent5 9" xfId="539" xr:uid="{00000000-0005-0000-0000-000062000000}"/>
    <cellStyle name="40% - Accent5 9 2" xfId="2183" xr:uid="{645737B1-ACB4-4801-9970-DE5D4002227B}"/>
    <cellStyle name="40% - Accent5 9 2 2" xfId="4684" xr:uid="{6AE2F8E2-1893-49CA-9651-9A14E8CFAEC6}"/>
    <cellStyle name="40% - Accent6" xfId="12" builtinId="51" customBuiltin="1"/>
    <cellStyle name="40% - Accent6 10" xfId="2626" xr:uid="{C21A98BD-1103-471F-9430-20648CE90C44}"/>
    <cellStyle name="40% - Accent6 10 2" xfId="5061" xr:uid="{A2CA3F10-3C8D-486E-BBD5-B08F213A7E81}"/>
    <cellStyle name="40% - Accent6 11" xfId="980" xr:uid="{D230E761-E665-4AB1-860D-06F98F9B84BA}"/>
    <cellStyle name="40% - Accent6 11 2" xfId="3867" xr:uid="{F13A34CE-0978-4EFB-835F-65A09300E1FD}"/>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2 2 2" xfId="5284" xr:uid="{BDC94FAE-C294-46FE-AB30-92EE9DE7739C}"/>
    <cellStyle name="40% - Accent6 2 3 2 2 3" xfId="4528" xr:uid="{67B18485-22F2-4A75-86FF-1A6FD490B8C6}"/>
    <cellStyle name="40% - Accent6 2 3 2 3" xfId="2365" xr:uid="{5A72E1EC-A89C-47A7-B5AB-21CBDE13B2F3}"/>
    <cellStyle name="40% - Accent6 2 3 2 3 2" xfId="4800" xr:uid="{CC2453F9-FBCC-401A-814D-755A70819D84}"/>
    <cellStyle name="40% - Accent6 2 3 2 4" xfId="3926" xr:uid="{B7138063-A151-4A91-97E2-77B63A8FF529}"/>
    <cellStyle name="40% - Accent6 2 3 3" xfId="1841" xr:uid="{0CECA3A3-4CA0-4015-8841-3394A6D58BC0}"/>
    <cellStyle name="40% - Accent6 2 3 3 2" xfId="2679" xr:uid="{99C30B72-3379-41CD-B03F-1298368562A1}"/>
    <cellStyle name="40% - Accent6 2 3 3 2 2" xfId="5114" xr:uid="{B9A72ACF-5692-485D-AE9C-D72B535C15B4}"/>
    <cellStyle name="40% - Accent6 2 3 3 3" xfId="4358" xr:uid="{A5111472-774C-417A-AD5B-49F621F6692C}"/>
    <cellStyle name="40% - Accent6 2 3 4" xfId="2364" xr:uid="{A03762CE-09A9-453B-AD40-F25C46C6258C}"/>
    <cellStyle name="40% - Accent6 2 3 4 2" xfId="4799" xr:uid="{9EDB8269-321D-4791-9982-0B762EC92B5C}"/>
    <cellStyle name="40% - Accent6 2 3 5" xfId="3925" xr:uid="{8248DE47-19CC-4844-BA65-22E3225B652D}"/>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2 2 2" xfId="5285" xr:uid="{DFB02C79-EF39-41B0-B68D-FE7F0E7C0510}"/>
    <cellStyle name="40% - Accent6 3 2 2 3" xfId="4529" xr:uid="{B71B5CF9-8B36-40B4-966A-B34412E5C495}"/>
    <cellStyle name="40% - Accent6 3 2 3" xfId="2367" xr:uid="{43768B4C-6BBC-4F12-AFCD-0D5825128366}"/>
    <cellStyle name="40% - Accent6 3 2 3 2" xfId="4802" xr:uid="{11EDD627-A6A5-4D51-84BB-163C61E12C2C}"/>
    <cellStyle name="40% - Accent6 3 2 4" xfId="3928" xr:uid="{F218D3BA-C057-4D4A-B825-219DCA829BC6}"/>
    <cellStyle name="40% - Accent6 3 3" xfId="1842" xr:uid="{F92505F3-4309-4D1B-A5B9-936236423FAB}"/>
    <cellStyle name="40% - Accent6 3 3 2" xfId="2680" xr:uid="{4F2BD282-906B-444E-A3DF-E0BBA83A93D9}"/>
    <cellStyle name="40% - Accent6 3 3 2 2" xfId="5115" xr:uid="{92821CD0-C2AC-4AB5-8C1B-B77AF8334F78}"/>
    <cellStyle name="40% - Accent6 3 3 3" xfId="4359" xr:uid="{152F8A42-933F-496A-86A3-93920010E7CC}"/>
    <cellStyle name="40% - Accent6 3 4" xfId="2366" xr:uid="{FC24BB0B-C46F-489F-B9FF-BBDC9976A213}"/>
    <cellStyle name="40% - Accent6 3 4 2" xfId="4801" xr:uid="{E187E3BB-46AA-400C-B95B-E53C70A75138}"/>
    <cellStyle name="40% - Accent6 3 5" xfId="1065" xr:uid="{72C004D4-F533-453E-92A8-064553DEEF7D}"/>
    <cellStyle name="40% - Accent6 3 5 2" xfId="3927" xr:uid="{234F1C37-438E-43DF-9421-E1FBC9760C44}"/>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2 2 2" xfId="5283" xr:uid="{30AE53C2-C01C-47E3-99F3-88B577778306}"/>
    <cellStyle name="40% - Accent6 4 2 2 3" xfId="4527" xr:uid="{52C54EE7-35FF-4B7C-8667-0D25C3B31973}"/>
    <cellStyle name="40% - Accent6 4 2 3" xfId="2369" xr:uid="{17B98110-C695-4C47-8B88-F6C94E285DCA}"/>
    <cellStyle name="40% - Accent6 4 2 3 2" xfId="4804" xr:uid="{6A903863-5215-459A-9033-1D3F9ECC7B8E}"/>
    <cellStyle name="40% - Accent6 4 2 4" xfId="3930" xr:uid="{DECE60E3-CB74-45FC-A2D6-761A000E6C46}"/>
    <cellStyle name="40% - Accent6 4 3" xfId="1840" xr:uid="{C065FD5D-40AD-43F0-A448-10EC331687CB}"/>
    <cellStyle name="40% - Accent6 4 3 2" xfId="2678" xr:uid="{40921068-5F1E-416F-9B84-2BAFE9851948}"/>
    <cellStyle name="40% - Accent6 4 3 2 2" xfId="5113" xr:uid="{047DDEBE-FCCF-4E32-88C4-D8FF1E438FF0}"/>
    <cellStyle name="40% - Accent6 4 3 3" xfId="4357" xr:uid="{0A24E264-2243-4F2A-A712-B2169814241C}"/>
    <cellStyle name="40% - Accent6 4 4" xfId="2368" xr:uid="{F482FFD0-88C6-4E87-8165-D1C894D588B8}"/>
    <cellStyle name="40% - Accent6 4 4 2" xfId="4803" xr:uid="{7DBD6B80-6881-41AB-BAAD-ADFE2C9F8CB1}"/>
    <cellStyle name="40% - Accent6 4 5" xfId="1067" xr:uid="{6A5E99AF-4B74-46B7-81A9-1CE55B37A1BA}"/>
    <cellStyle name="40% - Accent6 4 5 2" xfId="3929" xr:uid="{B10D69FE-2FD1-4D86-AC7B-E62E00958FEF}"/>
    <cellStyle name="40% - Accent6 5" xfId="252" xr:uid="{00000000-0005-0000-0000-000067000000}"/>
    <cellStyle name="40% - Accent6 5 2" xfId="1970" xr:uid="{6DB890FB-0E61-4307-B183-2B16FEDF29DA}"/>
    <cellStyle name="40% - Accent6 5 2 2" xfId="2808" xr:uid="{FD7C7E97-8200-41B8-83ED-88790EDC0B32}"/>
    <cellStyle name="40% - Accent6 5 2 2 2" xfId="5243" xr:uid="{3962319C-0B9E-48CF-8D36-609BB1A4DB55}"/>
    <cellStyle name="40% - Accent6 5 2 3" xfId="4487" xr:uid="{84663BA4-FAEE-45F4-B4E3-21CEBC90E337}"/>
    <cellStyle name="40% - Accent6 5 3" xfId="2370" xr:uid="{513DC4F4-8205-4022-B47F-78A8636EDDEF}"/>
    <cellStyle name="40% - Accent6 5 3 2" xfId="4805" xr:uid="{34253FEA-ED60-4DE9-9B47-F92C9A1D7F34}"/>
    <cellStyle name="40% - Accent6 5 4" xfId="1069" xr:uid="{74B0F5AD-BFB2-4197-A6B4-BFE473A85D0B}"/>
    <cellStyle name="40% - Accent6 5 4 2" xfId="3931" xr:uid="{D7A49735-0888-41D3-B8B9-B7AD01AF8BF0}"/>
    <cellStyle name="40% - Accent6 6" xfId="301" xr:uid="{00000000-0005-0000-0000-000068000000}"/>
    <cellStyle name="40% - Accent6 6 2" xfId="2638" xr:uid="{05CC4D4F-565F-4911-A520-1097A66A7B0F}"/>
    <cellStyle name="40% - Accent6 6 2 2" xfId="5073" xr:uid="{83D041CC-9572-4B1D-B033-10E0A4E18094}"/>
    <cellStyle name="40% - Accent6 6 3" xfId="1800" xr:uid="{9F77B020-F03A-494A-BF77-5BA0AB3FBEF1}"/>
    <cellStyle name="40% - Accent6 6 3 2" xfId="4317" xr:uid="{3FE887F2-A909-4795-A41D-C0D257B18CB7}"/>
    <cellStyle name="40% - Accent6 7" xfId="365" xr:uid="{00000000-0005-0000-0000-000069000000}"/>
    <cellStyle name="40% - Accent6 7 2" xfId="2980" xr:uid="{CEFBAA50-B1DC-4787-AADA-BA301D75093C}"/>
    <cellStyle name="40% - Accent6 7 2 2" xfId="5415" xr:uid="{065F94EA-1F19-4198-9558-A4B43A5487A3}"/>
    <cellStyle name="40% - Accent6 7 3" xfId="2142" xr:uid="{C17B9AC1-103A-4DE1-A527-F4B906BDF9FB}"/>
    <cellStyle name="40% - Accent6 7 3 2" xfId="4659" xr:uid="{C0BA5D82-7939-4FD6-BE10-F975B16DEC91}"/>
    <cellStyle name="40% - Accent6 8" xfId="436" xr:uid="{00000000-0005-0000-0000-00006A000000}"/>
    <cellStyle name="40% - Accent6 8 2" xfId="2171" xr:uid="{14E1C59F-A3F4-4EEB-9C7A-BCC606A57B70}"/>
    <cellStyle name="40% - Accent6 8 2 2" xfId="4672" xr:uid="{7C34B83E-DF65-4B8D-8C24-9FE3F0332B1A}"/>
    <cellStyle name="40% - Accent6 9" xfId="540" xr:uid="{00000000-0005-0000-0000-00006B000000}"/>
    <cellStyle name="40% - Accent6 9 2" xfId="2185" xr:uid="{5E2EF2E5-F833-4108-8384-8DCC5EEB89F6}"/>
    <cellStyle name="40% - Accent6 9 2 2" xfId="4686" xr:uid="{744AC416-5387-4E18-87B2-011F11E64D78}"/>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10" xfId="3314" xr:uid="{3DBE477C-096C-49F3-AFA3-5272A78340AA}"/>
    <cellStyle name="Calculation 2" xfId="174" xr:uid="{00000000-0005-0000-0000-0000E7000000}"/>
    <cellStyle name="Calculation 2 2" xfId="1143" xr:uid="{469FD491-EEDC-44CD-84EC-E8450110DEA4}"/>
    <cellStyle name="Calculation 2 2 2" xfId="3290" xr:uid="{8BDD3A74-61AF-4953-A27F-5B32B532D884}"/>
    <cellStyle name="Calculation 2 2 2 2" xfId="5664" xr:uid="{95F50B25-0F60-465E-8B3C-20F8945AD9E9}"/>
    <cellStyle name="Calculation 2 2 3" xfId="3141" xr:uid="{7896FD04-59FB-4E13-87C9-01D48FFC6D3E}"/>
    <cellStyle name="Calculation 2 2 3 2" xfId="5515" xr:uid="{8F06241D-FDD1-4689-A365-6DCE38ACD629}"/>
    <cellStyle name="Calculation 2 2 4" xfId="3933" xr:uid="{B01127C6-8106-449C-9DF1-6217D8C32293}"/>
    <cellStyle name="Calculation 2 3" xfId="3107" xr:uid="{B26FC16B-DE57-4E49-BE54-CD8B90EF129B}"/>
    <cellStyle name="Calculation 2 3 2" xfId="5481" xr:uid="{8CD9686D-35EC-4569-AFA6-5A525730C02E}"/>
    <cellStyle name="Calculation 2 4" xfId="3294" xr:uid="{87E32EE9-651C-4737-A334-2CA799505CC5}"/>
    <cellStyle name="Calculation 2 4 2" xfId="5668" xr:uid="{7ECF1AD5-86BB-48E4-86D8-215DEE2AF208}"/>
    <cellStyle name="Calculation 2 5" xfId="1142" xr:uid="{CF9B27F6-9FE3-42F8-BE7F-2E8BF783A282}"/>
    <cellStyle name="Calculation 2 5 2" xfId="3932" xr:uid="{6DCB1F24-2A1B-4330-9F63-903BE59538C0}"/>
    <cellStyle name="Calculation 2 6" xfId="3367" xr:uid="{16F673C4-1D84-4EAD-9570-E44D0CA379B2}"/>
    <cellStyle name="Calculation 3" xfId="220" xr:uid="{00000000-0005-0000-0000-0000E8000000}"/>
    <cellStyle name="Calculation 3 2" xfId="3373" xr:uid="{528D89DE-220D-41EB-8267-D42D165B7600}"/>
    <cellStyle name="Calculation 4" xfId="266" xr:uid="{00000000-0005-0000-0000-0000E9000000}"/>
    <cellStyle name="Calculation 4 2" xfId="3380" xr:uid="{F2F4F0E5-BE94-421B-85F9-AD0CAA076DD4}"/>
    <cellStyle name="Calculation 5" xfId="315" xr:uid="{00000000-0005-0000-0000-0000EA000000}"/>
    <cellStyle name="Calculation 5 2" xfId="3389" xr:uid="{9F8B0560-A0CE-472A-9776-91442BDC2121}"/>
    <cellStyle name="Calculation 6" xfId="379" xr:uid="{00000000-0005-0000-0000-0000EB000000}"/>
    <cellStyle name="Calculation 6 2" xfId="3412" xr:uid="{6235C727-A9B8-4133-8959-D4500D9FAD47}"/>
    <cellStyle name="Calculation 7" xfId="450" xr:uid="{00000000-0005-0000-0000-0000EC000000}"/>
    <cellStyle name="Calculation 7 2" xfId="3443" xr:uid="{DC59FC78-C2FD-472C-B318-90F122F82608}"/>
    <cellStyle name="Calculation 8" xfId="554" xr:uid="{00000000-0005-0000-0000-0000ED000000}"/>
    <cellStyle name="Calculation 8 2" xfId="3501" xr:uid="{59C5F892-F21E-4F74-8636-2E99F5EF84E9}"/>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0 5" xfId="3822" xr:uid="{20BBA402-4576-48F9-88A1-D548B45B31C2}"/>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2 2" xfId="5417" xr:uid="{6FC48A84-97D1-4661-8167-9C2E1CF2BB88}"/>
    <cellStyle name="Comma 43" xfId="3309" xr:uid="{BD579F3F-AC46-431D-A6F2-A60D0274FFB9}"/>
    <cellStyle name="Comma 43 2" xfId="5683" xr:uid="{273BDF79-C595-46BC-A5EF-4E24AA1F70D9}"/>
    <cellStyle name="Comma 44" xfId="3308" xr:uid="{C7760472-264E-4679-9986-A0C746B344D6}"/>
    <cellStyle name="Comma 44 2" xfId="5682" xr:uid="{67A9A973-1A4B-4602-8E03-A1EA77FE9180}"/>
    <cellStyle name="Comma 45" xfId="3307" xr:uid="{EB6308FD-6A76-4D2E-A403-3AFC5D6DE18C}"/>
    <cellStyle name="Comma 45 2" xfId="5681" xr:uid="{6F29F66D-887F-47F1-8704-955136A6A147}"/>
    <cellStyle name="Comma 46" xfId="3310" xr:uid="{1580F03D-FECF-4C76-B543-A70F1EFF9C40}"/>
    <cellStyle name="Comma 46 2" xfId="5684" xr:uid="{EC6614A7-A679-4C51-B811-C3ADCA51F859}"/>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xfId="5685" builtinId="4"/>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19 2" xfId="4716" xr:uid="{90FED96D-88CC-4667-AE35-CA5B6729470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0 2 2" xfId="5078" xr:uid="{EAE17EE6-371A-4E90-B79D-734C5E80B434}"/>
    <cellStyle name="Currency 4 10 3" xfId="4322" xr:uid="{A681359D-A260-4950-91B3-CB08F5CBBEE5}"/>
    <cellStyle name="Currency 4 11" xfId="2371" xr:uid="{1E4B7249-AF69-45B6-BFDF-71F9118B83E7}"/>
    <cellStyle name="Currency 4 11 2" xfId="4806" xr:uid="{1396AF91-7A7D-4C4C-9205-E06B0BB17125}"/>
    <cellStyle name="Currency 4 12" xfId="1259" xr:uid="{E7DAEBC2-444C-4ECF-A8D9-C6A2487CC9FE}"/>
    <cellStyle name="Currency 4 12 2" xfId="3934" xr:uid="{E6AB433B-AC8E-4659-A443-814442C44636}"/>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2 2 2" xfId="5248" xr:uid="{32D83D4E-2A24-42D8-ADE0-AF34EB0B9171}"/>
    <cellStyle name="Currency 4 9 2 3" xfId="4492" xr:uid="{CE9D2E07-C449-43B5-A0F0-BC68907BABED}"/>
    <cellStyle name="Currency 4 9 3" xfId="2372" xr:uid="{08F4D02B-4292-473D-ADC0-56ABAC607A79}"/>
    <cellStyle name="Currency 4 9 3 2" xfId="4807" xr:uid="{F3A74430-4BAA-4149-82BD-EC49BDB06A1C}"/>
    <cellStyle name="Currency 4 9 4" xfId="3935" xr:uid="{CB864C65-BC8F-4C61-86CF-A5F6EF5709F1}"/>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10" xfId="3315" xr:uid="{E6465447-25A1-4A2C-A61F-A73B5226D70E}"/>
    <cellStyle name="Input 2" xfId="183" xr:uid="{00000000-0005-0000-0000-00003A010000}"/>
    <cellStyle name="Input 2 2" xfId="1294" xr:uid="{8899C54C-7999-4683-9767-B5290C6E019C}"/>
    <cellStyle name="Input 2 2 2" xfId="3227" xr:uid="{BDB2C478-9B34-4C8A-ADFC-B1E5A5D55AC0}"/>
    <cellStyle name="Input 2 2 2 2" xfId="5601" xr:uid="{F48A6FFA-F040-46D5-A69C-958F3E4BCF39}"/>
    <cellStyle name="Input 2 2 3" xfId="3261" xr:uid="{258DE233-A65E-4866-95C8-4B39CE3CE6E0}"/>
    <cellStyle name="Input 2 2 3 2" xfId="5635" xr:uid="{49247DEC-81A0-4AFF-8604-25BA076DF1B1}"/>
    <cellStyle name="Input 2 2 4" xfId="3937" xr:uid="{B7CF7B30-9854-4E9E-B13D-474859DFA9BC}"/>
    <cellStyle name="Input 2 3" xfId="3116" xr:uid="{FD47FBA9-CE1D-41D2-A32C-BE8B9CA5CDEA}"/>
    <cellStyle name="Input 2 3 2" xfId="5490" xr:uid="{AFF8A07A-5A44-43E2-B55E-0EC4FFF02B1E}"/>
    <cellStyle name="Input 2 4" xfId="3247" xr:uid="{A2FF7547-0326-44DF-B804-2B22B6369143}"/>
    <cellStyle name="Input 2 4 2" xfId="5621" xr:uid="{6650B97F-2BA4-40D8-BBA7-66F1BDA05F0E}"/>
    <cellStyle name="Input 2 5" xfId="1293" xr:uid="{4A06307E-D690-4EAE-AFEF-D1040613786B}"/>
    <cellStyle name="Input 2 5 2" xfId="3936" xr:uid="{232E22A7-24CF-40E0-8FA7-31E623DB4513}"/>
    <cellStyle name="Input 2 6" xfId="3368" xr:uid="{EC716131-382A-4935-87AA-A6F25579B005}"/>
    <cellStyle name="Input 3" xfId="229" xr:uid="{00000000-0005-0000-0000-00003B010000}"/>
    <cellStyle name="Input 3 2" xfId="3374" xr:uid="{AE7F97B4-BD48-4809-8314-83793A4FC142}"/>
    <cellStyle name="Input 4" xfId="275" xr:uid="{00000000-0005-0000-0000-00003C010000}"/>
    <cellStyle name="Input 4 2" xfId="3381" xr:uid="{C871E969-AC23-499F-8C50-BC12C872095E}"/>
    <cellStyle name="Input 5" xfId="324" xr:uid="{00000000-0005-0000-0000-00003D010000}"/>
    <cellStyle name="Input 5 2" xfId="3390" xr:uid="{FD3297FA-F033-4D2B-A1B3-5F09BA893EE0}"/>
    <cellStyle name="Input 6" xfId="388" xr:uid="{00000000-0005-0000-0000-00003E010000}"/>
    <cellStyle name="Input 6 2" xfId="3413" xr:uid="{D531B6C6-E5CD-44DE-863D-34B1ED688526}"/>
    <cellStyle name="Input 7" xfId="459" xr:uid="{00000000-0005-0000-0000-00003F010000}"/>
    <cellStyle name="Input 7 2" xfId="3444" xr:uid="{76CDDAD9-3852-4AE9-A575-4C8431ED09DB}"/>
    <cellStyle name="Input 8" xfId="563" xr:uid="{00000000-0005-0000-0000-000040010000}"/>
    <cellStyle name="Input 8 2" xfId="3502" xr:uid="{86D8372E-8718-4AD1-947A-C217E48F9F2B}"/>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2 3 2 2" xfId="4696" xr:uid="{F9B49122-6B4A-49D4-B5A4-7F463CB81620}"/>
    <cellStyle name="Normal 10 3" xfId="521" xr:uid="{00000000-0005-0000-0000-000056010000}"/>
    <cellStyle name="Normal 10 3 2" xfId="2013" xr:uid="{7745E213-0E61-4785-870B-41F75C1D3115}"/>
    <cellStyle name="Normal 10 3 2 2" xfId="2851" xr:uid="{CDBC5013-947E-4494-8351-B2197DDEE8AC}"/>
    <cellStyle name="Normal 10 3 2 2 2" xfId="5286" xr:uid="{75B0DEFB-4516-4D49-BF52-10B777CDC4AD}"/>
    <cellStyle name="Normal 10 3 2 3" xfId="4530" xr:uid="{A9FF4842-AC76-487D-AEEB-3E2BB80AC6A0}"/>
    <cellStyle name="Normal 10 3 3" xfId="2374" xr:uid="{01E57F75-D9F3-4147-879B-2E2814D110F7}"/>
    <cellStyle name="Normal 10 3 3 2" xfId="4809" xr:uid="{5A2D8414-B7CE-4F9F-B3B7-804207C82906}"/>
    <cellStyle name="Normal 10 3 4" xfId="1301" xr:uid="{9A94F352-8BBC-488B-A76F-CF622501CF8A}"/>
    <cellStyle name="Normal 10 3 4 2" xfId="3939" xr:uid="{1CE9DD88-CFFF-40F0-B863-A6DE55819839}"/>
    <cellStyle name="Normal 10 4" xfId="1843" xr:uid="{29780475-1C47-48AC-A136-AFA6477CFBAE}"/>
    <cellStyle name="Normal 10 4 2" xfId="2681" xr:uid="{14409364-0323-41CD-8558-2125D0EA9CD0}"/>
    <cellStyle name="Normal 10 4 2 2" xfId="5116" xr:uid="{1A8352C3-0C3E-4287-B7A7-5F48FD6AC87F}"/>
    <cellStyle name="Normal 10 4 3" xfId="4360" xr:uid="{FB6B6C91-28C9-4C6B-88A8-14D45CFC03B8}"/>
    <cellStyle name="Normal 10 5" xfId="2229" xr:uid="{5AF3DE03-B4A8-43C7-BA7B-F058EF16009E}"/>
    <cellStyle name="Normal 10 5 2" xfId="4706" xr:uid="{D27E4892-E433-44EC-A39D-B830423510E8}"/>
    <cellStyle name="Normal 10 6" xfId="2373" xr:uid="{3A732DCF-C5B0-4F24-8E54-3873CBFF7EB4}"/>
    <cellStyle name="Normal 10 6 2" xfId="4808" xr:uid="{D4BAF86C-2A50-4EA2-B319-30EC2C3ACEA8}"/>
    <cellStyle name="Normal 10 7" xfId="1300" xr:uid="{11FFE916-F797-4BA2-8E61-AD503BC8B58D}"/>
    <cellStyle name="Normal 10 7 2" xfId="3938" xr:uid="{328D4A4B-958B-43B7-AA99-25289E3EC55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2 2 2" xfId="3800" xr:uid="{75D7499F-3A75-4544-B0AF-E8B2B4940C2E}"/>
    <cellStyle name="Normal 11 2 2 2 3" xfId="3591" xr:uid="{B36C3378-A6C2-418A-B69B-D6174FF14175}"/>
    <cellStyle name="Normal 11 2 2 3" xfId="762" xr:uid="{00000000-0005-0000-0000-00005C010000}"/>
    <cellStyle name="Normal 11 2 2 3 2" xfId="3695" xr:uid="{190049E9-F49B-435F-8A56-244C9AC2F64F}"/>
    <cellStyle name="Normal 11 2 2 4" xfId="2232" xr:uid="{B1237019-C641-42A9-AED3-1445FAECAC3F}"/>
    <cellStyle name="Normal 11 2 2 5" xfId="3481" xr:uid="{62D3EC59-F6B7-45CC-A97D-615615C34763}"/>
    <cellStyle name="Normal 11 2 3" xfId="605" xr:uid="{00000000-0005-0000-0000-00005D010000}"/>
    <cellStyle name="Normal 11 2 3 2" xfId="816" xr:uid="{00000000-0005-0000-0000-00005E010000}"/>
    <cellStyle name="Normal 11 2 3 2 2" xfId="3748" xr:uid="{6D1B7CC6-B275-467A-9D82-1D127A9A71BB}"/>
    <cellStyle name="Normal 11 2 3 3" xfId="2207" xr:uid="{BB019278-5D42-465A-A2EC-B9C667EA61E1}"/>
    <cellStyle name="Normal 11 2 3 3 2" xfId="4697" xr:uid="{9DB5D335-934D-43F7-A8A8-A60728AE17AA}"/>
    <cellStyle name="Normal 11 2 3 4" xfId="3539" xr:uid="{96489F8E-EBC9-48C1-A2D8-FF0AA30D0254}"/>
    <cellStyle name="Normal 11 2 4" xfId="710" xr:uid="{00000000-0005-0000-0000-00005F010000}"/>
    <cellStyle name="Normal 11 2 4 2" xfId="3643" xr:uid="{D36F6DEA-B9C9-4EF7-B3F8-5566CB451E6F}"/>
    <cellStyle name="Normal 11 2 5" xfId="1303" xr:uid="{536546D5-378C-4DD6-BE7F-78F86762F9EB}"/>
    <cellStyle name="Normal 11 2 6" xfId="3424" xr:uid="{CC6095AA-B25C-4BA1-A3A5-51BF8CE0736C}"/>
    <cellStyle name="Normal 11 3" xfId="475" xr:uid="{00000000-0005-0000-0000-000060010000}"/>
    <cellStyle name="Normal 11 3 2" xfId="631" xr:uid="{00000000-0005-0000-0000-000061010000}"/>
    <cellStyle name="Normal 11 3 2 2" xfId="842" xr:uid="{00000000-0005-0000-0000-000062010000}"/>
    <cellStyle name="Normal 11 3 2 2 2" xfId="3774" xr:uid="{3603CFDB-733E-41BB-BDE2-715ED9CC2039}"/>
    <cellStyle name="Normal 11 3 2 3" xfId="3565" xr:uid="{39F41154-1EF5-4247-83FA-F05BD4FB1975}"/>
    <cellStyle name="Normal 11 3 3" xfId="736" xr:uid="{00000000-0005-0000-0000-000063010000}"/>
    <cellStyle name="Normal 11 3 3 2" xfId="3669" xr:uid="{1AE8DAED-F6D0-490D-936A-2F2B666330B8}"/>
    <cellStyle name="Normal 11 3 4" xfId="1304" xr:uid="{359B6297-B3DD-403F-BDFF-8288E8BDBB3B}"/>
    <cellStyle name="Normal 11 3 5" xfId="3455" xr:uid="{8429BA1A-DA79-4D6F-8AA8-2240F89C5E99}"/>
    <cellStyle name="Normal 11 4" xfId="579" xr:uid="{00000000-0005-0000-0000-000064010000}"/>
    <cellStyle name="Normal 11 4 2" xfId="790" xr:uid="{00000000-0005-0000-0000-000065010000}"/>
    <cellStyle name="Normal 11 4 2 2" xfId="3722" xr:uid="{DD81BAD9-BC81-40E7-93E0-9A172635B669}"/>
    <cellStyle name="Normal 11 4 3" xfId="2231" xr:uid="{6BC8C81C-09D2-4FAC-BF98-12A324E869A3}"/>
    <cellStyle name="Normal 11 4 4" xfId="3513" xr:uid="{0CFF853E-6BE6-4B76-9370-16FE3EAF31E2}"/>
    <cellStyle name="Normal 11 5" xfId="684" xr:uid="{00000000-0005-0000-0000-000066010000}"/>
    <cellStyle name="Normal 11 5 2" xfId="2198" xr:uid="{C253D32C-3448-4783-ACE3-D463ADA6E348}"/>
    <cellStyle name="Normal 11 5 2 2" xfId="4689" xr:uid="{FBA028B7-207B-420E-AAB0-0A4644A299EE}"/>
    <cellStyle name="Normal 11 5 3" xfId="3617" xr:uid="{4EBC33AF-30E5-4AAD-83AD-3E20A4BF56CE}"/>
    <cellStyle name="Normal 11 6" xfId="1302" xr:uid="{75FD1AD2-165D-4662-9D50-EC185D54BE1E}"/>
    <cellStyle name="Normal 11 7" xfId="3388" xr:uid="{21F32BC0-5C99-47B7-BAFA-581DFE5B4C9A}"/>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2 2 2" xfId="3808" xr:uid="{F7ACE8FD-7B8F-4543-92A1-12499C4C3945}"/>
    <cellStyle name="Normal 12 2 2 2 3" xfId="3599" xr:uid="{BC2DA3EA-783D-4928-8F56-B1BBC87B71F0}"/>
    <cellStyle name="Normal 12 2 2 3" xfId="770" xr:uid="{00000000-0005-0000-0000-00006C010000}"/>
    <cellStyle name="Normal 12 2 2 3 2" xfId="3703" xr:uid="{8FE9E8AC-84B3-4801-B4E7-FCC76E21CB7B}"/>
    <cellStyle name="Normal 12 2 2 4" xfId="2234" xr:uid="{F3DA8E82-5C98-471A-B96F-B58C3C8E1248}"/>
    <cellStyle name="Normal 12 2 2 5" xfId="3489" xr:uid="{7836C0DF-32C4-4576-BBA7-DA10FD9D8725}"/>
    <cellStyle name="Normal 12 2 3" xfId="613" xr:uid="{00000000-0005-0000-0000-00006D010000}"/>
    <cellStyle name="Normal 12 2 3 2" xfId="824" xr:uid="{00000000-0005-0000-0000-00006E010000}"/>
    <cellStyle name="Normal 12 2 3 2 2" xfId="3756" xr:uid="{9360D084-DB5E-461E-A13E-B94846422529}"/>
    <cellStyle name="Normal 12 2 3 3" xfId="2208" xr:uid="{E23C1F4A-746B-4B1A-A788-66B8069A8956}"/>
    <cellStyle name="Normal 12 2 3 3 2" xfId="4698" xr:uid="{6A7EB0F5-A26F-47A8-8159-F35A1AF07441}"/>
    <cellStyle name="Normal 12 2 3 4" xfId="3547" xr:uid="{52397E20-CC62-498A-B6A0-0826383FD46D}"/>
    <cellStyle name="Normal 12 2 4" xfId="718" xr:uid="{00000000-0005-0000-0000-00006F010000}"/>
    <cellStyle name="Normal 12 2 4 2" xfId="3651" xr:uid="{4377522F-EF4E-4F7C-A2DB-C1DE3A3981D7}"/>
    <cellStyle name="Normal 12 2 5" xfId="1306" xr:uid="{1831F7C4-12E4-497E-BF82-A1659D30E57F}"/>
    <cellStyle name="Normal 12 2 6" xfId="3432" xr:uid="{5A5B4FC4-902A-42B2-BE09-986297FC41CB}"/>
    <cellStyle name="Normal 12 3" xfId="483" xr:uid="{00000000-0005-0000-0000-000070010000}"/>
    <cellStyle name="Normal 12 3 2" xfId="639" xr:uid="{00000000-0005-0000-0000-000071010000}"/>
    <cellStyle name="Normal 12 3 2 2" xfId="850" xr:uid="{00000000-0005-0000-0000-000072010000}"/>
    <cellStyle name="Normal 12 3 2 2 2" xfId="3782" xr:uid="{9AB9E4FD-B9EE-4121-97FB-A06DB2CE4D90}"/>
    <cellStyle name="Normal 12 3 2 3" xfId="3573" xr:uid="{052AC7BC-F5F0-41CF-A08F-674687894C4A}"/>
    <cellStyle name="Normal 12 3 3" xfId="744" xr:uid="{00000000-0005-0000-0000-000073010000}"/>
    <cellStyle name="Normal 12 3 3 2" xfId="3677" xr:uid="{039E7C73-ED79-4353-9FA4-D6553ECEE392}"/>
    <cellStyle name="Normal 12 3 4" xfId="2233" xr:uid="{FAB73BD6-5809-47BF-965B-F055B397A81A}"/>
    <cellStyle name="Normal 12 3 5" xfId="3463" xr:uid="{6DFEF45A-C88E-4864-A14C-1707B09394F8}"/>
    <cellStyle name="Normal 12 4" xfId="587" xr:uid="{00000000-0005-0000-0000-000074010000}"/>
    <cellStyle name="Normal 12 4 2" xfId="798" xr:uid="{00000000-0005-0000-0000-000075010000}"/>
    <cellStyle name="Normal 12 4 2 2" xfId="3730" xr:uid="{14B719D6-31CA-4AC0-BE84-98A62209700E}"/>
    <cellStyle name="Normal 12 4 3" xfId="2199" xr:uid="{D9B9E22E-5861-4F8B-BB01-B2659081A43F}"/>
    <cellStyle name="Normal 12 4 3 2" xfId="4690" xr:uid="{79EC065E-A40D-4ADF-BC32-E2A6CA5F3279}"/>
    <cellStyle name="Normal 12 4 4" xfId="3521" xr:uid="{E6DCE664-7B81-4BB0-96D8-E556F808F949}"/>
    <cellStyle name="Normal 12 5" xfId="692" xr:uid="{00000000-0005-0000-0000-000076010000}"/>
    <cellStyle name="Normal 12 5 2" xfId="3625" xr:uid="{042D9BA5-74C5-4D1B-A502-B75DD3DF655C}"/>
    <cellStyle name="Normal 12 6" xfId="1305" xr:uid="{C4A3F2F2-7C80-4D10-83C5-3EFEE42D01C3}"/>
    <cellStyle name="Normal 12 7" xfId="3401" xr:uid="{FD615071-B053-4D27-9D79-AE7C5E91031B}"/>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2 2 2" xfId="3809" xr:uid="{08671A7A-2614-4FE3-815C-6DB86F62AA90}"/>
    <cellStyle name="Normal 13 2 2 2 3" xfId="3600" xr:uid="{6B027815-F29D-4528-9D00-591E6DAB225F}"/>
    <cellStyle name="Normal 13 2 2 3" xfId="771" xr:uid="{00000000-0005-0000-0000-00007C010000}"/>
    <cellStyle name="Normal 13 2 2 3 2" xfId="3704" xr:uid="{480900A6-6E11-42DA-8995-42D40AC80A6F}"/>
    <cellStyle name="Normal 13 2 2 4" xfId="2236" xr:uid="{EBBC7A27-84C2-4C2F-9425-435EFD7E8B81}"/>
    <cellStyle name="Normal 13 2 2 5" xfId="3490" xr:uid="{054363DD-9AEE-4A48-B458-EE27B1AA6F9E}"/>
    <cellStyle name="Normal 13 2 3" xfId="614" xr:uid="{00000000-0005-0000-0000-00007D010000}"/>
    <cellStyle name="Normal 13 2 3 2" xfId="825" xr:uid="{00000000-0005-0000-0000-00007E010000}"/>
    <cellStyle name="Normal 13 2 3 2 2" xfId="3757" xr:uid="{212A62C1-91BC-4C8F-8CEF-B13677232AA8}"/>
    <cellStyle name="Normal 13 2 3 3" xfId="2209" xr:uid="{665B9D62-F24E-472E-A18C-0F64BA4CB6D0}"/>
    <cellStyle name="Normal 13 2 3 3 2" xfId="4699" xr:uid="{897C62F0-1C6D-4C62-A9B3-13F24DDCC9AC}"/>
    <cellStyle name="Normal 13 2 3 4" xfId="3548" xr:uid="{08998FEF-D1F1-4EFC-B200-EC43A4750FF9}"/>
    <cellStyle name="Normal 13 2 4" xfId="719" xr:uid="{00000000-0005-0000-0000-00007F010000}"/>
    <cellStyle name="Normal 13 2 4 2" xfId="3652" xr:uid="{DB90CBEF-23AE-44A5-80FC-B1AB38EF51CC}"/>
    <cellStyle name="Normal 13 2 5" xfId="1308" xr:uid="{A58B22DC-9888-4C88-9ECA-E0DD3B68AA00}"/>
    <cellStyle name="Normal 13 2 6" xfId="3433" xr:uid="{9DAC40AC-023F-4953-B347-53BFE505A5CA}"/>
    <cellStyle name="Normal 13 3" xfId="523" xr:uid="{00000000-0005-0000-0000-000080010000}"/>
    <cellStyle name="Normal 13 3 2" xfId="675" xr:uid="{00000000-0005-0000-0000-000081010000}"/>
    <cellStyle name="Normal 13 3 2 2" xfId="886" xr:uid="{00000000-0005-0000-0000-000082010000}"/>
    <cellStyle name="Normal 13 3 2 2 2" xfId="3818" xr:uid="{B2FBDCB7-5D37-49FC-9253-030316352042}"/>
    <cellStyle name="Normal 13 3 2 3" xfId="3609" xr:uid="{32FABA79-883D-48A7-B2DB-EADDCDFFF30C}"/>
    <cellStyle name="Normal 13 3 3" xfId="780" xr:uid="{00000000-0005-0000-0000-000083010000}"/>
    <cellStyle name="Normal 13 3 3 2" xfId="3713" xr:uid="{563BAFA8-E448-4988-9D77-6A27FBB054E0}"/>
    <cellStyle name="Normal 13 3 4" xfId="2235" xr:uid="{78B253D6-BC88-4CF8-AE7F-5ED6330192B5}"/>
    <cellStyle name="Normal 13 3 5" xfId="3499" xr:uid="{7076499B-C2F0-4E92-B55D-D00981F056EA}"/>
    <cellStyle name="Normal 13 4" xfId="484" xr:uid="{00000000-0005-0000-0000-000084010000}"/>
    <cellStyle name="Normal 13 4 2" xfId="640" xr:uid="{00000000-0005-0000-0000-000085010000}"/>
    <cellStyle name="Normal 13 4 2 2" xfId="851" xr:uid="{00000000-0005-0000-0000-000086010000}"/>
    <cellStyle name="Normal 13 4 2 2 2" xfId="3783" xr:uid="{3556B275-67DF-4571-815F-960EF9202EF7}"/>
    <cellStyle name="Normal 13 4 2 3" xfId="3574" xr:uid="{FAF93325-768C-4590-98BE-0D54BD48D814}"/>
    <cellStyle name="Normal 13 4 3" xfId="745" xr:uid="{00000000-0005-0000-0000-000087010000}"/>
    <cellStyle name="Normal 13 4 3 2" xfId="3678" xr:uid="{1FA6D115-9BE7-4B6D-B70C-18C91A04F987}"/>
    <cellStyle name="Normal 13 4 4" xfId="2200" xr:uid="{7C60ACB3-08A1-406A-AB5C-075E8198CC57}"/>
    <cellStyle name="Normal 13 4 4 2" xfId="4691" xr:uid="{C4DE25F9-CC0F-48A4-A56E-F1C0F7AE58ED}"/>
    <cellStyle name="Normal 13 4 5" xfId="3464" xr:uid="{5FA35FF7-8A6A-45AA-B59F-E5D0B0072134}"/>
    <cellStyle name="Normal 13 5" xfId="588" xr:uid="{00000000-0005-0000-0000-000088010000}"/>
    <cellStyle name="Normal 13 5 2" xfId="799" xr:uid="{00000000-0005-0000-0000-000089010000}"/>
    <cellStyle name="Normal 13 5 2 2" xfId="3731" xr:uid="{8644AD11-210A-42EF-9B5B-AF7F44B73F9C}"/>
    <cellStyle name="Normal 13 5 3" xfId="3522" xr:uid="{D0CC3A7A-A3AA-4FF0-8A96-71FEFD89F890}"/>
    <cellStyle name="Normal 13 6" xfId="693" xr:uid="{00000000-0005-0000-0000-00008A010000}"/>
    <cellStyle name="Normal 13 6 2" xfId="3626" xr:uid="{E61ABA0A-B330-4BFD-9C72-4155C0CEE475}"/>
    <cellStyle name="Normal 13 7" xfId="1307" xr:uid="{0823F6CE-9006-4667-A384-5A18B24F26C4}"/>
    <cellStyle name="Normal 13 8" xfId="3402" xr:uid="{B85AEF03-6F9D-48A1-8D81-D05BD24CDA0A}"/>
    <cellStyle name="Normal 14" xfId="350" xr:uid="{00000000-0005-0000-0000-00008B010000}"/>
    <cellStyle name="Normal 14 2" xfId="525" xr:uid="{00000000-0005-0000-0000-00008C010000}"/>
    <cellStyle name="Normal 14 2 2" xfId="2210" xr:uid="{0DD9191A-8CAB-49F9-B958-B41F80B9B104}"/>
    <cellStyle name="Normal 14 2 2 2" xfId="4700" xr:uid="{4E6C1D54-262F-4CAD-AD8B-BB6BA9031262}"/>
    <cellStyle name="Normal 14 3" xfId="2237" xr:uid="{872AA135-9884-44AC-9755-B1AFEC9A8283}"/>
    <cellStyle name="Normal 14 4" xfId="2201" xr:uid="{98C646ED-8A1A-46A3-89D7-0C10946966BA}"/>
    <cellStyle name="Normal 14 4 2" xfId="4692" xr:uid="{9EEBF99A-AE95-43FF-8905-F23CA47C230E}"/>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2 2" xfId="3817" xr:uid="{3C9A48A3-4420-4E39-8186-CE88FEB5476A}"/>
    <cellStyle name="Normal 15 2 2 2 3" xfId="2957" xr:uid="{E0387569-ACE5-4B09-B2B5-568300CC1555}"/>
    <cellStyle name="Normal 15 2 2 2 3 2" xfId="5392" xr:uid="{1949A3F0-89EF-4187-B028-D8F47F50D96D}"/>
    <cellStyle name="Normal 15 2 2 2 4" xfId="3608" xr:uid="{DA1CA481-F66F-4C2A-A293-5822BD6695E2}"/>
    <cellStyle name="Normal 15 2 2 3" xfId="779" xr:uid="{00000000-0005-0000-0000-000092010000}"/>
    <cellStyle name="Normal 15 2 2 3 2" xfId="3712" xr:uid="{BA996C26-CE78-4074-AF13-D7BEFDFA15B7}"/>
    <cellStyle name="Normal 15 2 2 4" xfId="2119" xr:uid="{FACAD500-77C1-497F-AA6B-1548A0E50F44}"/>
    <cellStyle name="Normal 15 2 2 4 2" xfId="4636" xr:uid="{D94930F4-9598-4046-9A56-7EE2FF8ECDB5}"/>
    <cellStyle name="Normal 15 2 2 5" xfId="3498" xr:uid="{E9594448-F445-4851-8753-3707764C88E2}"/>
    <cellStyle name="Normal 15 2 3" xfId="622" xr:uid="{00000000-0005-0000-0000-000093010000}"/>
    <cellStyle name="Normal 15 2 3 2" xfId="833" xr:uid="{00000000-0005-0000-0000-000094010000}"/>
    <cellStyle name="Normal 15 2 3 2 2" xfId="3765" xr:uid="{064CF673-2985-48A7-BC34-045482DD8BF3}"/>
    <cellStyle name="Normal 15 2 3 3" xfId="2376" xr:uid="{F6B08547-CBDB-4E30-84B3-15BCB12EF944}"/>
    <cellStyle name="Normal 15 2 3 3 2" xfId="4811" xr:uid="{F19067C9-4C98-4CD2-B02E-3A6B64ACFB1E}"/>
    <cellStyle name="Normal 15 2 3 4" xfId="3556" xr:uid="{1AC56A3A-ED37-4D3B-B0F7-94AE59ED0465}"/>
    <cellStyle name="Normal 15 2 4" xfId="727" xr:uid="{00000000-0005-0000-0000-000095010000}"/>
    <cellStyle name="Normal 15 2 4 2" xfId="3660" xr:uid="{E4423D4D-DDDC-4D47-A79E-D3834F25B2A8}"/>
    <cellStyle name="Normal 15 2 5" xfId="1310" xr:uid="{B1ACDB92-0B5B-4A74-B56B-82E695355E53}"/>
    <cellStyle name="Normal 15 2 5 2" xfId="3941" xr:uid="{E1A2D4D6-0D73-4B3A-8861-422CBF339342}"/>
    <cellStyle name="Normal 15 2 6" xfId="3441" xr:uid="{8A4A1F97-8D83-4507-B2E6-3E30FE36A56C}"/>
    <cellStyle name="Normal 15 3" xfId="492" xr:uid="{00000000-0005-0000-0000-000096010000}"/>
    <cellStyle name="Normal 15 3 2" xfId="648" xr:uid="{00000000-0005-0000-0000-000097010000}"/>
    <cellStyle name="Normal 15 3 2 2" xfId="859" xr:uid="{00000000-0005-0000-0000-000098010000}"/>
    <cellStyle name="Normal 15 3 2 2 2" xfId="3791" xr:uid="{88DBD3FF-D4F3-4F11-96C9-501CEF9F2ABA}"/>
    <cellStyle name="Normal 15 3 2 3" xfId="2787" xr:uid="{61851684-E9E0-43D1-AE13-D0AAF5A67777}"/>
    <cellStyle name="Normal 15 3 2 3 2" xfId="5222" xr:uid="{904C6574-44D4-4A08-B9E9-AD20F4CCABFF}"/>
    <cellStyle name="Normal 15 3 2 4" xfId="3582" xr:uid="{1124AB39-9A31-42EA-B2DF-C48B5A1499EB}"/>
    <cellStyle name="Normal 15 3 3" xfId="753" xr:uid="{00000000-0005-0000-0000-000099010000}"/>
    <cellStyle name="Normal 15 3 3 2" xfId="3686" xr:uid="{8D6737F4-5D31-45E5-B3B7-2CE4CC66F0DD}"/>
    <cellStyle name="Normal 15 3 4" xfId="1949" xr:uid="{E3E29C29-2977-4ADE-A2BC-351F8CE28D0D}"/>
    <cellStyle name="Normal 15 3 4 2" xfId="4466" xr:uid="{C8B32E0E-ECB0-474E-8417-86F7A927ABAE}"/>
    <cellStyle name="Normal 15 3 5" xfId="3472" xr:uid="{99CBEFD2-53AD-43E8-B61B-949E4A5210BA}"/>
    <cellStyle name="Normal 15 4" xfId="596" xr:uid="{00000000-0005-0000-0000-00009A010000}"/>
    <cellStyle name="Normal 15 4 2" xfId="807" xr:uid="{00000000-0005-0000-0000-00009B010000}"/>
    <cellStyle name="Normal 15 4 2 2" xfId="3739" xr:uid="{CB339ABD-9C13-4FE9-BAD9-FBE1222F67F5}"/>
    <cellStyle name="Normal 15 4 3" xfId="2250" xr:uid="{16D423AB-C584-47A5-8EB6-A13A83539A06}"/>
    <cellStyle name="Normal 15 4 3 2" xfId="4715" xr:uid="{1B418C50-4107-4630-8475-B15F5457E3C5}"/>
    <cellStyle name="Normal 15 4 4" xfId="3530" xr:uid="{FABDA8FA-703B-49F9-8957-3B3C759C2E43}"/>
    <cellStyle name="Normal 15 5" xfId="701" xr:uid="{00000000-0005-0000-0000-00009C010000}"/>
    <cellStyle name="Normal 15 5 2" xfId="2375" xr:uid="{D210574B-B941-466F-AE6F-1D16F5B7C128}"/>
    <cellStyle name="Normal 15 5 2 2" xfId="4810" xr:uid="{548AAD45-A45A-4530-8173-4CAB4B5447E2}"/>
    <cellStyle name="Normal 15 5 3" xfId="3634" xr:uid="{66D21796-EF58-4A27-BF1D-69A85A5F5723}"/>
    <cellStyle name="Normal 15 6" xfId="1309" xr:uid="{9269CDDA-494E-4B6C-B353-2DF34A2C7E51}"/>
    <cellStyle name="Normal 15 6 2" xfId="3940" xr:uid="{16C9D86E-4BE8-40D4-BD4D-EBB0D0399BC4}"/>
    <cellStyle name="Normal 15 7" xfId="3410" xr:uid="{F4616C54-6863-4789-A84D-A09A55AF2CCB}"/>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2 2 2" xfId="5393" xr:uid="{301BA111-A1FB-4C65-842A-4B19CE0CA061}"/>
    <cellStyle name="Normal 16 2 2 3" xfId="4637" xr:uid="{B83FEF0A-B120-4FD5-8437-59D9FDF443A3}"/>
    <cellStyle name="Normal 16 2 3" xfId="2378" xr:uid="{5F37D00A-41B4-4108-A70B-72EB3368C309}"/>
    <cellStyle name="Normal 16 2 3 2" xfId="4813" xr:uid="{52012FAC-52B7-4EB1-B70A-BD48BDD1D2E8}"/>
    <cellStyle name="Normal 16 2 4" xfId="3943" xr:uid="{1325E1E3-22BC-4586-B686-D0C8E748E1F6}"/>
    <cellStyle name="Normal 16 3" xfId="1950" xr:uid="{4C03A992-2D06-4BBB-83AB-E80333C81C71}"/>
    <cellStyle name="Normal 16 3 2" xfId="2788" xr:uid="{84112764-30AB-4764-A843-B48178873FFF}"/>
    <cellStyle name="Normal 16 3 2 2" xfId="5223" xr:uid="{48914835-A031-47B6-94E2-019989BED433}"/>
    <cellStyle name="Normal 16 3 3" xfId="4467" xr:uid="{92A9540D-7EF8-4281-B719-286311C352D8}"/>
    <cellStyle name="Normal 16 4" xfId="2377" xr:uid="{D44DFBB8-C2DF-4C80-95C7-AA091B75CCA1}"/>
    <cellStyle name="Normal 16 4 2" xfId="4812" xr:uid="{C387E5CA-6381-4973-9B99-2A597AD7F875}"/>
    <cellStyle name="Normal 16 5" xfId="1311" xr:uid="{D79D8932-4180-4FAF-BF13-F3546DA2C8DC}"/>
    <cellStyle name="Normal 16 5 2" xfId="3942" xr:uid="{5F2F03AC-5737-483F-A138-F44999ABEB8B}"/>
    <cellStyle name="Normal 165" xfId="2284" xr:uid="{B8C1ABD9-4EDC-4849-8C1E-1B841AA9516A}"/>
    <cellStyle name="Normal 165 2" xfId="4719" xr:uid="{2134C2C3-4CB6-423A-BFFB-02204DC26EA3}"/>
    <cellStyle name="Normal 168" xfId="2285" xr:uid="{9DB8BC59-033A-4D3A-9793-1A40E8FD21A2}"/>
    <cellStyle name="Normal 168 2" xfId="4720" xr:uid="{534BEE7F-B2C4-4497-A789-98A9EEF4EF2D}"/>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2 2 2" xfId="5394" xr:uid="{E89BF2BB-2BB7-4BE3-8741-B3545ABA1E75}"/>
    <cellStyle name="Normal 17 2 2 2 3" xfId="3792" xr:uid="{0B247C12-EEF4-40E2-9DA0-4E52B6C7D5D6}"/>
    <cellStyle name="Normal 17 2 2 3" xfId="2121" xr:uid="{33AA9152-B9EF-4F9C-9878-D7635051E323}"/>
    <cellStyle name="Normal 17 2 2 3 2" xfId="4638" xr:uid="{49E5FC20-3E4F-4D2C-BF07-7FBAEDC66B4B}"/>
    <cellStyle name="Normal 17 2 2 4" xfId="3583" xr:uid="{98F663D0-0EDB-4BF2-8992-4C3EE52F2D45}"/>
    <cellStyle name="Normal 17 2 3" xfId="754" xr:uid="{00000000-0005-0000-0000-0000A2010000}"/>
    <cellStyle name="Normal 17 2 3 2" xfId="2380" xr:uid="{69B432DD-A864-45EC-A6B7-D1DFA71D9ADF}"/>
    <cellStyle name="Normal 17 2 3 2 2" xfId="4815" xr:uid="{E92DFAAD-6FB1-4B25-BBD0-E565F09F740B}"/>
    <cellStyle name="Normal 17 2 3 3" xfId="3687" xr:uid="{65E19AF4-7EAD-4AFF-BD09-BCB5F2A84B7D}"/>
    <cellStyle name="Normal 17 2 4" xfId="1314" xr:uid="{D6A1770A-5520-4769-A95B-CF920564037F}"/>
    <cellStyle name="Normal 17 2 4 2" xfId="3945" xr:uid="{B30DF4DD-E61F-4F46-AD4A-701CF3197806}"/>
    <cellStyle name="Normal 17 2 5" xfId="3473" xr:uid="{E689616D-EB36-4967-9328-8C3D5BF58832}"/>
    <cellStyle name="Normal 17 3" xfId="597" xr:uid="{00000000-0005-0000-0000-0000A3010000}"/>
    <cellStyle name="Normal 17 3 2" xfId="808" xr:uid="{00000000-0005-0000-0000-0000A4010000}"/>
    <cellStyle name="Normal 17 3 2 2" xfId="2789" xr:uid="{9C97885F-EC3A-460F-B574-D10D4676B590}"/>
    <cellStyle name="Normal 17 3 2 2 2" xfId="5224" xr:uid="{9213338B-E9D8-402C-8394-91539927DAF2}"/>
    <cellStyle name="Normal 17 3 2 3" xfId="3740" xr:uid="{843409E5-BD94-43AB-94FD-FD70A9CB58BA}"/>
    <cellStyle name="Normal 17 3 3" xfId="1951" xr:uid="{0C529913-0AD0-4082-85CE-C6EC05C7D33D}"/>
    <cellStyle name="Normal 17 3 3 2" xfId="4468" xr:uid="{E5F50EF6-576F-490C-9E52-FCA892E80892}"/>
    <cellStyle name="Normal 17 3 4" xfId="3531" xr:uid="{A2561A19-115F-4A09-A21B-F409147989A5}"/>
    <cellStyle name="Normal 17 4" xfId="702" xr:uid="{00000000-0005-0000-0000-0000A5010000}"/>
    <cellStyle name="Normal 17 4 2" xfId="2379" xr:uid="{9C27CD71-70FB-4874-BE7D-383D249388BC}"/>
    <cellStyle name="Normal 17 4 2 2" xfId="4814" xr:uid="{E2C23106-CB8B-47DE-9F42-BBE8EF6A81CF}"/>
    <cellStyle name="Normal 17 4 3" xfId="3635" xr:uid="{F6BB82E0-06CD-4AF4-B85F-24ABEC3DD4E4}"/>
    <cellStyle name="Normal 17 5" xfId="1313" xr:uid="{2A8E8EB0-E351-41B4-B3ED-A9DE8ED5AFA5}"/>
    <cellStyle name="Normal 17 5 2" xfId="3944" xr:uid="{4492F707-6149-495F-8FC5-1CC1B98899F0}"/>
    <cellStyle name="Normal 17 6" xfId="3411" xr:uid="{AE8665FB-3ECC-452F-99C0-925F19291047}"/>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2 2 2" xfId="5395" xr:uid="{62EB448F-7669-43C7-B848-B14FF15C6D83}"/>
    <cellStyle name="Normal 18 2 2 3" xfId="4639" xr:uid="{DB8D48F2-F732-4A51-94C2-E4257405C49B}"/>
    <cellStyle name="Normal 18 2 3" xfId="2382" xr:uid="{D74C2703-BCB4-424E-BFD4-4FFEED7732C1}"/>
    <cellStyle name="Normal 18 2 3 2" xfId="4817" xr:uid="{8CDE6BB5-FAAA-4826-917C-A9FB6F2F484B}"/>
    <cellStyle name="Normal 18 2 4" xfId="3947" xr:uid="{3865105E-4B9F-442A-BFEA-CC768221EC36}"/>
    <cellStyle name="Normal 18 3" xfId="1952" xr:uid="{6DDD70DF-9106-4F18-A395-3CDB68AAFC87}"/>
    <cellStyle name="Normal 18 3 2" xfId="2790" xr:uid="{1E990523-948E-4826-A0B1-8C611AB2E1FA}"/>
    <cellStyle name="Normal 18 3 2 2" xfId="5225" xr:uid="{19F911FF-7B1E-4206-9923-501D2DC3D2BD}"/>
    <cellStyle name="Normal 18 3 3" xfId="4469" xr:uid="{71EE2AB4-D8B7-4AA9-8303-3C951411F098}"/>
    <cellStyle name="Normal 18 4" xfId="2381" xr:uid="{2968BD70-1B29-40B6-8420-4CEDE7353D2B}"/>
    <cellStyle name="Normal 18 4 2" xfId="4816" xr:uid="{90B915B3-376C-481E-9934-822AE79BB255}"/>
    <cellStyle name="Normal 18 5" xfId="1315" xr:uid="{D3D87B67-D586-4984-96D1-48DD869CFCA4}"/>
    <cellStyle name="Normal 18 5 2" xfId="3946" xr:uid="{60E91AA6-D683-499E-A395-9A733B36681F}"/>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2 2 2" xfId="5396" xr:uid="{B91DC0D4-B0F5-4A71-8EE2-7375C2FE2063}"/>
    <cellStyle name="Normal 19 2 2 3" xfId="4640" xr:uid="{2EF54178-05F6-42D5-B318-B46E8CD9966C}"/>
    <cellStyle name="Normal 19 2 3" xfId="2384" xr:uid="{CD542455-9614-4416-9C89-CC59F53D741A}"/>
    <cellStyle name="Normal 19 2 3 2" xfId="4819" xr:uid="{6B4E1648-CC67-40FE-A7F6-6A0126F1B637}"/>
    <cellStyle name="Normal 19 2 4" xfId="3949" xr:uid="{54E37618-FFC8-4D3D-A672-C9ADA5244711}"/>
    <cellStyle name="Normal 19 3" xfId="1953" xr:uid="{BA1D3E27-1356-44FA-AC9F-02773BD89958}"/>
    <cellStyle name="Normal 19 3 2" xfId="2791" xr:uid="{31CC1185-EAB4-4382-BD43-BC7F204D14B4}"/>
    <cellStyle name="Normal 19 3 2 2" xfId="5226" xr:uid="{83F6BB47-C23D-4A89-9AE1-53AB9DAF5D41}"/>
    <cellStyle name="Normal 19 3 3" xfId="4470" xr:uid="{1D98A2D9-011B-4A14-968E-8C4BB40F2797}"/>
    <cellStyle name="Normal 19 4" xfId="2383" xr:uid="{6A27CE8B-B996-4E34-AFCC-FB006C92EFC9}"/>
    <cellStyle name="Normal 19 4 2" xfId="4818" xr:uid="{5963CBD8-A5E6-4F0A-9CF2-88D23B3A16BC}"/>
    <cellStyle name="Normal 19 5" xfId="1317" xr:uid="{227A798D-C2BB-45E1-A183-962A3DAA4356}"/>
    <cellStyle name="Normal 19 5 2" xfId="3948" xr:uid="{DFA1CC99-7CAF-48D8-A55A-9A33064157AF}"/>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2 2 2" xfId="5287" xr:uid="{43ED6F18-F275-4B46-BEC5-76715AB7894B}"/>
    <cellStyle name="Normal 2 11 2 2 3" xfId="4531" xr:uid="{40B6A095-6515-4E5F-8AED-5AD04080B85E}"/>
    <cellStyle name="Normal 2 11 2 3" xfId="2386" xr:uid="{66ACB7DF-CF30-4668-88BF-408516A9A742}"/>
    <cellStyle name="Normal 2 11 2 3 2" xfId="4821" xr:uid="{A99BD8FD-E760-416E-9CD7-A66F6E8F7FAA}"/>
    <cellStyle name="Normal 2 11 2 4" xfId="3951" xr:uid="{0E567452-956A-4904-AFF8-550956D8BA52}"/>
    <cellStyle name="Normal 2 11 3" xfId="1844" xr:uid="{783999FE-24AD-42C4-9760-46E8091D4CD2}"/>
    <cellStyle name="Normal 2 11 3 2" xfId="2682" xr:uid="{9E8F8C7D-DE58-4371-AB40-92ABC3D5F7E4}"/>
    <cellStyle name="Normal 2 11 3 2 2" xfId="5117" xr:uid="{C52970B8-6F52-4CD1-86F4-F0DC5B0A2ACA}"/>
    <cellStyle name="Normal 2 11 3 3" xfId="4361" xr:uid="{106F619A-3B1B-4CD8-A917-CEBA823ACC97}"/>
    <cellStyle name="Normal 2 11 4" xfId="2385" xr:uid="{A7EAE794-DD64-4738-BA0D-3AEA1FAA70F9}"/>
    <cellStyle name="Normal 2 11 4 2" xfId="4820" xr:uid="{EFC0544F-EA8E-45E9-B391-74BEBDD6948A}"/>
    <cellStyle name="Normal 2 11 5" xfId="3950" xr:uid="{8992F2A1-5AF2-4A44-AC30-A41621146585}"/>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2 2" xfId="5397" xr:uid="{3DC3652D-B002-4353-BA6D-A2399D8FDE87}"/>
    <cellStyle name="Normal 20 2 2 3" xfId="2124" xr:uid="{169EB7EC-60EA-4449-8AAA-2BBA501DFD3C}"/>
    <cellStyle name="Normal 20 2 2 3 2" xfId="4641" xr:uid="{24AD87CB-CA1C-4127-BF94-7EEE0EB31DB0}"/>
    <cellStyle name="Normal 20 2 2 4" xfId="3766" xr:uid="{66E25F9E-5BEE-4F15-9528-5C77E952B8CE}"/>
    <cellStyle name="Normal 20 2 3" xfId="2388" xr:uid="{BB414916-797E-4DA0-B6E5-C48AF6F117D0}"/>
    <cellStyle name="Normal 20 2 3 2" xfId="4823" xr:uid="{2C04255B-0D5D-468A-8E96-064841BBB988}"/>
    <cellStyle name="Normal 20 2 4" xfId="1351" xr:uid="{38BAB4FA-DBFB-4A24-AC7F-71CFFD4EB269}"/>
    <cellStyle name="Normal 20 2 4 2" xfId="3953" xr:uid="{A59EE2CE-B76B-4452-BF23-7BD22CDAE0DC}"/>
    <cellStyle name="Normal 20 2 5" xfId="3557" xr:uid="{C10EAF16-4439-4F1E-A07D-176A43248214}"/>
    <cellStyle name="Normal 20 3" xfId="728" xr:uid="{00000000-0005-0000-0000-0000AD010000}"/>
    <cellStyle name="Normal 20 3 2" xfId="2792" xr:uid="{2289E143-5F1A-4D0E-9750-2160A421F150}"/>
    <cellStyle name="Normal 20 3 2 2" xfId="5227" xr:uid="{622881A6-6084-47E5-ADAF-8E2A8A089ED7}"/>
    <cellStyle name="Normal 20 3 3" xfId="1954" xr:uid="{72E24B07-FEC6-44DF-B30C-C6B1BF7B9765}"/>
    <cellStyle name="Normal 20 3 3 2" xfId="4471" xr:uid="{AA833831-B161-4D11-9B3C-E4953D11C5C2}"/>
    <cellStyle name="Normal 20 3 4" xfId="3661" xr:uid="{57286AE5-4C27-4B56-AF7C-94FA56B78C12}"/>
    <cellStyle name="Normal 20 4" xfId="2387" xr:uid="{D696C344-F064-451F-854E-ADBEC68ED8D4}"/>
    <cellStyle name="Normal 20 4 2" xfId="4822" xr:uid="{6B67119D-22CA-456B-B4B0-00FE7F75F049}"/>
    <cellStyle name="Normal 20 5" xfId="1350" xr:uid="{80F78A6F-7B63-4875-ABA9-ABF5ABAFA689}"/>
    <cellStyle name="Normal 20 5 2" xfId="3952" xr:uid="{065DBBD5-52F9-47E2-9CF3-956D7D0B107A}"/>
    <cellStyle name="Normal 20 6" xfId="3442" xr:uid="{4D0618BF-5EFA-4225-89B1-BD0372D48FDF}"/>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2 2 2" xfId="5398" xr:uid="{C2D4B118-C01F-4CEC-B9D7-26C04167F36D}"/>
    <cellStyle name="Normal 21 2 2 3" xfId="4642" xr:uid="{432C66DD-4C07-4DA9-8622-B122701246FE}"/>
    <cellStyle name="Normal 21 2 3" xfId="2390" xr:uid="{91CE1401-BE1F-45BF-A152-56FA5AFA48C7}"/>
    <cellStyle name="Normal 21 2 3 2" xfId="4825" xr:uid="{D413519D-DFA1-49B1-889C-8524820492A3}"/>
    <cellStyle name="Normal 21 2 4" xfId="1353" xr:uid="{7DD5D63B-E42A-45A2-8B1F-BFD010A2AFCD}"/>
    <cellStyle name="Normal 21 2 4 2" xfId="3955" xr:uid="{85AA1B57-890C-45CA-9278-CFA9236E8CED}"/>
    <cellStyle name="Normal 21 3" xfId="1955" xr:uid="{600D905C-D79A-48BF-97C0-7952719E8ECF}"/>
    <cellStyle name="Normal 21 3 2" xfId="2793" xr:uid="{64CB2E86-D41C-4B35-93AE-3ABD982EEEFE}"/>
    <cellStyle name="Normal 21 3 2 2" xfId="5228" xr:uid="{F2845472-DEAD-4F30-9D7D-5BD71B1A8D65}"/>
    <cellStyle name="Normal 21 3 3" xfId="4472" xr:uid="{9DBFDA4B-667A-4D05-9B5A-7850B69D7BC7}"/>
    <cellStyle name="Normal 21 4" xfId="2389" xr:uid="{1A457300-7421-4804-8D1C-D2C75AD26C19}"/>
    <cellStyle name="Normal 21 4 2" xfId="4824" xr:uid="{DF6C1792-2487-4802-AC84-020612F0C991}"/>
    <cellStyle name="Normal 21 5" xfId="1352" xr:uid="{C4E9EFBD-D3E7-4156-986A-830FD7DEB25D}"/>
    <cellStyle name="Normal 21 5 2" xfId="3954" xr:uid="{929CDAFB-7288-4D86-8E48-C31D084C434A}"/>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2 2 2" xfId="5399" xr:uid="{E7A329D6-691C-4343-A9B2-286D6787B43C}"/>
    <cellStyle name="Normal 22 2 2 3" xfId="4643" xr:uid="{251CA35B-8CF2-4023-A071-601F50829A79}"/>
    <cellStyle name="Normal 22 2 3" xfId="2392" xr:uid="{E83A219D-4400-493C-8A05-E344A27580D9}"/>
    <cellStyle name="Normal 22 2 3 2" xfId="4827" xr:uid="{9D8743E9-12F0-4087-9382-923E72E329F8}"/>
    <cellStyle name="Normal 22 2 4" xfId="1355" xr:uid="{CAE9DF9A-0F53-4FD4-87E4-9FEBF4FCC933}"/>
    <cellStyle name="Normal 22 2 4 2" xfId="3957" xr:uid="{015B48EE-0DD1-4E4E-9D2F-B54BB0C62D82}"/>
    <cellStyle name="Normal 22 3" xfId="1956" xr:uid="{0A17F3A3-886B-42F6-A667-28C933F3176F}"/>
    <cellStyle name="Normal 22 3 2" xfId="2794" xr:uid="{A042C05D-6080-40D8-8BDB-AA3C083E144C}"/>
    <cellStyle name="Normal 22 3 2 2" xfId="5229" xr:uid="{9A48BDCC-470D-4B03-8493-3E58673D38BC}"/>
    <cellStyle name="Normal 22 3 3" xfId="4473" xr:uid="{B54FC859-A40E-47E7-BBED-5379690DB0DF}"/>
    <cellStyle name="Normal 22 4" xfId="2391" xr:uid="{8172BACF-4EBF-49DD-96A1-E3EF1FCD0A27}"/>
    <cellStyle name="Normal 22 4 2" xfId="4826" xr:uid="{298D82FD-E34C-4399-875C-086DB8786173}"/>
    <cellStyle name="Normal 22 5" xfId="1354" xr:uid="{7A2D3203-3B34-4E82-B9B3-C79CBECC613C}"/>
    <cellStyle name="Normal 22 5 2" xfId="3956" xr:uid="{524D7972-82A3-4DA5-96A6-5376C9C58D5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2 2 2" xfId="5400" xr:uid="{AB5EF205-8DA9-45E1-8163-7F04988F3972}"/>
    <cellStyle name="Normal 23 2 2 3" xfId="4644" xr:uid="{43EFF616-7460-4FB4-9DD9-D5325474BE3E}"/>
    <cellStyle name="Normal 23 2 3" xfId="2394" xr:uid="{05B91AC1-61A5-4480-8FF3-DA4F87F269A4}"/>
    <cellStyle name="Normal 23 2 3 2" xfId="4829" xr:uid="{126CD790-CCA4-4B31-9D5C-CFBE05800D10}"/>
    <cellStyle name="Normal 23 2 4" xfId="1357" xr:uid="{9C686519-B3CD-43C4-9470-B4BE992CA98E}"/>
    <cellStyle name="Normal 23 2 4 2" xfId="3959" xr:uid="{E6647A56-A34A-4376-8141-73DBCA9B1101}"/>
    <cellStyle name="Normal 23 2 5" xfId="3714" xr:uid="{F3F96F2E-758B-4C79-B5F0-3081F1A8115E}"/>
    <cellStyle name="Normal 23 3" xfId="1957" xr:uid="{3EAB5E34-AC6D-4489-9CC0-584BBC157D23}"/>
    <cellStyle name="Normal 23 3 2" xfId="2795" xr:uid="{25292699-2F30-4E41-9A4B-AF7181E133EF}"/>
    <cellStyle name="Normal 23 3 2 2" xfId="5230" xr:uid="{ADE08D11-4937-4733-92A3-2A7760221EB7}"/>
    <cellStyle name="Normal 23 3 3" xfId="4474" xr:uid="{93A61AAC-24B5-4832-9F53-A9ED99038B0D}"/>
    <cellStyle name="Normal 23 4" xfId="2393" xr:uid="{CE0FBA6F-460C-4DA9-8588-806D4FDDF239}"/>
    <cellStyle name="Normal 23 4 2" xfId="4828" xr:uid="{FC892AF1-CB9F-43E2-A1A6-CC475625E231}"/>
    <cellStyle name="Normal 23 5" xfId="1356" xr:uid="{F9F1A23E-B674-4C89-A948-C50929D25E12}"/>
    <cellStyle name="Normal 23 5 2" xfId="3958" xr:uid="{839AD1A7-AE2F-42AD-9309-CAD1D673DF00}"/>
    <cellStyle name="Normal 23 6" xfId="3500" xr:uid="{8BBC8004-E123-43CA-BC29-BA8E9666221C}"/>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2 2 2" xfId="5401" xr:uid="{C1EF9FE8-AF48-4956-9962-0B6F066F1BBC}"/>
    <cellStyle name="Normal 24 2 2 3" xfId="4645" xr:uid="{7B0F988D-EFBF-43F7-94CA-CD8A9BBDF8B8}"/>
    <cellStyle name="Normal 24 2 3" xfId="2396" xr:uid="{06B09A4F-BE22-49C8-9E00-950EAD5A6EB3}"/>
    <cellStyle name="Normal 24 2 3 2" xfId="4831" xr:uid="{FD97315B-DEB8-41FF-A8A9-9BAC74C7B44D}"/>
    <cellStyle name="Normal 24 2 4" xfId="3961" xr:uid="{83E4D351-34FD-4B93-BBB9-65D051438488}"/>
    <cellStyle name="Normal 24 3" xfId="1958" xr:uid="{5A078C6E-8CBC-420B-A4D5-B1BC2731A8C7}"/>
    <cellStyle name="Normal 24 3 2" xfId="2796" xr:uid="{29B42199-9B35-475C-826C-37C07583E2ED}"/>
    <cellStyle name="Normal 24 3 2 2" xfId="5231" xr:uid="{B205D298-8ACD-4CC1-BB6D-8EBFC9264B82}"/>
    <cellStyle name="Normal 24 3 3" xfId="4475" xr:uid="{86670CF5-BDF9-470A-9821-2D14E08F0CFE}"/>
    <cellStyle name="Normal 24 4" xfId="2395" xr:uid="{C1F5721B-0063-4118-8D42-FFDE4016C75E}"/>
    <cellStyle name="Normal 24 4 2" xfId="4830" xr:uid="{339AC804-8004-40B0-8D61-1671570175BF}"/>
    <cellStyle name="Normal 24 5" xfId="1358" xr:uid="{6610B6C5-9C18-4469-8A25-748B600F0E4A}"/>
    <cellStyle name="Normal 24 5 2" xfId="3960" xr:uid="{5E7D1F7C-9D4C-464B-B980-B4D4AA8142D3}"/>
    <cellStyle name="Normal 24 6" xfId="3819" xr:uid="{5964A967-47C5-4B65-B6F4-C23999056BC9}"/>
    <cellStyle name="Normal 25" xfId="892" xr:uid="{68006706-7F3A-4028-8E01-529886742ED7}"/>
    <cellStyle name="Normal 25 2" xfId="2967" xr:uid="{F82BFECA-AD3A-472B-925A-977DFB79C09B}"/>
    <cellStyle name="Normal 25 2 2" xfId="5402" xr:uid="{C9F53040-DB38-496B-BC14-DBDF5E0F4967}"/>
    <cellStyle name="Normal 25 3" xfId="3823" xr:uid="{2AB35E4E-E4B9-48A6-8AE7-B47E144414BB}"/>
    <cellStyle name="Normal 26" xfId="2129" xr:uid="{1C43A721-B051-4254-9E3D-D6AF18C32F81}"/>
    <cellStyle name="Normal 26 2" xfId="4646" xr:uid="{433911DF-0B34-46F9-8F71-7D92F0D55C3A}"/>
    <cellStyle name="Normal 27" xfId="2172" xr:uid="{36520028-2908-4756-BB66-0C08F2B9715E}"/>
    <cellStyle name="Normal 27 2" xfId="4673" xr:uid="{75A589F4-23B6-4A97-AAB9-BC542D03198B}"/>
    <cellStyle name="Normal 28" xfId="2143" xr:uid="{0966DCF3-83EC-4692-9616-FECEED1FC19D}"/>
    <cellStyle name="Normal 28 2" xfId="2269" xr:uid="{85436D53-DF83-4D9D-9232-9F47D4D8C51E}"/>
    <cellStyle name="Normal 28 2 2" xfId="4717" xr:uid="{968DF470-00E3-4225-A6BD-F3DCF717A1D6}"/>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10 2" xfId="4833" xr:uid="{E9E743AF-101E-4BD4-BC77-185743C15636}"/>
    <cellStyle name="Normal 3 3 11" xfId="3963" xr:uid="{A2A470E7-028B-4F73-9E65-BE53B6C355FC}"/>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2 2 2" xfId="5292" xr:uid="{CFA9E721-B1E2-457B-A137-430861CA0A2E}"/>
    <cellStyle name="Normal 3 3 2 2 2 2 2 2 3" xfId="4536" xr:uid="{12D5B55F-26D8-421E-B12D-48CF3F0F9BA0}"/>
    <cellStyle name="Normal 3 3 2 2 2 2 2 3" xfId="2403" xr:uid="{40FB1E3D-79C0-4741-90A1-776097BFC2BF}"/>
    <cellStyle name="Normal 3 3 2 2 2 2 2 3 2" xfId="4838" xr:uid="{954D6A02-AB05-41EA-940E-B5B22FFF3D97}"/>
    <cellStyle name="Normal 3 3 2 2 2 2 2 4" xfId="3968" xr:uid="{0FF2E7DB-0AE7-44C5-B21A-E3E4A33A8708}"/>
    <cellStyle name="Normal 3 3 2 2 2 2 3" xfId="1849" xr:uid="{D30F4E70-3860-463F-8105-71D29D781F0C}"/>
    <cellStyle name="Normal 3 3 2 2 2 2 3 2" xfId="2687" xr:uid="{C7CCC6EA-161F-4F25-AC1F-F1F82C3FB49D}"/>
    <cellStyle name="Normal 3 3 2 2 2 2 3 2 2" xfId="5122" xr:uid="{02450BBA-59F1-4FA5-ADC6-6BF4E67FDD45}"/>
    <cellStyle name="Normal 3 3 2 2 2 2 3 3" xfId="4366" xr:uid="{B0AB3D4B-F8E4-4784-8889-A7D3315AC492}"/>
    <cellStyle name="Normal 3 3 2 2 2 2 4" xfId="2402" xr:uid="{F74A138B-AB39-4613-8474-46BAEE1290CA}"/>
    <cellStyle name="Normal 3 3 2 2 2 2 4 2" xfId="4837" xr:uid="{D5B1A4DE-B468-4D85-B40E-7AABAF31CB2A}"/>
    <cellStyle name="Normal 3 3 2 2 2 2 5" xfId="3967" xr:uid="{DAF40205-9F53-4285-BD1E-5BCFF5DB6B1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2 2 2" xfId="5293" xr:uid="{18BC12D3-3BA7-42C9-8040-D59DF97B2B9F}"/>
    <cellStyle name="Normal 3 3 2 2 2 3 2 2 3" xfId="4537" xr:uid="{40A24C32-DD81-44CC-A4B2-89555DBAFF27}"/>
    <cellStyle name="Normal 3 3 2 2 2 3 2 3" xfId="2405" xr:uid="{4559754D-F333-4590-A20D-56169282588D}"/>
    <cellStyle name="Normal 3 3 2 2 2 3 2 3 2" xfId="4840" xr:uid="{82E385C4-CB86-402C-93DD-18527BFB15FD}"/>
    <cellStyle name="Normal 3 3 2 2 2 3 2 4" xfId="3970" xr:uid="{608CFF42-4626-4B59-B2FA-6308A1A90D4B}"/>
    <cellStyle name="Normal 3 3 2 2 2 3 3" xfId="1850" xr:uid="{292991B7-DAE1-4619-8C3C-D5656DA5BD4D}"/>
    <cellStyle name="Normal 3 3 2 2 2 3 3 2" xfId="2688" xr:uid="{1A2507BD-0F97-4C8D-A19B-20D0D1BC7FE1}"/>
    <cellStyle name="Normal 3 3 2 2 2 3 3 2 2" xfId="5123" xr:uid="{1ED7135E-7376-485D-B265-E2A337F25770}"/>
    <cellStyle name="Normal 3 3 2 2 2 3 3 3" xfId="4367" xr:uid="{DF06B914-10D3-400A-AAFD-77140C8EF5F6}"/>
    <cellStyle name="Normal 3 3 2 2 2 3 4" xfId="2404" xr:uid="{B959B3A4-0E50-46BC-820E-F2B82706E62B}"/>
    <cellStyle name="Normal 3 3 2 2 2 3 4 2" xfId="4839" xr:uid="{305CF1F4-FC55-44E3-B57E-E250EC135791}"/>
    <cellStyle name="Normal 3 3 2 2 2 3 5" xfId="3969" xr:uid="{FA1B0713-2FE0-46F7-97F6-E7C8F6A38E74}"/>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2 2 2" xfId="5291" xr:uid="{82455E6E-E87E-467A-AFE5-1EA81F5654BD}"/>
    <cellStyle name="Normal 3 3 2 2 2 4 2 3" xfId="4535" xr:uid="{554B9AD2-11FF-4681-AE1B-C2FC957597C5}"/>
    <cellStyle name="Normal 3 3 2 2 2 4 3" xfId="2406" xr:uid="{9E5AC42B-93D4-476F-8ACC-76D522E6E32A}"/>
    <cellStyle name="Normal 3 3 2 2 2 4 3 2" xfId="4841" xr:uid="{B74B76D0-C944-4DFE-9815-958AFA602C7A}"/>
    <cellStyle name="Normal 3 3 2 2 2 4 4" xfId="3971" xr:uid="{668BF051-2D4C-4261-AFF0-32F5F80913E4}"/>
    <cellStyle name="Normal 3 3 2 2 2 5" xfId="1848" xr:uid="{74098714-4C35-41FA-93B3-AE0A5BB7F900}"/>
    <cellStyle name="Normal 3 3 2 2 2 5 2" xfId="2686" xr:uid="{1A0F5E51-98B6-4D35-AC28-8F667A72F635}"/>
    <cellStyle name="Normal 3 3 2 2 2 5 2 2" xfId="5121" xr:uid="{ADF72E62-6813-45FB-92CE-EF827B9E906D}"/>
    <cellStyle name="Normal 3 3 2 2 2 5 3" xfId="4365" xr:uid="{C9DECD88-B81C-446E-8232-50A83F5CDAF5}"/>
    <cellStyle name="Normal 3 3 2 2 2 6" xfId="2401" xr:uid="{9D6052A4-D843-4ECC-9177-706255903C7F}"/>
    <cellStyle name="Normal 3 3 2 2 2 6 2" xfId="4836" xr:uid="{6FB5D8F9-67FD-4C06-B17C-D6070F46D88F}"/>
    <cellStyle name="Normal 3 3 2 2 2 7" xfId="3966" xr:uid="{A53C0133-AC39-44C5-B2B3-ED2D28E2C105}"/>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2 2 2" xfId="5294" xr:uid="{3F8B6A50-7956-4C01-9E22-1CB4857E688A}"/>
    <cellStyle name="Normal 3 3 2 2 3 2 2 3" xfId="4538" xr:uid="{C45F519F-553E-4229-8AAA-57D5BEB9372A}"/>
    <cellStyle name="Normal 3 3 2 2 3 2 3" xfId="2408" xr:uid="{6C1DC172-272F-49CE-ADFA-7E95F2EC58A4}"/>
    <cellStyle name="Normal 3 3 2 2 3 2 3 2" xfId="4843" xr:uid="{C2621FB6-C352-4DAD-893B-ABD309A979F6}"/>
    <cellStyle name="Normal 3 3 2 2 3 2 4" xfId="3973" xr:uid="{9506EA24-00CD-409B-8CD5-8AADA57E74A0}"/>
    <cellStyle name="Normal 3 3 2 2 3 3" xfId="1851" xr:uid="{B3750FF9-4B38-471A-B9D4-CA5F2D1DD922}"/>
    <cellStyle name="Normal 3 3 2 2 3 3 2" xfId="2689" xr:uid="{B82228E5-520A-4196-85D9-FC4EECF36A2C}"/>
    <cellStyle name="Normal 3 3 2 2 3 3 2 2" xfId="5124" xr:uid="{02CB4759-1A1F-447E-817E-A363013528A1}"/>
    <cellStyle name="Normal 3 3 2 2 3 3 3" xfId="4368" xr:uid="{6C80C46B-6C32-41A3-8964-001618F3A09F}"/>
    <cellStyle name="Normal 3 3 2 2 3 4" xfId="2407" xr:uid="{2AEE3396-13CD-4EE5-9772-8235453B8FBA}"/>
    <cellStyle name="Normal 3 3 2 2 3 4 2" xfId="4842" xr:uid="{42FA7CD7-297A-402A-B9D9-3E3821B25607}"/>
    <cellStyle name="Normal 3 3 2 2 3 5" xfId="3972" xr:uid="{26E5F368-C3AF-4A88-9ABA-F4E3F58BB82B}"/>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2 2 2" xfId="5295" xr:uid="{0A5726D0-E966-475E-B34D-715D01ED8405}"/>
    <cellStyle name="Normal 3 3 2 2 4 2 2 3" xfId="4539" xr:uid="{45C6BA72-DD46-4E64-A49F-DB90E8AE3492}"/>
    <cellStyle name="Normal 3 3 2 2 4 2 3" xfId="2410" xr:uid="{34A32F75-92FE-44F2-8106-8BDD3FF5E011}"/>
    <cellStyle name="Normal 3 3 2 2 4 2 3 2" xfId="4845" xr:uid="{B4823CA4-8841-4D81-80B9-4809FDDB6A11}"/>
    <cellStyle name="Normal 3 3 2 2 4 2 4" xfId="3975" xr:uid="{8FE0A741-16E9-4806-BCC4-08F6C4F00B60}"/>
    <cellStyle name="Normal 3 3 2 2 4 3" xfId="1852" xr:uid="{030906E1-6E0C-4E19-ACFF-939F40039A85}"/>
    <cellStyle name="Normal 3 3 2 2 4 3 2" xfId="2690" xr:uid="{6D7C394A-5C3F-49D1-8F47-53DD08AABC81}"/>
    <cellStyle name="Normal 3 3 2 2 4 3 2 2" xfId="5125" xr:uid="{5762E750-55A9-428B-BD8E-8C9F76AAB245}"/>
    <cellStyle name="Normal 3 3 2 2 4 3 3" xfId="4369" xr:uid="{78446DD8-0480-45AF-B5AF-6F2E573A5F12}"/>
    <cellStyle name="Normal 3 3 2 2 4 4" xfId="2409" xr:uid="{84FE2ADC-35B4-43CD-8801-3C1D49226BAD}"/>
    <cellStyle name="Normal 3 3 2 2 4 4 2" xfId="4844" xr:uid="{84CB5046-A96F-42A3-B303-752E9D276EDE}"/>
    <cellStyle name="Normal 3 3 2 2 4 5" xfId="3974" xr:uid="{04BCA264-9A83-477D-A22A-82238AB8A0AC}"/>
    <cellStyle name="Normal 3 3 2 2 5" xfId="1376" xr:uid="{694FFB08-A071-4D2C-B896-E6BFB2D9FDF2}"/>
    <cellStyle name="Normal 3 3 2 2 5 2" xfId="2017" xr:uid="{4B3319FF-960C-4C40-84D1-97CD0224EF26}"/>
    <cellStyle name="Normal 3 3 2 2 5 2 2" xfId="2855" xr:uid="{EDDECF2E-9D1B-442F-BA2A-E7CB97B041A6}"/>
    <cellStyle name="Normal 3 3 2 2 5 2 2 2" xfId="5290" xr:uid="{D88130DF-A6A0-4DE0-8881-735460D0E180}"/>
    <cellStyle name="Normal 3 3 2 2 5 2 3" xfId="4534" xr:uid="{C57FE845-C66D-4CF8-B183-DE31D31642AD}"/>
    <cellStyle name="Normal 3 3 2 2 5 3" xfId="2411" xr:uid="{F650DBB1-F924-47EC-8D81-C8A3D306BEA9}"/>
    <cellStyle name="Normal 3 3 2 2 5 3 2" xfId="4846" xr:uid="{6B4DAFEC-0F62-4CC5-8E16-815DF639F8EA}"/>
    <cellStyle name="Normal 3 3 2 2 5 4" xfId="3976" xr:uid="{941AB9E0-EF01-4B38-9CA9-91BEED1DD542}"/>
    <cellStyle name="Normal 3 3 2 2 6" xfId="1847" xr:uid="{22F26185-5F0B-4C2E-8B2A-8B3E209E212B}"/>
    <cellStyle name="Normal 3 3 2 2 6 2" xfId="2685" xr:uid="{6778674C-94B4-4062-9B1E-D8114BECF793}"/>
    <cellStyle name="Normal 3 3 2 2 6 2 2" xfId="5120" xr:uid="{5E63F638-1FB6-4CA7-858F-03B7F029F2D5}"/>
    <cellStyle name="Normal 3 3 2 2 6 3" xfId="4364" xr:uid="{3FB38D1E-DF73-4E22-AD76-311250C77A5C}"/>
    <cellStyle name="Normal 3 3 2 2 7" xfId="2400" xr:uid="{B8874235-9249-4B55-B278-615063BFD6A3}"/>
    <cellStyle name="Normal 3 3 2 2 7 2" xfId="4835" xr:uid="{7C26CE80-7CF3-4937-86F2-522C6C79800A}"/>
    <cellStyle name="Normal 3 3 2 2 8" xfId="3965" xr:uid="{4C837BF1-CB45-41C8-8883-8FEB38888E04}"/>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2 2 2" xfId="5297" xr:uid="{BD07D6F2-3268-4BDA-AECB-A2E82C7FE5C6}"/>
    <cellStyle name="Normal 3 3 2 3 2 2 2 3" xfId="4541" xr:uid="{95522FD4-E085-4567-95D7-1C67AD99E6CD}"/>
    <cellStyle name="Normal 3 3 2 3 2 2 3" xfId="2414" xr:uid="{40D807B2-00B1-4DD6-9298-7633C57B9C3F}"/>
    <cellStyle name="Normal 3 3 2 3 2 2 3 2" xfId="4849" xr:uid="{ED3A7770-F8D8-4E8B-AB1C-0109A02A247A}"/>
    <cellStyle name="Normal 3 3 2 3 2 2 4" xfId="3979" xr:uid="{91E182AE-3ADA-4F89-8723-41125B523EF2}"/>
    <cellStyle name="Normal 3 3 2 3 2 3" xfId="1854" xr:uid="{CB6F9962-FE52-46B5-AC4B-0BF8780077E3}"/>
    <cellStyle name="Normal 3 3 2 3 2 3 2" xfId="2692" xr:uid="{30A03748-AF51-4C46-9815-FDB5E1BF8369}"/>
    <cellStyle name="Normal 3 3 2 3 2 3 2 2" xfId="5127" xr:uid="{FE573459-FFA6-456F-977E-1BE10A34A450}"/>
    <cellStyle name="Normal 3 3 2 3 2 3 3" xfId="4371" xr:uid="{90F8BBDC-4913-42AD-8954-D0D42B3BD625}"/>
    <cellStyle name="Normal 3 3 2 3 2 4" xfId="2413" xr:uid="{7A6D1666-9648-42A7-AC88-77972A58FBF3}"/>
    <cellStyle name="Normal 3 3 2 3 2 4 2" xfId="4848" xr:uid="{AC157069-8C19-4E77-A127-839C6252BD02}"/>
    <cellStyle name="Normal 3 3 2 3 2 5" xfId="3978" xr:uid="{6C583C14-8B6D-4159-BD95-E143BEA2F79A}"/>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2 2 2" xfId="5298" xr:uid="{0BF82CD9-3991-4A34-828D-DC8F230ACB00}"/>
    <cellStyle name="Normal 3 3 2 3 3 2 2 3" xfId="4542" xr:uid="{EE5FFFED-74C5-4D69-842C-5E9FACE0DD85}"/>
    <cellStyle name="Normal 3 3 2 3 3 2 3" xfId="2416" xr:uid="{FCC0642B-1893-450F-B0D0-12F23CD024E9}"/>
    <cellStyle name="Normal 3 3 2 3 3 2 3 2" xfId="4851" xr:uid="{746E3F40-D99D-4BE1-8C2F-CA1CCC1E1FBF}"/>
    <cellStyle name="Normal 3 3 2 3 3 2 4" xfId="3981" xr:uid="{C222E611-3BD3-47CD-9503-1830EAF9FBE8}"/>
    <cellStyle name="Normal 3 3 2 3 3 3" xfId="1855" xr:uid="{FC30AD62-46E4-4415-9080-14FA74A8FD3B}"/>
    <cellStyle name="Normal 3 3 2 3 3 3 2" xfId="2693" xr:uid="{AD6C90D9-AC05-4EF0-AFF1-0640321E6AA6}"/>
    <cellStyle name="Normal 3 3 2 3 3 3 2 2" xfId="5128" xr:uid="{26CA5FB4-0B2F-4F99-A331-6408EC92D6CE}"/>
    <cellStyle name="Normal 3 3 2 3 3 3 3" xfId="4372" xr:uid="{A40F1059-4810-455E-8254-9575C5D9145C}"/>
    <cellStyle name="Normal 3 3 2 3 3 4" xfId="2415" xr:uid="{C64228C9-551A-4644-80FF-CFB09AA9E5AD}"/>
    <cellStyle name="Normal 3 3 2 3 3 4 2" xfId="4850" xr:uid="{639C9D9F-90CA-4320-AA94-2D36B6B2C69A}"/>
    <cellStyle name="Normal 3 3 2 3 3 5" xfId="3980" xr:uid="{4DDCCD19-BDF2-4397-A60C-6A316C892286}"/>
    <cellStyle name="Normal 3 3 2 3 4" xfId="1382" xr:uid="{9A8FAC42-F61A-4F8A-B54C-5F576BC2168C}"/>
    <cellStyle name="Normal 3 3 2 3 4 2" xfId="2023" xr:uid="{9FBB4BC7-0355-43DC-9F93-0171F73DB762}"/>
    <cellStyle name="Normal 3 3 2 3 4 2 2" xfId="2861" xr:uid="{9BA7ABA5-3356-4BB9-940C-39D82CAC4D5E}"/>
    <cellStyle name="Normal 3 3 2 3 4 2 2 2" xfId="5296" xr:uid="{BB7D5683-C5E9-436F-8674-CF94D727990F}"/>
    <cellStyle name="Normal 3 3 2 3 4 2 3" xfId="4540" xr:uid="{06C2B971-72A2-4AC5-9677-6E8C4DBDF261}"/>
    <cellStyle name="Normal 3 3 2 3 4 3" xfId="2417" xr:uid="{1B08934E-3BC1-4031-B3F4-1475FC4A1A33}"/>
    <cellStyle name="Normal 3 3 2 3 4 3 2" xfId="4852" xr:uid="{67DD652C-0998-4BE8-8514-9DB40450567D}"/>
    <cellStyle name="Normal 3 3 2 3 4 4" xfId="3982" xr:uid="{152B70FB-BF31-427F-B33B-0BF7371CA649}"/>
    <cellStyle name="Normal 3 3 2 3 5" xfId="1853" xr:uid="{9C65F635-5E9D-499D-9153-18F3A47E9B6E}"/>
    <cellStyle name="Normal 3 3 2 3 5 2" xfId="2691" xr:uid="{7727E666-B809-476D-B1C8-FABF24DFADB1}"/>
    <cellStyle name="Normal 3 3 2 3 5 2 2" xfId="5126" xr:uid="{90DDC1CC-7FBE-403B-9959-DB451923D97D}"/>
    <cellStyle name="Normal 3 3 2 3 5 3" xfId="4370" xr:uid="{BF331C17-CD4B-4A6C-8021-05C21D9FE6D4}"/>
    <cellStyle name="Normal 3 3 2 3 6" xfId="2412" xr:uid="{B9C594A7-0C53-4361-9AD9-65C2E7B033BB}"/>
    <cellStyle name="Normal 3 3 2 3 6 2" xfId="4847" xr:uid="{187750B3-692C-42E1-A49A-B4BDF222E179}"/>
    <cellStyle name="Normal 3 3 2 3 7" xfId="3977" xr:uid="{444555AC-528B-4049-895A-0E439ED8B1A9}"/>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2 2 2" xfId="5299" xr:uid="{A33683F7-DA3F-414B-B231-97014C1DE06B}"/>
    <cellStyle name="Normal 3 3 2 4 2 2 3" xfId="4543" xr:uid="{CB0C3EAF-E883-4CEA-99FE-B34B65A7201F}"/>
    <cellStyle name="Normal 3 3 2 4 2 3" xfId="2419" xr:uid="{E1A1F1D1-F1F2-4C72-932B-4C6E7AE35F3F}"/>
    <cellStyle name="Normal 3 3 2 4 2 3 2" xfId="4854" xr:uid="{D2C03B6D-3EFD-4350-9497-C2C8329DF70A}"/>
    <cellStyle name="Normal 3 3 2 4 2 4" xfId="3984" xr:uid="{527D145A-A673-458C-87B1-0EE393FE69F8}"/>
    <cellStyle name="Normal 3 3 2 4 3" xfId="1856" xr:uid="{D1FEC553-A1B0-4DC3-A991-D91157B3F9DA}"/>
    <cellStyle name="Normal 3 3 2 4 3 2" xfId="2694" xr:uid="{7E416316-F6F2-495C-B81D-C65859CC9E40}"/>
    <cellStyle name="Normal 3 3 2 4 3 2 2" xfId="5129" xr:uid="{3D9EFB13-80E3-46A9-9C38-AF06AE376D21}"/>
    <cellStyle name="Normal 3 3 2 4 3 3" xfId="4373" xr:uid="{702ACB96-24C4-4B31-A47B-36F12C43A89A}"/>
    <cellStyle name="Normal 3 3 2 4 4" xfId="2418" xr:uid="{D5ECD61F-6467-4E80-95C9-5D4CB13401A4}"/>
    <cellStyle name="Normal 3 3 2 4 4 2" xfId="4853" xr:uid="{773EDEB5-FB7F-46D9-A806-090FB40BE244}"/>
    <cellStyle name="Normal 3 3 2 4 5" xfId="3983" xr:uid="{3DD5E243-70CF-46B5-9A75-87BBE6AF5F86}"/>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2 2 2" xfId="5300" xr:uid="{461B4B0F-7818-4C73-865A-D4F6AE0AA993}"/>
    <cellStyle name="Normal 3 3 2 5 2 2 3" xfId="4544" xr:uid="{1A2E0D5C-76CD-4E3D-BC1F-0B5D4E5D6AB4}"/>
    <cellStyle name="Normal 3 3 2 5 2 3" xfId="2421" xr:uid="{A238F1B8-F5A1-4B61-BE01-130FAB7EB180}"/>
    <cellStyle name="Normal 3 3 2 5 2 3 2" xfId="4856" xr:uid="{A5F1524A-77A2-40E2-93F4-6397AE469D64}"/>
    <cellStyle name="Normal 3 3 2 5 2 4" xfId="3986" xr:uid="{AAF868EB-BFC6-406E-BC83-CD0BB8017834}"/>
    <cellStyle name="Normal 3 3 2 5 3" xfId="1857" xr:uid="{E922040E-B319-4E1D-AB1A-3385045323B1}"/>
    <cellStyle name="Normal 3 3 2 5 3 2" xfId="2695" xr:uid="{4A7AA488-8438-4AB7-ACD2-7FFF3E3E804D}"/>
    <cellStyle name="Normal 3 3 2 5 3 2 2" xfId="5130" xr:uid="{D35B69BC-E0AA-464F-8220-C89AF0071AAD}"/>
    <cellStyle name="Normal 3 3 2 5 3 3" xfId="4374" xr:uid="{0F590E2F-0B8F-4BBD-BE32-3D157832F4C4}"/>
    <cellStyle name="Normal 3 3 2 5 4" xfId="2420" xr:uid="{BF628853-D550-4E12-A984-3F6B70FB361B}"/>
    <cellStyle name="Normal 3 3 2 5 4 2" xfId="4855" xr:uid="{9E117595-B52B-4FE7-8188-766E0F464C09}"/>
    <cellStyle name="Normal 3 3 2 5 5" xfId="3985" xr:uid="{E806296A-FA13-4174-A934-FAC45E240AD8}"/>
    <cellStyle name="Normal 3 3 2 6" xfId="1387" xr:uid="{5BB219D4-D48F-4498-B91C-A7F16D48247B}"/>
    <cellStyle name="Normal 3 3 2 6 2" xfId="2016" xr:uid="{9905FAB7-2B27-4EA8-AD42-55ED7182DC33}"/>
    <cellStyle name="Normal 3 3 2 6 2 2" xfId="2854" xr:uid="{7CEA0144-721C-45AB-9D0C-85E0D6F55EAA}"/>
    <cellStyle name="Normal 3 3 2 6 2 2 2" xfId="5289" xr:uid="{2C5FE015-E818-40B1-AA79-34CF34F52633}"/>
    <cellStyle name="Normal 3 3 2 6 2 3" xfId="4533" xr:uid="{E5CF073B-BA18-45A4-97A4-AB272141F422}"/>
    <cellStyle name="Normal 3 3 2 6 3" xfId="2422" xr:uid="{DF796354-4C57-412C-B9F4-627198409566}"/>
    <cellStyle name="Normal 3 3 2 6 3 2" xfId="4857" xr:uid="{A542B101-D715-436B-BE9F-DEDDC4581CB4}"/>
    <cellStyle name="Normal 3 3 2 6 4" xfId="3987" xr:uid="{DBFF707F-2829-4743-B7EC-716B2DAE501A}"/>
    <cellStyle name="Normal 3 3 2 7" xfId="1846" xr:uid="{6BDD0BF2-E45F-4E0A-BD10-A1E9C3B40713}"/>
    <cellStyle name="Normal 3 3 2 7 2" xfId="2684" xr:uid="{7B7DBCF5-5107-4509-8D53-EE9EA18B6B10}"/>
    <cellStyle name="Normal 3 3 2 7 2 2" xfId="5119" xr:uid="{FF0FB19D-FDF5-4BEC-92C8-B4447A380F25}"/>
    <cellStyle name="Normal 3 3 2 7 3" xfId="4363" xr:uid="{188DD831-92FC-4DAB-BB77-46DD82D11423}"/>
    <cellStyle name="Normal 3 3 2 8" xfId="2399" xr:uid="{E5E68E8B-5AB2-480E-8AA3-9EBFF56075C8}"/>
    <cellStyle name="Normal 3 3 2 8 2" xfId="4834" xr:uid="{03A5807C-CA3B-4371-A8D0-A71BE955F933}"/>
    <cellStyle name="Normal 3 3 2 9" xfId="3964" xr:uid="{EE98FE74-D3E2-4BEE-BA29-98104272FA1D}"/>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2 2 2" xfId="5303" xr:uid="{C6A2EE3B-9F8C-491A-99E0-EDC66D68CF64}"/>
    <cellStyle name="Normal 3 3 3 2 2 2 2 3" xfId="4547" xr:uid="{389BC446-A80B-4FDA-B624-DFE5237BF46C}"/>
    <cellStyle name="Normal 3 3 3 2 2 2 3" xfId="2426" xr:uid="{395D0B2B-CC10-44EF-87F1-B6016282C20A}"/>
    <cellStyle name="Normal 3 3 3 2 2 2 3 2" xfId="4861" xr:uid="{9440481D-FF4F-4FEC-B6BD-931ACC6130E9}"/>
    <cellStyle name="Normal 3 3 3 2 2 2 4" xfId="3991" xr:uid="{31E09830-7B40-4E49-8601-ACC6AEF03538}"/>
    <cellStyle name="Normal 3 3 3 2 2 3" xfId="1860" xr:uid="{66A1C5AF-BE81-4661-ACEF-FA20ED04C7B2}"/>
    <cellStyle name="Normal 3 3 3 2 2 3 2" xfId="2698" xr:uid="{F798B1E1-E16A-41C9-9006-D8FA9D43D97E}"/>
    <cellStyle name="Normal 3 3 3 2 2 3 2 2" xfId="5133" xr:uid="{6A3E46B3-B3F8-4026-BBC1-A9AFD67D6351}"/>
    <cellStyle name="Normal 3 3 3 2 2 3 3" xfId="4377" xr:uid="{8F31EAF1-6906-45F9-B7B9-DA948DAE433B}"/>
    <cellStyle name="Normal 3 3 3 2 2 4" xfId="2425" xr:uid="{454470E2-1D82-43E9-876C-A18D007F2B3B}"/>
    <cellStyle name="Normal 3 3 3 2 2 4 2" xfId="4860" xr:uid="{A697C5EA-E1AA-4E1C-8195-6331829C6DAA}"/>
    <cellStyle name="Normal 3 3 3 2 2 5" xfId="3990" xr:uid="{9411DCE0-B1C2-41C6-BBF8-3CBF7B05EE26}"/>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2 2 2" xfId="5304" xr:uid="{AE6AE019-4EB6-49EF-B952-BC3CBB9D3B4A}"/>
    <cellStyle name="Normal 3 3 3 2 3 2 2 3" xfId="4548" xr:uid="{8E2F33A5-68F4-4052-8353-0C32862DB887}"/>
    <cellStyle name="Normal 3 3 3 2 3 2 3" xfId="2428" xr:uid="{AD9E1390-C0F9-439D-942B-6C0CC94BAD72}"/>
    <cellStyle name="Normal 3 3 3 2 3 2 3 2" xfId="4863" xr:uid="{758CB285-FC5D-4C1B-B125-5B18D329966F}"/>
    <cellStyle name="Normal 3 3 3 2 3 2 4" xfId="3993" xr:uid="{A9830622-29F3-4DB5-A7A8-7985C50B9EED}"/>
    <cellStyle name="Normal 3 3 3 2 3 3" xfId="1861" xr:uid="{20541832-2B18-4F4B-A48D-B402CC58A4C1}"/>
    <cellStyle name="Normal 3 3 3 2 3 3 2" xfId="2699" xr:uid="{A8D329B8-30CE-4E9A-B2DA-179CAF57AFE0}"/>
    <cellStyle name="Normal 3 3 3 2 3 3 2 2" xfId="5134" xr:uid="{5AA61746-7643-44FD-B299-32233CFBB64D}"/>
    <cellStyle name="Normal 3 3 3 2 3 3 3" xfId="4378" xr:uid="{F334818A-E174-43A8-B1F0-5187E80F2A16}"/>
    <cellStyle name="Normal 3 3 3 2 3 4" xfId="2427" xr:uid="{ECA72615-EB3A-47CF-A092-0D2D656471F0}"/>
    <cellStyle name="Normal 3 3 3 2 3 4 2" xfId="4862" xr:uid="{F25C970F-8AF2-4BF9-A2BB-0A10116F2BF3}"/>
    <cellStyle name="Normal 3 3 3 2 3 5" xfId="3992" xr:uid="{E26E5103-39B2-4121-AB66-B669225264FD}"/>
    <cellStyle name="Normal 3 3 3 2 4" xfId="1394" xr:uid="{C2B78745-F30F-4956-B81F-AC5714F8853A}"/>
    <cellStyle name="Normal 3 3 3 2 4 2" xfId="2029" xr:uid="{6B1AA520-7702-4AE5-BD72-5CC570389C94}"/>
    <cellStyle name="Normal 3 3 3 2 4 2 2" xfId="2867" xr:uid="{943266A9-52E9-431F-B60B-257E8A8E28E7}"/>
    <cellStyle name="Normal 3 3 3 2 4 2 2 2" xfId="5302" xr:uid="{B5ECC629-A1B5-4359-93DE-AB7D11E95826}"/>
    <cellStyle name="Normal 3 3 3 2 4 2 3" xfId="4546" xr:uid="{F149AA8B-887F-45DB-84CC-06FD7CCBD622}"/>
    <cellStyle name="Normal 3 3 3 2 4 3" xfId="2429" xr:uid="{C935C4C2-0808-4228-B207-F70C348BF360}"/>
    <cellStyle name="Normal 3 3 3 2 4 3 2" xfId="4864" xr:uid="{812521F2-50B5-4EC0-AF06-3DB30EA31028}"/>
    <cellStyle name="Normal 3 3 3 2 4 4" xfId="3994" xr:uid="{F5C8DF2C-E506-4110-BA77-DC00197F2F2E}"/>
    <cellStyle name="Normal 3 3 3 2 5" xfId="1859" xr:uid="{FAA60FC3-FCDB-44F1-A024-494A1A71947A}"/>
    <cellStyle name="Normal 3 3 3 2 5 2" xfId="2697" xr:uid="{B2E6B3E8-4FFB-4B58-8340-BE41D06C4338}"/>
    <cellStyle name="Normal 3 3 3 2 5 2 2" xfId="5132" xr:uid="{F490E469-4BCF-4FCF-A470-13AD3FB14597}"/>
    <cellStyle name="Normal 3 3 3 2 5 3" xfId="4376" xr:uid="{9455BE75-D352-452B-936A-1C25D32E5FD2}"/>
    <cellStyle name="Normal 3 3 3 2 6" xfId="2424" xr:uid="{BD724376-33AB-46C7-8556-2ACBACC54D87}"/>
    <cellStyle name="Normal 3 3 3 2 6 2" xfId="4859" xr:uid="{57D990F2-9B13-44B1-971F-84A3B1FB7509}"/>
    <cellStyle name="Normal 3 3 3 2 7" xfId="3989" xr:uid="{BEB287E9-63E6-40B5-BD04-BB3775E59C72}"/>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2 2 2" xfId="5305" xr:uid="{991D45FB-314F-4AA5-9CB2-D4B871C2099E}"/>
    <cellStyle name="Normal 3 3 3 3 2 2 3" xfId="4549" xr:uid="{6AED4C29-00EF-4DAE-B391-D84A8633F9D6}"/>
    <cellStyle name="Normal 3 3 3 3 2 3" xfId="2431" xr:uid="{6736E1B7-5F31-40AE-B49A-6CE381573624}"/>
    <cellStyle name="Normal 3 3 3 3 2 3 2" xfId="4866" xr:uid="{356B823C-B1D9-4791-A219-5EA9D60B7650}"/>
    <cellStyle name="Normal 3 3 3 3 2 4" xfId="3996" xr:uid="{0FA178D6-BA45-4F8D-8010-A4D65657EC70}"/>
    <cellStyle name="Normal 3 3 3 3 3" xfId="1862" xr:uid="{BD96C497-2099-4EED-AB7E-A7F04C07BC08}"/>
    <cellStyle name="Normal 3 3 3 3 3 2" xfId="2700" xr:uid="{451C3D7B-96D5-4131-8F7E-A85808D0292A}"/>
    <cellStyle name="Normal 3 3 3 3 3 2 2" xfId="5135" xr:uid="{10DB7200-3D1A-49DF-AB27-566013AA5770}"/>
    <cellStyle name="Normal 3 3 3 3 3 3" xfId="4379" xr:uid="{E29B75B2-393B-452E-A9A2-16962696D0F7}"/>
    <cellStyle name="Normal 3 3 3 3 4" xfId="2430" xr:uid="{A5BCB04E-D70E-4BB0-B10A-BB65972E7B29}"/>
    <cellStyle name="Normal 3 3 3 3 4 2" xfId="4865" xr:uid="{819E1D14-1074-44DC-A92F-B776C73C8F2C}"/>
    <cellStyle name="Normal 3 3 3 3 5" xfId="3995" xr:uid="{52DB22B3-B095-49EC-B9EB-03C5FA58C378}"/>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2 2 2" xfId="5306" xr:uid="{1E9F2FA6-6BD3-4E18-948E-1761DCAA92CB}"/>
    <cellStyle name="Normal 3 3 3 4 2 2 3" xfId="4550" xr:uid="{D28CBA88-1C0B-425D-94B3-9195BD68AB92}"/>
    <cellStyle name="Normal 3 3 3 4 2 3" xfId="2433" xr:uid="{1BE9D149-0876-4D3B-9302-153A8DE0EE07}"/>
    <cellStyle name="Normal 3 3 3 4 2 3 2" xfId="4868" xr:uid="{2E7BFFD2-BFD8-40A9-9255-3C0DB530CBE9}"/>
    <cellStyle name="Normal 3 3 3 4 2 4" xfId="3998" xr:uid="{3D3EBB32-7C9C-4C1D-8C7E-14725521C0FE}"/>
    <cellStyle name="Normal 3 3 3 4 3" xfId="1863" xr:uid="{C570D1D8-2225-457A-96CB-A21D9BEE642B}"/>
    <cellStyle name="Normal 3 3 3 4 3 2" xfId="2701" xr:uid="{8014204A-1F6B-4B38-AC9F-BE6AD705BFF2}"/>
    <cellStyle name="Normal 3 3 3 4 3 2 2" xfId="5136" xr:uid="{38D29A9B-8BFC-4DA7-ADC8-8F4261F5CFF2}"/>
    <cellStyle name="Normal 3 3 3 4 3 3" xfId="4380" xr:uid="{AA2C09F5-9844-48CE-96F5-2822CEE9D204}"/>
    <cellStyle name="Normal 3 3 3 4 4" xfId="2432" xr:uid="{56DA3CAC-4A9A-4776-9A77-0D1CA609C84F}"/>
    <cellStyle name="Normal 3 3 3 4 4 2" xfId="4867" xr:uid="{AA037899-3F5C-4712-AB18-94844E8F98FC}"/>
    <cellStyle name="Normal 3 3 3 4 5" xfId="3997" xr:uid="{0886BDAB-C692-4970-BA48-A05E027F1F96}"/>
    <cellStyle name="Normal 3 3 3 5" xfId="1399" xr:uid="{2FD49DC2-8403-458F-9495-3E73A964CD30}"/>
    <cellStyle name="Normal 3 3 3 5 2" xfId="2028" xr:uid="{9D20D726-B842-45A3-B257-0F3C38CD7791}"/>
    <cellStyle name="Normal 3 3 3 5 2 2" xfId="2866" xr:uid="{6BE51D6A-5597-4B91-8E1A-C55BA69BC2B9}"/>
    <cellStyle name="Normal 3 3 3 5 2 2 2" xfId="5301" xr:uid="{BE8354C1-27F7-4B10-8577-30F4AA6EF530}"/>
    <cellStyle name="Normal 3 3 3 5 2 3" xfId="4545" xr:uid="{0E3F18AA-BD8A-49EA-8BAD-748C40E2B485}"/>
    <cellStyle name="Normal 3 3 3 5 3" xfId="2434" xr:uid="{CD7AC8E3-BFE9-4917-8755-91CA8F57B55C}"/>
    <cellStyle name="Normal 3 3 3 5 3 2" xfId="4869" xr:uid="{CD6941E3-08C3-4FAC-AC36-4F103519694A}"/>
    <cellStyle name="Normal 3 3 3 5 4" xfId="3999" xr:uid="{05415FA5-A476-470D-800A-49C8E2BBB891}"/>
    <cellStyle name="Normal 3 3 3 6" xfId="1858" xr:uid="{1F3B2A2B-BEE2-41A8-9892-7ADF7D2AC059}"/>
    <cellStyle name="Normal 3 3 3 6 2" xfId="2696" xr:uid="{EF5F2BC7-5C81-494B-A88A-8DFFC1203ACE}"/>
    <cellStyle name="Normal 3 3 3 6 2 2" xfId="5131" xr:uid="{2652E7DD-6D9C-43B2-8435-BA2F4A7D0934}"/>
    <cellStyle name="Normal 3 3 3 6 3" xfId="4375" xr:uid="{A03ADE6C-ECEB-4C9D-8597-F77A02A1796C}"/>
    <cellStyle name="Normal 3 3 3 7" xfId="2423" xr:uid="{56A04BB6-FB35-4914-91C2-D54F894C9F87}"/>
    <cellStyle name="Normal 3 3 3 7 2" xfId="4858" xr:uid="{BE0109C5-8080-498A-A191-4EDB1F10C686}"/>
    <cellStyle name="Normal 3 3 3 8" xfId="3988" xr:uid="{6025AE90-5BD1-4BF2-B1EA-3C9E9783F915}"/>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2 2 2" xfId="5308" xr:uid="{CDA9CACB-A5A7-4BD9-BB5E-C3A3E3752C40}"/>
    <cellStyle name="Normal 3 3 4 2 2 2 3" xfId="4552" xr:uid="{1CE1B4F0-B1E5-4C6D-8368-291DE7ADF0ED}"/>
    <cellStyle name="Normal 3 3 4 2 2 3" xfId="2437" xr:uid="{0742E5C0-69C4-424A-8120-54366EAF181D}"/>
    <cellStyle name="Normal 3 3 4 2 2 3 2" xfId="4872" xr:uid="{2E8D8213-75AC-4C63-B6FF-87DD058CFDBB}"/>
    <cellStyle name="Normal 3 3 4 2 2 4" xfId="4002" xr:uid="{96695B27-E661-4EAE-A0BC-E7057E8662FD}"/>
    <cellStyle name="Normal 3 3 4 2 3" xfId="1865" xr:uid="{0E495B2C-90D0-4009-94EF-EC301167B00F}"/>
    <cellStyle name="Normal 3 3 4 2 3 2" xfId="2703" xr:uid="{7D48FB6B-431E-42FD-BAED-E41DA294F96D}"/>
    <cellStyle name="Normal 3 3 4 2 3 2 2" xfId="5138" xr:uid="{7EA30154-FAE9-43D5-8BBB-DCE6516F8D16}"/>
    <cellStyle name="Normal 3 3 4 2 3 3" xfId="4382" xr:uid="{106F64E7-0999-4E64-B966-133B967B2000}"/>
    <cellStyle name="Normal 3 3 4 2 4" xfId="2436" xr:uid="{B3C652F5-1485-4E28-B60E-A7C42A3E1AA0}"/>
    <cellStyle name="Normal 3 3 4 2 4 2" xfId="4871" xr:uid="{BBA05002-8547-45E6-92A3-7DA3C3E1BD91}"/>
    <cellStyle name="Normal 3 3 4 2 5" xfId="4001" xr:uid="{E6DBAC2A-CBD9-4C38-B5BA-B53E15E4804A}"/>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2 2 2" xfId="5309" xr:uid="{64A8DD5D-61CD-4134-B53F-9D66EC9E8265}"/>
    <cellStyle name="Normal 3 3 4 3 2 2 3" xfId="4553" xr:uid="{1F80C74C-EEF9-4B28-991E-4A011753EF6E}"/>
    <cellStyle name="Normal 3 3 4 3 2 3" xfId="2439" xr:uid="{C1F648FC-3491-4D78-9A89-0ECCADFA62E1}"/>
    <cellStyle name="Normal 3 3 4 3 2 3 2" xfId="4874" xr:uid="{2D46E281-0A7B-4277-B615-D769A0AABBBB}"/>
    <cellStyle name="Normal 3 3 4 3 2 4" xfId="4004" xr:uid="{FA78B8FD-0E93-4D2F-AD29-C9AFB555B93D}"/>
    <cellStyle name="Normal 3 3 4 3 3" xfId="1866" xr:uid="{9F15135D-A294-49DC-8E42-0AE9EA58360F}"/>
    <cellStyle name="Normal 3 3 4 3 3 2" xfId="2704" xr:uid="{5027414D-5065-4A3F-8B0C-84A7DA1A1E80}"/>
    <cellStyle name="Normal 3 3 4 3 3 2 2" xfId="5139" xr:uid="{4B3A4620-B19C-4500-91BC-D4D78AC89A5F}"/>
    <cellStyle name="Normal 3 3 4 3 3 3" xfId="4383" xr:uid="{42EA3D69-2AF8-4984-8445-FE7682362371}"/>
    <cellStyle name="Normal 3 3 4 3 4" xfId="2438" xr:uid="{E9C082EB-1113-4281-A477-9A8EB0A9C642}"/>
    <cellStyle name="Normal 3 3 4 3 4 2" xfId="4873" xr:uid="{D1B224F0-C220-408E-A9CC-951D8A0F9039}"/>
    <cellStyle name="Normal 3 3 4 3 5" xfId="4003" xr:uid="{BAEAE8A4-92CA-4D39-917C-0712B538FEE1}"/>
    <cellStyle name="Normal 3 3 4 4" xfId="1405" xr:uid="{665917CD-2E1F-4E26-B8FF-F7C883159E4C}"/>
    <cellStyle name="Normal 3 3 4 4 2" xfId="2034" xr:uid="{79D50425-2DD0-4864-A2E2-1C7AB1809674}"/>
    <cellStyle name="Normal 3 3 4 4 2 2" xfId="2872" xr:uid="{094525CE-C14F-488B-A871-9C3B16D6254A}"/>
    <cellStyle name="Normal 3 3 4 4 2 2 2" xfId="5307" xr:uid="{67E188FD-A467-41F9-A404-8708BC9BD2C8}"/>
    <cellStyle name="Normal 3 3 4 4 2 3" xfId="4551" xr:uid="{5FD7498E-45C3-469C-B481-3800972CD594}"/>
    <cellStyle name="Normal 3 3 4 4 3" xfId="2440" xr:uid="{62050D8D-BE12-41D5-828E-0359566B4F78}"/>
    <cellStyle name="Normal 3 3 4 4 3 2" xfId="4875" xr:uid="{FE8020A5-E1CB-42DB-B143-987C1FA799F5}"/>
    <cellStyle name="Normal 3 3 4 4 4" xfId="4005" xr:uid="{9EE4D275-7ACF-4027-9F44-6EC4030A2CFE}"/>
    <cellStyle name="Normal 3 3 4 5" xfId="1864" xr:uid="{2BA38CFC-E470-433E-89DB-19B166968F03}"/>
    <cellStyle name="Normal 3 3 4 5 2" xfId="2702" xr:uid="{D2EC385D-B0D6-4FC8-8141-96DAF805DFCE}"/>
    <cellStyle name="Normal 3 3 4 5 2 2" xfId="5137" xr:uid="{7F725ECD-6F11-48ED-8F44-0A568D00CD6F}"/>
    <cellStyle name="Normal 3 3 4 5 3" xfId="4381" xr:uid="{0F80D9B4-F7FC-4A2B-9C6B-2EE56E1D1917}"/>
    <cellStyle name="Normal 3 3 4 6" xfId="2435" xr:uid="{A8FFF776-9E46-423C-9D14-26A7E5F83A0D}"/>
    <cellStyle name="Normal 3 3 4 6 2" xfId="4870" xr:uid="{61A98453-D359-4660-90F8-D8AAC76A79A1}"/>
    <cellStyle name="Normal 3 3 4 7" xfId="4000" xr:uid="{9778C4BF-EAED-40DA-93A1-3BFA90CBCD5F}"/>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2 2 2" xfId="5310" xr:uid="{5D001594-6455-46D7-AC75-0E1D7DBCC1EE}"/>
    <cellStyle name="Normal 3 3 5 2 2 3" xfId="4554" xr:uid="{A4A71CCD-357D-418E-9843-234203213E44}"/>
    <cellStyle name="Normal 3 3 5 2 3" xfId="2442" xr:uid="{E66ADC8B-3B10-4BB5-8FD0-A017042AFC0E}"/>
    <cellStyle name="Normal 3 3 5 2 3 2" xfId="4877" xr:uid="{263465DB-33FD-4B57-8E1A-0F003ACF9737}"/>
    <cellStyle name="Normal 3 3 5 2 4" xfId="4007" xr:uid="{82618909-4CE7-466C-ABDE-081D7DF8A914}"/>
    <cellStyle name="Normal 3 3 5 3" xfId="1867" xr:uid="{81E0B588-9032-4944-91A5-3CA4A913426A}"/>
    <cellStyle name="Normal 3 3 5 3 2" xfId="2705" xr:uid="{E8FCBC92-FD4E-4BFF-9C7E-B3D16879693F}"/>
    <cellStyle name="Normal 3 3 5 3 2 2" xfId="5140" xr:uid="{E6EA6B0E-F7FE-4F6E-AF32-F33C59B72194}"/>
    <cellStyle name="Normal 3 3 5 3 3" xfId="4384" xr:uid="{8A5FA0B7-37E6-4F1F-A6B9-3EF7DABAA0F3}"/>
    <cellStyle name="Normal 3 3 5 4" xfId="2441" xr:uid="{B52838F8-FAEC-4C00-9B0E-CE2CB7FE4336}"/>
    <cellStyle name="Normal 3 3 5 4 2" xfId="4876" xr:uid="{BF11BA40-B360-4951-8CB0-83E7F7D06BAF}"/>
    <cellStyle name="Normal 3 3 5 5" xfId="4006" xr:uid="{09C50C48-2449-40E1-880E-6AA976330DDF}"/>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2 2 2" xfId="5311" xr:uid="{AACC7517-FC02-47F9-BE82-2079831E27FD}"/>
    <cellStyle name="Normal 3 3 6 2 2 3" xfId="4555" xr:uid="{E268A843-69D5-415B-BC80-1992184E3619}"/>
    <cellStyle name="Normal 3 3 6 2 3" xfId="2444" xr:uid="{0B02FB7B-0676-4846-917E-9A93708FC029}"/>
    <cellStyle name="Normal 3 3 6 2 3 2" xfId="4879" xr:uid="{F909157F-98B5-41A7-AEF1-24D10C3A2915}"/>
    <cellStyle name="Normal 3 3 6 2 4" xfId="4009" xr:uid="{89DBD383-7F8F-4681-A986-AC3098BE95FB}"/>
    <cellStyle name="Normal 3 3 6 3" xfId="1868" xr:uid="{C5F39B25-5D2C-413F-8414-B90A7BC79881}"/>
    <cellStyle name="Normal 3 3 6 3 2" xfId="2706" xr:uid="{9771CDAC-AFD3-44AE-8B19-809F349A09BF}"/>
    <cellStyle name="Normal 3 3 6 3 2 2" xfId="5141" xr:uid="{A0939E39-24EC-4CD7-AF14-7442033417A6}"/>
    <cellStyle name="Normal 3 3 6 3 3" xfId="4385" xr:uid="{E16CEC21-4528-4F45-AAC5-EEC6E0AA0EB2}"/>
    <cellStyle name="Normal 3 3 6 4" xfId="2443" xr:uid="{4F9DFD65-C4EE-4042-A278-F91E2C27438C}"/>
    <cellStyle name="Normal 3 3 6 4 2" xfId="4878" xr:uid="{AF717E19-4357-417E-BC06-7133B057DBEF}"/>
    <cellStyle name="Normal 3 3 6 5" xfId="4008" xr:uid="{1BF2D357-7D01-49B5-A21A-B46E4A3FB8DB}"/>
    <cellStyle name="Normal 3 3 7" xfId="1410" xr:uid="{177FE0B9-15D3-4FD6-914A-15C5437B15A0}"/>
    <cellStyle name="Normal 3 3 7 2" xfId="2015" xr:uid="{F656B6F6-85C5-42B1-ADE5-D49436BB353F}"/>
    <cellStyle name="Normal 3 3 7 2 2" xfId="2853" xr:uid="{6DEEBB2A-9D42-4E8B-8833-01F69C7B1044}"/>
    <cellStyle name="Normal 3 3 7 2 2 2" xfId="5288" xr:uid="{284E1A21-61D9-4317-A2D4-CC9B946B549B}"/>
    <cellStyle name="Normal 3 3 7 2 3" xfId="4532" xr:uid="{EF9CDBA5-1E6D-417D-AB8B-D40CE9EB2CD7}"/>
    <cellStyle name="Normal 3 3 7 3" xfId="2445" xr:uid="{156F23E1-9503-4B67-88E7-A811E1B5605D}"/>
    <cellStyle name="Normal 3 3 7 3 2" xfId="4880" xr:uid="{F9AFEA38-455E-43B7-B076-2528CA9DCBB8}"/>
    <cellStyle name="Normal 3 3 7 4" xfId="4010" xr:uid="{AB765D11-6BEE-4E2C-B2C4-5D287FE75B99}"/>
    <cellStyle name="Normal 3 3 8" xfId="1845" xr:uid="{DA1D3347-50FA-4D55-ABF4-28F5780F8EA0}"/>
    <cellStyle name="Normal 3 3 8 2" xfId="2683" xr:uid="{5E2BB102-164E-41E0-88EC-8331CAEA81A9}"/>
    <cellStyle name="Normal 3 3 8 2 2" xfId="5118" xr:uid="{4C62DD1D-F18A-44A6-A0E1-16C25C044664}"/>
    <cellStyle name="Normal 3 3 8 3" xfId="4362" xr:uid="{D1D6D89F-1C97-455D-8E52-A8FD8AE11F22}"/>
    <cellStyle name="Normal 3 3 9" xfId="2238" xr:uid="{67223093-6D55-4D10-866E-FB3A7E3C7A67}"/>
    <cellStyle name="Normal 3 3 9 2" xfId="4707" xr:uid="{8338E768-8237-4084-804A-EC5363B9F671}"/>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2 2 2" xfId="5244" xr:uid="{AED631CC-97DF-4FC6-9B56-7F9FB3B2EC55}"/>
    <cellStyle name="Normal 3 5 2 3" xfId="4488" xr:uid="{535FBF8D-F77F-45ED-8136-F7DE7C828532}"/>
    <cellStyle name="Normal 3 5 3" xfId="2446" xr:uid="{D38533AA-7E60-4E2D-AE8F-5A21B02C7634}"/>
    <cellStyle name="Normal 3 5 3 2" xfId="4881" xr:uid="{FC9D4409-FFFD-45D3-AF45-89AB52CD2AF7}"/>
    <cellStyle name="Normal 3 5 4" xfId="4011" xr:uid="{4737EB5C-F06E-426A-808C-83B347CDE900}"/>
    <cellStyle name="Normal 3 6" xfId="1801" xr:uid="{AE5E5130-66D7-4456-96BB-04C887517A71}"/>
    <cellStyle name="Normal 3 6 2" xfId="2639" xr:uid="{9213465F-866C-46DC-9C94-DB086527884F}"/>
    <cellStyle name="Normal 3 6 2 2" xfId="5074" xr:uid="{F39775D5-5720-4F7B-9220-21181BECE1AD}"/>
    <cellStyle name="Normal 3 6 3" xfId="4318" xr:uid="{7638B34C-35F9-4624-A7D3-72AE3FCA2DBE}"/>
    <cellStyle name="Normal 3 7" xfId="2211" xr:uid="{01937FA9-C02D-43C7-B759-5DDCE3B77C71}"/>
    <cellStyle name="Normal 3 7 2" xfId="4701" xr:uid="{475CDF7F-1A87-423E-A876-DBABB37692DF}"/>
    <cellStyle name="Normal 3 8" xfId="2397" xr:uid="{4338B9C6-E7A0-455D-ADC3-4BFC1BC16ACF}"/>
    <cellStyle name="Normal 3 8 2" xfId="4832" xr:uid="{B0FC8700-B769-4F37-973C-18327EA4414A}"/>
    <cellStyle name="Normal 3 9" xfId="1360" xr:uid="{5339F9A2-E26C-4C7D-90CA-10A5E8068A28}"/>
    <cellStyle name="Normal 3 9 2" xfId="3962" xr:uid="{E47513EC-51EE-43F5-BFED-1706AF1ADD5E}"/>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2 2 2" xfId="5313" xr:uid="{719114A0-9D91-44B3-AD74-E2C285DE08EE}"/>
    <cellStyle name="Normal 4 10 2 2 3" xfId="4557" xr:uid="{12851DEE-FADA-40DE-8B79-808EB7352A45}"/>
    <cellStyle name="Normal 4 10 2 3" xfId="2449" xr:uid="{4B095C41-63D4-4635-BDCD-4D41C3409B55}"/>
    <cellStyle name="Normal 4 10 2 3 2" xfId="4884" xr:uid="{E14372BF-44DF-4C73-AF99-7C09E42D0EEF}"/>
    <cellStyle name="Normal 4 10 2 4" xfId="4014" xr:uid="{6068F74A-2D0E-475A-BCB3-560F97E6D2D0}"/>
    <cellStyle name="Normal 4 10 3" xfId="1870" xr:uid="{3503F00A-77CF-4E5D-A299-366FE81EB8FB}"/>
    <cellStyle name="Normal 4 10 3 2" xfId="2708" xr:uid="{EFE79BC0-E857-4949-A78F-ACA9D043128F}"/>
    <cellStyle name="Normal 4 10 3 2 2" xfId="5143" xr:uid="{269A4F99-D996-4F43-88F5-9FB8676534C0}"/>
    <cellStyle name="Normal 4 10 3 3" xfId="4387" xr:uid="{5E7753AC-7974-4960-8764-F3525C36CEFF}"/>
    <cellStyle name="Normal 4 10 4" xfId="2448" xr:uid="{801B24CB-8456-444F-90B3-2A48340AB901}"/>
    <cellStyle name="Normal 4 10 4 2" xfId="4883" xr:uid="{0547582D-CA10-403F-9653-1FE316E9C24E}"/>
    <cellStyle name="Normal 4 10 5" xfId="4013" xr:uid="{47B423A3-6C87-4724-AE3E-3C2A03A72B30}"/>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2 2 2" xfId="5312" xr:uid="{B19CD8B0-6D81-4757-9F9E-E2CEB4A0A8AE}"/>
    <cellStyle name="Normal 4 11 2 2 3" xfId="4556" xr:uid="{BAC5408D-A7D0-49EA-959E-55955D4FAA83}"/>
    <cellStyle name="Normal 4 11 2 3" xfId="2451" xr:uid="{F991B8BE-CBF8-4CD0-918B-1071E4D70F19}"/>
    <cellStyle name="Normal 4 11 2 3 2" xfId="4886" xr:uid="{A4BCA45A-EB0B-4052-AEBC-BA2BC685EFCC}"/>
    <cellStyle name="Normal 4 11 2 4" xfId="4016" xr:uid="{1D66AEBF-BA8D-4A5C-A041-FC1B861FA249}"/>
    <cellStyle name="Normal 4 11 3" xfId="1869" xr:uid="{9D21628D-F37E-4D0D-891C-BFFFEB29BE14}"/>
    <cellStyle name="Normal 4 11 3 2" xfId="2707" xr:uid="{981A7E47-6ACB-4EE8-8461-AA96CF9A6637}"/>
    <cellStyle name="Normal 4 11 3 2 2" xfId="5142" xr:uid="{696D8BC5-2493-4591-80EA-6D5909F79210}"/>
    <cellStyle name="Normal 4 11 3 3" xfId="4386" xr:uid="{993F8755-F726-4AD6-A33F-4FFBBEDD9189}"/>
    <cellStyle name="Normal 4 11 4" xfId="2450" xr:uid="{4E7992CB-C4B0-4510-8EA8-EA0FDCAD0976}"/>
    <cellStyle name="Normal 4 11 4 2" xfId="4885" xr:uid="{942B3467-EA58-4755-AD80-7E3B3AB1E734}"/>
    <cellStyle name="Normal 4 11 5" xfId="4015" xr:uid="{3E83B5D5-700B-45AF-AE2E-6A98ADC66D48}"/>
    <cellStyle name="Normal 4 12" xfId="1419" xr:uid="{C2675D15-315A-4588-A442-F1834919F03C}"/>
    <cellStyle name="Normal 4 12 2" xfId="1972" xr:uid="{458578E6-801C-4E86-805E-3BDF025052D2}"/>
    <cellStyle name="Normal 4 12 2 2" xfId="2810" xr:uid="{915344BF-27CF-4D64-909E-A52F371A4AB0}"/>
    <cellStyle name="Normal 4 12 2 2 2" xfId="5245" xr:uid="{018E0805-E0F1-4BA3-BFA2-7FA2F2366DC6}"/>
    <cellStyle name="Normal 4 12 2 3" xfId="4489" xr:uid="{841F1D21-B2B1-413D-A7E2-EE2CB24A3E02}"/>
    <cellStyle name="Normal 4 12 3" xfId="2452" xr:uid="{1F5BB8FA-3E8D-4099-8305-C1C385E1F88C}"/>
    <cellStyle name="Normal 4 12 3 2" xfId="4887" xr:uid="{56B84EFB-A44B-44B7-A25D-CF15D4DC0416}"/>
    <cellStyle name="Normal 4 12 4" xfId="4017" xr:uid="{EA11F2E1-539D-4391-AF74-3309F43F2F3D}"/>
    <cellStyle name="Normal 4 13" xfId="1802" xr:uid="{57F4B076-F719-4377-A171-ED751CA88326}"/>
    <cellStyle name="Normal 4 13 2" xfId="2640" xr:uid="{212FB2C4-E530-4B5D-AB8C-984984C0182B}"/>
    <cellStyle name="Normal 4 13 2 2" xfId="5075" xr:uid="{1CE43B8A-0EF4-44B0-883D-F0232764FB97}"/>
    <cellStyle name="Normal 4 13 3" xfId="4319" xr:uid="{40790331-AE13-462F-BC88-BCDB1B9F1B87}"/>
    <cellStyle name="Normal 4 14" xfId="2212" xr:uid="{C6763DA5-5318-4333-A471-9CCB44A4CC81}"/>
    <cellStyle name="Normal 4 14 2" xfId="4702" xr:uid="{6E104FC1-3AC7-4501-8C2C-346CAB50C0B7}"/>
    <cellStyle name="Normal 4 15" xfId="2447" xr:uid="{C0BECD78-7F86-4D73-9846-7A445EFEAD39}"/>
    <cellStyle name="Normal 4 15 2" xfId="4882" xr:uid="{7C18B373-1066-4032-8D72-C879597BBB08}"/>
    <cellStyle name="Normal 4 16" xfId="1414" xr:uid="{B496AEFD-17AA-4AEA-9CBA-0888E904FC39}"/>
    <cellStyle name="Normal 4 16 2" xfId="4012" xr:uid="{896D612F-9991-46A7-9400-F5434A3278D1}"/>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2 2 2" xfId="5314" xr:uid="{F5B3A855-4774-43CB-9A7C-5BE3826906BF}"/>
    <cellStyle name="Normal 4 2 3 2 3" xfId="4558" xr:uid="{144A87C3-9719-4754-A902-C2F8B72A9FF5}"/>
    <cellStyle name="Normal 4 2 3 3" xfId="2454" xr:uid="{86B853D3-0648-425E-9A2D-D413211D119B}"/>
    <cellStyle name="Normal 4 2 3 3 2" xfId="4889" xr:uid="{B0F713C0-B098-4BD7-91A2-B576D63D1231}"/>
    <cellStyle name="Normal 4 2 3 4" xfId="4019" xr:uid="{469A8274-1778-44DC-AC1A-B3F5D027D04D}"/>
    <cellStyle name="Normal 4 2 4" xfId="1871" xr:uid="{D5863288-E899-4115-9C51-94A6218A7911}"/>
    <cellStyle name="Normal 4 2 4 2" xfId="2709" xr:uid="{9B31484D-2940-4239-BF0A-50C171192BDD}"/>
    <cellStyle name="Normal 4 2 4 2 2" xfId="5144" xr:uid="{2FCF1EAE-DFE2-40C3-B1DC-4D5412BBAE5E}"/>
    <cellStyle name="Normal 4 2 4 3" xfId="4388" xr:uid="{E9718130-ADD9-4B9E-9381-F97D99741792}"/>
    <cellStyle name="Normal 4 2 5" xfId="2239" xr:uid="{8BFA4B12-02EB-4D46-A543-A51021E5129A}"/>
    <cellStyle name="Normal 4 2 5 2" xfId="4708" xr:uid="{0E69F372-B876-4F2D-86B6-FC24C7CDD8E6}"/>
    <cellStyle name="Normal 4 2 6" xfId="2453" xr:uid="{C333BE56-60BC-4572-80D4-B630E3BD9236}"/>
    <cellStyle name="Normal 4 2 6 2" xfId="4888" xr:uid="{39A7FF67-6B2E-47B2-ACF5-6072066B76C0}"/>
    <cellStyle name="Normal 4 2 7" xfId="1420" xr:uid="{E22DB21D-3CCA-4A75-A6DB-1CEA16C08A21}"/>
    <cellStyle name="Normal 4 2 7 2" xfId="4018" xr:uid="{62A93309-6712-461C-B190-68DCD848436B}"/>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2 2 2" xfId="5315" xr:uid="{BE7CFFCD-B926-4BE2-ACF4-B2676A970AA9}"/>
    <cellStyle name="Normal 4 3 2 2 2 3" xfId="4559" xr:uid="{A8DCB4D2-BCE3-488F-8ADD-B3333623B1D3}"/>
    <cellStyle name="Normal 4 3 2 2 3" xfId="2456" xr:uid="{5742E25E-E816-49DC-9F0C-ACEAFBB57BAB}"/>
    <cellStyle name="Normal 4 3 2 2 3 2" xfId="4891" xr:uid="{1710859E-04CB-41FB-8B95-67189F57FF30}"/>
    <cellStyle name="Normal 4 3 2 2 4" xfId="4021" xr:uid="{B58CD651-67D6-4202-9812-7005862BF350}"/>
    <cellStyle name="Normal 4 3 2 3" xfId="1872" xr:uid="{B4856B71-0879-4DFB-889D-D0845C997D55}"/>
    <cellStyle name="Normal 4 3 2 3 2" xfId="2710" xr:uid="{0CB65072-B25B-46A3-AF23-36DCA7580F4E}"/>
    <cellStyle name="Normal 4 3 2 3 2 2" xfId="5145" xr:uid="{D5C3B2A6-AA33-4DCC-BCCC-C3667356F220}"/>
    <cellStyle name="Normal 4 3 2 3 3" xfId="4389" xr:uid="{0A6F1E10-624E-4C5B-A27C-08CD3D23923B}"/>
    <cellStyle name="Normal 4 3 2 4" xfId="2455" xr:uid="{0362333F-8C70-45AF-AA44-FD0EA3CAB068}"/>
    <cellStyle name="Normal 4 3 2 4 2" xfId="4890" xr:uid="{DB2D5FDF-BD53-48A6-956F-9ECE89CCF3E0}"/>
    <cellStyle name="Normal 4 3 2 5" xfId="4020" xr:uid="{54E6F5FD-EADB-4157-A16F-2675B686B8A7}"/>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2 2 2" xfId="5318" xr:uid="{CD74940A-1210-4902-830F-1FDF8EAD5CCE}"/>
    <cellStyle name="Normal 4 6 2 2 2 2 3" xfId="4562" xr:uid="{93927BC9-A06E-4636-B70B-127807266E1D}"/>
    <cellStyle name="Normal 4 6 2 2 2 3" xfId="2460" xr:uid="{4131F70C-5FD2-4D6C-BDA2-041357C18EFF}"/>
    <cellStyle name="Normal 4 6 2 2 2 3 2" xfId="4895" xr:uid="{8BB2F9B5-B27D-4ED7-9B43-CD71B629FB50}"/>
    <cellStyle name="Normal 4 6 2 2 2 4" xfId="4025" xr:uid="{5BD34746-D110-46C0-A3B3-8224C6607C53}"/>
    <cellStyle name="Normal 4 6 2 2 3" xfId="1875" xr:uid="{54234563-2460-401B-9890-2B1A84C8A454}"/>
    <cellStyle name="Normal 4 6 2 2 3 2" xfId="2713" xr:uid="{1D6EC568-6CE7-4772-A4CC-8DEA4D51AADC}"/>
    <cellStyle name="Normal 4 6 2 2 3 2 2" xfId="5148" xr:uid="{BCE00C4E-FB55-4966-BE5D-16F505410B5D}"/>
    <cellStyle name="Normal 4 6 2 2 3 3" xfId="4392" xr:uid="{FAB2241A-8873-4766-ABB8-30ABF093999A}"/>
    <cellStyle name="Normal 4 6 2 2 4" xfId="2459" xr:uid="{973FEA00-9FB0-4775-AAC5-C2E643486BBB}"/>
    <cellStyle name="Normal 4 6 2 2 4 2" xfId="4894" xr:uid="{04240FB5-C27A-42B4-83C9-2298CA7EF1D5}"/>
    <cellStyle name="Normal 4 6 2 2 5" xfId="4024" xr:uid="{F096323C-5FF2-4AC9-BDEF-E95E14FF6A5C}"/>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2 2 2" xfId="5319" xr:uid="{C208CA13-3114-4D8E-B28F-4CF04462D9B5}"/>
    <cellStyle name="Normal 4 6 2 3 2 2 3" xfId="4563" xr:uid="{3D15BEB3-7053-4817-93F8-121707D4CA10}"/>
    <cellStyle name="Normal 4 6 2 3 2 3" xfId="2462" xr:uid="{1E3B1081-89B0-4822-AAE3-103D4D835651}"/>
    <cellStyle name="Normal 4 6 2 3 2 3 2" xfId="4897" xr:uid="{122146DC-964E-4CA6-8AB5-0E637BBCAB78}"/>
    <cellStyle name="Normal 4 6 2 3 2 4" xfId="4027" xr:uid="{21E68CBC-D217-43A4-B700-56094F58849A}"/>
    <cellStyle name="Normal 4 6 2 3 3" xfId="1876" xr:uid="{DE07F520-FA4C-4D4B-96F4-795A6B558887}"/>
    <cellStyle name="Normal 4 6 2 3 3 2" xfId="2714" xr:uid="{70C31B90-BBB6-4817-949C-DA2E3A0ED760}"/>
    <cellStyle name="Normal 4 6 2 3 3 2 2" xfId="5149" xr:uid="{B51F2859-ED5D-4806-841E-F8E485598FBD}"/>
    <cellStyle name="Normal 4 6 2 3 3 3" xfId="4393" xr:uid="{8D6825B3-0965-47DD-8C90-D8A6EFA5F9B5}"/>
    <cellStyle name="Normal 4 6 2 3 4" xfId="2461" xr:uid="{BE2315A9-A79D-4D58-AF9E-B002EF2EDB3E}"/>
    <cellStyle name="Normal 4 6 2 3 4 2" xfId="4896" xr:uid="{C63BCD25-DBDC-49AC-BA11-D9820809E420}"/>
    <cellStyle name="Normal 4 6 2 3 5" xfId="4026" xr:uid="{1A9362D9-7AA9-43DE-941F-F8E5E149EBE9}"/>
    <cellStyle name="Normal 4 6 2 4" xfId="1435" xr:uid="{7685870A-C047-4C99-A0BF-1701062D3354}"/>
    <cellStyle name="Normal 4 6 2 4 2" xfId="2044" xr:uid="{798DA74D-08DF-4DED-8B9C-1C1506BC42ED}"/>
    <cellStyle name="Normal 4 6 2 4 2 2" xfId="2882" xr:uid="{9BC80D4D-FA01-4E59-B917-70D765CA0989}"/>
    <cellStyle name="Normal 4 6 2 4 2 2 2" xfId="5317" xr:uid="{C47E416D-7055-4168-AC8F-75A3BF239000}"/>
    <cellStyle name="Normal 4 6 2 4 2 3" xfId="4561" xr:uid="{B7C2E245-5453-418B-9BF5-185A7EAF3D10}"/>
    <cellStyle name="Normal 4 6 2 4 3" xfId="2463" xr:uid="{63FE4BDB-C9BD-4503-9D20-D208D220B406}"/>
    <cellStyle name="Normal 4 6 2 4 3 2" xfId="4898" xr:uid="{A5077B30-1F46-4E2F-B166-7FAC0844CF60}"/>
    <cellStyle name="Normal 4 6 2 4 4" xfId="4028" xr:uid="{0CFCDC1E-5BE4-461A-86D0-07D4964EF215}"/>
    <cellStyle name="Normal 4 6 2 5" xfId="1874" xr:uid="{973D753B-4B02-424F-B827-B46D26EA69ED}"/>
    <cellStyle name="Normal 4 6 2 5 2" xfId="2712" xr:uid="{CB97BAA2-3859-4EA1-9439-8586C8258A66}"/>
    <cellStyle name="Normal 4 6 2 5 2 2" xfId="5147" xr:uid="{EF09B441-62DE-41AD-9513-FD62418A4BBD}"/>
    <cellStyle name="Normal 4 6 2 5 3" xfId="4391" xr:uid="{61D018AD-7B81-465A-8629-0C7FF7BED436}"/>
    <cellStyle name="Normal 4 6 2 6" xfId="2458" xr:uid="{AA81057F-D192-404A-A8E8-9071E5A4ADE6}"/>
    <cellStyle name="Normal 4 6 2 6 2" xfId="4893" xr:uid="{10558653-832F-420D-9D5B-B9EC151A291A}"/>
    <cellStyle name="Normal 4 6 2 7" xfId="4023" xr:uid="{BF1FD5BF-6D48-44AE-A296-D0215D5C3682}"/>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2 2 2" xfId="5320" xr:uid="{C32D534B-5787-484A-817C-F3F2A6A40055}"/>
    <cellStyle name="Normal 4 6 3 2 2 3" xfId="4564" xr:uid="{F706264E-E4C1-4F91-95EA-BFA6D65A96C1}"/>
    <cellStyle name="Normal 4 6 3 2 3" xfId="2465" xr:uid="{5A2DBE64-45DA-4212-A44A-54DB40C37055}"/>
    <cellStyle name="Normal 4 6 3 2 3 2" xfId="4900" xr:uid="{61F742CB-04DB-4464-9F85-AFAB39FC0BBA}"/>
    <cellStyle name="Normal 4 6 3 2 4" xfId="4030" xr:uid="{8256C4AD-F679-4712-84B0-670DD9908C17}"/>
    <cellStyle name="Normal 4 6 3 3" xfId="1877" xr:uid="{5BBE7A73-9613-4479-9A5B-E8417AD7049E}"/>
    <cellStyle name="Normal 4 6 3 3 2" xfId="2715" xr:uid="{AD255259-EF28-4D48-98CF-3BC0804EAC48}"/>
    <cellStyle name="Normal 4 6 3 3 2 2" xfId="5150" xr:uid="{1D99E74D-766E-40E5-A771-3A52F40F7134}"/>
    <cellStyle name="Normal 4 6 3 3 3" xfId="4394" xr:uid="{D3F18292-5A86-4AB1-A5A6-3F9E481A7C3B}"/>
    <cellStyle name="Normal 4 6 3 4" xfId="2464" xr:uid="{03FBC877-9BFA-4D45-BAA9-8CE6AC874AA9}"/>
    <cellStyle name="Normal 4 6 3 4 2" xfId="4899" xr:uid="{53409D70-B45A-4775-8E73-0E2922E18E91}"/>
    <cellStyle name="Normal 4 6 3 5" xfId="4029" xr:uid="{8C1E8B8B-7492-41E0-8F16-63AB36D2E01A}"/>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2 2 2" xfId="5321" xr:uid="{439FC446-7D45-44ED-82C8-A5FB559245BE}"/>
    <cellStyle name="Normal 4 6 4 2 2 3" xfId="4565" xr:uid="{824FA100-1D34-4969-801F-47E22C067E5B}"/>
    <cellStyle name="Normal 4 6 4 2 3" xfId="2467" xr:uid="{A55FA090-2633-4C7E-8203-1CA3C44A89A3}"/>
    <cellStyle name="Normal 4 6 4 2 3 2" xfId="4902" xr:uid="{71E46671-27D0-4B74-BBF4-AF96CA15768F}"/>
    <cellStyle name="Normal 4 6 4 2 4" xfId="4032" xr:uid="{B6073619-C6AA-4E33-8A91-826F68341C65}"/>
    <cellStyle name="Normal 4 6 4 3" xfId="1878" xr:uid="{B10AD301-133D-48CF-938B-C8FD426F1AD5}"/>
    <cellStyle name="Normal 4 6 4 3 2" xfId="2716" xr:uid="{4EA15C64-6731-4FE6-BC33-93FE40CCD1A8}"/>
    <cellStyle name="Normal 4 6 4 3 2 2" xfId="5151" xr:uid="{C2561033-5E89-494D-B6BB-622822F57F7D}"/>
    <cellStyle name="Normal 4 6 4 3 3" xfId="4395" xr:uid="{13B87717-E6D9-4596-A098-65F59874B98D}"/>
    <cellStyle name="Normal 4 6 4 4" xfId="2466" xr:uid="{B4F27700-57BA-437C-8C0B-C5D0300DDAA7}"/>
    <cellStyle name="Normal 4 6 4 4 2" xfId="4901" xr:uid="{E6B6E6E8-E0B3-4DF0-84AD-FA16A6856107}"/>
    <cellStyle name="Normal 4 6 4 5" xfId="4031" xr:uid="{5757C5BE-6F3D-4FE1-9F3B-364BD56BEA42}"/>
    <cellStyle name="Normal 4 6 5" xfId="1440" xr:uid="{5529D59E-F711-47D2-9E2F-294B7FD0334F}"/>
    <cellStyle name="Normal 4 6 5 2" xfId="2043" xr:uid="{681AB269-9F92-4940-9D75-996C5C906CD5}"/>
    <cellStyle name="Normal 4 6 5 2 2" xfId="2881" xr:uid="{0EFB0F9E-DEF2-45D7-BA4F-62EAD558C49A}"/>
    <cellStyle name="Normal 4 6 5 2 2 2" xfId="5316" xr:uid="{5FABCF2F-9763-475D-BA93-03D031AA71C1}"/>
    <cellStyle name="Normal 4 6 5 2 3" xfId="4560" xr:uid="{036422C0-13C9-4323-B554-2F32109732F3}"/>
    <cellStyle name="Normal 4 6 5 3" xfId="2468" xr:uid="{B9DD7042-CEBF-4012-AE3D-17A97F0A0875}"/>
    <cellStyle name="Normal 4 6 5 3 2" xfId="4903" xr:uid="{04669035-AA24-471E-A8EA-5B35B9ECE7AF}"/>
    <cellStyle name="Normal 4 6 5 4" xfId="4033" xr:uid="{3268616B-37C1-41E1-8A8A-25A9CA7F45AF}"/>
    <cellStyle name="Normal 4 6 6" xfId="1873" xr:uid="{838CBE68-CE96-46A0-A151-4D4BDB6F83D1}"/>
    <cellStyle name="Normal 4 6 6 2" xfId="2711" xr:uid="{93232B3B-1A78-44A2-B8C2-634FCE164D55}"/>
    <cellStyle name="Normal 4 6 6 2 2" xfId="5146" xr:uid="{0E288EB3-0F0E-448E-A2DE-E67DE7427D0E}"/>
    <cellStyle name="Normal 4 6 6 3" xfId="4390" xr:uid="{1C2D5689-F1A9-4788-B8B0-5798895A6DC9}"/>
    <cellStyle name="Normal 4 6 7" xfId="2457" xr:uid="{334A6610-4525-4AC8-9493-8278EF16AB75}"/>
    <cellStyle name="Normal 4 6 7 2" xfId="4892" xr:uid="{3213FACD-F68B-4182-B01C-1E25F711EEFD}"/>
    <cellStyle name="Normal 4 6 8" xfId="4022" xr:uid="{3F0EE19F-820F-49E8-B779-A9EE03DFFBB4}"/>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2 2 2" xfId="5323" xr:uid="{22115814-EC69-4094-8338-EB18F43B0C25}"/>
    <cellStyle name="Normal 4 7 2 2 2 3" xfId="4567" xr:uid="{484C0353-77B2-4652-B691-6231BCE8845F}"/>
    <cellStyle name="Normal 4 7 2 2 3" xfId="2471" xr:uid="{2D85F0FD-ADEF-4301-9452-92D8FE5FA373}"/>
    <cellStyle name="Normal 4 7 2 2 3 2" xfId="4906" xr:uid="{E0E1DBE1-132B-4375-9B6C-FE13D9F3BCE1}"/>
    <cellStyle name="Normal 4 7 2 2 4" xfId="4036" xr:uid="{2944148E-CAAB-44CF-8F88-295C8FCC4386}"/>
    <cellStyle name="Normal 4 7 2 3" xfId="1880" xr:uid="{6FEFBFD5-CC97-466A-B966-7B4E1850B3D1}"/>
    <cellStyle name="Normal 4 7 2 3 2" xfId="2718" xr:uid="{F6B2717C-439A-4755-A364-40BF2D0B1407}"/>
    <cellStyle name="Normal 4 7 2 3 2 2" xfId="5153" xr:uid="{64793ACA-938C-416B-B491-FA0636FB035E}"/>
    <cellStyle name="Normal 4 7 2 3 3" xfId="4397" xr:uid="{E95CF95F-F2E3-400C-823B-D19673E5F257}"/>
    <cellStyle name="Normal 4 7 2 4" xfId="2470" xr:uid="{50920F58-4314-4D57-9B6B-CB597468B788}"/>
    <cellStyle name="Normal 4 7 2 4 2" xfId="4905" xr:uid="{E76C06AA-8864-4268-AE42-98DE847F0C23}"/>
    <cellStyle name="Normal 4 7 2 5" xfId="4035" xr:uid="{73884499-37A9-49B7-AFCB-2301AAEEE436}"/>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2 2 2" xfId="5324" xr:uid="{7AAFE9E8-80EE-4FB9-A5F5-189E97A86C3F}"/>
    <cellStyle name="Normal 4 7 3 2 2 3" xfId="4568" xr:uid="{A7A4E4F7-9323-4283-8B32-315CEFED7FD9}"/>
    <cellStyle name="Normal 4 7 3 2 3" xfId="2473" xr:uid="{56CB45A4-C19F-4A14-B173-32A3FE35A135}"/>
    <cellStyle name="Normal 4 7 3 2 3 2" xfId="4908" xr:uid="{DB6AE911-78F0-4524-B149-A2465A84B277}"/>
    <cellStyle name="Normal 4 7 3 2 4" xfId="4038" xr:uid="{77E27D78-D974-4D30-8F21-9DE45E76A12A}"/>
    <cellStyle name="Normal 4 7 3 3" xfId="1881" xr:uid="{887B1CAF-DD4A-4EFF-A2FE-74C301FD3862}"/>
    <cellStyle name="Normal 4 7 3 3 2" xfId="2719" xr:uid="{B9855D14-C8A6-4D54-BF05-6E25B47E7C26}"/>
    <cellStyle name="Normal 4 7 3 3 2 2" xfId="5154" xr:uid="{B134FB12-1BF8-41C2-82CC-CAEFEE7AB882}"/>
    <cellStyle name="Normal 4 7 3 3 3" xfId="4398" xr:uid="{D9506790-4B3D-49A8-A91B-4CFD436DF499}"/>
    <cellStyle name="Normal 4 7 3 4" xfId="2472" xr:uid="{B3822C67-3739-47E2-85A7-B8AABAD7E22B}"/>
    <cellStyle name="Normal 4 7 3 4 2" xfId="4907" xr:uid="{56086B24-366F-4BF1-B7B5-968AEFF8DE53}"/>
    <cellStyle name="Normal 4 7 3 5" xfId="4037" xr:uid="{9C0A4BC8-090B-4E23-A2E6-200122297B5C}"/>
    <cellStyle name="Normal 4 7 4" xfId="1446" xr:uid="{7DFE28CB-EE08-478B-911A-69CF0808316E}"/>
    <cellStyle name="Normal 4 7 4 2" xfId="2049" xr:uid="{80DB77B7-EE3A-4E07-83BB-841CEBC0F2AA}"/>
    <cellStyle name="Normal 4 7 4 2 2" xfId="2887" xr:uid="{75A459BA-04D7-4A05-91BF-AC7A86F972AB}"/>
    <cellStyle name="Normal 4 7 4 2 2 2" xfId="5322" xr:uid="{3F06D13A-C637-4DE1-A4B7-D7CD0E9B7E61}"/>
    <cellStyle name="Normal 4 7 4 2 3" xfId="4566" xr:uid="{C85C73B2-2BF8-4775-864C-E828EEC068D7}"/>
    <cellStyle name="Normal 4 7 4 3" xfId="2474" xr:uid="{ADB7D63D-4593-483F-B1DF-7A81208DE749}"/>
    <cellStyle name="Normal 4 7 4 3 2" xfId="4909" xr:uid="{D36E8B7C-B32C-4EED-B83F-8BD46143B92D}"/>
    <cellStyle name="Normal 4 7 4 4" xfId="4039" xr:uid="{09CED49F-6017-4FCE-BA6A-347D10F711E5}"/>
    <cellStyle name="Normal 4 7 5" xfId="1879" xr:uid="{09DACF4E-CEC4-4F23-BD12-C72385493460}"/>
    <cellStyle name="Normal 4 7 5 2" xfId="2717" xr:uid="{AE198D66-DCE2-4C5F-A8C7-6DFC4CC274CE}"/>
    <cellStyle name="Normal 4 7 5 2 2" xfId="5152" xr:uid="{78DFE5B4-8B4E-43FA-9A8F-DD59DE241DD8}"/>
    <cellStyle name="Normal 4 7 5 3" xfId="4396" xr:uid="{0E971057-20BE-4C20-9505-51D690ECD0F1}"/>
    <cellStyle name="Normal 4 7 6" xfId="2469" xr:uid="{0DA17CEE-83E9-4663-A93D-B87A3F0DE97A}"/>
    <cellStyle name="Normal 4 7 6 2" xfId="4904" xr:uid="{9E977966-1D76-40A8-9B53-16023BB46549}"/>
    <cellStyle name="Normal 4 7 7" xfId="4034" xr:uid="{E0955BE2-1421-4414-A10E-F0D2828501DC}"/>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2 2 2" xfId="5325" xr:uid="{D07A1274-CD1D-4A74-A2DC-0C7F017BCC23}"/>
    <cellStyle name="Normal 4 8 2 2 3" xfId="4569" xr:uid="{36500285-0CB5-4F34-AE22-C7741BA56B8C}"/>
    <cellStyle name="Normal 4 8 2 3" xfId="2476" xr:uid="{F0D04844-AD76-43F4-A23E-5F6D3DFE9EFC}"/>
    <cellStyle name="Normal 4 8 2 3 2" xfId="4911" xr:uid="{073F8336-0CFB-46C3-8AB1-EBC1E64C2063}"/>
    <cellStyle name="Normal 4 8 2 4" xfId="4041" xr:uid="{18ADB92A-2848-4131-A249-3FE0087D6A5A}"/>
    <cellStyle name="Normal 4 8 3" xfId="1882" xr:uid="{B704E103-0C78-4F51-A269-B219C8C5EACD}"/>
    <cellStyle name="Normal 4 8 3 2" xfId="2720" xr:uid="{358CE768-6715-4304-9F6D-E28762CF3F7B}"/>
    <cellStyle name="Normal 4 8 3 2 2" xfId="5155" xr:uid="{632DE23F-B9AF-4C58-B600-68F8D6492C69}"/>
    <cellStyle name="Normal 4 8 3 3" xfId="4399" xr:uid="{7421A8A0-ADEE-4900-9B3D-4D9D5B0F9919}"/>
    <cellStyle name="Normal 4 8 4" xfId="2475" xr:uid="{C0E8D20C-B9AE-41A3-BC22-9F97F8E30C41}"/>
    <cellStyle name="Normal 4 8 4 2" xfId="4910" xr:uid="{5494FE82-818B-467A-B573-E19A61E348A1}"/>
    <cellStyle name="Normal 4 8 5" xfId="4040" xr:uid="{4E87491C-58D8-490A-AF30-19FA716F5950}"/>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2 2 2" xfId="5326" xr:uid="{48541D40-2B62-4B17-A6B5-BD4BEC8822A3}"/>
    <cellStyle name="Normal 4 9 2 2 3" xfId="4570" xr:uid="{707D115E-EAC7-4AE8-9A41-0A92B9E3A208}"/>
    <cellStyle name="Normal 4 9 2 3" xfId="2478" xr:uid="{F4C734D3-5096-482B-8689-A913EE72ECB8}"/>
    <cellStyle name="Normal 4 9 2 3 2" xfId="4913" xr:uid="{07BDD20E-C372-4725-BE77-0345DBEB0CB7}"/>
    <cellStyle name="Normal 4 9 2 4" xfId="4043" xr:uid="{19A0311B-301A-4885-BC1D-9287F77F327F}"/>
    <cellStyle name="Normal 4 9 3" xfId="1883" xr:uid="{3A33CAD0-CC6D-4D5D-B42C-78BF7D0C51F5}"/>
    <cellStyle name="Normal 4 9 3 2" xfId="2721" xr:uid="{4A5C4AF6-2976-4AF4-9B65-7342A5EA4388}"/>
    <cellStyle name="Normal 4 9 3 2 2" xfId="5156" xr:uid="{BA534A4A-4FBB-47BA-A51E-76B3178910CE}"/>
    <cellStyle name="Normal 4 9 3 3" xfId="4400" xr:uid="{CB6CE08E-C652-4998-8786-1061855C9F8C}"/>
    <cellStyle name="Normal 4 9 4" xfId="2477" xr:uid="{35FF2734-CDF3-4E47-8BFE-33CDDDC85BF2}"/>
    <cellStyle name="Normal 4 9 4 2" xfId="4912" xr:uid="{0A1E9949-DDC5-40EF-89BD-50A959B2A503}"/>
    <cellStyle name="Normal 4 9 5" xfId="4042" xr:uid="{A110DD3B-0993-4C66-A139-7FA743BCE779}"/>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0 2" xfId="4704" xr:uid="{2EAA99BF-9730-407C-9B8B-50096216FFC8}"/>
    <cellStyle name="Normal 5 11" xfId="2479" xr:uid="{C26C9D8F-F8AF-4EBB-9229-6D8E12FDC96C}"/>
    <cellStyle name="Normal 5 11 2" xfId="4914" xr:uid="{BA6C05E7-FFBD-4071-AD66-088D41B77BEA}"/>
    <cellStyle name="Normal 5 12" xfId="1451" xr:uid="{37A0B83C-AF6A-4FA9-9082-8F525E6BF3AC}"/>
    <cellStyle name="Normal 5 12 2" xfId="4044" xr:uid="{98135312-A6EB-4396-A499-881BD8E6AB71}"/>
    <cellStyle name="Normal 5 13" xfId="3366" xr:uid="{68083BC7-707A-4431-BB6B-10C35827BF9C}"/>
    <cellStyle name="Normal 5 2" xfId="238" xr:uid="{00000000-0005-0000-0000-0000B9010000}"/>
    <cellStyle name="Normal 5 2 10" xfId="1452" xr:uid="{B345E12F-17F1-4A0B-8BC7-874CE4D3D51B}"/>
    <cellStyle name="Normal 5 2 10 2" xfId="4045" xr:uid="{824C530E-9339-4872-8529-1FCAA262ACBD}"/>
    <cellStyle name="Normal 5 2 11" xfId="3378" xr:uid="{7A2874FF-E016-4BE9-9FBE-500CC83121D5}"/>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2 2 2" xfId="5330" xr:uid="{B882B195-3C14-46E9-B04D-2B6B8FD07629}"/>
    <cellStyle name="Normal 5 2 2 2 2 2 2 2 3" xfId="3807" xr:uid="{2B6BFB72-2E83-4937-8C40-C0F7F7FA529B}"/>
    <cellStyle name="Normal 5 2 2 2 2 2 2 3" xfId="2057" xr:uid="{204ACA08-09E5-46E2-AEBA-105B0418E9C9}"/>
    <cellStyle name="Normal 5 2 2 2 2 2 2 3 2" xfId="4574" xr:uid="{E58B8DC7-654D-4594-AC9E-76ABC305E332}"/>
    <cellStyle name="Normal 5 2 2 2 2 2 2 4" xfId="3598" xr:uid="{AE6306E9-711D-418B-837E-F1A8AD7686C1}"/>
    <cellStyle name="Normal 5 2 2 2 2 2 3" xfId="769" xr:uid="{00000000-0005-0000-0000-0000C0010000}"/>
    <cellStyle name="Normal 5 2 2 2 2 2 3 2" xfId="2484" xr:uid="{6C79D472-4AB0-4D02-851E-40CE9EFCE663}"/>
    <cellStyle name="Normal 5 2 2 2 2 2 3 2 2" xfId="4919" xr:uid="{D4B2ED2E-0976-479F-B33F-19DB5B4F19CA}"/>
    <cellStyle name="Normal 5 2 2 2 2 2 3 3" xfId="3702" xr:uid="{7BABD59C-A01D-4F69-8A3E-E9AF17DC463F}"/>
    <cellStyle name="Normal 5 2 2 2 2 2 4" xfId="1456" xr:uid="{C9665ABD-B1B5-4347-A3E7-DD7E5A7C7A5D}"/>
    <cellStyle name="Normal 5 2 2 2 2 2 4 2" xfId="4049" xr:uid="{E3F9C28E-59AD-4BAD-9CDA-1B5328FBD9A6}"/>
    <cellStyle name="Normal 5 2 2 2 2 2 5" xfId="3488" xr:uid="{8B8CB446-55E6-47B3-B869-F11141FFA538}"/>
    <cellStyle name="Normal 5 2 2 2 2 3" xfId="612" xr:uid="{00000000-0005-0000-0000-0000C1010000}"/>
    <cellStyle name="Normal 5 2 2 2 2 3 2" xfId="823" xr:uid="{00000000-0005-0000-0000-0000C2010000}"/>
    <cellStyle name="Normal 5 2 2 2 2 3 2 2" xfId="2725" xr:uid="{5DFEC5AC-B65F-4415-ACD7-2F6FCA3936ED}"/>
    <cellStyle name="Normal 5 2 2 2 2 3 2 2 2" xfId="5160" xr:uid="{259C6B6B-9DD8-4A7D-B0C5-9BD8E74695AA}"/>
    <cellStyle name="Normal 5 2 2 2 2 3 2 3" xfId="3755" xr:uid="{2AAE0E7D-64EC-4EF1-997E-3635065BD232}"/>
    <cellStyle name="Normal 5 2 2 2 2 3 3" xfId="1887" xr:uid="{26117F46-18A8-4F58-BEE2-F6FDB9AE8D26}"/>
    <cellStyle name="Normal 5 2 2 2 2 3 3 2" xfId="4404" xr:uid="{C63EADEC-E82B-4A5C-A935-49CC868A2209}"/>
    <cellStyle name="Normal 5 2 2 2 2 3 4" xfId="3546" xr:uid="{777AF9A5-3FC5-48AF-958C-F579AE3569C1}"/>
    <cellStyle name="Normal 5 2 2 2 2 4" xfId="717" xr:uid="{00000000-0005-0000-0000-0000C3010000}"/>
    <cellStyle name="Normal 5 2 2 2 2 4 2" xfId="2483" xr:uid="{789506B2-52C1-49F9-9775-70EF8C7B4FDA}"/>
    <cellStyle name="Normal 5 2 2 2 2 4 2 2" xfId="4918" xr:uid="{25132616-5660-4F87-9CFA-C785F7C6B280}"/>
    <cellStyle name="Normal 5 2 2 2 2 4 3" xfId="3650" xr:uid="{A865DAF0-520F-479B-88BE-23057AA4BBC3}"/>
    <cellStyle name="Normal 5 2 2 2 2 5" xfId="1455" xr:uid="{63AC2AE2-E42C-4DAB-A09E-6711B6615F81}"/>
    <cellStyle name="Normal 5 2 2 2 2 5 2" xfId="4048" xr:uid="{E68A12E5-574F-45B0-A044-ED4F17618C42}"/>
    <cellStyle name="Normal 5 2 2 2 2 6" xfId="3431" xr:uid="{9D3D9BF3-7A8A-4490-AA14-3026F4AC633E}"/>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2 2" xfId="5331" xr:uid="{1B0E69CB-C21C-42DC-9CA3-BC1D63635F67}"/>
    <cellStyle name="Normal 5 2 2 2 3 2 2 3" xfId="2058" xr:uid="{DEACB3E0-9634-482A-AF7B-C51926D36A7C}"/>
    <cellStyle name="Normal 5 2 2 2 3 2 2 3 2" xfId="4575" xr:uid="{58F59814-8424-423D-BAF2-5712CA83A18E}"/>
    <cellStyle name="Normal 5 2 2 2 3 2 2 4" xfId="3781" xr:uid="{FBF1CD49-4155-45A9-A5A6-9489AF58AE3D}"/>
    <cellStyle name="Normal 5 2 2 2 3 2 3" xfId="2486" xr:uid="{CFEF161E-9FE0-49C0-9167-5D529D218C4E}"/>
    <cellStyle name="Normal 5 2 2 2 3 2 3 2" xfId="4921" xr:uid="{3B06A147-3496-469E-A72A-67FFDFB0D65C}"/>
    <cellStyle name="Normal 5 2 2 2 3 2 4" xfId="1458" xr:uid="{EE2EEC5F-D162-4254-BA76-EF8DB7EEB619}"/>
    <cellStyle name="Normal 5 2 2 2 3 2 4 2" xfId="4051" xr:uid="{D1699A3E-230F-4973-911D-2B874D460FF9}"/>
    <cellStyle name="Normal 5 2 2 2 3 2 5" xfId="3572" xr:uid="{90238EAD-5EAD-491B-B323-4678CCC96BF5}"/>
    <cellStyle name="Normal 5 2 2 2 3 3" xfId="743" xr:uid="{00000000-0005-0000-0000-0000C7010000}"/>
    <cellStyle name="Normal 5 2 2 2 3 3 2" xfId="2726" xr:uid="{B82F4081-33CB-4FDF-B6C5-5A6E5CD3D714}"/>
    <cellStyle name="Normal 5 2 2 2 3 3 2 2" xfId="5161" xr:uid="{CC42FAAC-1DAC-48EF-952A-910D2FC5755F}"/>
    <cellStyle name="Normal 5 2 2 2 3 3 3" xfId="1888" xr:uid="{DBF11B20-66BB-43EA-923A-FE1F2F6CB409}"/>
    <cellStyle name="Normal 5 2 2 2 3 3 3 2" xfId="4405" xr:uid="{12230D17-3F9C-4D36-84DF-769D3E9BE415}"/>
    <cellStyle name="Normal 5 2 2 2 3 3 4" xfId="3676" xr:uid="{BAB7A0D7-3034-4DA7-ADA9-2FFA735C8B20}"/>
    <cellStyle name="Normal 5 2 2 2 3 4" xfId="2485" xr:uid="{9C9EE4C6-EA6A-42BD-A6BE-2FCD5C39F369}"/>
    <cellStyle name="Normal 5 2 2 2 3 4 2" xfId="4920" xr:uid="{00A65839-AC84-4A7C-A522-E398EDF65C38}"/>
    <cellStyle name="Normal 5 2 2 2 3 5" xfId="1457" xr:uid="{1AB55730-1E42-403B-84F2-4CE6AD2FF437}"/>
    <cellStyle name="Normal 5 2 2 2 3 5 2" xfId="4050" xr:uid="{79343096-ACF7-4977-8523-1D193E4600CB}"/>
    <cellStyle name="Normal 5 2 2 2 3 6" xfId="3462" xr:uid="{90E25793-11D8-4B4C-9194-4AFE4D0C871B}"/>
    <cellStyle name="Normal 5 2 2 2 4" xfId="586" xr:uid="{00000000-0005-0000-0000-0000C8010000}"/>
    <cellStyle name="Normal 5 2 2 2 4 2" xfId="797" xr:uid="{00000000-0005-0000-0000-0000C9010000}"/>
    <cellStyle name="Normal 5 2 2 2 4 2 2" xfId="2894" xr:uid="{8721304C-C15F-46F5-8634-0110A42D9BE6}"/>
    <cellStyle name="Normal 5 2 2 2 4 2 2 2" xfId="5329" xr:uid="{5D53B101-0374-4CF6-AB27-D84F8A5720E2}"/>
    <cellStyle name="Normal 5 2 2 2 4 2 3" xfId="2056" xr:uid="{A36E88A1-E9CB-44FA-BDAE-1B1978155031}"/>
    <cellStyle name="Normal 5 2 2 2 4 2 3 2" xfId="4573" xr:uid="{469CC77D-5BD6-4DB6-8AA3-65F7119EF7B5}"/>
    <cellStyle name="Normal 5 2 2 2 4 2 4" xfId="3729" xr:uid="{60CDB703-2BC2-49AA-888D-8756D22DDC48}"/>
    <cellStyle name="Normal 5 2 2 2 4 3" xfId="2487" xr:uid="{2F7BBA1E-0AB5-4668-B292-F68A8FAE0D7B}"/>
    <cellStyle name="Normal 5 2 2 2 4 3 2" xfId="4922" xr:uid="{EBC477ED-7397-4F73-9418-17C7E8478D3D}"/>
    <cellStyle name="Normal 5 2 2 2 4 4" xfId="1459" xr:uid="{80C1D847-F105-49C0-BA8B-657ED51C3749}"/>
    <cellStyle name="Normal 5 2 2 2 4 4 2" xfId="4052" xr:uid="{29E4B5C3-05C5-4052-8B90-8A9A59FE8EB6}"/>
    <cellStyle name="Normal 5 2 2 2 4 5" xfId="3520" xr:uid="{4520C424-7DFB-49F3-8451-E121F4B3D64B}"/>
    <cellStyle name="Normal 5 2 2 2 5" xfId="691" xr:uid="{00000000-0005-0000-0000-0000CA010000}"/>
    <cellStyle name="Normal 5 2 2 2 5 2" xfId="2724" xr:uid="{9C6486A8-FD0D-466C-A810-27D0C5EC064A}"/>
    <cellStyle name="Normal 5 2 2 2 5 2 2" xfId="5159" xr:uid="{7CA9D2BC-9587-4FC7-9A52-A3F0DDE5832A}"/>
    <cellStyle name="Normal 5 2 2 2 5 3" xfId="1886" xr:uid="{0C098C09-004B-419C-B53D-AA179EDE2FE0}"/>
    <cellStyle name="Normal 5 2 2 2 5 3 2" xfId="4403" xr:uid="{65248DC2-3A47-4852-ADE0-43D0781278D2}"/>
    <cellStyle name="Normal 5 2 2 2 5 4" xfId="3624" xr:uid="{A2E2E20E-C58A-4ED9-8F4F-761D2342AFCD}"/>
    <cellStyle name="Normal 5 2 2 2 6" xfId="2482" xr:uid="{6A5F0431-D6B8-4361-AC16-4E0E19434E81}"/>
    <cellStyle name="Normal 5 2 2 2 6 2" xfId="4917" xr:uid="{CE3D85D0-9861-41CB-9DE5-57F63FD37D29}"/>
    <cellStyle name="Normal 5 2 2 2 7" xfId="1454" xr:uid="{716D35EE-6F6E-4F2A-8711-9B21DE7CEA3D}"/>
    <cellStyle name="Normal 5 2 2 2 7 2" xfId="4047" xr:uid="{8436EEED-4B50-47AB-931D-789BCA3B26A6}"/>
    <cellStyle name="Normal 5 2 2 2 8" xfId="3400" xr:uid="{117AD9E3-7B9A-4025-9907-D715521E1E2A}"/>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2 2" xfId="3816" xr:uid="{D3CED024-50D6-43B5-BAC8-86F59B5E8700}"/>
    <cellStyle name="Normal 5 2 2 3 2 2 2 3" xfId="2897" xr:uid="{FD99C5EC-B4FD-4E60-82F5-B14BFFBA1920}"/>
    <cellStyle name="Normal 5 2 2 3 2 2 2 3 2" xfId="5332" xr:uid="{E2895CA9-09D2-404C-AAC2-7038C9B5EE77}"/>
    <cellStyle name="Normal 5 2 2 3 2 2 2 4" xfId="3607" xr:uid="{6E0E5B58-79F3-493C-84A0-58D869FDA727}"/>
    <cellStyle name="Normal 5 2 2 3 2 2 3" xfId="778" xr:uid="{00000000-0005-0000-0000-0000D0010000}"/>
    <cellStyle name="Normal 5 2 2 3 2 2 3 2" xfId="3711" xr:uid="{85CE1A1F-8F38-423A-B6E0-B425548F6CD2}"/>
    <cellStyle name="Normal 5 2 2 3 2 2 4" xfId="2059" xr:uid="{C639309B-B139-4ABB-8EA4-B9A48EBB2EEC}"/>
    <cellStyle name="Normal 5 2 2 3 2 2 4 2" xfId="4576" xr:uid="{9B57CDAE-1CB7-4A24-81D5-6EB47608003B}"/>
    <cellStyle name="Normal 5 2 2 3 2 2 5" xfId="3497" xr:uid="{D87EB986-41B4-4739-B715-160210582542}"/>
    <cellStyle name="Normal 5 2 2 3 2 3" xfId="621" xr:uid="{00000000-0005-0000-0000-0000D1010000}"/>
    <cellStyle name="Normal 5 2 2 3 2 3 2" xfId="832" xr:uid="{00000000-0005-0000-0000-0000D2010000}"/>
    <cellStyle name="Normal 5 2 2 3 2 3 2 2" xfId="3764" xr:uid="{BE30B3DF-2D08-4DA9-BC3A-0B7155040515}"/>
    <cellStyle name="Normal 5 2 2 3 2 3 3" xfId="2489" xr:uid="{9CFC7D29-396E-41FD-B4EE-1A0F7DD76644}"/>
    <cellStyle name="Normal 5 2 2 3 2 3 3 2" xfId="4924" xr:uid="{9113A60B-5656-40A7-808B-6278FA7899F7}"/>
    <cellStyle name="Normal 5 2 2 3 2 3 4" xfId="3555" xr:uid="{942D044B-0B1B-480C-83BC-0CCDC90B1296}"/>
    <cellStyle name="Normal 5 2 2 3 2 4" xfId="726" xr:uid="{00000000-0005-0000-0000-0000D3010000}"/>
    <cellStyle name="Normal 5 2 2 3 2 4 2" xfId="3659" xr:uid="{E22746E2-50F2-4C67-BE04-8E2DFD877A4A}"/>
    <cellStyle name="Normal 5 2 2 3 2 5" xfId="1461" xr:uid="{8C7F834B-B769-43A6-B67B-4DB9B911AB61}"/>
    <cellStyle name="Normal 5 2 2 3 2 5 2" xfId="4054" xr:uid="{F9324A4D-8C26-434A-A0FB-008FADB9D294}"/>
    <cellStyle name="Normal 5 2 2 3 2 6" xfId="3440" xr:uid="{B547A23C-8EDA-4BBF-B35E-C58B3250BDE8}"/>
    <cellStyle name="Normal 5 2 2 3 3" xfId="491" xr:uid="{00000000-0005-0000-0000-0000D4010000}"/>
    <cellStyle name="Normal 5 2 2 3 3 2" xfId="647" xr:uid="{00000000-0005-0000-0000-0000D5010000}"/>
    <cellStyle name="Normal 5 2 2 3 3 2 2" xfId="858" xr:uid="{00000000-0005-0000-0000-0000D6010000}"/>
    <cellStyle name="Normal 5 2 2 3 3 2 2 2" xfId="3790" xr:uid="{521FDC9B-04BE-4121-AFE2-63343361177C}"/>
    <cellStyle name="Normal 5 2 2 3 3 2 3" xfId="2727" xr:uid="{19CDFF11-7329-4AA1-9CBD-D750DB859E14}"/>
    <cellStyle name="Normal 5 2 2 3 3 2 3 2" xfId="5162" xr:uid="{36BD0FFF-4ED9-4DE8-B6CC-9180D4EC531E}"/>
    <cellStyle name="Normal 5 2 2 3 3 2 4" xfId="3581" xr:uid="{80EC74A9-A969-46E9-B087-72D678859F5F}"/>
    <cellStyle name="Normal 5 2 2 3 3 3" xfId="752" xr:uid="{00000000-0005-0000-0000-0000D7010000}"/>
    <cellStyle name="Normal 5 2 2 3 3 3 2" xfId="3685" xr:uid="{18755D40-EDC4-4C63-8F1C-64B2B5B79954}"/>
    <cellStyle name="Normal 5 2 2 3 3 4" xfId="1889" xr:uid="{8E38AF2D-15BE-4F4A-AD05-A70A49C70939}"/>
    <cellStyle name="Normal 5 2 2 3 3 4 2" xfId="4406" xr:uid="{C09C4194-CD3F-489A-A6CD-1B94C2EA2EF9}"/>
    <cellStyle name="Normal 5 2 2 3 3 5" xfId="3471" xr:uid="{7B36600F-49C3-4DCB-8627-0ECD2303CD0C}"/>
    <cellStyle name="Normal 5 2 2 3 4" xfId="595" xr:uid="{00000000-0005-0000-0000-0000D8010000}"/>
    <cellStyle name="Normal 5 2 2 3 4 2" xfId="806" xr:uid="{00000000-0005-0000-0000-0000D9010000}"/>
    <cellStyle name="Normal 5 2 2 3 4 2 2" xfId="3738" xr:uid="{0B43E596-105C-4AFB-92C4-284470C43713}"/>
    <cellStyle name="Normal 5 2 2 3 4 3" xfId="2488" xr:uid="{E0152DFB-6ECB-4ECA-85F6-5345BDB0D48F}"/>
    <cellStyle name="Normal 5 2 2 3 4 3 2" xfId="4923" xr:uid="{EB4E49FC-5CF7-491B-A1F9-0829F3683809}"/>
    <cellStyle name="Normal 5 2 2 3 4 4" xfId="3529" xr:uid="{6897B63D-8E8C-450F-827D-CF30492558F0}"/>
    <cellStyle name="Normal 5 2 2 3 5" xfId="700" xr:uid="{00000000-0005-0000-0000-0000DA010000}"/>
    <cellStyle name="Normal 5 2 2 3 5 2" xfId="3633" xr:uid="{D4B63850-C3DE-428D-9F43-1C17BBD0CCB4}"/>
    <cellStyle name="Normal 5 2 2 3 6" xfId="1460" xr:uid="{CE596074-7EF5-49B9-96D2-20D4AD617E7F}"/>
    <cellStyle name="Normal 5 2 2 3 6 2" xfId="4053" xr:uid="{79A55C5F-B415-43C1-B9F0-DFC331902371}"/>
    <cellStyle name="Normal 5 2 2 3 7" xfId="3409" xr:uid="{03644E33-BEBC-4FF4-9243-9D824235F204}"/>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2 2 2" xfId="5333" xr:uid="{38B55BFB-FFF0-449A-8DD0-20845E3CF96B}"/>
    <cellStyle name="Normal 5 2 2 4 2 2 2 3" xfId="3799" xr:uid="{235E3133-FAC2-42FF-810D-457D0E925FF2}"/>
    <cellStyle name="Normal 5 2 2 4 2 2 3" xfId="2060" xr:uid="{A613A8DD-12E4-4476-9BC8-68B3598AEBFD}"/>
    <cellStyle name="Normal 5 2 2 4 2 2 3 2" xfId="4577" xr:uid="{864C769A-8AEB-42BE-90B4-ACC779A31E49}"/>
    <cellStyle name="Normal 5 2 2 4 2 2 4" xfId="3590" xr:uid="{3332B737-AD15-4BEA-8986-D6868AFF7321}"/>
    <cellStyle name="Normal 5 2 2 4 2 3" xfId="761" xr:uid="{00000000-0005-0000-0000-0000DF010000}"/>
    <cellStyle name="Normal 5 2 2 4 2 3 2" xfId="2491" xr:uid="{EC29C2D2-F545-47EB-8F97-24FBB613D7EB}"/>
    <cellStyle name="Normal 5 2 2 4 2 3 2 2" xfId="4926" xr:uid="{9E89E6E8-4324-4CB4-8362-83B7CC755667}"/>
    <cellStyle name="Normal 5 2 2 4 2 3 3" xfId="3694" xr:uid="{0B75829B-6B3A-463C-B1E7-5B27A2A95D3D}"/>
    <cellStyle name="Normal 5 2 2 4 2 4" xfId="1463" xr:uid="{55773854-0F61-4763-8936-45520294D14C}"/>
    <cellStyle name="Normal 5 2 2 4 2 4 2" xfId="4056" xr:uid="{6AE5FB35-B317-4145-B67E-A4460781AB08}"/>
    <cellStyle name="Normal 5 2 2 4 2 5" xfId="3480" xr:uid="{FE936D7E-2A95-4195-8A61-B2CB66651FB2}"/>
    <cellStyle name="Normal 5 2 2 4 3" xfId="604" xr:uid="{00000000-0005-0000-0000-0000E0010000}"/>
    <cellStyle name="Normal 5 2 2 4 3 2" xfId="815" xr:uid="{00000000-0005-0000-0000-0000E1010000}"/>
    <cellStyle name="Normal 5 2 2 4 3 2 2" xfId="2728" xr:uid="{D873E091-CA3D-4277-9DD5-8510F3F3B477}"/>
    <cellStyle name="Normal 5 2 2 4 3 2 2 2" xfId="5163" xr:uid="{A2AE0BD9-0C70-48B7-9687-28026C340D9D}"/>
    <cellStyle name="Normal 5 2 2 4 3 2 3" xfId="3747" xr:uid="{CF97BED2-CD09-42FB-90C3-7DF613BD86F3}"/>
    <cellStyle name="Normal 5 2 2 4 3 3" xfId="1890" xr:uid="{14B122AF-6F28-430B-B68F-4A9C0B1D9364}"/>
    <cellStyle name="Normal 5 2 2 4 3 3 2" xfId="4407" xr:uid="{9A45687B-C70F-4910-ACFE-2F91344D62FC}"/>
    <cellStyle name="Normal 5 2 2 4 3 4" xfId="3538" xr:uid="{C057A4E5-636A-42D7-AD83-6DA21C8439C9}"/>
    <cellStyle name="Normal 5 2 2 4 4" xfId="709" xr:uid="{00000000-0005-0000-0000-0000E2010000}"/>
    <cellStyle name="Normal 5 2 2 4 4 2" xfId="2490" xr:uid="{DBAE2489-BA0B-4A10-B155-43E4BFF94EB8}"/>
    <cellStyle name="Normal 5 2 2 4 4 2 2" xfId="4925" xr:uid="{C6F847A3-E0E6-4932-B678-04A0A07A8378}"/>
    <cellStyle name="Normal 5 2 2 4 4 3" xfId="3642" xr:uid="{28C24A7C-4194-4165-BEDC-E1969F90051B}"/>
    <cellStyle name="Normal 5 2 2 4 5" xfId="1462" xr:uid="{53C56C6B-3807-42CD-AEE7-ED48643937CE}"/>
    <cellStyle name="Normal 5 2 2 4 5 2" xfId="4055" xr:uid="{8F40AA86-ADF7-45E5-8624-D3EFA5EAB17E}"/>
    <cellStyle name="Normal 5 2 2 4 6" xfId="3423" xr:uid="{45E9B84F-3AFA-4B9E-9C3F-9A2407635CAD}"/>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2 2 2" xfId="5328" xr:uid="{E2A5D8E5-4C4E-48AA-B99D-2333EE3DA40E}"/>
    <cellStyle name="Normal 5 2 2 5 2 2 3" xfId="3773" xr:uid="{C2307E29-ECC0-4E3F-B94C-9603A4933EAB}"/>
    <cellStyle name="Normal 5 2 2 5 2 3" xfId="2055" xr:uid="{98CFCF67-5644-4BA8-A8F8-8598294E4793}"/>
    <cellStyle name="Normal 5 2 2 5 2 3 2" xfId="4572" xr:uid="{434E401A-1EAE-45AA-9D1A-325DFC193911}"/>
    <cellStyle name="Normal 5 2 2 5 2 4" xfId="3564" xr:uid="{B1B03B6B-DC4B-4666-B481-05B419AA58A9}"/>
    <cellStyle name="Normal 5 2 2 5 3" xfId="735" xr:uid="{00000000-0005-0000-0000-0000E6010000}"/>
    <cellStyle name="Normal 5 2 2 5 3 2" xfId="2492" xr:uid="{55BCA6B3-668C-4329-9ADF-75153BD35FF5}"/>
    <cellStyle name="Normal 5 2 2 5 3 2 2" xfId="4927" xr:uid="{B2E617E2-6180-419C-B88B-BFB34B2CCCAF}"/>
    <cellStyle name="Normal 5 2 2 5 3 3" xfId="3668" xr:uid="{2D4BD89F-9AD9-4C7A-8C87-9B0D9729FE4E}"/>
    <cellStyle name="Normal 5 2 2 5 4" xfId="1464" xr:uid="{A943F9D7-3D30-4727-9D44-FCF0EC3B98DB}"/>
    <cellStyle name="Normal 5 2 2 5 4 2" xfId="4057" xr:uid="{8350EE27-C2CC-4F9A-8713-E37D5875CE53}"/>
    <cellStyle name="Normal 5 2 2 5 5" xfId="3454" xr:uid="{3A8CBA75-CF47-41AD-9277-6FCD93EC0562}"/>
    <cellStyle name="Normal 5 2 2 6" xfId="578" xr:uid="{00000000-0005-0000-0000-0000E7010000}"/>
    <cellStyle name="Normal 5 2 2 6 2" xfId="789" xr:uid="{00000000-0005-0000-0000-0000E8010000}"/>
    <cellStyle name="Normal 5 2 2 6 2 2" xfId="2723" xr:uid="{76F91FA2-98DD-4FC3-97C5-CFD981FFA9C0}"/>
    <cellStyle name="Normal 5 2 2 6 2 2 2" xfId="5158" xr:uid="{D6CD9AD9-4FD4-485D-B96E-84E8A30BCC67}"/>
    <cellStyle name="Normal 5 2 2 6 2 3" xfId="3721" xr:uid="{F57D9C80-4B6E-452E-8866-27DD34928E59}"/>
    <cellStyle name="Normal 5 2 2 6 3" xfId="1885" xr:uid="{19BF3FEB-DC84-4FEA-8C73-22B10A623EDD}"/>
    <cellStyle name="Normal 5 2 2 6 3 2" xfId="4402" xr:uid="{D9B79410-A5A5-4503-B186-3E7130410C81}"/>
    <cellStyle name="Normal 5 2 2 6 4" xfId="3512" xr:uid="{C1F5853A-1449-4B2E-B833-FB64DF28023F}"/>
    <cellStyle name="Normal 5 2 2 7" xfId="683" xr:uid="{00000000-0005-0000-0000-0000E9010000}"/>
    <cellStyle name="Normal 5 2 2 7 2" xfId="2481" xr:uid="{E4E7EE13-FDF7-4EF5-ABD8-C1FCB2D1DA56}"/>
    <cellStyle name="Normal 5 2 2 7 2 2" xfId="4916" xr:uid="{5BD57E08-F7FF-4530-A5A1-7EB725998F20}"/>
    <cellStyle name="Normal 5 2 2 7 3" xfId="3616" xr:uid="{33431643-6972-4F48-961B-9348212E470A}"/>
    <cellStyle name="Normal 5 2 2 8" xfId="1453" xr:uid="{D632EE85-A0F2-491A-9672-464194DBAD3C}"/>
    <cellStyle name="Normal 5 2 2 8 2" xfId="4046" xr:uid="{521051B5-5196-44C0-A851-8CA15F2E7D45}"/>
    <cellStyle name="Normal 5 2 2 9" xfId="3387" xr:uid="{18DFE633-B5A8-49AC-B34A-94DFDC79E4D7}"/>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2 2 2" xfId="5335" xr:uid="{889AD993-88F6-4BBA-8069-48BC1FC9FFB3}"/>
    <cellStyle name="Normal 5 2 3 2 2 2 2 3" xfId="3803" xr:uid="{05BA25BB-D7D0-45DA-BCC4-13F234F25424}"/>
    <cellStyle name="Normal 5 2 3 2 2 2 3" xfId="2062" xr:uid="{6FAB7188-BD75-4E34-97F6-3FB67777CEA6}"/>
    <cellStyle name="Normal 5 2 3 2 2 2 3 2" xfId="4579" xr:uid="{A657C329-0102-4130-BE85-CF72560D9AEF}"/>
    <cellStyle name="Normal 5 2 3 2 2 2 4" xfId="3594" xr:uid="{F3CB0565-5629-4DFF-B818-C135B7196CA9}"/>
    <cellStyle name="Normal 5 2 3 2 2 3" xfId="765" xr:uid="{00000000-0005-0000-0000-0000EF010000}"/>
    <cellStyle name="Normal 5 2 3 2 2 3 2" xfId="2495" xr:uid="{0FAEE644-D693-428C-9BA0-4534B89238E3}"/>
    <cellStyle name="Normal 5 2 3 2 2 3 2 2" xfId="4930" xr:uid="{4AE10F76-4C4B-4DA8-9E2B-54D3895A3696}"/>
    <cellStyle name="Normal 5 2 3 2 2 3 3" xfId="3698" xr:uid="{88BCA0B0-5009-46E3-B547-AECD987867CC}"/>
    <cellStyle name="Normal 5 2 3 2 2 4" xfId="1467" xr:uid="{B7B1353A-80DD-4D43-98C9-6241D417B739}"/>
    <cellStyle name="Normal 5 2 3 2 2 4 2" xfId="4060" xr:uid="{13836D6E-AA2D-4844-8CDA-3962FC48B98F}"/>
    <cellStyle name="Normal 5 2 3 2 2 5" xfId="3484" xr:uid="{0286ADA9-D739-451A-9F11-AD23CF8521F6}"/>
    <cellStyle name="Normal 5 2 3 2 3" xfId="608" xr:uid="{00000000-0005-0000-0000-0000F0010000}"/>
    <cellStyle name="Normal 5 2 3 2 3 2" xfId="819" xr:uid="{00000000-0005-0000-0000-0000F1010000}"/>
    <cellStyle name="Normal 5 2 3 2 3 2 2" xfId="2730" xr:uid="{BAB908B1-CDCC-49B3-BAF7-7B1ADC3E19BC}"/>
    <cellStyle name="Normal 5 2 3 2 3 2 2 2" xfId="5165" xr:uid="{2E7A7FC9-0533-4457-AD7E-83C8C6CA032D}"/>
    <cellStyle name="Normal 5 2 3 2 3 2 3" xfId="3751" xr:uid="{71C1D3CA-D3F2-4D5D-A63D-0CAE35924B52}"/>
    <cellStyle name="Normal 5 2 3 2 3 3" xfId="1892" xr:uid="{B14FE6C6-813E-4DC4-9C17-C4D58B062315}"/>
    <cellStyle name="Normal 5 2 3 2 3 3 2" xfId="4409" xr:uid="{4A179152-1D7B-4D3E-B2EB-B58706DF4934}"/>
    <cellStyle name="Normal 5 2 3 2 3 4" xfId="3542" xr:uid="{546888E1-68BA-435D-8AA6-41DEEF057504}"/>
    <cellStyle name="Normal 5 2 3 2 4" xfId="713" xr:uid="{00000000-0005-0000-0000-0000F2010000}"/>
    <cellStyle name="Normal 5 2 3 2 4 2" xfId="2494" xr:uid="{2C7A1866-8A2E-4010-92C7-C0C7DE1E0A24}"/>
    <cellStyle name="Normal 5 2 3 2 4 2 2" xfId="4929" xr:uid="{1DFC547E-A69E-4F72-8D5E-F01879E9D619}"/>
    <cellStyle name="Normal 5 2 3 2 4 3" xfId="3646" xr:uid="{DB379001-622B-49F3-8659-63F8E84CDED7}"/>
    <cellStyle name="Normal 5 2 3 2 5" xfId="1466" xr:uid="{E1AFF7B3-330F-4BD8-B052-8C10BD2386AB}"/>
    <cellStyle name="Normal 5 2 3 2 5 2" xfId="4059" xr:uid="{6151294C-CE9B-4AA2-BA4C-F4A74A8813C4}"/>
    <cellStyle name="Normal 5 2 3 2 6" xfId="3427" xr:uid="{8A75F5A2-ED49-4AA3-8D6A-6DBAA25B11AF}"/>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2 2" xfId="5336" xr:uid="{1CC8F9A2-7A0D-4A12-B6CB-1BF35B1DF7FD}"/>
    <cellStyle name="Normal 5 2 3 3 2 2 3" xfId="2063" xr:uid="{12385839-BA24-4D08-81E4-A783971D5A87}"/>
    <cellStyle name="Normal 5 2 3 3 2 2 3 2" xfId="4580" xr:uid="{142BA18F-EC50-4C9E-B03D-95886FF80E4A}"/>
    <cellStyle name="Normal 5 2 3 3 2 2 4" xfId="3777" xr:uid="{CCA254A9-BCCA-486D-850C-6BA9A23AE2E0}"/>
    <cellStyle name="Normal 5 2 3 3 2 3" xfId="2497" xr:uid="{551F0BFE-190C-494C-B003-793F511C8BF2}"/>
    <cellStyle name="Normal 5 2 3 3 2 3 2" xfId="4932" xr:uid="{F6675142-69D1-42CF-8225-18223940CC22}"/>
    <cellStyle name="Normal 5 2 3 3 2 4" xfId="1469" xr:uid="{01B1780D-BDE4-4010-B61A-A998E93BBD32}"/>
    <cellStyle name="Normal 5 2 3 3 2 4 2" xfId="4062" xr:uid="{E542358A-349C-4D4F-BDF3-A00564211FD5}"/>
    <cellStyle name="Normal 5 2 3 3 2 5" xfId="3568" xr:uid="{A1400ACD-2C06-4C15-B43F-AAC9B324DA36}"/>
    <cellStyle name="Normal 5 2 3 3 3" xfId="739" xr:uid="{00000000-0005-0000-0000-0000F6010000}"/>
    <cellStyle name="Normal 5 2 3 3 3 2" xfId="2731" xr:uid="{79BA05C8-F209-4AB1-9CE1-D7B73E0290BC}"/>
    <cellStyle name="Normal 5 2 3 3 3 2 2" xfId="5166" xr:uid="{6307B17D-38ED-4C25-9682-944ACCF380DA}"/>
    <cellStyle name="Normal 5 2 3 3 3 3" xfId="1893" xr:uid="{7960F10D-F398-4F4D-A231-37B96929C42D}"/>
    <cellStyle name="Normal 5 2 3 3 3 3 2" xfId="4410" xr:uid="{BED82D36-EF01-486F-93F7-005302E11F00}"/>
    <cellStyle name="Normal 5 2 3 3 3 4" xfId="3672" xr:uid="{E9E7FDFE-FDC0-434D-9356-713E4F785E2E}"/>
    <cellStyle name="Normal 5 2 3 3 4" xfId="2496" xr:uid="{7FF56824-2E0C-4D6E-9A1F-DFC1080BF221}"/>
    <cellStyle name="Normal 5 2 3 3 4 2" xfId="4931" xr:uid="{D5A19FE6-671C-4909-B6CC-CD6577C8C729}"/>
    <cellStyle name="Normal 5 2 3 3 5" xfId="1468" xr:uid="{02BBD94B-7AF1-45F0-AD4E-70C9E3534BEA}"/>
    <cellStyle name="Normal 5 2 3 3 5 2" xfId="4061" xr:uid="{1782C697-CC19-4CE8-BD63-2899EDC0D8FA}"/>
    <cellStyle name="Normal 5 2 3 3 6" xfId="3458" xr:uid="{2402612A-BB92-46F8-B465-5A59A7F04F92}"/>
    <cellStyle name="Normal 5 2 3 4" xfId="582" xr:uid="{00000000-0005-0000-0000-0000F7010000}"/>
    <cellStyle name="Normal 5 2 3 4 2" xfId="793" xr:uid="{00000000-0005-0000-0000-0000F8010000}"/>
    <cellStyle name="Normal 5 2 3 4 2 2" xfId="2899" xr:uid="{ADE22372-0038-40A4-895E-F773DB310D85}"/>
    <cellStyle name="Normal 5 2 3 4 2 2 2" xfId="5334" xr:uid="{A831D065-2819-4B56-A55F-4E2C3B4D5B1B}"/>
    <cellStyle name="Normal 5 2 3 4 2 3" xfId="2061" xr:uid="{AE2DB97C-9F42-49C0-9EDF-8F8A786DDEC2}"/>
    <cellStyle name="Normal 5 2 3 4 2 3 2" xfId="4578" xr:uid="{7AA973A0-516B-4FC3-94DF-3214152AB7FB}"/>
    <cellStyle name="Normal 5 2 3 4 2 4" xfId="3725" xr:uid="{602BC9A0-5F24-4D27-8CA5-5103DA0FD5A1}"/>
    <cellStyle name="Normal 5 2 3 4 3" xfId="2498" xr:uid="{A926BB4D-B9D2-4C47-85B9-583224976F78}"/>
    <cellStyle name="Normal 5 2 3 4 3 2" xfId="4933" xr:uid="{A379A5BB-5A7E-422B-8BC3-977322D59C0D}"/>
    <cellStyle name="Normal 5 2 3 4 4" xfId="1470" xr:uid="{B538ECAA-5D7A-4AC0-9F26-E8D339DDD947}"/>
    <cellStyle name="Normal 5 2 3 4 4 2" xfId="4063" xr:uid="{595717E1-6D4E-4DA7-8DEA-B64189D05BDB}"/>
    <cellStyle name="Normal 5 2 3 4 5" xfId="3516" xr:uid="{04ABB4C8-A48A-4E6D-962C-958B8563AD14}"/>
    <cellStyle name="Normal 5 2 3 5" xfId="687" xr:uid="{00000000-0005-0000-0000-0000F9010000}"/>
    <cellStyle name="Normal 5 2 3 5 2" xfId="2729" xr:uid="{EAB7323E-7677-4D52-8D89-04DCDC32452A}"/>
    <cellStyle name="Normal 5 2 3 5 2 2" xfId="5164" xr:uid="{EF1E7CAD-8F8A-4A0E-A64E-B99BA2C0F88B}"/>
    <cellStyle name="Normal 5 2 3 5 3" xfId="1891" xr:uid="{9FEE6AA4-4934-498C-8DCB-D3192BCAE884}"/>
    <cellStyle name="Normal 5 2 3 5 3 2" xfId="4408" xr:uid="{23CF5A32-3768-45ED-AB92-29DF5060FD72}"/>
    <cellStyle name="Normal 5 2 3 5 4" xfId="3620" xr:uid="{21BE1BEE-278C-4A3B-8A82-E5C144C89FC8}"/>
    <cellStyle name="Normal 5 2 3 6" xfId="2493" xr:uid="{105B711D-991E-4290-9586-1764A7F6CC66}"/>
    <cellStyle name="Normal 5 2 3 6 2" xfId="4928" xr:uid="{DAA1355B-9049-4955-B915-E71066D54479}"/>
    <cellStyle name="Normal 5 2 3 7" xfId="1465" xr:uid="{27DE05A7-9A5F-4965-9ED5-00387DE8D8ED}"/>
    <cellStyle name="Normal 5 2 3 7 2" xfId="4058" xr:uid="{FC1D4EE4-10C8-42C4-9D78-30AAFBDA88B7}"/>
    <cellStyle name="Normal 5 2 3 8" xfId="3396" xr:uid="{0EDAAF67-EF9C-46DC-AB8F-40F37454E545}"/>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2 2" xfId="3812" xr:uid="{8B092008-F6FE-47E8-93CC-A3D8FC9E35B7}"/>
    <cellStyle name="Normal 5 2 4 2 2 2 3" xfId="2902" xr:uid="{F4BEC291-21C4-494A-BE59-8D0FA94FCC46}"/>
    <cellStyle name="Normal 5 2 4 2 2 2 3 2" xfId="5337" xr:uid="{A0A4265C-4BD5-4B8E-827C-E3103959052D}"/>
    <cellStyle name="Normal 5 2 4 2 2 2 4" xfId="3603" xr:uid="{D524336F-41DD-4344-A528-7CE593C1B3DF}"/>
    <cellStyle name="Normal 5 2 4 2 2 3" xfId="774" xr:uid="{00000000-0005-0000-0000-0000FF010000}"/>
    <cellStyle name="Normal 5 2 4 2 2 3 2" xfId="3707" xr:uid="{10DEEE57-A258-41CE-964A-48755EF8F25E}"/>
    <cellStyle name="Normal 5 2 4 2 2 4" xfId="2064" xr:uid="{7040AC77-29E5-423C-9DD2-40D38B367B5D}"/>
    <cellStyle name="Normal 5 2 4 2 2 4 2" xfId="4581" xr:uid="{C7364F5C-3F10-48EA-A272-BD0AA7BC3BC2}"/>
    <cellStyle name="Normal 5 2 4 2 2 5" xfId="3493" xr:uid="{143253EE-6EB4-4FC3-90EA-AE4FCC090FD8}"/>
    <cellStyle name="Normal 5 2 4 2 3" xfId="617" xr:uid="{00000000-0005-0000-0000-000000020000}"/>
    <cellStyle name="Normal 5 2 4 2 3 2" xfId="828" xr:uid="{00000000-0005-0000-0000-000001020000}"/>
    <cellStyle name="Normal 5 2 4 2 3 2 2" xfId="3760" xr:uid="{43D6B695-E30F-43B1-AC61-EE7A7C62B703}"/>
    <cellStyle name="Normal 5 2 4 2 3 3" xfId="2500" xr:uid="{378D6134-7E7D-4CEE-B7AD-FCD4B9ABBFD1}"/>
    <cellStyle name="Normal 5 2 4 2 3 3 2" xfId="4935" xr:uid="{87915DBE-713E-4BB8-88BC-FCEC0DA36F8A}"/>
    <cellStyle name="Normal 5 2 4 2 3 4" xfId="3551" xr:uid="{DCE2DE9A-3ACE-4E1C-A76D-353AB8C752B3}"/>
    <cellStyle name="Normal 5 2 4 2 4" xfId="722" xr:uid="{00000000-0005-0000-0000-000002020000}"/>
    <cellStyle name="Normal 5 2 4 2 4 2" xfId="3655" xr:uid="{0B550CF1-7FBC-4BF9-9E1C-CF68A99B012D}"/>
    <cellStyle name="Normal 5 2 4 2 5" xfId="1472" xr:uid="{530D4D26-EA88-4A82-8E36-C59BD14D4728}"/>
    <cellStyle name="Normal 5 2 4 2 5 2" xfId="4065" xr:uid="{D1296095-D805-490E-845B-371A065B3DC3}"/>
    <cellStyle name="Normal 5 2 4 2 6" xfId="3436" xr:uid="{18F54DA3-CBEA-4742-AA8A-A271B2C2FE29}"/>
    <cellStyle name="Normal 5 2 4 3" xfId="487" xr:uid="{00000000-0005-0000-0000-000003020000}"/>
    <cellStyle name="Normal 5 2 4 3 2" xfId="643" xr:uid="{00000000-0005-0000-0000-000004020000}"/>
    <cellStyle name="Normal 5 2 4 3 2 2" xfId="854" xr:uid="{00000000-0005-0000-0000-000005020000}"/>
    <cellStyle name="Normal 5 2 4 3 2 2 2" xfId="3786" xr:uid="{DA1A11C7-5DFE-49AB-AE72-B72036D6479D}"/>
    <cellStyle name="Normal 5 2 4 3 2 3" xfId="2732" xr:uid="{1B91A9A9-DD9D-47FF-8AA6-FBD83B801D17}"/>
    <cellStyle name="Normal 5 2 4 3 2 3 2" xfId="5167" xr:uid="{D08967A9-7623-4A4E-B6E9-118DB8F704DE}"/>
    <cellStyle name="Normal 5 2 4 3 2 4" xfId="3577" xr:uid="{C6D2BA8E-D3AD-49B3-95A3-BAA6A9495D3B}"/>
    <cellStyle name="Normal 5 2 4 3 3" xfId="748" xr:uid="{00000000-0005-0000-0000-000006020000}"/>
    <cellStyle name="Normal 5 2 4 3 3 2" xfId="3681" xr:uid="{32A2DD2D-DBA6-40BE-9A97-5B2C9354C100}"/>
    <cellStyle name="Normal 5 2 4 3 4" xfId="1894" xr:uid="{5075E8A1-04D4-41A5-92C8-FD152B4753FD}"/>
    <cellStyle name="Normal 5 2 4 3 4 2" xfId="4411" xr:uid="{CF3BF717-2E79-4072-8E18-CC3F6913CAD3}"/>
    <cellStyle name="Normal 5 2 4 3 5" xfId="3467" xr:uid="{93D3A17F-658E-44FD-9C84-C598AA71C30C}"/>
    <cellStyle name="Normal 5 2 4 4" xfId="591" xr:uid="{00000000-0005-0000-0000-000007020000}"/>
    <cellStyle name="Normal 5 2 4 4 2" xfId="802" xr:uid="{00000000-0005-0000-0000-000008020000}"/>
    <cellStyle name="Normal 5 2 4 4 2 2" xfId="3734" xr:uid="{D6314E6E-F039-4D68-A06B-4554DD91EC9E}"/>
    <cellStyle name="Normal 5 2 4 4 3" xfId="2499" xr:uid="{7905445C-7173-4222-940D-491365CEC5CC}"/>
    <cellStyle name="Normal 5 2 4 4 3 2" xfId="4934" xr:uid="{CB8E4F3F-4F3B-48FF-BB78-9D1AC81450EF}"/>
    <cellStyle name="Normal 5 2 4 4 4" xfId="3525" xr:uid="{DD72CDB2-48E0-47C3-9578-DF49D86A0975}"/>
    <cellStyle name="Normal 5 2 4 5" xfId="696" xr:uid="{00000000-0005-0000-0000-000009020000}"/>
    <cellStyle name="Normal 5 2 4 5 2" xfId="3629" xr:uid="{7F7E1832-561D-4DC8-BA12-192C2B669B94}"/>
    <cellStyle name="Normal 5 2 4 6" xfId="1471" xr:uid="{6F816BAF-DC2A-485A-8CE9-011043090C91}"/>
    <cellStyle name="Normal 5 2 4 6 2" xfId="4064" xr:uid="{E198249C-76FA-495E-9B14-A0C958B7F827}"/>
    <cellStyle name="Normal 5 2 4 7" xfId="3405" xr:uid="{39D04D92-5762-438F-A5AF-82E0EA96A4D7}"/>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2 2 2" xfId="5338" xr:uid="{9AD1AC9B-53B0-4B64-A042-E31264786F7A}"/>
    <cellStyle name="Normal 5 2 5 2 2 2 3" xfId="3795" xr:uid="{70780112-DAF9-46A1-99CC-3EEDC861D096}"/>
    <cellStyle name="Normal 5 2 5 2 2 3" xfId="2065" xr:uid="{237DDF50-8DFC-44C5-85FA-F107F8015090}"/>
    <cellStyle name="Normal 5 2 5 2 2 3 2" xfId="4582" xr:uid="{ACDF1C31-39A6-4CBC-8269-31A6582329C1}"/>
    <cellStyle name="Normal 5 2 5 2 2 4" xfId="3586" xr:uid="{072824B8-6BC8-4CB8-AAD8-B627B4691327}"/>
    <cellStyle name="Normal 5 2 5 2 3" xfId="757" xr:uid="{00000000-0005-0000-0000-00000E020000}"/>
    <cellStyle name="Normal 5 2 5 2 3 2" xfId="2502" xr:uid="{F4AD6C79-4FF5-4886-83EF-DE9948101D29}"/>
    <cellStyle name="Normal 5 2 5 2 3 2 2" xfId="4937" xr:uid="{1D5FDD2B-0914-4701-9FC7-F30B28651631}"/>
    <cellStyle name="Normal 5 2 5 2 3 3" xfId="3690" xr:uid="{6CD6ABDE-A705-4863-895F-7A5C1E3B8E31}"/>
    <cellStyle name="Normal 5 2 5 2 4" xfId="1474" xr:uid="{6DF9288D-7D8C-4F63-9814-83BDADC6D391}"/>
    <cellStyle name="Normal 5 2 5 2 4 2" xfId="4067" xr:uid="{A1645CE5-2D1F-42C6-B3C8-851B1CD51EA4}"/>
    <cellStyle name="Normal 5 2 5 2 5" xfId="3476" xr:uid="{F9099F82-92FE-4020-9C2D-ED83ABB185A3}"/>
    <cellStyle name="Normal 5 2 5 3" xfId="600" xr:uid="{00000000-0005-0000-0000-00000F020000}"/>
    <cellStyle name="Normal 5 2 5 3 2" xfId="811" xr:uid="{00000000-0005-0000-0000-000010020000}"/>
    <cellStyle name="Normal 5 2 5 3 2 2" xfId="2733" xr:uid="{0ED8573C-830C-4EF9-9B77-100A675A52E7}"/>
    <cellStyle name="Normal 5 2 5 3 2 2 2" xfId="5168" xr:uid="{F5993DC7-17EA-4CC5-B159-00EB074A6400}"/>
    <cellStyle name="Normal 5 2 5 3 2 3" xfId="3743" xr:uid="{5B1CF1DF-2436-4E94-AB37-9E59D5E14307}"/>
    <cellStyle name="Normal 5 2 5 3 3" xfId="1895" xr:uid="{C3C9BC4C-5BFE-4DCD-9B9D-7C9DFC32ABBF}"/>
    <cellStyle name="Normal 5 2 5 3 3 2" xfId="4412" xr:uid="{7DEF2071-8367-43A2-A41E-E279F68F0296}"/>
    <cellStyle name="Normal 5 2 5 3 4" xfId="3534" xr:uid="{EE958E97-1617-4E57-A870-CE9BF78A63F3}"/>
    <cellStyle name="Normal 5 2 5 4" xfId="705" xr:uid="{00000000-0005-0000-0000-000011020000}"/>
    <cellStyle name="Normal 5 2 5 4 2" xfId="2501" xr:uid="{C3C45496-005B-4DCE-98F4-8BE72951ACFE}"/>
    <cellStyle name="Normal 5 2 5 4 2 2" xfId="4936" xr:uid="{EC5E35C3-CBCB-437B-9554-CEA1A55F466A}"/>
    <cellStyle name="Normal 5 2 5 4 3" xfId="3638" xr:uid="{002671B6-D18F-49F2-94C3-6101BB1AB807}"/>
    <cellStyle name="Normal 5 2 5 5" xfId="1473" xr:uid="{47AA79EE-E2E6-4564-B87A-215764F5B752}"/>
    <cellStyle name="Normal 5 2 5 5 2" xfId="4066" xr:uid="{464B02E2-F03C-4D81-96E1-90D98F8E94CB}"/>
    <cellStyle name="Normal 5 2 5 6" xfId="3419" xr:uid="{66CBA551-ADB4-4142-A72C-FEDD1C4271F7}"/>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2 2 2" xfId="5327" xr:uid="{11C766A4-DB08-4030-A7CB-4004EE4CE943}"/>
    <cellStyle name="Normal 5 2 6 2 2 3" xfId="3769" xr:uid="{06B39E04-DD27-4EB5-B61D-409CB1A60B7B}"/>
    <cellStyle name="Normal 5 2 6 2 3" xfId="2054" xr:uid="{94D1054A-7A84-43AD-AF06-243A17622208}"/>
    <cellStyle name="Normal 5 2 6 2 3 2" xfId="4571" xr:uid="{C025A754-68AE-4EE2-9F6E-5F30F8F654C0}"/>
    <cellStyle name="Normal 5 2 6 2 4" xfId="3560" xr:uid="{C86B6B0F-32A0-43FD-ADC4-4BAEB50D2BAD}"/>
    <cellStyle name="Normal 5 2 6 3" xfId="731" xr:uid="{00000000-0005-0000-0000-000015020000}"/>
    <cellStyle name="Normal 5 2 6 3 2" xfId="2503" xr:uid="{8B95027A-D8AD-446D-A18A-AD34CAD77CAC}"/>
    <cellStyle name="Normal 5 2 6 3 2 2" xfId="4938" xr:uid="{2C24BA2D-7CD6-4449-8AFE-CB570F0932BD}"/>
    <cellStyle name="Normal 5 2 6 3 3" xfId="3664" xr:uid="{EA10F2C1-394F-499C-B8C8-3613D4FD7EBD}"/>
    <cellStyle name="Normal 5 2 6 4" xfId="1475" xr:uid="{9C6705D3-00CD-4073-8793-4FD00BCAA3D2}"/>
    <cellStyle name="Normal 5 2 6 4 2" xfId="4068" xr:uid="{12BC2A45-68BF-4640-8496-6438CBC66AFB}"/>
    <cellStyle name="Normal 5 2 6 5" xfId="3450" xr:uid="{22177B6F-58DB-44C4-9A9F-9F588C79CBD8}"/>
    <cellStyle name="Normal 5 2 7" xfId="574" xr:uid="{00000000-0005-0000-0000-000016020000}"/>
    <cellStyle name="Normal 5 2 7 2" xfId="785" xr:uid="{00000000-0005-0000-0000-000017020000}"/>
    <cellStyle name="Normal 5 2 7 2 2" xfId="2722" xr:uid="{AB4D8A44-93B5-4874-9715-752218846DD1}"/>
    <cellStyle name="Normal 5 2 7 2 2 2" xfId="5157" xr:uid="{7C7079AB-8704-412C-8AFD-5844F607BF1A}"/>
    <cellStyle name="Normal 5 2 7 2 3" xfId="3717" xr:uid="{283A09AE-2BFB-418D-8518-7295346F727D}"/>
    <cellStyle name="Normal 5 2 7 3" xfId="1884" xr:uid="{ED964A47-6AE7-4CAC-9F2B-A37C894FB1BE}"/>
    <cellStyle name="Normal 5 2 7 3 2" xfId="4401" xr:uid="{9C78F819-3489-44B1-8CD7-272E7D8E396B}"/>
    <cellStyle name="Normal 5 2 7 4" xfId="3508" xr:uid="{64104E1D-DA1A-4C5B-900A-6BE482365EF7}"/>
    <cellStyle name="Normal 5 2 8" xfId="679" xr:uid="{00000000-0005-0000-0000-000018020000}"/>
    <cellStyle name="Normal 5 2 8 2" xfId="2240" xr:uid="{B0A293CB-FF2D-4A5D-93F3-5E715A409691}"/>
    <cellStyle name="Normal 5 2 8 2 2" xfId="4709" xr:uid="{E5D69235-35B5-42B6-B066-E51B113970D5}"/>
    <cellStyle name="Normal 5 2 8 3" xfId="3612" xr:uid="{A3B893BC-A167-4F81-A493-754657212D27}"/>
    <cellStyle name="Normal 5 2 9" xfId="2480" xr:uid="{0BD1D395-D750-4B79-BDC3-2221C8B12C4C}"/>
    <cellStyle name="Normal 5 2 9 2" xfId="4915" xr:uid="{D0C18FAA-F1B2-4E24-9C64-B9E50EA081E8}"/>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2 2 2" xfId="5340" xr:uid="{E6F3AF95-2C7D-4658-ACBE-DF6EA354B06E}"/>
    <cellStyle name="Normal 5 3 2 2 2 2 2 3" xfId="3805" xr:uid="{98B77455-F9D9-4A74-85FD-68B10AEB7A7C}"/>
    <cellStyle name="Normal 5 3 2 2 2 2 3" xfId="2067" xr:uid="{E09FFE0B-2777-461D-9899-21B44832AC8F}"/>
    <cellStyle name="Normal 5 3 2 2 2 2 3 2" xfId="4584" xr:uid="{FFC63DE9-27BF-42CA-AC3B-740671586CA1}"/>
    <cellStyle name="Normal 5 3 2 2 2 2 4" xfId="3596" xr:uid="{32425F05-0ADF-4104-89AE-840F25763E56}"/>
    <cellStyle name="Normal 5 3 2 2 2 3" xfId="767" xr:uid="{00000000-0005-0000-0000-00001F020000}"/>
    <cellStyle name="Normal 5 3 2 2 2 3 2" xfId="2506" xr:uid="{34FEC0F5-93DF-4135-A598-DEB93123A834}"/>
    <cellStyle name="Normal 5 3 2 2 2 3 2 2" xfId="4941" xr:uid="{B82FE000-A159-484E-9B84-49E969E396F4}"/>
    <cellStyle name="Normal 5 3 2 2 2 3 3" xfId="3700" xr:uid="{BE25F62F-D6FF-49E0-9425-03E804D25967}"/>
    <cellStyle name="Normal 5 3 2 2 2 4" xfId="1479" xr:uid="{BF14F7C7-5188-4CAC-9026-E329AC71FA27}"/>
    <cellStyle name="Normal 5 3 2 2 2 4 2" xfId="4071" xr:uid="{F58C3A60-399E-4B69-8FDC-F6579321D29F}"/>
    <cellStyle name="Normal 5 3 2 2 2 5" xfId="3486" xr:uid="{CE38AE8A-22B4-40BE-BBDE-ECC305185C0D}"/>
    <cellStyle name="Normal 5 3 2 2 3" xfId="610" xr:uid="{00000000-0005-0000-0000-000020020000}"/>
    <cellStyle name="Normal 5 3 2 2 3 2" xfId="821" xr:uid="{00000000-0005-0000-0000-000021020000}"/>
    <cellStyle name="Normal 5 3 2 2 3 2 2" xfId="2735" xr:uid="{7007D841-94B8-4517-85FD-74259C3FBFD4}"/>
    <cellStyle name="Normal 5 3 2 2 3 2 2 2" xfId="5170" xr:uid="{306070FC-3F22-4F0F-A2A7-08D64FD056D8}"/>
    <cellStyle name="Normal 5 3 2 2 3 2 3" xfId="3753" xr:uid="{773C69CF-2DCD-4896-9E58-78C7543612BA}"/>
    <cellStyle name="Normal 5 3 2 2 3 3" xfId="1897" xr:uid="{557C8FD9-C67B-4272-957D-5F83EF5628CF}"/>
    <cellStyle name="Normal 5 3 2 2 3 3 2" xfId="4414" xr:uid="{947CB7B4-A075-4B6D-AED8-6A4DD99FBB93}"/>
    <cellStyle name="Normal 5 3 2 2 3 4" xfId="3544" xr:uid="{4F13872E-DD61-4114-AB5B-51081673EE9F}"/>
    <cellStyle name="Normal 5 3 2 2 4" xfId="715" xr:uid="{00000000-0005-0000-0000-000022020000}"/>
    <cellStyle name="Normal 5 3 2 2 4 2" xfId="2505" xr:uid="{C7B56D19-68FF-4E15-8FDF-15185B913AA5}"/>
    <cellStyle name="Normal 5 3 2 2 4 2 2" xfId="4940" xr:uid="{F1A40060-C09B-4698-94BF-253FE71AF9CE}"/>
    <cellStyle name="Normal 5 3 2 2 4 3" xfId="3648" xr:uid="{2E113CE6-C94C-4861-B096-78C49FED7766}"/>
    <cellStyle name="Normal 5 3 2 2 5" xfId="1478" xr:uid="{4D30AA7A-F3F3-4D69-9DC4-39729FB3F0BD}"/>
    <cellStyle name="Normal 5 3 2 2 5 2" xfId="4070" xr:uid="{A4B32921-460A-4E88-B889-8EE5912F0B8B}"/>
    <cellStyle name="Normal 5 3 2 2 6" xfId="3429" xr:uid="{A7D9400F-C898-4727-A3DA-189A5E39AEB1}"/>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2 2" xfId="5341" xr:uid="{573361D3-EA69-4C8B-A2AC-C1B43D3C2C79}"/>
    <cellStyle name="Normal 5 3 2 3 2 2 3" xfId="2068" xr:uid="{15C865CF-3A72-4D3A-989D-60920341CAD2}"/>
    <cellStyle name="Normal 5 3 2 3 2 2 3 2" xfId="4585" xr:uid="{14E0B0B4-CC05-42CA-9069-ED18E2E8C93D}"/>
    <cellStyle name="Normal 5 3 2 3 2 2 4" xfId="3779" xr:uid="{CC7F0CFB-F642-4F1B-B55B-CCA5003E27FD}"/>
    <cellStyle name="Normal 5 3 2 3 2 3" xfId="2508" xr:uid="{88F943E9-7A07-44A8-852C-1F0A30D2836B}"/>
    <cellStyle name="Normal 5 3 2 3 2 3 2" xfId="4943" xr:uid="{20277A27-84F9-47F4-AE31-624D45463005}"/>
    <cellStyle name="Normal 5 3 2 3 2 4" xfId="1481" xr:uid="{32AFD444-0CA0-472D-BDF3-A537E1177792}"/>
    <cellStyle name="Normal 5 3 2 3 2 4 2" xfId="4073" xr:uid="{EF244EE6-A058-4E75-A626-C7822448421B}"/>
    <cellStyle name="Normal 5 3 2 3 2 5" xfId="3570" xr:uid="{755E65F1-9ABA-4E13-B200-7404FCB8D99A}"/>
    <cellStyle name="Normal 5 3 2 3 3" xfId="741" xr:uid="{00000000-0005-0000-0000-000026020000}"/>
    <cellStyle name="Normal 5 3 2 3 3 2" xfId="2736" xr:uid="{375AA0D8-A473-4155-AB4A-E537C10C84AA}"/>
    <cellStyle name="Normal 5 3 2 3 3 2 2" xfId="5171" xr:uid="{FA7635C9-97DC-4110-9EC4-E5E738870F0C}"/>
    <cellStyle name="Normal 5 3 2 3 3 3" xfId="1898" xr:uid="{72881647-2160-406C-83D5-018A9FCA8947}"/>
    <cellStyle name="Normal 5 3 2 3 3 3 2" xfId="4415" xr:uid="{D831C86C-1B61-44D2-8FCA-2F12BE1CE743}"/>
    <cellStyle name="Normal 5 3 2 3 3 4" xfId="3674" xr:uid="{72E90790-FBC4-442E-8B94-B37070BC9063}"/>
    <cellStyle name="Normal 5 3 2 3 4" xfId="2507" xr:uid="{E474728F-4506-4CE4-B5E8-E52249709289}"/>
    <cellStyle name="Normal 5 3 2 3 4 2" xfId="4942" xr:uid="{9598DC8F-6AF3-4F13-8BCB-3CA55D003B92}"/>
    <cellStyle name="Normal 5 3 2 3 5" xfId="1480" xr:uid="{76DE6850-9618-48F4-85E1-CB17C4019CD6}"/>
    <cellStyle name="Normal 5 3 2 3 5 2" xfId="4072" xr:uid="{62D01D13-3597-4ABE-9025-C7E10BF32A49}"/>
    <cellStyle name="Normal 5 3 2 3 6" xfId="3460" xr:uid="{4E2ED4B5-5472-458D-83B1-10BAB46483C3}"/>
    <cellStyle name="Normal 5 3 2 4" xfId="584" xr:uid="{00000000-0005-0000-0000-000027020000}"/>
    <cellStyle name="Normal 5 3 2 4 2" xfId="795" xr:uid="{00000000-0005-0000-0000-000028020000}"/>
    <cellStyle name="Normal 5 3 2 4 2 2" xfId="2904" xr:uid="{7B63F3B2-0691-4068-A879-FFF30213A5DF}"/>
    <cellStyle name="Normal 5 3 2 4 2 2 2" xfId="5339" xr:uid="{8270B2DF-9465-4932-953A-D0C964BDF50E}"/>
    <cellStyle name="Normal 5 3 2 4 2 3" xfId="2066" xr:uid="{F368123C-949C-4E23-8F48-A38105BB4DC5}"/>
    <cellStyle name="Normal 5 3 2 4 2 3 2" xfId="4583" xr:uid="{393CB28F-74B2-4ED9-AB44-7A2C82F42148}"/>
    <cellStyle name="Normal 5 3 2 4 2 4" xfId="3727" xr:uid="{DBD61F0A-FDA1-4B09-B519-B4678D55529A}"/>
    <cellStyle name="Normal 5 3 2 4 3" xfId="2509" xr:uid="{DE1A5BA0-F39C-4CC6-8BF5-BEEAA0495509}"/>
    <cellStyle name="Normal 5 3 2 4 3 2" xfId="4944" xr:uid="{62390541-F939-4DF4-9B2B-6B9380C512AB}"/>
    <cellStyle name="Normal 5 3 2 4 4" xfId="1482" xr:uid="{36C985FA-7A32-4D02-AB97-BDDCDC0BA53C}"/>
    <cellStyle name="Normal 5 3 2 4 4 2" xfId="4074" xr:uid="{83E8379F-DAAD-4497-BEBD-7CB48B15B1D8}"/>
    <cellStyle name="Normal 5 3 2 4 5" xfId="3518" xr:uid="{3458B768-FABF-4B86-90D3-2FFB3F9F082C}"/>
    <cellStyle name="Normal 5 3 2 5" xfId="689" xr:uid="{00000000-0005-0000-0000-000029020000}"/>
    <cellStyle name="Normal 5 3 2 5 2" xfId="2734" xr:uid="{1AD61E4E-A58E-4CD7-942C-8F46BAAEF4D6}"/>
    <cellStyle name="Normal 5 3 2 5 2 2" xfId="5169" xr:uid="{1F989ADE-7204-4343-9192-DC079E322BA9}"/>
    <cellStyle name="Normal 5 3 2 5 3" xfId="1896" xr:uid="{CEAD9501-2DAE-4A50-9098-86D9691B05F4}"/>
    <cellStyle name="Normal 5 3 2 5 3 2" xfId="4413" xr:uid="{FC3F15CA-460C-4884-A681-8AE2AFE69C8B}"/>
    <cellStyle name="Normal 5 3 2 5 4" xfId="3622" xr:uid="{77DCBA75-A44E-4F08-BF96-36EDED7DD757}"/>
    <cellStyle name="Normal 5 3 2 6" xfId="2504" xr:uid="{9F90B0C3-F749-44E7-BD2D-494D21FFD158}"/>
    <cellStyle name="Normal 5 3 2 6 2" xfId="4939" xr:uid="{D25E58FA-9A9A-41BE-A326-0ADFCB7C81DF}"/>
    <cellStyle name="Normal 5 3 2 7" xfId="1477" xr:uid="{A49D2BAE-4F77-4B6C-9AFB-584269182511}"/>
    <cellStyle name="Normal 5 3 2 7 2" xfId="4069" xr:uid="{0972C146-834A-4C96-AC38-996844D32B3D}"/>
    <cellStyle name="Normal 5 3 2 8" xfId="3398" xr:uid="{87EAD8F5-444E-48EB-A95C-020850ADF603}"/>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2 2" xfId="3814" xr:uid="{013EC4CE-C8DB-4487-B99B-87BF32A62960}"/>
    <cellStyle name="Normal 5 3 3 2 2 2 3" xfId="2907" xr:uid="{FED92EFF-F004-4AB8-A43E-9F87207F2477}"/>
    <cellStyle name="Normal 5 3 3 2 2 2 3 2" xfId="5342" xr:uid="{6D83AF9F-C44F-457A-AD20-652F23A6727A}"/>
    <cellStyle name="Normal 5 3 3 2 2 2 4" xfId="3605" xr:uid="{C4431531-734A-4EC5-96B4-066D33BFCA04}"/>
    <cellStyle name="Normal 5 3 3 2 2 3" xfId="776" xr:uid="{00000000-0005-0000-0000-00002F020000}"/>
    <cellStyle name="Normal 5 3 3 2 2 3 2" xfId="3709" xr:uid="{708B2318-0A06-4D91-A481-CBA3DC68714B}"/>
    <cellStyle name="Normal 5 3 3 2 2 4" xfId="2069" xr:uid="{9E8B92A4-0A24-448A-852A-61045F3C596D}"/>
    <cellStyle name="Normal 5 3 3 2 2 4 2" xfId="4586" xr:uid="{2F4F53B1-06A4-487E-BC77-98F78D9E9867}"/>
    <cellStyle name="Normal 5 3 3 2 2 5" xfId="3495" xr:uid="{171AE557-CD98-4CDF-8347-589566EF5C6E}"/>
    <cellStyle name="Normal 5 3 3 2 3" xfId="619" xr:uid="{00000000-0005-0000-0000-000030020000}"/>
    <cellStyle name="Normal 5 3 3 2 3 2" xfId="830" xr:uid="{00000000-0005-0000-0000-000031020000}"/>
    <cellStyle name="Normal 5 3 3 2 3 2 2" xfId="3762" xr:uid="{20E7DA11-F089-407E-BB29-375D998D23AF}"/>
    <cellStyle name="Normal 5 3 3 2 3 3" xfId="2511" xr:uid="{024C6A05-0961-4FC3-A988-0B39742B3598}"/>
    <cellStyle name="Normal 5 3 3 2 3 3 2" xfId="4946" xr:uid="{7E9B8577-35F8-4543-8D1F-C876DEE1CA80}"/>
    <cellStyle name="Normal 5 3 3 2 3 4" xfId="3553" xr:uid="{EE51077F-A852-4BBE-A2AC-48BCD7106AEE}"/>
    <cellStyle name="Normal 5 3 3 2 4" xfId="724" xr:uid="{00000000-0005-0000-0000-000032020000}"/>
    <cellStyle name="Normal 5 3 3 2 4 2" xfId="3657" xr:uid="{09EC7F46-5535-4F1E-84F6-ABD996892624}"/>
    <cellStyle name="Normal 5 3 3 2 5" xfId="1484" xr:uid="{43A2333E-70CD-4505-8A17-87D483D1A922}"/>
    <cellStyle name="Normal 5 3 3 2 5 2" xfId="4076" xr:uid="{A56AF537-6EFB-477F-93A4-244234E71A9E}"/>
    <cellStyle name="Normal 5 3 3 2 6" xfId="3438" xr:uid="{554C963E-80FF-487B-80D0-17651C4F172E}"/>
    <cellStyle name="Normal 5 3 3 3" xfId="489" xr:uid="{00000000-0005-0000-0000-000033020000}"/>
    <cellStyle name="Normal 5 3 3 3 2" xfId="645" xr:uid="{00000000-0005-0000-0000-000034020000}"/>
    <cellStyle name="Normal 5 3 3 3 2 2" xfId="856" xr:uid="{00000000-0005-0000-0000-000035020000}"/>
    <cellStyle name="Normal 5 3 3 3 2 2 2" xfId="3788" xr:uid="{D6B43BB2-4E3D-47B2-A5C0-716417BD8619}"/>
    <cellStyle name="Normal 5 3 3 3 2 3" xfId="2737" xr:uid="{BB94A5AA-624C-4B1D-AB1B-207FE5713B44}"/>
    <cellStyle name="Normal 5 3 3 3 2 3 2" xfId="5172" xr:uid="{93754057-D0C6-4178-97E3-473F882BA685}"/>
    <cellStyle name="Normal 5 3 3 3 2 4" xfId="3579" xr:uid="{EBECB9AC-0A89-434D-BCCE-FADA023198A9}"/>
    <cellStyle name="Normal 5 3 3 3 3" xfId="750" xr:uid="{00000000-0005-0000-0000-000036020000}"/>
    <cellStyle name="Normal 5 3 3 3 3 2" xfId="3683" xr:uid="{CBD2EE80-2020-465B-A993-1ACF6B8D88F8}"/>
    <cellStyle name="Normal 5 3 3 3 4" xfId="1899" xr:uid="{DB271AFA-8958-463E-9AD1-F485EBEA4ED2}"/>
    <cellStyle name="Normal 5 3 3 3 4 2" xfId="4416" xr:uid="{CFC41BCE-A323-4CCC-93B4-9F86370B9B8F}"/>
    <cellStyle name="Normal 5 3 3 3 5" xfId="3469" xr:uid="{339B4A1E-20BC-4CBE-97A7-1961F7A00ED9}"/>
    <cellStyle name="Normal 5 3 3 4" xfId="593" xr:uid="{00000000-0005-0000-0000-000037020000}"/>
    <cellStyle name="Normal 5 3 3 4 2" xfId="804" xr:uid="{00000000-0005-0000-0000-000038020000}"/>
    <cellStyle name="Normal 5 3 3 4 2 2" xfId="3736" xr:uid="{93D8BF51-FC8A-4D6B-8E7B-D4ABC7D2CE20}"/>
    <cellStyle name="Normal 5 3 3 4 3" xfId="2510" xr:uid="{CC5DF59F-77FA-404B-B029-61BBD5AA8FD3}"/>
    <cellStyle name="Normal 5 3 3 4 3 2" xfId="4945" xr:uid="{94C266A2-D540-439F-9CEF-6F2FD88275C0}"/>
    <cellStyle name="Normal 5 3 3 4 4" xfId="3527" xr:uid="{AFA84220-1AC3-463C-BCAB-5EA3B21B58BC}"/>
    <cellStyle name="Normal 5 3 3 5" xfId="698" xr:uid="{00000000-0005-0000-0000-000039020000}"/>
    <cellStyle name="Normal 5 3 3 5 2" xfId="3631" xr:uid="{E503A876-E0ED-4923-9E8A-064F116F59CE}"/>
    <cellStyle name="Normal 5 3 3 6" xfId="1483" xr:uid="{CC7440F1-8296-4789-86A6-DBE83A3D07BB}"/>
    <cellStyle name="Normal 5 3 3 6 2" xfId="4075" xr:uid="{1F8B4526-D182-4037-A062-26138B4AF34C}"/>
    <cellStyle name="Normal 5 3 3 7" xfId="3407" xr:uid="{A26CFC70-D21A-484B-AF8B-F8866493B99A}"/>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2 2 2" xfId="5343" xr:uid="{2EBDEB99-702F-4DFD-ADDC-2FF629D2AC43}"/>
    <cellStyle name="Normal 5 3 4 2 2 2 3" xfId="3797" xr:uid="{3FAFFEB0-42BD-4772-A552-F2F4BA66C7A4}"/>
    <cellStyle name="Normal 5 3 4 2 2 3" xfId="2070" xr:uid="{C3E83E2E-3F04-4258-9AC4-1B58536583F4}"/>
    <cellStyle name="Normal 5 3 4 2 2 3 2" xfId="4587" xr:uid="{2B3EA774-ED90-4D22-9A40-5840FA76F273}"/>
    <cellStyle name="Normal 5 3 4 2 2 4" xfId="3588" xr:uid="{242D05B6-1B87-4D25-A620-5AC8F364A041}"/>
    <cellStyle name="Normal 5 3 4 2 3" xfId="759" xr:uid="{00000000-0005-0000-0000-00003E020000}"/>
    <cellStyle name="Normal 5 3 4 2 3 2" xfId="2513" xr:uid="{83F99F57-A20D-47FE-9F4D-E9C0800104CD}"/>
    <cellStyle name="Normal 5 3 4 2 3 2 2" xfId="4948" xr:uid="{4FC5D091-B074-4779-9123-ED2ED69B90C6}"/>
    <cellStyle name="Normal 5 3 4 2 3 3" xfId="3692" xr:uid="{13119780-3215-489D-82A7-B4B3A4DA93A1}"/>
    <cellStyle name="Normal 5 3 4 2 4" xfId="1486" xr:uid="{352165A9-24B5-473A-A091-F65ED06A582B}"/>
    <cellStyle name="Normal 5 3 4 2 4 2" xfId="4078" xr:uid="{D53137F5-2B87-4EE2-8475-E8ECD142F665}"/>
    <cellStyle name="Normal 5 3 4 2 5" xfId="3478" xr:uid="{B4107C85-9BFC-4B4D-BCB6-8A09E078E668}"/>
    <cellStyle name="Normal 5 3 4 3" xfId="602" xr:uid="{00000000-0005-0000-0000-00003F020000}"/>
    <cellStyle name="Normal 5 3 4 3 2" xfId="813" xr:uid="{00000000-0005-0000-0000-000040020000}"/>
    <cellStyle name="Normal 5 3 4 3 2 2" xfId="2738" xr:uid="{072ABA06-D777-436C-992C-50BF2F955C11}"/>
    <cellStyle name="Normal 5 3 4 3 2 2 2" xfId="5173" xr:uid="{264E8F9D-A1D6-41A6-8952-51FD1C7CE46E}"/>
    <cellStyle name="Normal 5 3 4 3 2 3" xfId="3745" xr:uid="{1CA79868-D92A-41EB-98CC-7BA6F33D2B9F}"/>
    <cellStyle name="Normal 5 3 4 3 3" xfId="1900" xr:uid="{1FB3B786-FD6E-4FE1-9937-2F5B17B1FBFE}"/>
    <cellStyle name="Normal 5 3 4 3 3 2" xfId="4417" xr:uid="{61B4C065-E582-46A7-BBFD-F1B928D5165C}"/>
    <cellStyle name="Normal 5 3 4 3 4" xfId="3536" xr:uid="{91F3260D-5AF7-4751-815F-BECA5EDDE651}"/>
    <cellStyle name="Normal 5 3 4 4" xfId="707" xr:uid="{00000000-0005-0000-0000-000041020000}"/>
    <cellStyle name="Normal 5 3 4 4 2" xfId="2512" xr:uid="{504D2D35-891C-4D52-9900-66D415EA56EB}"/>
    <cellStyle name="Normal 5 3 4 4 2 2" xfId="4947" xr:uid="{082936C2-9C7E-41B7-ACEA-54FE3305CBED}"/>
    <cellStyle name="Normal 5 3 4 4 3" xfId="3640" xr:uid="{BCAF62F3-106A-4EFF-8CA0-F34451DD5233}"/>
    <cellStyle name="Normal 5 3 4 5" xfId="1485" xr:uid="{D9C185C2-2A79-4627-A634-AF26022777D6}"/>
    <cellStyle name="Normal 5 3 4 5 2" xfId="4077" xr:uid="{6C64F58F-D36F-4DED-9309-E06D2139757A}"/>
    <cellStyle name="Normal 5 3 4 6" xfId="3421" xr:uid="{84595A46-9F93-4350-9DF5-42DE6AD6446D}"/>
    <cellStyle name="Normal 5 3 5" xfId="472" xr:uid="{00000000-0005-0000-0000-000042020000}"/>
    <cellStyle name="Normal 5 3 5 2" xfId="628" xr:uid="{00000000-0005-0000-0000-000043020000}"/>
    <cellStyle name="Normal 5 3 5 2 2" xfId="839" xr:uid="{00000000-0005-0000-0000-000044020000}"/>
    <cellStyle name="Normal 5 3 5 2 2 2" xfId="3771" xr:uid="{88101F3A-9311-45F8-B9A9-407F69A50D60}"/>
    <cellStyle name="Normal 5 3 5 2 3" xfId="3562" xr:uid="{E896FD4C-19B7-4538-AFF0-631C4AD8FEFD}"/>
    <cellStyle name="Normal 5 3 5 3" xfId="733" xr:uid="{00000000-0005-0000-0000-000045020000}"/>
    <cellStyle name="Normal 5 3 5 3 2" xfId="3666" xr:uid="{30089712-67D4-4849-A08B-1A0BEF991120}"/>
    <cellStyle name="Normal 5 3 5 4" xfId="3452" xr:uid="{93EE1D20-ACBB-4C9E-8BB9-F1D85FACEE88}"/>
    <cellStyle name="Normal 5 3 6" xfId="576" xr:uid="{00000000-0005-0000-0000-000046020000}"/>
    <cellStyle name="Normal 5 3 6 2" xfId="787" xr:uid="{00000000-0005-0000-0000-000047020000}"/>
    <cellStyle name="Normal 5 3 6 2 2" xfId="3719" xr:uid="{5CEDFEB8-B0EB-4240-A9D1-2F5394581FF1}"/>
    <cellStyle name="Normal 5 3 6 3" xfId="3510" xr:uid="{B0978FD5-4E4A-4CFF-A8FD-19FCF0991D81}"/>
    <cellStyle name="Normal 5 3 7" xfId="681" xr:uid="{00000000-0005-0000-0000-000048020000}"/>
    <cellStyle name="Normal 5 3 7 2" xfId="3614" xr:uid="{6A1EADA9-BCAC-4222-A1CF-00178AE4F1B6}"/>
    <cellStyle name="Normal 5 3 8" xfId="1476" xr:uid="{C3F50E7A-3478-4DC5-BA1E-02C9D0E00766}"/>
    <cellStyle name="Normal 5 3 9" xfId="3385" xr:uid="{5AD14DD2-2831-47F1-9861-447F29D5690C}"/>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2 2 2" xfId="5345" xr:uid="{72CFCC00-97F1-4040-BE61-2E773F73D472}"/>
    <cellStyle name="Normal 5 4 2 2 2 2 3" xfId="3801" xr:uid="{E2B1B1B8-AA0A-4840-9511-8C144F08C161}"/>
    <cellStyle name="Normal 5 4 2 2 2 3" xfId="2072" xr:uid="{F9DB3EE8-0281-47DA-9C51-4378067B762D}"/>
    <cellStyle name="Normal 5 4 2 2 2 3 2" xfId="4589" xr:uid="{B4CB63AB-6BB5-4A02-BCED-852A00375C24}"/>
    <cellStyle name="Normal 5 4 2 2 2 4" xfId="3592" xr:uid="{D707225E-ACB1-4344-B1A7-7F676411F15D}"/>
    <cellStyle name="Normal 5 4 2 2 3" xfId="763" xr:uid="{00000000-0005-0000-0000-00004E020000}"/>
    <cellStyle name="Normal 5 4 2 2 3 2" xfId="2516" xr:uid="{9271B195-2F52-4C31-B5C5-FC128F73FD0F}"/>
    <cellStyle name="Normal 5 4 2 2 3 2 2" xfId="4951" xr:uid="{65521D9A-A5F7-4647-A8F9-B125891C5D48}"/>
    <cellStyle name="Normal 5 4 2 2 3 3" xfId="3696" xr:uid="{A061AA24-75F1-4914-B977-2AFC9E4801D9}"/>
    <cellStyle name="Normal 5 4 2 2 4" xfId="1489" xr:uid="{F241C311-FF85-44A8-AE00-4BAE74186B2D}"/>
    <cellStyle name="Normal 5 4 2 2 4 2" xfId="4081" xr:uid="{07D3E3ED-644C-477B-BDBF-6EB185855EE8}"/>
    <cellStyle name="Normal 5 4 2 2 5" xfId="3482" xr:uid="{824D5C97-7F60-4A4F-9814-FE7C8AF10A9B}"/>
    <cellStyle name="Normal 5 4 2 3" xfId="606" xr:uid="{00000000-0005-0000-0000-00004F020000}"/>
    <cellStyle name="Normal 5 4 2 3 2" xfId="817" xr:uid="{00000000-0005-0000-0000-000050020000}"/>
    <cellStyle name="Normal 5 4 2 3 2 2" xfId="2740" xr:uid="{C223F2EA-3F07-40C4-B9DB-ECCB0616C835}"/>
    <cellStyle name="Normal 5 4 2 3 2 2 2" xfId="5175" xr:uid="{EB5C5E0A-E4F0-49A3-9F49-DA0AEE302224}"/>
    <cellStyle name="Normal 5 4 2 3 2 3" xfId="3749" xr:uid="{21FD96A3-4AF8-48BE-A9C2-EA2376C0D4E8}"/>
    <cellStyle name="Normal 5 4 2 3 3" xfId="1902" xr:uid="{066410FA-ADBC-48F0-8790-6132C90ACA5C}"/>
    <cellStyle name="Normal 5 4 2 3 3 2" xfId="4419" xr:uid="{542EE0A3-1A34-4CD9-BBDC-FBF7B393F52A}"/>
    <cellStyle name="Normal 5 4 2 3 4" xfId="3540" xr:uid="{E15A762F-86DB-42F9-944A-CA9ED7092FEF}"/>
    <cellStyle name="Normal 5 4 2 4" xfId="711" xr:uid="{00000000-0005-0000-0000-000051020000}"/>
    <cellStyle name="Normal 5 4 2 4 2" xfId="2515" xr:uid="{A9192333-71A5-46B8-951E-CE8E503D9410}"/>
    <cellStyle name="Normal 5 4 2 4 2 2" xfId="4950" xr:uid="{5B52CAED-5892-44E5-A60A-55F4B68571D6}"/>
    <cellStyle name="Normal 5 4 2 4 3" xfId="3644" xr:uid="{38B057DE-6F03-42EA-8292-82112E45E02A}"/>
    <cellStyle name="Normal 5 4 2 5" xfId="1488" xr:uid="{16EB2FD0-81CA-4228-A80D-1EC951C46819}"/>
    <cellStyle name="Normal 5 4 2 5 2" xfId="4080" xr:uid="{B3A7C1DE-C048-4E85-97E1-8676EAE355C6}"/>
    <cellStyle name="Normal 5 4 2 6" xfId="3425" xr:uid="{0767D1E1-C5A4-456E-924C-9EF4D4EABB6F}"/>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2 2" xfId="5346" xr:uid="{97B1559C-97C1-47EF-BE24-70B88D5B4E15}"/>
    <cellStyle name="Normal 5 4 3 2 2 3" xfId="2073" xr:uid="{95AC8AD6-C4F2-4E58-8045-1257E1394637}"/>
    <cellStyle name="Normal 5 4 3 2 2 3 2" xfId="4590" xr:uid="{928F68BD-8D5C-406E-8E13-C64DE3FD67C4}"/>
    <cellStyle name="Normal 5 4 3 2 2 4" xfId="3775" xr:uid="{D1D89F05-4C08-4594-97E8-AB1B7D2C5646}"/>
    <cellStyle name="Normal 5 4 3 2 3" xfId="2518" xr:uid="{92073405-172E-4DED-AE07-3E02CBDABFEF}"/>
    <cellStyle name="Normal 5 4 3 2 3 2" xfId="4953" xr:uid="{7D0B383F-2C7D-4B7D-9D35-067E03B7AE36}"/>
    <cellStyle name="Normal 5 4 3 2 4" xfId="1491" xr:uid="{F0930CDE-8ED7-4F50-8BD8-A15A4FD2EA6E}"/>
    <cellStyle name="Normal 5 4 3 2 4 2" xfId="4083" xr:uid="{1CC27694-D28E-4124-AC30-25BF5D4B700D}"/>
    <cellStyle name="Normal 5 4 3 2 5" xfId="3566" xr:uid="{50A47D47-505F-44CC-8252-1D3C2CE339B2}"/>
    <cellStyle name="Normal 5 4 3 3" xfId="737" xr:uid="{00000000-0005-0000-0000-000055020000}"/>
    <cellStyle name="Normal 5 4 3 3 2" xfId="2741" xr:uid="{33FD0741-219E-451D-BAF2-E3C738270A4E}"/>
    <cellStyle name="Normal 5 4 3 3 2 2" xfId="5176" xr:uid="{A4248972-25E7-4708-B021-3209C4069BF0}"/>
    <cellStyle name="Normal 5 4 3 3 3" xfId="1903" xr:uid="{D28835A3-66DB-447D-A306-B31935B79B1C}"/>
    <cellStyle name="Normal 5 4 3 3 3 2" xfId="4420" xr:uid="{F0716DD1-D59F-492C-BA89-233AFBA59226}"/>
    <cellStyle name="Normal 5 4 3 3 4" xfId="3670" xr:uid="{EF27FFCC-B43C-401B-A772-C5D87E60623D}"/>
    <cellStyle name="Normal 5 4 3 4" xfId="2517" xr:uid="{7636130F-C454-48F8-83A7-AA22A7854ACA}"/>
    <cellStyle name="Normal 5 4 3 4 2" xfId="4952" xr:uid="{E6BECA4A-324E-442A-8178-C040EE837127}"/>
    <cellStyle name="Normal 5 4 3 5" xfId="1490" xr:uid="{268F588D-E882-484F-A634-7BF4FB73BD11}"/>
    <cellStyle name="Normal 5 4 3 5 2" xfId="4082" xr:uid="{AFC9D66E-2E28-4659-BDA9-A6BA3CB8152A}"/>
    <cellStyle name="Normal 5 4 3 6" xfId="3456" xr:uid="{89851139-57CD-4D37-B77B-F73B2ABAF4C9}"/>
    <cellStyle name="Normal 5 4 4" xfId="580" xr:uid="{00000000-0005-0000-0000-000056020000}"/>
    <cellStyle name="Normal 5 4 4 2" xfId="791" xr:uid="{00000000-0005-0000-0000-000057020000}"/>
    <cellStyle name="Normal 5 4 4 2 2" xfId="2909" xr:uid="{F1B3D911-7A4D-4D33-932A-2148E35B932F}"/>
    <cellStyle name="Normal 5 4 4 2 2 2" xfId="5344" xr:uid="{8A376ACF-C367-48D3-97F4-9FB3C689A361}"/>
    <cellStyle name="Normal 5 4 4 2 3" xfId="2071" xr:uid="{90DE3BFB-F936-4D0A-BD49-412DF87AD4AF}"/>
    <cellStyle name="Normal 5 4 4 2 3 2" xfId="4588" xr:uid="{F1F0B58E-B835-4C76-9AAA-62B5317236A5}"/>
    <cellStyle name="Normal 5 4 4 2 4" xfId="3723" xr:uid="{A6BBF485-3BB0-44BE-B4C5-85E6F50D526C}"/>
    <cellStyle name="Normal 5 4 4 3" xfId="2519" xr:uid="{6814017C-57C0-43A6-817B-CE9F052428D8}"/>
    <cellStyle name="Normal 5 4 4 3 2" xfId="4954" xr:uid="{95E1077E-E2D0-4E48-A9DD-3EE0FBCB62BF}"/>
    <cellStyle name="Normal 5 4 4 4" xfId="1492" xr:uid="{F447ECC3-C3F3-4636-BC04-E2EA26EE7D7A}"/>
    <cellStyle name="Normal 5 4 4 4 2" xfId="4084" xr:uid="{6F2AAFDC-35F6-43C5-BDD0-03A53B622004}"/>
    <cellStyle name="Normal 5 4 4 5" xfId="3514" xr:uid="{E37D0188-790F-4010-B671-A411CE835F96}"/>
    <cellStyle name="Normal 5 4 5" xfId="685" xr:uid="{00000000-0005-0000-0000-000058020000}"/>
    <cellStyle name="Normal 5 4 5 2" xfId="2739" xr:uid="{92231D32-5EB9-4D24-BA32-648CFFC008A2}"/>
    <cellStyle name="Normal 5 4 5 2 2" xfId="5174" xr:uid="{4F75F9D5-489F-42F9-B544-14D2E4A9C97F}"/>
    <cellStyle name="Normal 5 4 5 3" xfId="1901" xr:uid="{30A82EDE-386F-4AA1-AA19-5E0326A9B9B1}"/>
    <cellStyle name="Normal 5 4 5 3 2" xfId="4418" xr:uid="{9FF0C2C1-563A-4E6C-B6AA-92C34A6BB950}"/>
    <cellStyle name="Normal 5 4 5 4" xfId="3618" xr:uid="{C5AC8584-5DF3-452A-99E3-0ACC6FA6434A}"/>
    <cellStyle name="Normal 5 4 6" xfId="2514" xr:uid="{AF37760F-22D0-4079-AFEE-53ACE454A607}"/>
    <cellStyle name="Normal 5 4 6 2" xfId="4949" xr:uid="{62BCB0FB-BDB9-4A11-897D-9A3BDA83675A}"/>
    <cellStyle name="Normal 5 4 7" xfId="1487" xr:uid="{5CC29D29-3D6A-4DCA-BD06-7776078B1745}"/>
    <cellStyle name="Normal 5 4 7 2" xfId="4079" xr:uid="{EC38B195-779D-40F8-895E-EDFFB304096E}"/>
    <cellStyle name="Normal 5 4 8" xfId="3394" xr:uid="{0762F9FC-F8FD-4895-AB21-454193C0C01E}"/>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2 2" xfId="3810" xr:uid="{84A12033-2C44-4367-B819-70C1156563A8}"/>
    <cellStyle name="Normal 5 5 2 2 2 3" xfId="2912" xr:uid="{FAC68542-9D5A-4ABD-89B3-9DAD38D1AE7B}"/>
    <cellStyle name="Normal 5 5 2 2 2 3 2" xfId="5347" xr:uid="{876948BA-D5ED-488D-B522-DD94C319F192}"/>
    <cellStyle name="Normal 5 5 2 2 2 4" xfId="3601" xr:uid="{B8CD09DB-2698-431C-99F1-49106EFF267D}"/>
    <cellStyle name="Normal 5 5 2 2 3" xfId="772" xr:uid="{00000000-0005-0000-0000-00005E020000}"/>
    <cellStyle name="Normal 5 5 2 2 3 2" xfId="3705" xr:uid="{C2E56B0C-1817-4A99-B6F4-70D80224355F}"/>
    <cellStyle name="Normal 5 5 2 2 4" xfId="2074" xr:uid="{CF8E40F2-3337-44ED-867E-43C195C3EB78}"/>
    <cellStyle name="Normal 5 5 2 2 4 2" xfId="4591" xr:uid="{2C22D7E2-C27A-4E86-B101-BC2D99767134}"/>
    <cellStyle name="Normal 5 5 2 2 5" xfId="3491" xr:uid="{982957A5-B7DA-469C-96AF-9F16F66B9D24}"/>
    <cellStyle name="Normal 5 5 2 3" xfId="615" xr:uid="{00000000-0005-0000-0000-00005F020000}"/>
    <cellStyle name="Normal 5 5 2 3 2" xfId="826" xr:uid="{00000000-0005-0000-0000-000060020000}"/>
    <cellStyle name="Normal 5 5 2 3 2 2" xfId="3758" xr:uid="{CE11337F-6EE3-4E2C-AD80-D9FE9890E7FA}"/>
    <cellStyle name="Normal 5 5 2 3 3" xfId="2521" xr:uid="{6C6AD6E1-4874-4E7F-A3CB-F11D9D03C97A}"/>
    <cellStyle name="Normal 5 5 2 3 3 2" xfId="4956" xr:uid="{8D12666C-3A9B-4E19-AABA-AF4D44DE5A24}"/>
    <cellStyle name="Normal 5 5 2 3 4" xfId="3549" xr:uid="{FF65434A-B419-4CD5-B111-1E5B9129CFFD}"/>
    <cellStyle name="Normal 5 5 2 4" xfId="720" xr:uid="{00000000-0005-0000-0000-000061020000}"/>
    <cellStyle name="Normal 5 5 2 4 2" xfId="3653" xr:uid="{01C18986-5C8C-436A-8753-9F4DAA42234A}"/>
    <cellStyle name="Normal 5 5 2 5" xfId="1494" xr:uid="{8AD0CF6C-7647-4823-8EA4-1FC1E9A6C3DF}"/>
    <cellStyle name="Normal 5 5 2 5 2" xfId="4086" xr:uid="{25BB85DC-9AA5-4E17-B564-680AA947FD32}"/>
    <cellStyle name="Normal 5 5 2 6" xfId="3434" xr:uid="{CF52C87A-B79A-485D-A82C-B065C40474EC}"/>
    <cellStyle name="Normal 5 5 3" xfId="485" xr:uid="{00000000-0005-0000-0000-000062020000}"/>
    <cellStyle name="Normal 5 5 3 2" xfId="641" xr:uid="{00000000-0005-0000-0000-000063020000}"/>
    <cellStyle name="Normal 5 5 3 2 2" xfId="852" xr:uid="{00000000-0005-0000-0000-000064020000}"/>
    <cellStyle name="Normal 5 5 3 2 2 2" xfId="3784" xr:uid="{EE3B6E67-70F5-4819-BE4D-87B0E479C711}"/>
    <cellStyle name="Normal 5 5 3 2 3" xfId="2742" xr:uid="{21D6E47F-79B8-4BDC-BB46-A14E6024A082}"/>
    <cellStyle name="Normal 5 5 3 2 3 2" xfId="5177" xr:uid="{3AB073A1-F7EF-49A2-AD8D-5464A6AC31FA}"/>
    <cellStyle name="Normal 5 5 3 2 4" xfId="3575" xr:uid="{5998EEB5-57C0-496C-8EB4-D84057AE40DB}"/>
    <cellStyle name="Normal 5 5 3 3" xfId="746" xr:uid="{00000000-0005-0000-0000-000065020000}"/>
    <cellStyle name="Normal 5 5 3 3 2" xfId="3679" xr:uid="{34E31BB0-1377-40F0-8373-586F30EB6611}"/>
    <cellStyle name="Normal 5 5 3 4" xfId="1904" xr:uid="{D5331FB5-55C0-4466-AF25-13293DFCE74C}"/>
    <cellStyle name="Normal 5 5 3 4 2" xfId="4421" xr:uid="{4A3202ED-6A10-449E-BDBB-152CFC84BB23}"/>
    <cellStyle name="Normal 5 5 3 5" xfId="3465" xr:uid="{8B8F2FD5-AC68-4C24-94B2-B47CA725BF24}"/>
    <cellStyle name="Normal 5 5 4" xfId="589" xr:uid="{00000000-0005-0000-0000-000066020000}"/>
    <cellStyle name="Normal 5 5 4 2" xfId="800" xr:uid="{00000000-0005-0000-0000-000067020000}"/>
    <cellStyle name="Normal 5 5 4 2 2" xfId="3732" xr:uid="{6FD6D423-31CD-4B82-99F1-DC0F43E845D1}"/>
    <cellStyle name="Normal 5 5 4 3" xfId="2520" xr:uid="{75A4EAC1-FCA2-4E01-A31D-182C89B3FB30}"/>
    <cellStyle name="Normal 5 5 4 3 2" xfId="4955" xr:uid="{334DA73B-E673-4E7C-8E6C-99C35D5E33D1}"/>
    <cellStyle name="Normal 5 5 4 4" xfId="3523" xr:uid="{1F47D833-5763-4AAB-B2C1-FD74E64CE473}"/>
    <cellStyle name="Normal 5 5 5" xfId="694" xr:uid="{00000000-0005-0000-0000-000068020000}"/>
    <cellStyle name="Normal 5 5 5 2" xfId="3627" xr:uid="{0B1F08A3-F030-4543-A5C0-DB4FC02EFE97}"/>
    <cellStyle name="Normal 5 5 6" xfId="1493" xr:uid="{0589E20A-E694-4DD2-A0F1-EC4B19B36CB0}"/>
    <cellStyle name="Normal 5 5 6 2" xfId="4085" xr:uid="{373F2523-C897-40F0-9743-32B78B13A56B}"/>
    <cellStyle name="Normal 5 5 7" xfId="3403" xr:uid="{807ED598-A50B-4381-A8AE-2F7F6FEEBEFB}"/>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2 2 2" xfId="5348" xr:uid="{960E15C0-F8E3-4D48-A988-28A15A28A763}"/>
    <cellStyle name="Normal 5 6 2 2 2 3" xfId="3793" xr:uid="{EFB918F9-E12A-47EE-AAF6-CAA2C42D2234}"/>
    <cellStyle name="Normal 5 6 2 2 3" xfId="2075" xr:uid="{D4B326A8-7A81-44B8-A134-86C56035AD14}"/>
    <cellStyle name="Normal 5 6 2 2 3 2" xfId="4592" xr:uid="{6D2657EE-75DA-4627-8B44-F7B52087228E}"/>
    <cellStyle name="Normal 5 6 2 2 4" xfId="3584" xr:uid="{F98A66A2-1AAF-4A9C-9899-05176331A5EA}"/>
    <cellStyle name="Normal 5 6 2 3" xfId="755" xr:uid="{00000000-0005-0000-0000-00006D020000}"/>
    <cellStyle name="Normal 5 6 2 3 2" xfId="2523" xr:uid="{7844FDEE-F9C8-4E5B-867D-499D80C66FB4}"/>
    <cellStyle name="Normal 5 6 2 3 2 2" xfId="4958" xr:uid="{3F742839-3495-4908-A7B7-3695A41EB524}"/>
    <cellStyle name="Normal 5 6 2 3 3" xfId="3688" xr:uid="{2FF2E0A2-B2CF-45C6-A140-16259520A242}"/>
    <cellStyle name="Normal 5 6 2 4" xfId="1496" xr:uid="{97B75A6C-FE5F-4E28-A126-D413DC7FC06F}"/>
    <cellStyle name="Normal 5 6 2 4 2" xfId="4088" xr:uid="{F44659EA-7FB2-4720-8145-BC49B8012FEF}"/>
    <cellStyle name="Normal 5 6 2 5" xfId="3474" xr:uid="{B807D9A7-5DC1-450E-9790-3E6ED9BEB3E1}"/>
    <cellStyle name="Normal 5 6 3" xfId="598" xr:uid="{00000000-0005-0000-0000-00006E020000}"/>
    <cellStyle name="Normal 5 6 3 2" xfId="809" xr:uid="{00000000-0005-0000-0000-00006F020000}"/>
    <cellStyle name="Normal 5 6 3 2 2" xfId="2743" xr:uid="{F9986922-E9C5-45E0-81D2-10A86938AF85}"/>
    <cellStyle name="Normal 5 6 3 2 2 2" xfId="5178" xr:uid="{C90B1AE0-6E67-469F-B40E-9417C1A9ADF7}"/>
    <cellStyle name="Normal 5 6 3 2 3" xfId="3741" xr:uid="{7CE80913-AA17-43C5-97D8-DE7C920FF8C9}"/>
    <cellStyle name="Normal 5 6 3 3" xfId="1905" xr:uid="{CE0F1612-016C-401E-A376-2537748F9161}"/>
    <cellStyle name="Normal 5 6 3 3 2" xfId="4422" xr:uid="{A17BCC16-B749-45B3-B083-F94886FE6D8D}"/>
    <cellStyle name="Normal 5 6 3 4" xfId="3532" xr:uid="{9F782522-11EB-4BF6-8A82-621087B6C51A}"/>
    <cellStyle name="Normal 5 6 4" xfId="703" xr:uid="{00000000-0005-0000-0000-000070020000}"/>
    <cellStyle name="Normal 5 6 4 2" xfId="2522" xr:uid="{C13A9F9D-A83C-4DF6-B4A2-4C79F614A7E1}"/>
    <cellStyle name="Normal 5 6 4 2 2" xfId="4957" xr:uid="{2406A4A1-46F9-46AD-9F9D-814C968E5207}"/>
    <cellStyle name="Normal 5 6 4 3" xfId="3636" xr:uid="{8E402B69-147A-4ABD-8615-A47FADECC4E2}"/>
    <cellStyle name="Normal 5 6 5" xfId="1495" xr:uid="{73CD29BA-490F-4735-87FF-525905859A1F}"/>
    <cellStyle name="Normal 5 6 5 2" xfId="4087" xr:uid="{1405DA90-B4AC-4142-896E-DF0108C1DD4C}"/>
    <cellStyle name="Normal 5 6 6" xfId="3417" xr:uid="{D54B6000-D8C2-44D4-B809-E12FD608F047}"/>
    <cellStyle name="Normal 5 7" xfId="468" xr:uid="{00000000-0005-0000-0000-000071020000}"/>
    <cellStyle name="Normal 5 7 2" xfId="624" xr:uid="{00000000-0005-0000-0000-000072020000}"/>
    <cellStyle name="Normal 5 7 2 2" xfId="835" xr:uid="{00000000-0005-0000-0000-000073020000}"/>
    <cellStyle name="Normal 5 7 2 2 2" xfId="3767" xr:uid="{0572ADA6-8F3E-41D6-BC73-69D8D9C6D121}"/>
    <cellStyle name="Normal 5 7 2 3" xfId="3558" xr:uid="{47C5F13D-1F78-403B-AD53-8123CD336297}"/>
    <cellStyle name="Normal 5 7 3" xfId="729" xr:uid="{00000000-0005-0000-0000-000074020000}"/>
    <cellStyle name="Normal 5 7 3 2" xfId="3662" xr:uid="{96220A67-0E93-49CF-A507-333568380905}"/>
    <cellStyle name="Normal 5 7 4" xfId="1497" xr:uid="{5098B03F-6A2D-4EE0-BC68-F54757DCDED8}"/>
    <cellStyle name="Normal 5 7 5" xfId="3448" xr:uid="{63703A5A-37C6-4373-B80B-95C3F56C2548}"/>
    <cellStyle name="Normal 5 8" xfId="572" xr:uid="{00000000-0005-0000-0000-000075020000}"/>
    <cellStyle name="Normal 5 8 2" xfId="783" xr:uid="{00000000-0005-0000-0000-000076020000}"/>
    <cellStyle name="Normal 5 8 2 2" xfId="2812" xr:uid="{0EA57876-853F-401D-A5E4-70DD2F355931}"/>
    <cellStyle name="Normal 5 8 2 2 2" xfId="5247" xr:uid="{2935563B-5EEF-492C-99BC-96386E48A406}"/>
    <cellStyle name="Normal 5 8 2 3" xfId="1974" xr:uid="{6ACA11BA-0DC2-4D9C-9B56-0B67B589ABB9}"/>
    <cellStyle name="Normal 5 8 2 3 2" xfId="4491" xr:uid="{AAFA1C9E-33E4-40BA-BA2F-E43EFD736D58}"/>
    <cellStyle name="Normal 5 8 2 4" xfId="3715" xr:uid="{3A656338-1231-4804-930D-54F70255F310}"/>
    <cellStyle name="Normal 5 8 3" xfId="2524" xr:uid="{8039D7E4-68C7-44BD-91C6-B3D7DE62B34F}"/>
    <cellStyle name="Normal 5 8 3 2" xfId="4959" xr:uid="{BB52F716-909E-40B5-AB7E-81A3101C9CDD}"/>
    <cellStyle name="Normal 5 8 4" xfId="1498" xr:uid="{1EAC24C0-7E06-4761-8AE2-8DD9E0CE0352}"/>
    <cellStyle name="Normal 5 8 4 2" xfId="4089" xr:uid="{781B6DA0-43E2-4833-8C2C-4E189F45A360}"/>
    <cellStyle name="Normal 5 8 5" xfId="3506" xr:uid="{84C829F0-9868-4B9F-82CB-9CF5C5E9B047}"/>
    <cellStyle name="Normal 5 9" xfId="677" xr:uid="{00000000-0005-0000-0000-000077020000}"/>
    <cellStyle name="Normal 5 9 2" xfId="2642" xr:uid="{F19C7CE9-04FF-4870-B70E-4182BED088C8}"/>
    <cellStyle name="Normal 5 9 2 2" xfId="5077" xr:uid="{2029E742-E24C-46FB-B61E-6B2C53AF8EA5}"/>
    <cellStyle name="Normal 5 9 3" xfId="1804" xr:uid="{5BAF390E-0FFB-4949-ADE7-FBCEB345FC9A}"/>
    <cellStyle name="Normal 5 9 3 2" xfId="4321" xr:uid="{D8136910-C433-4376-A3A8-537BC10144E2}"/>
    <cellStyle name="Normal 5 9 4" xfId="3610" xr:uid="{0BCA892A-442C-4CE8-8473-9479AF5B32B7}"/>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2 2 2" xfId="4694" xr:uid="{3E54271C-A7B4-422A-83EF-7E5C6C78C895}"/>
    <cellStyle name="Normal 6 3" xfId="2241" xr:uid="{92F6EC70-3EEE-4EB1-ACE9-ADBC7D9101FA}"/>
    <cellStyle name="Normal 6 4" xfId="2196" xr:uid="{DCA6CCCF-ECC6-4ECF-B906-FD8CABC3258B}"/>
    <cellStyle name="Normal 6 4 2" xfId="4687" xr:uid="{73D05088-4E50-43C2-8FC7-951854C2707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10" xfId="3372" xr:uid="{0088F05D-C384-4D31-98A4-DF1C35AD4775}"/>
    <cellStyle name="Normal 7 2" xfId="285" xr:uid="{00000000-0005-0000-0000-00007B020000}"/>
    <cellStyle name="Normal 7 2 10" xfId="1501" xr:uid="{3E22D180-AB06-417C-892A-A2A2B4E83A81}"/>
    <cellStyle name="Normal 7 2 10 2" xfId="4091" xr:uid="{C4F82569-2A38-4B65-BC78-7C0C2B9C89AA}"/>
    <cellStyle name="Normal 7 2 11" xfId="3386" xr:uid="{75A50536-488D-4AA9-9F2D-43AFA6B1BD85}"/>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2 2" xfId="5353" xr:uid="{1B6A31C4-7DD6-4104-955E-E6B7A7BDEBB5}"/>
    <cellStyle name="Normal 7 2 2 2 2 2 2 3" xfId="2080" xr:uid="{E1318643-47C0-4C88-9CB1-725229B4C11D}"/>
    <cellStyle name="Normal 7 2 2 2 2 2 2 3 2" xfId="4597" xr:uid="{C42C2ACA-E277-4A6F-8958-2CE22797002A}"/>
    <cellStyle name="Normal 7 2 2 2 2 2 2 4" xfId="3806" xr:uid="{90894113-7EC6-451E-9893-EF912DE15C05}"/>
    <cellStyle name="Normal 7 2 2 2 2 2 3" xfId="2530" xr:uid="{09B2417E-CC8A-4902-8C3F-10772BADE0F6}"/>
    <cellStyle name="Normal 7 2 2 2 2 2 3 2" xfId="4965" xr:uid="{53816C23-B8BB-46DA-8878-EFD6C9EFDF69}"/>
    <cellStyle name="Normal 7 2 2 2 2 2 4" xfId="1505" xr:uid="{31DD99B3-9FE1-46B3-B53D-0CB925F5297F}"/>
    <cellStyle name="Normal 7 2 2 2 2 2 4 2" xfId="4095" xr:uid="{FBF8712A-4EB6-4477-A675-0F6635BA2098}"/>
    <cellStyle name="Normal 7 2 2 2 2 2 5" xfId="3597" xr:uid="{FF828BD1-F117-4AFE-8FF4-6D311E643C84}"/>
    <cellStyle name="Normal 7 2 2 2 2 3" xfId="768" xr:uid="{00000000-0005-0000-0000-000081020000}"/>
    <cellStyle name="Normal 7 2 2 2 2 3 2" xfId="2748" xr:uid="{7AFB6E98-2504-4B19-BCC9-8217DD579D72}"/>
    <cellStyle name="Normal 7 2 2 2 2 3 2 2" xfId="5183" xr:uid="{56DD7224-F789-4F15-BF5E-8990B96B2DF3}"/>
    <cellStyle name="Normal 7 2 2 2 2 3 3" xfId="1910" xr:uid="{66327C3C-2E42-4121-A710-E397C9C550C0}"/>
    <cellStyle name="Normal 7 2 2 2 2 3 3 2" xfId="4427" xr:uid="{03D92820-F1B1-4852-A6D6-CEF5983E04DB}"/>
    <cellStyle name="Normal 7 2 2 2 2 3 4" xfId="3701" xr:uid="{9B57D3D2-954F-4FDB-8888-4FB8F819782A}"/>
    <cellStyle name="Normal 7 2 2 2 2 4" xfId="2529" xr:uid="{A4B12FEA-FFFE-42E1-931D-6510D30074D8}"/>
    <cellStyle name="Normal 7 2 2 2 2 4 2" xfId="4964" xr:uid="{4D585A6E-C0B0-4113-9911-83D84292C2B0}"/>
    <cellStyle name="Normal 7 2 2 2 2 5" xfId="1504" xr:uid="{49D71751-B5AA-4465-B3E9-9DB538809195}"/>
    <cellStyle name="Normal 7 2 2 2 2 5 2" xfId="4094" xr:uid="{2770918F-9A2B-456F-BCFF-AED7D66E46B5}"/>
    <cellStyle name="Normal 7 2 2 2 2 6" xfId="3487" xr:uid="{F9C7540C-2B95-4F74-883F-9661F68EC074}"/>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2 2 2" xfId="5354" xr:uid="{1077583B-B992-4A3F-AF2F-DA7DA730E2E5}"/>
    <cellStyle name="Normal 7 2 2 2 3 2 2 3" xfId="4598" xr:uid="{655C76C1-A50E-45BF-946C-00328BF41E90}"/>
    <cellStyle name="Normal 7 2 2 2 3 2 3" xfId="2532" xr:uid="{0112B907-AFDF-4CDE-A285-DF5857EA588B}"/>
    <cellStyle name="Normal 7 2 2 2 3 2 3 2" xfId="4967" xr:uid="{D67CA705-3C75-4AD8-8E5A-BF3BF4C11BD2}"/>
    <cellStyle name="Normal 7 2 2 2 3 2 4" xfId="1507" xr:uid="{BEA9D9C7-08D8-4160-8EA8-2DF9B7DEF552}"/>
    <cellStyle name="Normal 7 2 2 2 3 2 4 2" xfId="4097" xr:uid="{1AFA831C-C37A-4FFA-AA86-DDED9F178042}"/>
    <cellStyle name="Normal 7 2 2 2 3 2 5" xfId="3754" xr:uid="{9E424CE7-DE2D-4C46-9026-BE1194FFA002}"/>
    <cellStyle name="Normal 7 2 2 2 3 3" xfId="1911" xr:uid="{188CEB77-AEE9-4312-BC8C-AEACDDEEA738}"/>
    <cellStyle name="Normal 7 2 2 2 3 3 2" xfId="2749" xr:uid="{533540D2-8E0C-4281-A32F-3EECAFEC08DC}"/>
    <cellStyle name="Normal 7 2 2 2 3 3 2 2" xfId="5184" xr:uid="{421324CB-CF89-4388-AFD8-44A2522DC945}"/>
    <cellStyle name="Normal 7 2 2 2 3 3 3" xfId="4428" xr:uid="{08327272-129F-405B-9E0B-DFA2D90754F9}"/>
    <cellStyle name="Normal 7 2 2 2 3 4" xfId="2531" xr:uid="{C0355EF4-579C-4BB1-9DF6-EED1140B4323}"/>
    <cellStyle name="Normal 7 2 2 2 3 4 2" xfId="4966" xr:uid="{DDBE6074-FF39-4844-8398-847D5029BF6B}"/>
    <cellStyle name="Normal 7 2 2 2 3 5" xfId="1506" xr:uid="{4C7E692D-9197-4C02-A159-F945FB0100E0}"/>
    <cellStyle name="Normal 7 2 2 2 3 5 2" xfId="4096" xr:uid="{6B67DABF-BB2F-43B6-84E7-9F394CDE7C18}"/>
    <cellStyle name="Normal 7 2 2 2 3 6" xfId="3545" xr:uid="{F2FC11FE-2902-4935-AC6F-649C11C1433D}"/>
    <cellStyle name="Normal 7 2 2 2 4" xfId="716" xr:uid="{00000000-0005-0000-0000-000084020000}"/>
    <cellStyle name="Normal 7 2 2 2 4 2" xfId="2079" xr:uid="{2736967C-923E-4241-89BA-D27DB61D803E}"/>
    <cellStyle name="Normal 7 2 2 2 4 2 2" xfId="2917" xr:uid="{293AAD51-E6C8-4CE5-8F79-79C8555F157D}"/>
    <cellStyle name="Normal 7 2 2 2 4 2 2 2" xfId="5352" xr:uid="{E35F4678-415D-4C78-9BEC-A0E009FFCE71}"/>
    <cellStyle name="Normal 7 2 2 2 4 2 3" xfId="4596" xr:uid="{70C4AE27-1C40-4288-8E5A-7DC6B59C33A6}"/>
    <cellStyle name="Normal 7 2 2 2 4 3" xfId="2533" xr:uid="{4E0C7ADE-462D-489A-B0FB-F502190D906A}"/>
    <cellStyle name="Normal 7 2 2 2 4 3 2" xfId="4968" xr:uid="{BAA56ABA-28FA-4B19-9D3D-366669B47297}"/>
    <cellStyle name="Normal 7 2 2 2 4 4" xfId="1508" xr:uid="{CBFC41F6-3D98-4F56-87EA-58228CB31555}"/>
    <cellStyle name="Normal 7 2 2 2 4 4 2" xfId="4098" xr:uid="{9E6AB46E-B8D4-4900-83DA-576EE39245E8}"/>
    <cellStyle name="Normal 7 2 2 2 4 5" xfId="3649" xr:uid="{EDAADA6E-700C-4879-A48B-86FFF1ECF8FC}"/>
    <cellStyle name="Normal 7 2 2 2 5" xfId="1909" xr:uid="{F45D7E83-1C3C-4010-B698-2294F7412AF7}"/>
    <cellStyle name="Normal 7 2 2 2 5 2" xfId="2747" xr:uid="{6CD64317-4E46-4F03-80D3-2AC14B0F8DF1}"/>
    <cellStyle name="Normal 7 2 2 2 5 2 2" xfId="5182" xr:uid="{488ABA5A-35B5-422A-9D60-20F18657398D}"/>
    <cellStyle name="Normal 7 2 2 2 5 3" xfId="4426" xr:uid="{45A1CCED-861F-4D7B-8326-4E55D0A32776}"/>
    <cellStyle name="Normal 7 2 2 2 6" xfId="2528" xr:uid="{E4B09D5A-DD5F-4147-B159-093FA50905ED}"/>
    <cellStyle name="Normal 7 2 2 2 6 2" xfId="4963" xr:uid="{BA45E8B3-2829-40FF-BB73-C5A6EE7D101C}"/>
    <cellStyle name="Normal 7 2 2 2 7" xfId="1503" xr:uid="{8E340732-1F9A-4982-BC44-EBF853C09BCF}"/>
    <cellStyle name="Normal 7 2 2 2 7 2" xfId="4093" xr:uid="{133C26EB-4C20-4F92-B5A1-0D4F2623EB0A}"/>
    <cellStyle name="Normal 7 2 2 2 8" xfId="3430" xr:uid="{62A81902-DBDB-4241-A4ED-F4DA98CD2CF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2 2" xfId="5355" xr:uid="{1A708968-6BEF-4907-9AB7-68891269A783}"/>
    <cellStyle name="Normal 7 2 2 3 2 2 3" xfId="2082" xr:uid="{E7230597-33AF-4936-8279-8DCA226DD1D3}"/>
    <cellStyle name="Normal 7 2 2 3 2 2 3 2" xfId="4599" xr:uid="{6BB297D5-C965-4132-973B-591A9783282D}"/>
    <cellStyle name="Normal 7 2 2 3 2 2 4" xfId="3780" xr:uid="{61E2D7B2-B45E-4D8E-9670-DD0812C3B80A}"/>
    <cellStyle name="Normal 7 2 2 3 2 3" xfId="2535" xr:uid="{B791DECD-F77E-42B7-837E-2E130DDFFA51}"/>
    <cellStyle name="Normal 7 2 2 3 2 3 2" xfId="4970" xr:uid="{1FC4883D-094A-41F1-B5FA-A3237CD20CD0}"/>
    <cellStyle name="Normal 7 2 2 3 2 4" xfId="1510" xr:uid="{F26D6CDD-9921-411E-AE2B-FB7EAD58BBD6}"/>
    <cellStyle name="Normal 7 2 2 3 2 4 2" xfId="4100" xr:uid="{B474900C-C832-418C-88E2-97E3872A8898}"/>
    <cellStyle name="Normal 7 2 2 3 2 5" xfId="3571" xr:uid="{E1F570C7-4EAC-4250-99CC-3BA901828867}"/>
    <cellStyle name="Normal 7 2 2 3 3" xfId="742" xr:uid="{00000000-0005-0000-0000-000088020000}"/>
    <cellStyle name="Normal 7 2 2 3 3 2" xfId="2750" xr:uid="{7A3A6583-9421-4C5E-88A7-067FFE3BA592}"/>
    <cellStyle name="Normal 7 2 2 3 3 2 2" xfId="5185" xr:uid="{2D608E39-0995-4EB2-9087-6A8D513C1A5B}"/>
    <cellStyle name="Normal 7 2 2 3 3 3" xfId="1912" xr:uid="{CEE145F0-7983-43B5-8747-0FDF7E2F98A5}"/>
    <cellStyle name="Normal 7 2 2 3 3 3 2" xfId="4429" xr:uid="{90C8CA4C-A7D2-4007-98AA-4FB4BC0E3C85}"/>
    <cellStyle name="Normal 7 2 2 3 3 4" xfId="3675" xr:uid="{F6D9F8FD-B64E-4292-AE16-3BACEBB92270}"/>
    <cellStyle name="Normal 7 2 2 3 4" xfId="2534" xr:uid="{8F8A2865-E778-47FF-B844-4A552EF9043C}"/>
    <cellStyle name="Normal 7 2 2 3 4 2" xfId="4969" xr:uid="{071A36F5-147C-4084-B73B-854C79B6919F}"/>
    <cellStyle name="Normal 7 2 2 3 5" xfId="1509" xr:uid="{60CD7728-1148-4724-A65C-1CFAD97C991B}"/>
    <cellStyle name="Normal 7 2 2 3 5 2" xfId="4099" xr:uid="{B17529BA-F5A0-4FE8-8212-CC289C45747A}"/>
    <cellStyle name="Normal 7 2 2 3 6" xfId="3461" xr:uid="{7034C886-0955-4519-A8AD-B0A8B5DF3704}"/>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2 2 2" xfId="5356" xr:uid="{96073E0F-2502-40D3-93FC-EEBDF4CFCC95}"/>
    <cellStyle name="Normal 7 2 2 4 2 2 3" xfId="4600" xr:uid="{DD507AF4-3BFD-4483-BCCA-55AB31F81978}"/>
    <cellStyle name="Normal 7 2 2 4 2 3" xfId="2537" xr:uid="{FE6E0B36-BBC0-4119-AA19-6C404D5C92EB}"/>
    <cellStyle name="Normal 7 2 2 4 2 3 2" xfId="4972" xr:uid="{55C0432B-6744-4AF2-8A35-ED8BC7188041}"/>
    <cellStyle name="Normal 7 2 2 4 2 4" xfId="1512" xr:uid="{C179CFD3-D58C-4B81-A729-F7267B3277FB}"/>
    <cellStyle name="Normal 7 2 2 4 2 4 2" xfId="4102" xr:uid="{1A44D7C1-6634-4E30-ADB0-9CBB23D9616C}"/>
    <cellStyle name="Normal 7 2 2 4 2 5" xfId="3728" xr:uid="{2169F9C6-0C32-4F29-AE29-FCD49C184395}"/>
    <cellStyle name="Normal 7 2 2 4 3" xfId="1913" xr:uid="{FE8FF2B4-1A6B-4DB5-B870-D28DA542F121}"/>
    <cellStyle name="Normal 7 2 2 4 3 2" xfId="2751" xr:uid="{B5581DF4-127C-4782-AFB3-C7CA62B5034D}"/>
    <cellStyle name="Normal 7 2 2 4 3 2 2" xfId="5186" xr:uid="{8D7D038E-E644-4F79-9C9B-0EE340134A40}"/>
    <cellStyle name="Normal 7 2 2 4 3 3" xfId="4430" xr:uid="{E6B9BD92-9ADF-4CDD-ABE3-C6A4D9B40E14}"/>
    <cellStyle name="Normal 7 2 2 4 4" xfId="2536" xr:uid="{26B10B33-858E-43EB-A8FD-B81A3ADCD0FB}"/>
    <cellStyle name="Normal 7 2 2 4 4 2" xfId="4971" xr:uid="{22437904-F2E4-49B8-B979-BE4A3B60A416}"/>
    <cellStyle name="Normal 7 2 2 4 5" xfId="1511" xr:uid="{873B1081-45B7-471F-831A-67AFA1DEDC81}"/>
    <cellStyle name="Normal 7 2 2 4 5 2" xfId="4101" xr:uid="{F71579A0-CC0B-46B3-A7FD-675ABFEF7E58}"/>
    <cellStyle name="Normal 7 2 2 4 6" xfId="3519" xr:uid="{6E05703E-51BA-4728-85FA-B9BD0C5770AF}"/>
    <cellStyle name="Normal 7 2 2 5" xfId="690" xr:uid="{00000000-0005-0000-0000-00008B020000}"/>
    <cellStyle name="Normal 7 2 2 5 2" xfId="2078" xr:uid="{E9ABF06A-F496-425F-A131-A75277BC9895}"/>
    <cellStyle name="Normal 7 2 2 5 2 2" xfId="2916" xr:uid="{1D9DCEE4-801E-441A-A397-2D2482830C9F}"/>
    <cellStyle name="Normal 7 2 2 5 2 2 2" xfId="5351" xr:uid="{BCC749BA-7571-4A66-903F-282287378E41}"/>
    <cellStyle name="Normal 7 2 2 5 2 3" xfId="4595" xr:uid="{5F99F1DA-8B86-4DDD-AEB4-468DE9D2629F}"/>
    <cellStyle name="Normal 7 2 2 5 3" xfId="2538" xr:uid="{7E2EE2A6-D367-42D2-B1C7-DD08AE6732CC}"/>
    <cellStyle name="Normal 7 2 2 5 3 2" xfId="4973" xr:uid="{4E3625B1-A34C-450E-9685-667A50B939FE}"/>
    <cellStyle name="Normal 7 2 2 5 4" xfId="1513" xr:uid="{729ACD88-BB82-4332-897B-AD17C0FE3876}"/>
    <cellStyle name="Normal 7 2 2 5 4 2" xfId="4103" xr:uid="{9445889B-C7B7-4ACF-B878-A915C615B840}"/>
    <cellStyle name="Normal 7 2 2 5 5" xfId="3623" xr:uid="{84DC1333-3DBC-44F1-B8B4-01F4791BF02B}"/>
    <cellStyle name="Normal 7 2 2 6" xfId="1908" xr:uid="{92FCA010-431D-4F21-9490-F3A78C32733D}"/>
    <cellStyle name="Normal 7 2 2 6 2" xfId="2746" xr:uid="{A862FDCD-E311-4BD1-97CA-AF110E0DD198}"/>
    <cellStyle name="Normal 7 2 2 6 2 2" xfId="5181" xr:uid="{3FEE11AF-50B1-4404-9746-10E121CEAEBB}"/>
    <cellStyle name="Normal 7 2 2 6 3" xfId="4425" xr:uid="{0479110B-78FF-4A51-A470-DF9DB1BCBCF1}"/>
    <cellStyle name="Normal 7 2 2 7" xfId="2527" xr:uid="{C3724462-9953-47AB-9143-2210DB07C7EF}"/>
    <cellStyle name="Normal 7 2 2 7 2" xfId="4962" xr:uid="{6FD7432F-6AB9-4E19-8F28-0D733CA558A2}"/>
    <cellStyle name="Normal 7 2 2 8" xfId="1502" xr:uid="{C57153C2-4980-41FE-AB16-4AB389ACB17F}"/>
    <cellStyle name="Normal 7 2 2 8 2" xfId="4092" xr:uid="{F61BE46C-B827-426C-A830-22CF18DC5F12}"/>
    <cellStyle name="Normal 7 2 2 9" xfId="3399" xr:uid="{B511134D-1FC0-4DEF-82EB-CA132C50D681}"/>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2 2 2" xfId="5358" xr:uid="{36DA06E9-5365-49C0-AC9F-A28C8D0A532E}"/>
    <cellStyle name="Normal 7 2 3 2 2 2 2 3" xfId="3815" xr:uid="{4F6E0990-78D6-48C8-9380-05B001189AD6}"/>
    <cellStyle name="Normal 7 2 3 2 2 2 3" xfId="2085" xr:uid="{31777AF6-547C-4E22-A7AB-E0CF28F8DFF4}"/>
    <cellStyle name="Normal 7 2 3 2 2 2 3 2" xfId="4602" xr:uid="{593142DB-3E1F-4622-B1C1-4C244AA14BA4}"/>
    <cellStyle name="Normal 7 2 3 2 2 2 4" xfId="3606" xr:uid="{CFD648D3-6243-4724-B95F-834F77C5DD99}"/>
    <cellStyle name="Normal 7 2 3 2 2 3" xfId="777" xr:uid="{00000000-0005-0000-0000-000091020000}"/>
    <cellStyle name="Normal 7 2 3 2 2 3 2" xfId="2541" xr:uid="{4913081D-7C1E-4062-84B5-469BF379D018}"/>
    <cellStyle name="Normal 7 2 3 2 2 3 2 2" xfId="4976" xr:uid="{F85255B0-B599-4A49-87A4-C0BE43ED20D6}"/>
    <cellStyle name="Normal 7 2 3 2 2 3 3" xfId="3710" xr:uid="{11554787-F372-4B09-BF4C-C129D4D45878}"/>
    <cellStyle name="Normal 7 2 3 2 2 4" xfId="1516" xr:uid="{FC54B5A1-D5F2-48FE-BDC6-64A339EA390B}"/>
    <cellStyle name="Normal 7 2 3 2 2 4 2" xfId="4106" xr:uid="{2C612BEA-96AD-4892-9A80-7FC41B8878DE}"/>
    <cellStyle name="Normal 7 2 3 2 2 5" xfId="3496" xr:uid="{7A517437-E2D2-4106-B2E2-B096E7A4B172}"/>
    <cellStyle name="Normal 7 2 3 2 3" xfId="620" xr:uid="{00000000-0005-0000-0000-000092020000}"/>
    <cellStyle name="Normal 7 2 3 2 3 2" xfId="831" xr:uid="{00000000-0005-0000-0000-000093020000}"/>
    <cellStyle name="Normal 7 2 3 2 3 2 2" xfId="2753" xr:uid="{448DE24B-D6BF-41E6-828A-EA4A2AD9600F}"/>
    <cellStyle name="Normal 7 2 3 2 3 2 2 2" xfId="5188" xr:uid="{71F64FF8-4AED-4E89-82B8-53A6C483C08F}"/>
    <cellStyle name="Normal 7 2 3 2 3 2 3" xfId="3763" xr:uid="{A030EEF8-936E-4811-9A3F-293559403439}"/>
    <cellStyle name="Normal 7 2 3 2 3 3" xfId="1915" xr:uid="{C24AB6A7-383C-456C-AC17-B2397BBE2A94}"/>
    <cellStyle name="Normal 7 2 3 2 3 3 2" xfId="4432" xr:uid="{D43D4258-1D8E-4A59-88CD-680FAA1EC3E3}"/>
    <cellStyle name="Normal 7 2 3 2 3 4" xfId="3554" xr:uid="{3078802E-A2DC-47F5-9558-40DAD24C819E}"/>
    <cellStyle name="Normal 7 2 3 2 4" xfId="725" xr:uid="{00000000-0005-0000-0000-000094020000}"/>
    <cellStyle name="Normal 7 2 3 2 4 2" xfId="2540" xr:uid="{D2A14B17-C7BD-4470-A8BA-96E86D15FB76}"/>
    <cellStyle name="Normal 7 2 3 2 4 2 2" xfId="4975" xr:uid="{43E48794-A4A2-4E91-A863-5EBE6844DF98}"/>
    <cellStyle name="Normal 7 2 3 2 4 3" xfId="3658" xr:uid="{6032EE3F-CB79-4938-B988-4CC826D38A15}"/>
    <cellStyle name="Normal 7 2 3 2 5" xfId="1515" xr:uid="{BF3F2EFF-149B-4035-894C-97AAABABCEE1}"/>
    <cellStyle name="Normal 7 2 3 2 5 2" xfId="4105" xr:uid="{351BF63B-F4B2-48AE-AC53-E9D1CFC8A4B7}"/>
    <cellStyle name="Normal 7 2 3 2 6" xfId="3439" xr:uid="{8C058CBA-2A98-4F3E-93C5-37D8C569746E}"/>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2 2" xfId="5359" xr:uid="{3B09C7C5-2792-4785-B176-2E3C7922A402}"/>
    <cellStyle name="Normal 7 2 3 3 2 2 3" xfId="2086" xr:uid="{01BEA39F-33A0-4240-942F-C8B6EB5ED2C8}"/>
    <cellStyle name="Normal 7 2 3 3 2 2 3 2" xfId="4603" xr:uid="{CC24EEE0-C29D-4C2F-9BFA-A9ED33937714}"/>
    <cellStyle name="Normal 7 2 3 3 2 2 4" xfId="3789" xr:uid="{7325CB9D-9315-457E-99C2-26148F5D3C01}"/>
    <cellStyle name="Normal 7 2 3 3 2 3" xfId="2543" xr:uid="{C2B9D790-1BA6-4EED-A76D-CE714BBAB8D1}"/>
    <cellStyle name="Normal 7 2 3 3 2 3 2" xfId="4978" xr:uid="{B323DB63-6793-46E9-96BD-92FBC6086627}"/>
    <cellStyle name="Normal 7 2 3 3 2 4" xfId="1518" xr:uid="{D4EC1113-F2AE-4915-83B7-548E98C0A128}"/>
    <cellStyle name="Normal 7 2 3 3 2 4 2" xfId="4108" xr:uid="{0CAE9F22-A904-4054-A80F-3E2444E27147}"/>
    <cellStyle name="Normal 7 2 3 3 2 5" xfId="3580" xr:uid="{6D4AA02A-4746-4475-815D-0B2F810C3FBB}"/>
    <cellStyle name="Normal 7 2 3 3 3" xfId="751" xr:uid="{00000000-0005-0000-0000-000098020000}"/>
    <cellStyle name="Normal 7 2 3 3 3 2" xfId="2754" xr:uid="{7E627745-8D0E-43B4-BAB6-B73C69804B21}"/>
    <cellStyle name="Normal 7 2 3 3 3 2 2" xfId="5189" xr:uid="{222EDB7B-96FB-460D-9A71-680685CABC44}"/>
    <cellStyle name="Normal 7 2 3 3 3 3" xfId="1916" xr:uid="{70DA1A41-615A-47BB-A4C4-B1C7A5ADCB0D}"/>
    <cellStyle name="Normal 7 2 3 3 3 3 2" xfId="4433" xr:uid="{16E84F08-04FD-4990-B64A-106046985FE4}"/>
    <cellStyle name="Normal 7 2 3 3 3 4" xfId="3684" xr:uid="{DCE6D7B7-EA44-4F8B-B169-988E0086427E}"/>
    <cellStyle name="Normal 7 2 3 3 4" xfId="2542" xr:uid="{6AC7B227-3D74-4D73-B03C-35639078200A}"/>
    <cellStyle name="Normal 7 2 3 3 4 2" xfId="4977" xr:uid="{EB933BF2-587F-4430-BEF2-59AEE6AF24F6}"/>
    <cellStyle name="Normal 7 2 3 3 5" xfId="1517" xr:uid="{4C3E6189-057F-4087-8641-3FA2AC0D4CE0}"/>
    <cellStyle name="Normal 7 2 3 3 5 2" xfId="4107" xr:uid="{C9287C94-4B99-4FDA-9735-C7DEA66A37D9}"/>
    <cellStyle name="Normal 7 2 3 3 6" xfId="3470" xr:uid="{D752DC88-A60F-442C-9B07-2E732DA1981A}"/>
    <cellStyle name="Normal 7 2 3 4" xfId="594" xr:uid="{00000000-0005-0000-0000-000099020000}"/>
    <cellStyle name="Normal 7 2 3 4 2" xfId="805" xr:uid="{00000000-0005-0000-0000-00009A020000}"/>
    <cellStyle name="Normal 7 2 3 4 2 2" xfId="2922" xr:uid="{375E5929-7F82-4610-AB35-15D4C1C54328}"/>
    <cellStyle name="Normal 7 2 3 4 2 2 2" xfId="5357" xr:uid="{A4A06E76-CB5C-422A-8743-D1BEA7C67C49}"/>
    <cellStyle name="Normal 7 2 3 4 2 3" xfId="2084" xr:uid="{18E20465-4FAB-415D-845E-EDAAC833DC99}"/>
    <cellStyle name="Normal 7 2 3 4 2 3 2" xfId="4601" xr:uid="{2A38362F-CECF-4730-8A25-1DAF8B0CA0E9}"/>
    <cellStyle name="Normal 7 2 3 4 2 4" xfId="3737" xr:uid="{6EAA6142-6111-471E-AE29-E29FE13AFE18}"/>
    <cellStyle name="Normal 7 2 3 4 3" xfId="2544" xr:uid="{70A44431-884A-4020-8493-ADEFF3C16599}"/>
    <cellStyle name="Normal 7 2 3 4 3 2" xfId="4979" xr:uid="{5B18BF04-189B-4718-9CFF-E17FA1AD9CA3}"/>
    <cellStyle name="Normal 7 2 3 4 4" xfId="1519" xr:uid="{FDCABD45-3ECA-4A08-ADB2-912F15EF9D17}"/>
    <cellStyle name="Normal 7 2 3 4 4 2" xfId="4109" xr:uid="{D7E218B2-1146-4CAA-9377-4A2D09F8C34D}"/>
    <cellStyle name="Normal 7 2 3 4 5" xfId="3528" xr:uid="{FCB88532-9828-4F57-9BEC-A05532F66A31}"/>
    <cellStyle name="Normal 7 2 3 5" xfId="699" xr:uid="{00000000-0005-0000-0000-00009B020000}"/>
    <cellStyle name="Normal 7 2 3 5 2" xfId="2752" xr:uid="{06637E35-D224-4235-94CE-EE72570AE2CE}"/>
    <cellStyle name="Normal 7 2 3 5 2 2" xfId="5187" xr:uid="{40041532-C4E1-4D4E-97A2-CFFB824503B6}"/>
    <cellStyle name="Normal 7 2 3 5 3" xfId="1914" xr:uid="{AFE5FEAF-1A76-463F-B8BD-A09F39426D5C}"/>
    <cellStyle name="Normal 7 2 3 5 3 2" xfId="4431" xr:uid="{352CD10D-B51C-407C-A1DE-8B6D0861D88D}"/>
    <cellStyle name="Normal 7 2 3 5 4" xfId="3632" xr:uid="{A3D94A90-1882-4647-80A3-4F3ABB866DAC}"/>
    <cellStyle name="Normal 7 2 3 6" xfId="2539" xr:uid="{78AEEC5C-DC44-46F7-90B8-A65071BD1F4B}"/>
    <cellStyle name="Normal 7 2 3 6 2" xfId="4974" xr:uid="{F27B9826-9C13-4699-BD23-7A64DD25AD5B}"/>
    <cellStyle name="Normal 7 2 3 7" xfId="1514" xr:uid="{E544DC39-34B1-48A8-9393-912C107EC011}"/>
    <cellStyle name="Normal 7 2 3 7 2" xfId="4104" xr:uid="{08681E4F-BC4B-4DB9-8B1A-29592D7283E4}"/>
    <cellStyle name="Normal 7 2 3 8" xfId="3408" xr:uid="{5A1A077B-761C-489F-8915-9850F4E151F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2 2 2" xfId="5360" xr:uid="{CFFD207F-45BB-4F5F-97FF-EFBF4551605D}"/>
    <cellStyle name="Normal 7 2 4 2 2 2 3" xfId="3798" xr:uid="{F5FBDDC4-9DE6-4FC1-9333-41224870E65D}"/>
    <cellStyle name="Normal 7 2 4 2 2 3" xfId="2087" xr:uid="{3A428BD1-ED3A-4B71-9EC1-206B9053BA68}"/>
    <cellStyle name="Normal 7 2 4 2 2 3 2" xfId="4604" xr:uid="{8CD29A17-1B84-46AC-87B8-BAB78B72AF45}"/>
    <cellStyle name="Normal 7 2 4 2 2 4" xfId="3589" xr:uid="{73C6312E-2305-4C65-B642-FF4B3335303C}"/>
    <cellStyle name="Normal 7 2 4 2 3" xfId="760" xr:uid="{00000000-0005-0000-0000-0000A0020000}"/>
    <cellStyle name="Normal 7 2 4 2 3 2" xfId="2546" xr:uid="{F4F4B31F-69E9-4405-8C10-D3E35C192C04}"/>
    <cellStyle name="Normal 7 2 4 2 3 2 2" xfId="4981" xr:uid="{41E1CB45-E4B6-4958-A261-4C2871E9EB72}"/>
    <cellStyle name="Normal 7 2 4 2 3 3" xfId="3693" xr:uid="{CD513717-3661-4A96-A66D-2BEEC7DD32CE}"/>
    <cellStyle name="Normal 7 2 4 2 4" xfId="1521" xr:uid="{BF969319-36B5-4D1C-98FD-8A37E544124F}"/>
    <cellStyle name="Normal 7 2 4 2 4 2" xfId="4111" xr:uid="{2215314C-1301-46B0-A816-341FAF0A080C}"/>
    <cellStyle name="Normal 7 2 4 2 5" xfId="3479" xr:uid="{1942E8E9-16B3-4DC6-9F91-53DC537EE114}"/>
    <cellStyle name="Normal 7 2 4 3" xfId="603" xr:uid="{00000000-0005-0000-0000-0000A1020000}"/>
    <cellStyle name="Normal 7 2 4 3 2" xfId="814" xr:uid="{00000000-0005-0000-0000-0000A2020000}"/>
    <cellStyle name="Normal 7 2 4 3 2 2" xfId="2755" xr:uid="{DF685F57-1B51-4AFD-A10B-518C9CDEB3F3}"/>
    <cellStyle name="Normal 7 2 4 3 2 2 2" xfId="5190" xr:uid="{BBF40B6D-B1AA-402D-A483-D277831F5274}"/>
    <cellStyle name="Normal 7 2 4 3 2 3" xfId="3746" xr:uid="{10661BC6-1290-4B8F-A9C6-6C0C2C9A03B9}"/>
    <cellStyle name="Normal 7 2 4 3 3" xfId="1917" xr:uid="{3ED883D4-9624-4A96-A079-C5C2539B9E09}"/>
    <cellStyle name="Normal 7 2 4 3 3 2" xfId="4434" xr:uid="{3DF3E32B-1212-45F5-B088-7158A397F1BB}"/>
    <cellStyle name="Normal 7 2 4 3 4" xfId="3537" xr:uid="{6728B0BD-8EEF-47BB-AEA6-F679448F6DCE}"/>
    <cellStyle name="Normal 7 2 4 4" xfId="708" xr:uid="{00000000-0005-0000-0000-0000A3020000}"/>
    <cellStyle name="Normal 7 2 4 4 2" xfId="2545" xr:uid="{3ECB07E1-9B22-4756-ABF6-0E9AD6661976}"/>
    <cellStyle name="Normal 7 2 4 4 2 2" xfId="4980" xr:uid="{AF5CE6FA-BCEA-4C3B-B022-B7799DBB4039}"/>
    <cellStyle name="Normal 7 2 4 4 3" xfId="3641" xr:uid="{DC030146-10D9-4140-B9FE-FB3125A80662}"/>
    <cellStyle name="Normal 7 2 4 5" xfId="1520" xr:uid="{CED3EA18-9883-4629-AFAA-784449E07978}"/>
    <cellStyle name="Normal 7 2 4 5 2" xfId="4110" xr:uid="{0E015F02-32C5-418F-9595-DBDA5819CEE4}"/>
    <cellStyle name="Normal 7 2 4 6" xfId="3422" xr:uid="{551E63A3-C401-4123-A370-60868EC7DF59}"/>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2 2" xfId="5361" xr:uid="{50BAAF7B-3F72-45CB-BDF2-99A85E8BAF32}"/>
    <cellStyle name="Normal 7 2 5 2 2 3" xfId="2088" xr:uid="{B4C340F0-A9AC-4696-BB3F-6562B98633EB}"/>
    <cellStyle name="Normal 7 2 5 2 2 3 2" xfId="4605" xr:uid="{0BCA99DF-EBB4-47D3-A73D-1F2B424B22ED}"/>
    <cellStyle name="Normal 7 2 5 2 2 4" xfId="3772" xr:uid="{1C5CBEB3-162A-4A95-94AD-5503F0E7FC19}"/>
    <cellStyle name="Normal 7 2 5 2 3" xfId="2548" xr:uid="{0D9B9E60-AE1B-4915-9217-F64E6516FD6A}"/>
    <cellStyle name="Normal 7 2 5 2 3 2" xfId="4983" xr:uid="{18EBB1C6-D4BE-4445-9948-7422D50E73C4}"/>
    <cellStyle name="Normal 7 2 5 2 4" xfId="1523" xr:uid="{9FBE66B9-775C-4206-BF40-B9B56FA73D9C}"/>
    <cellStyle name="Normal 7 2 5 2 4 2" xfId="4113" xr:uid="{DA626F47-E734-4EA5-BAA1-955D47B6DB9E}"/>
    <cellStyle name="Normal 7 2 5 2 5" xfId="3563" xr:uid="{BD9D7CF6-AA9D-440B-A867-06FF9F650F21}"/>
    <cellStyle name="Normal 7 2 5 3" xfId="734" xr:uid="{00000000-0005-0000-0000-0000A7020000}"/>
    <cellStyle name="Normal 7 2 5 3 2" xfId="2756" xr:uid="{7F6D365B-4583-425B-BB28-313855D313C6}"/>
    <cellStyle name="Normal 7 2 5 3 2 2" xfId="5191" xr:uid="{9E1A89DE-37B4-4232-B4AD-6A05FC95A243}"/>
    <cellStyle name="Normal 7 2 5 3 3" xfId="1918" xr:uid="{8B64D760-0759-4739-9FA7-8061387C23A2}"/>
    <cellStyle name="Normal 7 2 5 3 3 2" xfId="4435" xr:uid="{2B32E873-5A48-4E79-AB86-E914C7291705}"/>
    <cellStyle name="Normal 7 2 5 3 4" xfId="3667" xr:uid="{6FCE58C4-49DD-4530-B712-9B54CE3BF347}"/>
    <cellStyle name="Normal 7 2 5 4" xfId="2547" xr:uid="{F1FB447C-5FB7-45BC-874E-D03AE9B87426}"/>
    <cellStyle name="Normal 7 2 5 4 2" xfId="4982" xr:uid="{965E3DD6-1BFF-4902-8115-7095E3AA1D1D}"/>
    <cellStyle name="Normal 7 2 5 5" xfId="1522" xr:uid="{C3483F77-242A-4B7E-AFCB-E80C9D7466C0}"/>
    <cellStyle name="Normal 7 2 5 5 2" xfId="4112" xr:uid="{8D06AAE5-6FF7-4BE7-8C8C-B289B57EC983}"/>
    <cellStyle name="Normal 7 2 5 6" xfId="3453" xr:uid="{46620A1F-8DB6-4F65-9B12-007362AB12FC}"/>
    <cellStyle name="Normal 7 2 6" xfId="577" xr:uid="{00000000-0005-0000-0000-0000A8020000}"/>
    <cellStyle name="Normal 7 2 6 2" xfId="788" xr:uid="{00000000-0005-0000-0000-0000A9020000}"/>
    <cellStyle name="Normal 7 2 6 2 2" xfId="2915" xr:uid="{13B0B70D-88B4-4E92-8EA3-C5A2A5A201E9}"/>
    <cellStyle name="Normal 7 2 6 2 2 2" xfId="5350" xr:uid="{B64BA4AB-E6C0-470C-9E6B-37FC996A141C}"/>
    <cellStyle name="Normal 7 2 6 2 3" xfId="2077" xr:uid="{7C70CBA0-CC29-45BA-88E2-8B4CE3E566EE}"/>
    <cellStyle name="Normal 7 2 6 2 3 2" xfId="4594" xr:uid="{F9AB2204-E4A1-4900-B1E3-8577A7804F98}"/>
    <cellStyle name="Normal 7 2 6 2 4" xfId="3720" xr:uid="{7DDD3A65-B1BC-45A7-A0AC-FACF0D00DBC9}"/>
    <cellStyle name="Normal 7 2 6 3" xfId="2549" xr:uid="{3336F64D-C370-457F-B436-CD6AACE2B16D}"/>
    <cellStyle name="Normal 7 2 6 3 2" xfId="4984" xr:uid="{10C43159-6296-4F32-81E6-23EE0F2893EC}"/>
    <cellStyle name="Normal 7 2 6 4" xfId="1524" xr:uid="{9E70955A-CC7A-4CBC-A328-998D8D32C397}"/>
    <cellStyle name="Normal 7 2 6 4 2" xfId="4114" xr:uid="{8000E96B-4E83-4443-AF4A-D5CAAA230A76}"/>
    <cellStyle name="Normal 7 2 6 5" xfId="3511" xr:uid="{9FC7C760-65A1-4471-8663-25C5B445F4CE}"/>
    <cellStyle name="Normal 7 2 7" xfId="682" xr:uid="{00000000-0005-0000-0000-0000AA020000}"/>
    <cellStyle name="Normal 7 2 7 2" xfId="2745" xr:uid="{1429E987-9F9C-49B0-BE0C-66A6110FDBC4}"/>
    <cellStyle name="Normal 7 2 7 2 2" xfId="5180" xr:uid="{F6B81F8B-386E-4104-8DB6-D9A1887ADE0E}"/>
    <cellStyle name="Normal 7 2 7 3" xfId="1907" xr:uid="{DF6487A3-B16C-4763-B277-E14AA969AC6F}"/>
    <cellStyle name="Normal 7 2 7 3 2" xfId="4424" xr:uid="{49E191F3-07A5-46DE-8CAD-E9A7952B1576}"/>
    <cellStyle name="Normal 7 2 7 4" xfId="3615" xr:uid="{BEF5DBAE-5F88-4A69-9A04-908114D96780}"/>
    <cellStyle name="Normal 7 2 8" xfId="2243" xr:uid="{893C0F17-42D6-42EB-A481-B44527DFEA5D}"/>
    <cellStyle name="Normal 7 2 8 2" xfId="4711" xr:uid="{10B67621-591C-48B3-A26F-7C35E9FBC303}"/>
    <cellStyle name="Normal 7 2 9" xfId="2526" xr:uid="{9388EAAC-FA57-49AC-B418-3E70B450DF63}"/>
    <cellStyle name="Normal 7 2 9 2" xfId="4961" xr:uid="{4D912E7B-EE2C-4526-AD80-0CD03D3F37D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2 2 2" xfId="3802" xr:uid="{2819A437-1C4F-4A12-AA0E-3217401B34AB}"/>
    <cellStyle name="Normal 7 3 2 2 2 3" xfId="3593" xr:uid="{A1DEF198-B119-4387-9590-B7127AD32D01}"/>
    <cellStyle name="Normal 7 3 2 2 3" xfId="764" xr:uid="{00000000-0005-0000-0000-0000B0020000}"/>
    <cellStyle name="Normal 7 3 2 2 3 2" xfId="3697" xr:uid="{9193ED8A-FB01-45E9-892F-BC540CF0889C}"/>
    <cellStyle name="Normal 7 3 2 2 4" xfId="3483" xr:uid="{C2B352D2-980C-4F10-BFE2-22528CE76179}"/>
    <cellStyle name="Normal 7 3 2 3" xfId="607" xr:uid="{00000000-0005-0000-0000-0000B1020000}"/>
    <cellStyle name="Normal 7 3 2 3 2" xfId="818" xr:uid="{00000000-0005-0000-0000-0000B2020000}"/>
    <cellStyle name="Normal 7 3 2 3 2 2" xfId="3750" xr:uid="{28B5999F-2B54-4A54-8866-6D15BD4AE79D}"/>
    <cellStyle name="Normal 7 3 2 3 3" xfId="3541" xr:uid="{50A882EF-9EB7-4732-A3C3-488C4362458A}"/>
    <cellStyle name="Normal 7 3 2 4" xfId="712" xr:uid="{00000000-0005-0000-0000-0000B3020000}"/>
    <cellStyle name="Normal 7 3 2 4 2" xfId="3645" xr:uid="{B86786E1-24E9-4B55-A9F5-4C3AF5BF2330}"/>
    <cellStyle name="Normal 7 3 2 5" xfId="3426" xr:uid="{14B4ACD1-EC4C-48C4-BA71-92CB5AD226D6}"/>
    <cellStyle name="Normal 7 3 3" xfId="477" xr:uid="{00000000-0005-0000-0000-0000B4020000}"/>
    <cellStyle name="Normal 7 3 3 2" xfId="633" xr:uid="{00000000-0005-0000-0000-0000B5020000}"/>
    <cellStyle name="Normal 7 3 3 2 2" xfId="844" xr:uid="{00000000-0005-0000-0000-0000B6020000}"/>
    <cellStyle name="Normal 7 3 3 2 2 2" xfId="3776" xr:uid="{F782EDA4-C040-444E-91F0-EE31D31E5CE2}"/>
    <cellStyle name="Normal 7 3 3 2 3" xfId="3567" xr:uid="{A7B48E1B-AF25-425D-87E1-7A1B15C2D546}"/>
    <cellStyle name="Normal 7 3 3 3" xfId="738" xr:uid="{00000000-0005-0000-0000-0000B7020000}"/>
    <cellStyle name="Normal 7 3 3 3 2" xfId="3671" xr:uid="{74A044C8-51C8-451F-A0E8-3A3FBDE4B12C}"/>
    <cellStyle name="Normal 7 3 3 4" xfId="3457" xr:uid="{E9384372-CF23-46C2-8BA6-C60B01475893}"/>
    <cellStyle name="Normal 7 3 4" xfId="581" xr:uid="{00000000-0005-0000-0000-0000B8020000}"/>
    <cellStyle name="Normal 7 3 4 2" xfId="792" xr:uid="{00000000-0005-0000-0000-0000B9020000}"/>
    <cellStyle name="Normal 7 3 4 2 2" xfId="3724" xr:uid="{797BCF25-5FB5-4FE7-8A94-BAA924AC499C}"/>
    <cellStyle name="Normal 7 3 4 3" xfId="3515" xr:uid="{3D145D96-71F8-44F2-A43C-901834ED1F08}"/>
    <cellStyle name="Normal 7 3 5" xfId="686" xr:uid="{00000000-0005-0000-0000-0000BA020000}"/>
    <cellStyle name="Normal 7 3 5 2" xfId="3619" xr:uid="{60C27510-20DE-4713-9F57-16251EB9347F}"/>
    <cellStyle name="Normal 7 3 6" xfId="1525" xr:uid="{89C30F3D-5D83-4DC4-8B7A-1397405C42FE}"/>
    <cellStyle name="Normal 7 3 7" xfId="3395" xr:uid="{9CD7D53B-EE82-4A11-B9B0-482667AAEF67}"/>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2 2 2" xfId="3811" xr:uid="{597E7413-CBE6-431E-84CE-6DDDBE64FA01}"/>
    <cellStyle name="Normal 7 4 2 2 2 3" xfId="3602" xr:uid="{CD8E2BE4-58EE-4DAF-818A-7DA8BC121616}"/>
    <cellStyle name="Normal 7 4 2 2 3" xfId="773" xr:uid="{00000000-0005-0000-0000-0000C0020000}"/>
    <cellStyle name="Normal 7 4 2 2 3 2" xfId="3706" xr:uid="{19D93A45-148D-49A9-9D3D-23278F6FD346}"/>
    <cellStyle name="Normal 7 4 2 2 4" xfId="3492" xr:uid="{752FE8A3-CA24-4979-BC5B-6F2E6C2FE274}"/>
    <cellStyle name="Normal 7 4 2 3" xfId="616" xr:uid="{00000000-0005-0000-0000-0000C1020000}"/>
    <cellStyle name="Normal 7 4 2 3 2" xfId="827" xr:uid="{00000000-0005-0000-0000-0000C2020000}"/>
    <cellStyle name="Normal 7 4 2 3 2 2" xfId="3759" xr:uid="{708E816A-D164-4CEC-8D48-3A66EB627F72}"/>
    <cellStyle name="Normal 7 4 2 3 3" xfId="3550" xr:uid="{9B487D8A-7367-4212-BCFC-7B7439EB9361}"/>
    <cellStyle name="Normal 7 4 2 4" xfId="721" xr:uid="{00000000-0005-0000-0000-0000C3020000}"/>
    <cellStyle name="Normal 7 4 2 4 2" xfId="3654" xr:uid="{B985090B-15F7-4BB3-A942-B8CB208D9B49}"/>
    <cellStyle name="Normal 7 4 2 5" xfId="3435" xr:uid="{75661E8E-E85A-413A-870C-336787BC185E}"/>
    <cellStyle name="Normal 7 4 3" xfId="486" xr:uid="{00000000-0005-0000-0000-0000C4020000}"/>
    <cellStyle name="Normal 7 4 3 2" xfId="642" xr:uid="{00000000-0005-0000-0000-0000C5020000}"/>
    <cellStyle name="Normal 7 4 3 2 2" xfId="853" xr:uid="{00000000-0005-0000-0000-0000C6020000}"/>
    <cellStyle name="Normal 7 4 3 2 2 2" xfId="3785" xr:uid="{5A39BE03-CA51-4021-BB0A-237DE855272E}"/>
    <cellStyle name="Normal 7 4 3 2 3" xfId="3576" xr:uid="{FD74064B-1DBD-4256-AF86-36831DD6801F}"/>
    <cellStyle name="Normal 7 4 3 3" xfId="747" xr:uid="{00000000-0005-0000-0000-0000C7020000}"/>
    <cellStyle name="Normal 7 4 3 3 2" xfId="3680" xr:uid="{6DB5FD83-2A59-4284-B13A-C66FE42E2418}"/>
    <cellStyle name="Normal 7 4 3 4" xfId="3466" xr:uid="{0D694AB8-95A1-48EE-8CA0-1DBC206C4A8F}"/>
    <cellStyle name="Normal 7 4 4" xfId="590" xr:uid="{00000000-0005-0000-0000-0000C8020000}"/>
    <cellStyle name="Normal 7 4 4 2" xfId="801" xr:uid="{00000000-0005-0000-0000-0000C9020000}"/>
    <cellStyle name="Normal 7 4 4 2 2" xfId="3733" xr:uid="{8E09E1B9-63B2-445E-B678-FB8122CCCA19}"/>
    <cellStyle name="Normal 7 4 4 3" xfId="3524" xr:uid="{B2AE0530-D53E-4A31-92D4-2001F3F77712}"/>
    <cellStyle name="Normal 7 4 5" xfId="695" xr:uid="{00000000-0005-0000-0000-0000CA020000}"/>
    <cellStyle name="Normal 7 4 5 2" xfId="3628" xr:uid="{7D74D3B6-D765-4A60-BDAE-12F484150ABC}"/>
    <cellStyle name="Normal 7 4 6" xfId="1526" xr:uid="{3F9DF255-B212-404E-B7E3-F74B39CAE464}"/>
    <cellStyle name="Normal 7 4 7" xfId="3404" xr:uid="{464D0028-E6D5-42C4-8710-2F3BDB0A7A56}"/>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2 2" xfId="3794" xr:uid="{96AD2447-013D-4F50-977B-C56A9B5ADFCA}"/>
    <cellStyle name="Normal 7 5 2 2 3" xfId="2914" xr:uid="{E506C560-97B5-4166-B2AC-533FD9BD7C60}"/>
    <cellStyle name="Normal 7 5 2 2 3 2" xfId="5349" xr:uid="{3CE2D7C1-32DB-4908-9846-63A77676034C}"/>
    <cellStyle name="Normal 7 5 2 2 4" xfId="3585" xr:uid="{D2031F57-711C-46F6-AC99-149CBD0FC027}"/>
    <cellStyle name="Normal 7 5 2 3" xfId="756" xr:uid="{00000000-0005-0000-0000-0000CF020000}"/>
    <cellStyle name="Normal 7 5 2 3 2" xfId="3689" xr:uid="{05B8987F-8F3B-4A00-8301-D225CD7516F5}"/>
    <cellStyle name="Normal 7 5 2 4" xfId="2076" xr:uid="{3953BDF3-BF94-4F7A-AB7E-03C6D4FD3704}"/>
    <cellStyle name="Normal 7 5 2 4 2" xfId="4593" xr:uid="{4D67A351-0B71-4E31-9355-E98419E9DA3E}"/>
    <cellStyle name="Normal 7 5 2 5" xfId="3475" xr:uid="{E0BA755D-EC14-4E87-B07F-F09176630922}"/>
    <cellStyle name="Normal 7 5 3" xfId="599" xr:uid="{00000000-0005-0000-0000-0000D0020000}"/>
    <cellStyle name="Normal 7 5 3 2" xfId="810" xr:uid="{00000000-0005-0000-0000-0000D1020000}"/>
    <cellStyle name="Normal 7 5 3 2 2" xfId="3742" xr:uid="{7084ABC8-B42E-4F92-A98B-CDFB317C7E82}"/>
    <cellStyle name="Normal 7 5 3 3" xfId="2550" xr:uid="{1C9155E2-49A2-4AA7-8CF1-B8B1276919B7}"/>
    <cellStyle name="Normal 7 5 3 3 2" xfId="4985" xr:uid="{145E3244-DFDA-4D39-AA83-687C8359C0FF}"/>
    <cellStyle name="Normal 7 5 3 4" xfId="3533" xr:uid="{37DD618C-6498-492E-946B-0066BB2C887E}"/>
    <cellStyle name="Normal 7 5 4" xfId="704" xr:uid="{00000000-0005-0000-0000-0000D2020000}"/>
    <cellStyle name="Normal 7 5 4 2" xfId="3637" xr:uid="{39D1B6D0-389D-491B-884A-F430B7AEB868}"/>
    <cellStyle name="Normal 7 5 5" xfId="1527" xr:uid="{D1C42708-A040-476D-A32A-B1E3F5C7A120}"/>
    <cellStyle name="Normal 7 5 5 2" xfId="4115" xr:uid="{37E69361-0E11-4A10-A133-ABC18E3BDD5D}"/>
    <cellStyle name="Normal 7 5 6" xfId="3418" xr:uid="{989FFFBD-CB8C-484E-A108-02AF0FDBD3CD}"/>
    <cellStyle name="Normal 7 6" xfId="469" xr:uid="{00000000-0005-0000-0000-0000D3020000}"/>
    <cellStyle name="Normal 7 6 2" xfId="625" xr:uid="{00000000-0005-0000-0000-0000D4020000}"/>
    <cellStyle name="Normal 7 6 2 2" xfId="836" xr:uid="{00000000-0005-0000-0000-0000D5020000}"/>
    <cellStyle name="Normal 7 6 2 2 2" xfId="3768" xr:uid="{A00DA7CA-6A72-4F93-8C5C-5D1E198012E5}"/>
    <cellStyle name="Normal 7 6 2 3" xfId="2744" xr:uid="{A11BA143-981A-443C-88C4-D2F1C2054CCF}"/>
    <cellStyle name="Normal 7 6 2 3 2" xfId="5179" xr:uid="{AD879398-4909-4D2B-A2C8-9A71283A181F}"/>
    <cellStyle name="Normal 7 6 2 4" xfId="3559" xr:uid="{128F1541-770E-447D-9318-BD5583337B0B}"/>
    <cellStyle name="Normal 7 6 3" xfId="730" xr:uid="{00000000-0005-0000-0000-0000D6020000}"/>
    <cellStyle name="Normal 7 6 3 2" xfId="3663" xr:uid="{FE3739B4-8958-4AB5-8065-6293FB2719AC}"/>
    <cellStyle name="Normal 7 6 4" xfId="1906" xr:uid="{A594E3BE-C14F-4B4C-A81E-5438885CB2F4}"/>
    <cellStyle name="Normal 7 6 4 2" xfId="4423" xr:uid="{1C19210B-70E2-411E-8E6C-020FD2D306C0}"/>
    <cellStyle name="Normal 7 6 5" xfId="3449" xr:uid="{FE337D58-B5A7-4D69-8693-012DB9479B85}"/>
    <cellStyle name="Normal 7 7" xfId="573" xr:uid="{00000000-0005-0000-0000-0000D7020000}"/>
    <cellStyle name="Normal 7 7 2" xfId="784" xr:uid="{00000000-0005-0000-0000-0000D8020000}"/>
    <cellStyle name="Normal 7 7 2 2" xfId="3716" xr:uid="{8C73611C-B572-4536-80AD-3302A450DF7B}"/>
    <cellStyle name="Normal 7 7 3" xfId="2242" xr:uid="{D13D8FB6-7692-4C7F-A788-4DA09E09AE3A}"/>
    <cellStyle name="Normal 7 7 3 2" xfId="4710" xr:uid="{98CD2EB5-640D-4648-92BA-511539D3B0C1}"/>
    <cellStyle name="Normal 7 7 4" xfId="3507" xr:uid="{690CE31E-468C-4724-8CDE-22AD24066A6D}"/>
    <cellStyle name="Normal 7 8" xfId="678" xr:uid="{00000000-0005-0000-0000-0000D9020000}"/>
    <cellStyle name="Normal 7 8 2" xfId="2525" xr:uid="{307702F0-915A-45DC-8EAA-52BC1DCD88E3}"/>
    <cellStyle name="Normal 7 8 2 2" xfId="4960" xr:uid="{56604B3D-7F53-44CE-B839-F0052EF025F8}"/>
    <cellStyle name="Normal 7 8 3" xfId="3611" xr:uid="{7C44EECB-B656-483D-A12E-5EC1275FEBEB}"/>
    <cellStyle name="Normal 7 9" xfId="1500" xr:uid="{D57F8E0A-E2ED-4FC7-A49E-A7169DADE1DC}"/>
    <cellStyle name="Normal 7 9 2" xfId="4090" xr:uid="{3D1A896C-6C91-4753-AAB4-688960279892}"/>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2 2 2" xfId="5364" xr:uid="{40C0794F-39AC-4A22-B333-F72AB0F80731}"/>
    <cellStyle name="Normal 8 2 2 2 2 3" xfId="4608" xr:uid="{34E14FBB-2058-4AA4-81C3-1F3326E33916}"/>
    <cellStyle name="Normal 8 2 2 2 3" xfId="2554" xr:uid="{F10B9456-7231-444D-B946-055649E5F1E1}"/>
    <cellStyle name="Normal 8 2 2 2 3 2" xfId="4989" xr:uid="{3514900E-CB51-481D-A7B3-6139F0685D08}"/>
    <cellStyle name="Normal 8 2 2 2 4" xfId="4119" xr:uid="{3A91AB09-90E1-4CCB-9EC7-3725D0FA4092}"/>
    <cellStyle name="Normal 8 2 2 3" xfId="1921" xr:uid="{88D377B0-EFC1-476B-A607-4C1584248006}"/>
    <cellStyle name="Normal 8 2 2 3 2" xfId="2759" xr:uid="{5B58BBF9-03A2-4F04-80CD-00A99E1E8245}"/>
    <cellStyle name="Normal 8 2 2 3 2 2" xfId="5194" xr:uid="{4D01309D-7585-49C8-A6E0-AC810C326B28}"/>
    <cellStyle name="Normal 8 2 2 3 3" xfId="4438" xr:uid="{280FEB0A-88FC-4DFB-988C-1E831F9417D9}"/>
    <cellStyle name="Normal 8 2 2 4" xfId="2553" xr:uid="{7BED0038-A156-4411-BB8D-A4B1B41A8244}"/>
    <cellStyle name="Normal 8 2 2 4 2" xfId="4988" xr:uid="{8490C167-EFFB-45EC-9717-D78C90CEE873}"/>
    <cellStyle name="Normal 8 2 2 5" xfId="4118" xr:uid="{5F93E948-47D6-40BC-A85B-07F3D506D2E3}"/>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2 2 2" xfId="5365" xr:uid="{2CBD1E40-C6AB-4681-BDD1-BF60775A4741}"/>
    <cellStyle name="Normal 8 2 3 2 2 3" xfId="4609" xr:uid="{4EB83086-FF4F-4A44-AF3C-CBDE22C4889C}"/>
    <cellStyle name="Normal 8 2 3 2 3" xfId="2556" xr:uid="{6EE82F89-8A9F-4044-A9AB-0E5A080064C3}"/>
    <cellStyle name="Normal 8 2 3 2 3 2" xfId="4991" xr:uid="{C1477C92-DC3B-4172-93FF-C166DC32436F}"/>
    <cellStyle name="Normal 8 2 3 2 4" xfId="4121" xr:uid="{155ADE1F-E4E0-49D8-8B1A-565B6A8CF3FC}"/>
    <cellStyle name="Normal 8 2 3 3" xfId="1922" xr:uid="{0B0D46D4-C369-4BD9-8A90-754E20DE686B}"/>
    <cellStyle name="Normal 8 2 3 3 2" xfId="2760" xr:uid="{F24464ED-9587-41BB-A952-6578F8F25107}"/>
    <cellStyle name="Normal 8 2 3 3 2 2" xfId="5195" xr:uid="{5EF19745-6D10-4C5E-844B-1E3D024DC84F}"/>
    <cellStyle name="Normal 8 2 3 3 3" xfId="4439" xr:uid="{48840FC2-4AA3-4FCD-BE1D-45224D7999E9}"/>
    <cellStyle name="Normal 8 2 3 4" xfId="2555" xr:uid="{915E1339-F927-4101-BA61-D216CEDFD08C}"/>
    <cellStyle name="Normal 8 2 3 4 2" xfId="4990" xr:uid="{69C4AD85-E3D9-48D2-9DBE-7B054147AD66}"/>
    <cellStyle name="Normal 8 2 3 5" xfId="4120" xr:uid="{E5A0C7CB-F563-4208-BC8F-DC1E4F45A80B}"/>
    <cellStyle name="Normal 8 2 4" xfId="1534" xr:uid="{D006C071-D198-49CF-90FC-A96B554E0920}"/>
    <cellStyle name="Normal 8 2 4 2" xfId="2090" xr:uid="{6F538240-B100-4448-8199-26587A0D054F}"/>
    <cellStyle name="Normal 8 2 4 2 2" xfId="2928" xr:uid="{40559DE5-F40F-42DA-8E34-6D9C5B311BCC}"/>
    <cellStyle name="Normal 8 2 4 2 2 2" xfId="5363" xr:uid="{A34B67A1-5B4A-4278-BC5E-BDB249F82B2B}"/>
    <cellStyle name="Normal 8 2 4 2 3" xfId="4607" xr:uid="{291B68CD-F8BA-40CF-8325-1B5BCFCDDDF1}"/>
    <cellStyle name="Normal 8 2 4 3" xfId="2557" xr:uid="{69EA9506-9EC8-445E-94A8-7797C51F1D71}"/>
    <cellStyle name="Normal 8 2 4 3 2" xfId="4992" xr:uid="{4BD2EB6D-D37B-469B-A61B-9579E0572662}"/>
    <cellStyle name="Normal 8 2 4 4" xfId="4122" xr:uid="{2A84D46F-8045-4301-8103-A420A430B54C}"/>
    <cellStyle name="Normal 8 2 5" xfId="1920" xr:uid="{E2EEABFE-CB2A-47BA-A28C-2306E53B78CE}"/>
    <cellStyle name="Normal 8 2 5 2" xfId="2758" xr:uid="{241CD68D-A374-4F8E-A74D-36139FBC7C0B}"/>
    <cellStyle name="Normal 8 2 5 2 2" xfId="5193" xr:uid="{82DFCCBD-0E7D-45DC-82F9-CF6F22C6B2A2}"/>
    <cellStyle name="Normal 8 2 5 3" xfId="4437" xr:uid="{C1928C89-4EE1-4011-A84C-9FDA4166048E}"/>
    <cellStyle name="Normal 8 2 6" xfId="2245" xr:uid="{993412EA-D78C-47E5-A8B9-7DD005E8613C}"/>
    <cellStyle name="Normal 8 2 6 2" xfId="4713" xr:uid="{647455BB-A74A-4170-BB35-C0C7196A2104}"/>
    <cellStyle name="Normal 8 2 7" xfId="2552" xr:uid="{E84FB534-ED10-47AB-B85F-48E2B9DF01E5}"/>
    <cellStyle name="Normal 8 2 7 2" xfId="4987" xr:uid="{3FC1FA3C-C28D-4ED8-93A6-CF187918CB56}"/>
    <cellStyle name="Normal 8 2 8" xfId="1529" xr:uid="{BDB9A11D-A2E9-42F0-852C-4C8FCB2359F7}"/>
    <cellStyle name="Normal 8 2 8 2" xfId="4117" xr:uid="{71F63154-E95B-459D-9559-44A6659BD5FB}"/>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2 2 2" xfId="5366" xr:uid="{95007E7E-570A-4F44-AD35-431A61844D57}"/>
    <cellStyle name="Normal 8 3 2 2 3" xfId="4610" xr:uid="{F151F13B-DA2E-498F-97EB-D9EE9D619131}"/>
    <cellStyle name="Normal 8 3 2 3" xfId="2559" xr:uid="{B9E13225-E94F-45BE-A760-A5D10B3C42A5}"/>
    <cellStyle name="Normal 8 3 2 3 2" xfId="4994" xr:uid="{7DE9C860-59B1-49ED-9204-757732495F9E}"/>
    <cellStyle name="Normal 8 3 2 4" xfId="4124" xr:uid="{238622E7-B120-43B2-9E94-29B2E26D1F00}"/>
    <cellStyle name="Normal 8 3 3" xfId="1923" xr:uid="{47F1BC2B-8B65-45E8-8B4C-02D3B364CA83}"/>
    <cellStyle name="Normal 8 3 3 2" xfId="2761" xr:uid="{C4C74741-79AF-4381-9585-98EADB1DF708}"/>
    <cellStyle name="Normal 8 3 3 2 2" xfId="5196" xr:uid="{5B6422BA-04F3-4887-BFD5-B7C0110F18E5}"/>
    <cellStyle name="Normal 8 3 3 3" xfId="4440" xr:uid="{B2BA9242-F64D-4277-A52F-8FB9D7B8950C}"/>
    <cellStyle name="Normal 8 3 4" xfId="2558" xr:uid="{803D7582-2419-4E06-A526-945DE127505C}"/>
    <cellStyle name="Normal 8 3 4 2" xfId="4993" xr:uid="{10B7F9F4-9F3C-462F-965D-4954C277D0B8}"/>
    <cellStyle name="Normal 8 3 5" xfId="4123" xr:uid="{3C068339-EEB9-4BE1-B2F7-78C87CA14406}"/>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2 2 2" xfId="5367" xr:uid="{A4602990-5753-40C6-BF6C-CC646C771836}"/>
    <cellStyle name="Normal 8 4 2 2 3" xfId="4611" xr:uid="{E82EBD7B-9AF0-4672-9C2A-B96FC9025F19}"/>
    <cellStyle name="Normal 8 4 2 3" xfId="2561" xr:uid="{083A2605-4306-4547-9C63-09802E48865D}"/>
    <cellStyle name="Normal 8 4 2 3 2" xfId="4996" xr:uid="{9774F1F3-7601-4598-A4F2-0F54DD7A9C05}"/>
    <cellStyle name="Normal 8 4 2 4" xfId="4126" xr:uid="{8F7D7348-E37E-4563-9379-CF774AC09130}"/>
    <cellStyle name="Normal 8 4 3" xfId="1924" xr:uid="{CCA79CA0-1C31-4160-8CEF-1409DA89ABAF}"/>
    <cellStyle name="Normal 8 4 3 2" xfId="2762" xr:uid="{32BC2F2F-FCC4-4E68-97D9-FF88273FAAF4}"/>
    <cellStyle name="Normal 8 4 3 2 2" xfId="5197" xr:uid="{2EB2E6B2-0CE0-402A-9743-59675A566609}"/>
    <cellStyle name="Normal 8 4 3 3" xfId="4441" xr:uid="{8DC5BDFA-0DB6-45B4-B3AB-51A77DB1F664}"/>
    <cellStyle name="Normal 8 4 4" xfId="2560" xr:uid="{BE65E5DF-355D-4D81-9B0D-0B7CA3A9604D}"/>
    <cellStyle name="Normal 8 4 4 2" xfId="4995" xr:uid="{F3CBF87D-A3EF-4EB8-B1A2-E66332C917C5}"/>
    <cellStyle name="Normal 8 4 5" xfId="4125" xr:uid="{56B3C423-6F3C-4EAD-8571-1A2751877CB7}"/>
    <cellStyle name="Normal 8 5" xfId="1539" xr:uid="{D357DC18-202D-4C6B-BFA4-9487F88D79A5}"/>
    <cellStyle name="Normal 8 5 2" xfId="2089" xr:uid="{DCB062A9-3958-4914-BF81-58513C1CDBC9}"/>
    <cellStyle name="Normal 8 5 2 2" xfId="2927" xr:uid="{39E19137-A659-4DC6-8AE5-10CEECFB1423}"/>
    <cellStyle name="Normal 8 5 2 2 2" xfId="5362" xr:uid="{04789B3F-656A-4234-B3FA-23A52F8D0007}"/>
    <cellStyle name="Normal 8 5 2 3" xfId="4606" xr:uid="{35773A35-1F5F-44F2-8416-91B3B79B2521}"/>
    <cellStyle name="Normal 8 5 3" xfId="2562" xr:uid="{AC260160-43EB-494C-A75C-288D4F505B49}"/>
    <cellStyle name="Normal 8 5 3 2" xfId="4997" xr:uid="{0CE93076-31D6-4428-8037-79E7DC42A74B}"/>
    <cellStyle name="Normal 8 5 4" xfId="4127" xr:uid="{E7A369CE-0553-4FFD-BFA0-CF1A4E6DA377}"/>
    <cellStyle name="Normal 8 6" xfId="1919" xr:uid="{275AF734-ED45-4B21-9373-E30F3BA34075}"/>
    <cellStyle name="Normal 8 6 2" xfId="2757" xr:uid="{28A57076-8763-4938-B2B2-FE726F0FC71A}"/>
    <cellStyle name="Normal 8 6 2 2" xfId="5192" xr:uid="{E1D3DC68-C502-4AE3-B4BE-1F06122B2BAE}"/>
    <cellStyle name="Normal 8 6 3" xfId="4436" xr:uid="{9578127D-A16C-4F57-AE76-C4990CAE331D}"/>
    <cellStyle name="Normal 8 7" xfId="2244" xr:uid="{1CB932F5-B1EA-42E9-AE20-5F93357BE6FD}"/>
    <cellStyle name="Normal 8 7 2" xfId="4712" xr:uid="{D0CD6187-9B03-4D24-827F-728137A6AC38}"/>
    <cellStyle name="Normal 8 8" xfId="2551" xr:uid="{8481FA03-2E55-4DB2-A3A9-7D12F408A00E}"/>
    <cellStyle name="Normal 8 8 2" xfId="4986" xr:uid="{251B1A75-224E-4A4F-9C8D-CEBF568D65A4}"/>
    <cellStyle name="Normal 8 9" xfId="1528" xr:uid="{DAF95CE8-B2B9-4E00-B32B-705102AA2D3F}"/>
    <cellStyle name="Normal 8 9 2" xfId="4116" xr:uid="{F8F9473C-B923-403B-BFF4-43C7608CEE9A}"/>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8 2" xfId="4721" xr:uid="{89E639DA-5B38-4342-A88C-EA8B695F5188}"/>
    <cellStyle name="Normal 89" xfId="981" xr:uid="{E22A1F9D-E963-4307-8C4B-0CC408DE39C0}"/>
    <cellStyle name="Normal 89 2" xfId="3868" xr:uid="{0889C6F4-BFA6-4EC1-BD0E-DDF3E45DE03E}"/>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2 2 2" xfId="3804" xr:uid="{A326AD5E-24BD-4572-96D0-ECA353168B68}"/>
    <cellStyle name="Normal 9 2 2 2 2 3" xfId="3595" xr:uid="{686FAA7E-339B-4C93-BD69-7BD8E598434D}"/>
    <cellStyle name="Normal 9 2 2 2 3" xfId="766" xr:uid="{00000000-0005-0000-0000-0000E2020000}"/>
    <cellStyle name="Normal 9 2 2 2 3 2" xfId="3699" xr:uid="{DF1C7F32-7915-45C6-AD58-58CDAB4D230B}"/>
    <cellStyle name="Normal 9 2 2 2 4" xfId="3485" xr:uid="{AC680DEB-7467-4BBB-8B7D-953EACD0FB36}"/>
    <cellStyle name="Normal 9 2 2 3" xfId="609" xr:uid="{00000000-0005-0000-0000-0000E3020000}"/>
    <cellStyle name="Normal 9 2 2 3 2" xfId="820" xr:uid="{00000000-0005-0000-0000-0000E4020000}"/>
    <cellStyle name="Normal 9 2 2 3 2 2" xfId="3752" xr:uid="{F86CCC86-E46D-4461-B847-115B36113787}"/>
    <cellStyle name="Normal 9 2 2 3 3" xfId="3543" xr:uid="{D8F196A6-E8DA-41FF-8226-200837F462DF}"/>
    <cellStyle name="Normal 9 2 2 4" xfId="714" xr:uid="{00000000-0005-0000-0000-0000E5020000}"/>
    <cellStyle name="Normal 9 2 2 4 2" xfId="3647" xr:uid="{645E2D50-772E-47FD-91B6-EED614193A70}"/>
    <cellStyle name="Normal 9 2 2 5" xfId="3428" xr:uid="{3E67592B-E41B-41B0-8610-AAD694FD9323}"/>
    <cellStyle name="Normal 9 2 3" xfId="479" xr:uid="{00000000-0005-0000-0000-0000E6020000}"/>
    <cellStyle name="Normal 9 2 3 2" xfId="635" xr:uid="{00000000-0005-0000-0000-0000E7020000}"/>
    <cellStyle name="Normal 9 2 3 2 2" xfId="846" xr:uid="{00000000-0005-0000-0000-0000E8020000}"/>
    <cellStyle name="Normal 9 2 3 2 2 2" xfId="3778" xr:uid="{DA86C131-470F-4ADE-B228-4956AB4173CB}"/>
    <cellStyle name="Normal 9 2 3 2 3" xfId="3569" xr:uid="{72AE38BA-CEED-43D6-80B9-54667EF4D8B9}"/>
    <cellStyle name="Normal 9 2 3 3" xfId="740" xr:uid="{00000000-0005-0000-0000-0000E9020000}"/>
    <cellStyle name="Normal 9 2 3 3 2" xfId="3673" xr:uid="{B6BB037E-3B27-4BBB-9767-456CA422A63C}"/>
    <cellStyle name="Normal 9 2 3 4" xfId="3459" xr:uid="{56B75B48-9EB5-4B81-95A6-E842E162853D}"/>
    <cellStyle name="Normal 9 2 4" xfId="583" xr:uid="{00000000-0005-0000-0000-0000EA020000}"/>
    <cellStyle name="Normal 9 2 4 2" xfId="794" xr:uid="{00000000-0005-0000-0000-0000EB020000}"/>
    <cellStyle name="Normal 9 2 4 2 2" xfId="3726" xr:uid="{0764790B-BB5D-41CC-AA24-51AE8DA50EBB}"/>
    <cellStyle name="Normal 9 2 4 3" xfId="3517" xr:uid="{51369476-947D-4FCA-B53E-8137F1E30163}"/>
    <cellStyle name="Normal 9 2 5" xfId="688" xr:uid="{00000000-0005-0000-0000-0000EC020000}"/>
    <cellStyle name="Normal 9 2 5 2" xfId="3621" xr:uid="{1A03BFB4-92A3-43C2-ABC0-6F84F5C0A7D5}"/>
    <cellStyle name="Normal 9 2 6" xfId="2205" xr:uid="{BC673DEF-5D04-4C53-A370-7F1FE7659104}"/>
    <cellStyle name="Normal 9 2 6 2" xfId="4695" xr:uid="{2D1400B8-864C-47BC-B39A-36538B98401D}"/>
    <cellStyle name="Normal 9 2 7" xfId="3397" xr:uid="{104C6515-142E-4289-9C5E-F0382579BEE3}"/>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2 2 2" xfId="3813" xr:uid="{C6E09A16-138E-404A-8CD7-0364FAAE46CC}"/>
    <cellStyle name="Normal 9 3 2 2 2 3" xfId="3604" xr:uid="{6179FACC-CC6A-4D7C-A0F1-198D84797BF5}"/>
    <cellStyle name="Normal 9 3 2 2 3" xfId="775" xr:uid="{00000000-0005-0000-0000-0000F2020000}"/>
    <cellStyle name="Normal 9 3 2 2 3 2" xfId="3708" xr:uid="{A31342D6-0CDC-437C-98F7-C4F83B3687AA}"/>
    <cellStyle name="Normal 9 3 2 2 4" xfId="3494" xr:uid="{1AD96E20-D657-4176-9273-6C22D90E1C60}"/>
    <cellStyle name="Normal 9 3 2 3" xfId="618" xr:uid="{00000000-0005-0000-0000-0000F3020000}"/>
    <cellStyle name="Normal 9 3 2 3 2" xfId="829" xr:uid="{00000000-0005-0000-0000-0000F4020000}"/>
    <cellStyle name="Normal 9 3 2 3 2 2" xfId="3761" xr:uid="{93388CFD-41F9-4BA6-862B-BB88A5E36B0B}"/>
    <cellStyle name="Normal 9 3 2 3 3" xfId="3552" xr:uid="{163FDC40-4A01-4759-A69B-CCB3F597417E}"/>
    <cellStyle name="Normal 9 3 2 4" xfId="723" xr:uid="{00000000-0005-0000-0000-0000F5020000}"/>
    <cellStyle name="Normal 9 3 2 4 2" xfId="3656" xr:uid="{61EB8B5B-EDC8-49E9-8B85-DEE9EE0690F0}"/>
    <cellStyle name="Normal 9 3 2 5" xfId="3437" xr:uid="{1976B4AD-E80B-41A9-8683-BF685AB8AA90}"/>
    <cellStyle name="Normal 9 3 3" xfId="488" xr:uid="{00000000-0005-0000-0000-0000F6020000}"/>
    <cellStyle name="Normal 9 3 3 2" xfId="644" xr:uid="{00000000-0005-0000-0000-0000F7020000}"/>
    <cellStyle name="Normal 9 3 3 2 2" xfId="855" xr:uid="{00000000-0005-0000-0000-0000F8020000}"/>
    <cellStyle name="Normal 9 3 3 2 2 2" xfId="3787" xr:uid="{9F328BC5-6B2C-4DC2-8201-5FE40AF3DDEE}"/>
    <cellStyle name="Normal 9 3 3 2 3" xfId="3578" xr:uid="{290E77A3-3E4A-4D3A-96B4-5D6DB7B2EC57}"/>
    <cellStyle name="Normal 9 3 3 3" xfId="749" xr:uid="{00000000-0005-0000-0000-0000F9020000}"/>
    <cellStyle name="Normal 9 3 3 3 2" xfId="3682" xr:uid="{CB4E825E-B4A8-475B-A0AA-F4BEB52FB451}"/>
    <cellStyle name="Normal 9 3 3 4" xfId="3468" xr:uid="{BC85CE32-1E60-4C43-82FB-1686C623DEB3}"/>
    <cellStyle name="Normal 9 3 4" xfId="592" xr:uid="{00000000-0005-0000-0000-0000FA020000}"/>
    <cellStyle name="Normal 9 3 4 2" xfId="803" xr:uid="{00000000-0005-0000-0000-0000FB020000}"/>
    <cellStyle name="Normal 9 3 4 2 2" xfId="3735" xr:uid="{24D794C4-6AC1-4D4C-BBBC-548DD9692735}"/>
    <cellStyle name="Normal 9 3 4 3" xfId="3526" xr:uid="{459FD994-653C-4278-BD7B-262F4B58C730}"/>
    <cellStyle name="Normal 9 3 5" xfId="697" xr:uid="{00000000-0005-0000-0000-0000FC020000}"/>
    <cellStyle name="Normal 9 3 5 2" xfId="3630" xr:uid="{84A1FFC0-1ED9-40FC-967F-272A66CF1EE5}"/>
    <cellStyle name="Normal 9 3 6" xfId="2246" xr:uid="{22D0BE96-4F8F-44D9-8F54-F047A2D1D968}"/>
    <cellStyle name="Normal 9 3 7" xfId="3406" xr:uid="{A6425A6C-DDB2-4186-8125-B9099A96904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2 2 2" xfId="3796" xr:uid="{0968C2D3-B044-485E-8306-ECC9A8E56788}"/>
    <cellStyle name="Normal 9 4 2 2 3" xfId="3587" xr:uid="{30303187-02C3-4FD6-A7D5-252B208EA388}"/>
    <cellStyle name="Normal 9 4 2 3" xfId="758" xr:uid="{00000000-0005-0000-0000-000001030000}"/>
    <cellStyle name="Normal 9 4 2 3 2" xfId="3691" xr:uid="{B71248E9-3166-4BB5-8D13-FC4D0C960F1C}"/>
    <cellStyle name="Normal 9 4 2 4" xfId="3477" xr:uid="{3690515D-9ED1-46AC-A79E-8DADD2BC11F1}"/>
    <cellStyle name="Normal 9 4 3" xfId="601" xr:uid="{00000000-0005-0000-0000-000002030000}"/>
    <cellStyle name="Normal 9 4 3 2" xfId="812" xr:uid="{00000000-0005-0000-0000-000003030000}"/>
    <cellStyle name="Normal 9 4 3 2 2" xfId="3744" xr:uid="{87175B12-2751-4F4D-84D7-D46F5F349485}"/>
    <cellStyle name="Normal 9 4 3 3" xfId="3535" xr:uid="{1A9B582F-73B5-44ED-BBF4-1239C280FFDB}"/>
    <cellStyle name="Normal 9 4 4" xfId="706" xr:uid="{00000000-0005-0000-0000-000004030000}"/>
    <cellStyle name="Normal 9 4 4 2" xfId="3639" xr:uid="{B0737F44-069F-42AF-8F1C-49BDE9E2C7C7}"/>
    <cellStyle name="Normal 9 4 5" xfId="2197" xr:uid="{F213F258-85A6-4046-9766-159BA016304C}"/>
    <cellStyle name="Normal 9 4 5 2" xfId="4688" xr:uid="{6B62FB5B-C3C2-45C4-B4B8-CE9CD55B1D6F}"/>
    <cellStyle name="Normal 9 4 6" xfId="3420" xr:uid="{513FA57B-3F3B-4D36-A513-41877D82B62E}"/>
    <cellStyle name="Normal 9 5" xfId="471" xr:uid="{00000000-0005-0000-0000-000005030000}"/>
    <cellStyle name="Normal 9 5 2" xfId="627" xr:uid="{00000000-0005-0000-0000-000006030000}"/>
    <cellStyle name="Normal 9 5 2 2" xfId="838" xr:uid="{00000000-0005-0000-0000-000007030000}"/>
    <cellStyle name="Normal 9 5 2 2 2" xfId="3770" xr:uid="{3ED8BA25-D338-4185-9E3A-7AC677B3D959}"/>
    <cellStyle name="Normal 9 5 2 3" xfId="3561" xr:uid="{CAF3910C-3C73-4B0C-9020-350BACC5BADE}"/>
    <cellStyle name="Normal 9 5 3" xfId="732" xr:uid="{00000000-0005-0000-0000-000008030000}"/>
    <cellStyle name="Normal 9 5 3 2" xfId="3665" xr:uid="{69FF6728-1514-40E2-A664-672E3DF2FADD}"/>
    <cellStyle name="Normal 9 5 4" xfId="3451" xr:uid="{D4655214-5F36-4E68-8781-E8E32FE1340F}"/>
    <cellStyle name="Normal 9 6" xfId="575" xr:uid="{00000000-0005-0000-0000-000009030000}"/>
    <cellStyle name="Normal 9 6 2" xfId="786" xr:uid="{00000000-0005-0000-0000-00000A030000}"/>
    <cellStyle name="Normal 9 6 2 2" xfId="3718" xr:uid="{00863C62-8759-4778-8D49-4844D4895836}"/>
    <cellStyle name="Normal 9 6 3" xfId="3509" xr:uid="{A4D8B3B0-444D-4748-AE1F-BDF3DEA5BFE0}"/>
    <cellStyle name="Normal 9 7" xfId="680" xr:uid="{00000000-0005-0000-0000-00000B030000}"/>
    <cellStyle name="Normal 9 7 2" xfId="3613" xr:uid="{DE222856-D0F5-48B1-B0BC-CCFFC6503D32}"/>
    <cellStyle name="Normal 9 8" xfId="1540" xr:uid="{24C5FA95-B10B-4820-A5E7-CE0B32E4875A}"/>
    <cellStyle name="Normal 9 9" xfId="3379" xr:uid="{3347AC9C-8B0B-457B-BEC0-6AAD3BD19263}"/>
    <cellStyle name="Normal 90" xfId="5686" xr:uid="{F4E5E8F2-147D-4B6F-9F09-790067395BE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10 2" xfId="4128" xr:uid="{28A87D49-FC7F-409A-8E79-74A9FE841C8C}"/>
    <cellStyle name="Note 2 11" xfId="3369" xr:uid="{B33D2EA3-F76A-4F9D-BA9D-1168E78A9142}"/>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2 2" xfId="5457" xr:uid="{80A982F6-47BD-4B99-B7F6-975825BB9173}"/>
    <cellStyle name="Note 2 2 3 3" xfId="3160" xr:uid="{FC163AA7-7B1C-4FD4-9AE7-891C68D4DDF5}"/>
    <cellStyle name="Note 2 2 3 3 2" xfId="5534" xr:uid="{EC11D850-475C-4EF6-933A-B1739B981895}"/>
    <cellStyle name="Note 2 2 3 4" xfId="4714" xr:uid="{4C3D5B67-FF7E-4742-BFB4-E132B9AFF480}"/>
    <cellStyle name="Note 2 2 4" xfId="2203" xr:uid="{F90C3ADD-3E30-4BD0-A7FA-D2D581D69F1D}"/>
    <cellStyle name="Note 2 2 4 2" xfId="4693" xr:uid="{63DA5137-022A-4D04-B689-6D35D2778D84}"/>
    <cellStyle name="Note 2 2 5" xfId="3210" xr:uid="{9DB6F5A5-0373-43C7-9A9B-86074C170CC7}"/>
    <cellStyle name="Note 2 2 5 2" xfId="5584" xr:uid="{E4812A82-FCC7-493D-B6DF-53CC072396EE}"/>
    <cellStyle name="Note 2 2 6" xfId="3306" xr:uid="{F95AA93A-4B3E-4624-B879-3A93FB5584F4}"/>
    <cellStyle name="Note 2 2 6 2" xfId="5680" xr:uid="{6928B00D-57D7-42D5-9ADA-822B3EDB06EA}"/>
    <cellStyle name="Note 2 2 7" xfId="4129" xr:uid="{EE9A03A0-2B98-4609-B37C-91D293D873E2}"/>
    <cellStyle name="Note 2 3" xfId="1544" xr:uid="{0645C1D6-5AD2-46FF-BF23-2DA6F7FAB7E9}"/>
    <cellStyle name="Note 2 3 2" xfId="3289" xr:uid="{5E301530-BA99-425E-9CB3-F17ABE9B97EE}"/>
    <cellStyle name="Note 2 3 2 2" xfId="5663" xr:uid="{1596C3B2-3222-4D16-89DD-BE028F9882F6}"/>
    <cellStyle name="Note 2 3 3" xfId="3305" xr:uid="{34AB6321-F0EC-4FCD-BF44-2AA822B372C2}"/>
    <cellStyle name="Note 2 3 3 2" xfId="5679" xr:uid="{13EE637E-805C-4338-9EE1-F2274CED4EF6}"/>
    <cellStyle name="Note 2 3 4" xfId="4130" xr:uid="{04913B86-D469-42EB-86EE-081ACEA403A6}"/>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2 2 2" xfId="5246" xr:uid="{7CD24403-34FD-492E-9D3E-7F6D8685EEF4}"/>
    <cellStyle name="Note 2 6 2 3" xfId="4490" xr:uid="{AAB13C91-5A28-4815-B677-7076A705DEC3}"/>
    <cellStyle name="Note 2 6 3" xfId="2564" xr:uid="{032EE847-CA45-42B4-9F0B-1622EC1C1455}"/>
    <cellStyle name="Note 2 6 3 2" xfId="4999" xr:uid="{3D36B7A3-03D1-463F-AC64-EA1CD3A9590A}"/>
    <cellStyle name="Note 2 6 4" xfId="4131" xr:uid="{2BBDD420-393A-44B0-9C7A-75B626AC9E44}"/>
    <cellStyle name="Note 2 7" xfId="1803" xr:uid="{100940DF-780D-474C-967A-FCD47220126F}"/>
    <cellStyle name="Note 2 7 2" xfId="2641" xr:uid="{24ECF1FB-E188-4C3B-B897-2B8801A7A91C}"/>
    <cellStyle name="Note 2 7 2 2" xfId="5076" xr:uid="{4B2BE97C-8CC9-43ED-BC9E-07D76FE3EC6F}"/>
    <cellStyle name="Note 2 7 3" xfId="4320" xr:uid="{E4989896-F636-4CF2-8C66-A87AD117999D}"/>
    <cellStyle name="Note 2 8" xfId="2213" xr:uid="{00CD06D3-37B7-41F8-BC9A-5C51953D146F}"/>
    <cellStyle name="Note 2 8 2" xfId="4703" xr:uid="{9DAC332C-563B-4338-878F-3A8B4DF098A8}"/>
    <cellStyle name="Note 2 9" xfId="2563" xr:uid="{699D5530-6D92-432A-942C-76A25756B943}"/>
    <cellStyle name="Note 2 9 2" xfId="4998" xr:uid="{B3FA4D67-C686-4AA9-A9C2-29D386C6CA81}"/>
    <cellStyle name="Note 3" xfId="232" xr:uid="{00000000-0005-0000-0000-00000F030000}"/>
    <cellStyle name="Note 3 2" xfId="2968" xr:uid="{4A229F60-125B-4B8B-A7CE-A088A18AAFA5}"/>
    <cellStyle name="Note 3 2 2" xfId="5403" xr:uid="{F12FD567-A71F-4AE8-A6A9-17AE71B6EA8F}"/>
    <cellStyle name="Note 3 3" xfId="2130" xr:uid="{1A1B6121-D8F8-47C7-A8E2-14D921387F04}"/>
    <cellStyle name="Note 3 3 2" xfId="4647" xr:uid="{0D8B4CF8-6895-44BE-959A-F2EA42CA7A35}"/>
    <cellStyle name="Note 3 4" xfId="3375" xr:uid="{31628E5C-CB82-4707-96B5-B9843368ED39}"/>
    <cellStyle name="Note 4" xfId="278" xr:uid="{00000000-0005-0000-0000-000010030000}"/>
    <cellStyle name="Note 4 2" xfId="2159" xr:uid="{DE8DFE35-9B4C-461A-9270-8ECAFEE000C9}"/>
    <cellStyle name="Note 4 2 2" xfId="4660" xr:uid="{69A4029C-5F16-477A-9912-26FA212D48B3}"/>
    <cellStyle name="Note 4 3" xfId="3382" xr:uid="{95846E07-7F97-4E10-A014-EF5834578C30}"/>
    <cellStyle name="Note 5" xfId="327" xr:uid="{00000000-0005-0000-0000-000011030000}"/>
    <cellStyle name="Note 5 2" xfId="2173" xr:uid="{2274DBE0-5402-4F9D-A085-23875B90B9BB}"/>
    <cellStyle name="Note 5 2 2" xfId="4674" xr:uid="{D6D703A9-0112-4A92-A259-17077F883674}"/>
    <cellStyle name="Note 5 3" xfId="3391" xr:uid="{239F1857-685F-46E5-BEDA-285BB0EFCE41}"/>
    <cellStyle name="Note 6" xfId="391" xr:uid="{00000000-0005-0000-0000-000012030000}"/>
    <cellStyle name="Note 6 2" xfId="3041" xr:uid="{3F6746C8-F563-4E56-9BBA-CB064F8F92AE}"/>
    <cellStyle name="Note 6 2 2" xfId="5416" xr:uid="{D4B5EA21-2747-43B6-97F5-7203D3581C19}"/>
    <cellStyle name="Note 6 3" xfId="3414" xr:uid="{1536D08F-8F1B-48E7-9880-B20AE838BDB2}"/>
    <cellStyle name="Note 7" xfId="462" xr:uid="{00000000-0005-0000-0000-000013030000}"/>
    <cellStyle name="Note 7 2" xfId="2283" xr:uid="{111DE793-311B-421A-AD6B-DAAD01151306}"/>
    <cellStyle name="Note 7 2 2" xfId="4718" xr:uid="{8EB83275-1F12-4407-83F5-9A48F133C009}"/>
    <cellStyle name="Note 7 3" xfId="3445" xr:uid="{A70D53B6-81EC-46B1-9606-A04D9A549B31}"/>
    <cellStyle name="Note 8" xfId="566" xr:uid="{00000000-0005-0000-0000-000014030000}"/>
    <cellStyle name="Note 8 2" xfId="3503" xr:uid="{1D63B326-ED04-4CAA-945E-F855D7E9DE13}"/>
    <cellStyle name="Note 9" xfId="3316" xr:uid="{A57DF1FF-9DF2-440F-80B0-D90D0746E7BA}"/>
    <cellStyle name="Output" xfId="69" builtinId="21" customBuiltin="1"/>
    <cellStyle name="Output 10" xfId="3317" xr:uid="{CBB1D51C-4A51-4533-8B54-4A9CB8BD2961}"/>
    <cellStyle name="Output 2" xfId="187" xr:uid="{00000000-0005-0000-0000-000016030000}"/>
    <cellStyle name="Output 2 2" xfId="1549" xr:uid="{12332D61-2B52-4831-BDEB-9EB7A1EC4913}"/>
    <cellStyle name="Output 2 2 2" xfId="3082" xr:uid="{DCDC1C11-96FD-4E91-BF2E-D2719E759957}"/>
    <cellStyle name="Output 2 2 2 2" xfId="5456" xr:uid="{D4C744B8-4F27-4527-A920-636BC4162EF9}"/>
    <cellStyle name="Output 2 2 3" xfId="3134" xr:uid="{5B15CAFE-0139-4819-9FB4-2EB9BE49E2F3}"/>
    <cellStyle name="Output 2 2 3 2" xfId="5508" xr:uid="{AE2D56D2-ABCD-48ED-A9A2-35203977C317}"/>
    <cellStyle name="Output 2 2 4" xfId="4133" xr:uid="{DE94FC5B-F13D-44D4-8896-FF53222D5A50}"/>
    <cellStyle name="Output 2 3" xfId="3140" xr:uid="{4C75D20A-9A0C-4A20-85E5-76A759550F36}"/>
    <cellStyle name="Output 2 3 2" xfId="5514" xr:uid="{00AF7FC9-8CF7-4F06-B373-CD30B61A0713}"/>
    <cellStyle name="Output 2 4" xfId="3304" xr:uid="{46995F99-A8C1-4C47-8966-B59D09B1C165}"/>
    <cellStyle name="Output 2 4 2" xfId="5678" xr:uid="{9A5F289F-551B-4BDC-BA59-296E69B92F20}"/>
    <cellStyle name="Output 2 5" xfId="1548" xr:uid="{32837C36-1F56-484A-85CA-6C75B2E2C5DD}"/>
    <cellStyle name="Output 2 5 2" xfId="4132" xr:uid="{16A3633F-F7B1-47B2-AE62-140AA808AB4E}"/>
    <cellStyle name="Output 2 6" xfId="3370" xr:uid="{BAE2167A-AC6B-4DCE-9D82-0F4FC361A60A}"/>
    <cellStyle name="Output 3" xfId="233" xr:uid="{00000000-0005-0000-0000-000017030000}"/>
    <cellStyle name="Output 3 2" xfId="3376" xr:uid="{59AA6366-B6A4-4AE3-A2C4-EB8B910AAB39}"/>
    <cellStyle name="Output 4" xfId="279" xr:uid="{00000000-0005-0000-0000-000018030000}"/>
    <cellStyle name="Output 4 2" xfId="3383" xr:uid="{054C86AC-3002-4984-B767-C6634A32A54F}"/>
    <cellStyle name="Output 5" xfId="328" xr:uid="{00000000-0005-0000-0000-000019030000}"/>
    <cellStyle name="Output 5 2" xfId="3392" xr:uid="{18B54599-EA6F-4DD0-9DE9-C6DF2888D5FB}"/>
    <cellStyle name="Output 6" xfId="392" xr:uid="{00000000-0005-0000-0000-00001A030000}"/>
    <cellStyle name="Output 6 2" xfId="3415" xr:uid="{DB5398E8-DC74-4FAA-B14E-551D74CC7465}"/>
    <cellStyle name="Output 7" xfId="463" xr:uid="{00000000-0005-0000-0000-00001B030000}"/>
    <cellStyle name="Output 7 2" xfId="3446" xr:uid="{7432EEE5-A8D1-4FFB-970F-3DB4B67CB586}"/>
    <cellStyle name="Output 8" xfId="567" xr:uid="{00000000-0005-0000-0000-00001C030000}"/>
    <cellStyle name="Output 8 2" xfId="3504" xr:uid="{19D0B7CE-8134-4C7F-ACFD-CB6AE30E9BC6}"/>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0 2" xfId="5000" xr:uid="{3CDC7995-77B5-49DC-B5AB-04AE36380683}"/>
    <cellStyle name="Percent 3 11" xfId="1578" xr:uid="{B88823E0-EA18-4E24-9830-B3B396632CA9}"/>
    <cellStyle name="Percent 3 11 2" xfId="4134" xr:uid="{54537BF8-1E4F-473C-A877-EB3085990C35}"/>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2 2 2" xfId="5249" xr:uid="{BA5286C2-C26E-45D0-9B67-8EDA42308595}"/>
    <cellStyle name="Percent 3 7 2 3" xfId="4493" xr:uid="{F9453441-6C11-4430-B033-5B0C4814E830}"/>
    <cellStyle name="Percent 3 7 3" xfId="2566" xr:uid="{31451742-7DC6-435C-B8B5-0303B32A3B89}"/>
    <cellStyle name="Percent 3 7 3 2" xfId="5001" xr:uid="{4059C6FB-9602-4D2C-A5F0-527EC38031B0}"/>
    <cellStyle name="Percent 3 7 4" xfId="4135" xr:uid="{5406BE76-76F4-4525-B47C-1F2AF98C990C}"/>
    <cellStyle name="Percent 3 8" xfId="1806" xr:uid="{20162927-A4C9-4D3E-BAC6-B316ADBBD940}"/>
    <cellStyle name="Percent 3 8 2" xfId="2644" xr:uid="{893CFA10-C85B-43C7-B2EA-6520240172C9}"/>
    <cellStyle name="Percent 3 8 2 2" xfId="5079" xr:uid="{E46F3D6C-6071-4543-BFDD-596224B7EF33}"/>
    <cellStyle name="Percent 3 8 3" xfId="4323" xr:uid="{F7E19EFC-333A-497F-A843-11FD33B6E3CB}"/>
    <cellStyle name="Percent 3 9" xfId="2215" xr:uid="{DEB76B9B-C753-4465-B22D-0DFE2C6F6013}"/>
    <cellStyle name="Percent 3 9 2" xfId="4705" xr:uid="{9E070AE3-5D4C-45F8-89D9-A29E4DF486ED}"/>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2 2" xfId="5484" xr:uid="{DBE70EDC-47E1-4687-9061-BBE5C4816D37}"/>
    <cellStyle name="SAPBEXaggData 2 2 2 3" xfId="3191" xr:uid="{52A4C16A-2013-4D9A-A647-047877D1DE65}"/>
    <cellStyle name="SAPBEXaggData 2 2 2 3 2" xfId="5565" xr:uid="{BFBB723A-B761-4FFE-928A-2E3C443D2683}"/>
    <cellStyle name="SAPBEXaggData 2 2 2 4" xfId="4139" xr:uid="{4F266409-3C0E-454B-B0D6-B8F29F36B483}"/>
    <cellStyle name="SAPBEXaggData 2 2 3" xfId="3070" xr:uid="{13B672F4-90F9-412C-BD17-1BA21522297F}"/>
    <cellStyle name="SAPBEXaggData 2 2 3 2" xfId="5444" xr:uid="{65192020-07B6-4D1D-A72D-525C54A91E20}"/>
    <cellStyle name="SAPBEXaggData 2 2 4" xfId="3103" xr:uid="{DF52D1D5-9E00-4C7E-8FEF-C0C6E9D7BEF9}"/>
    <cellStyle name="SAPBEXaggData 2 2 4 2" xfId="5477" xr:uid="{F483D353-B1BB-4EF3-BB8A-ECF612A0E987}"/>
    <cellStyle name="SAPBEXaggData 2 2 5" xfId="4138" xr:uid="{EB642C2F-5076-477A-97E5-47B9DFDEE99E}"/>
    <cellStyle name="SAPBEXaggData 2 3" xfId="1602" xr:uid="{500FFBCD-24C1-458B-9F59-B59DAF1DAE96}"/>
    <cellStyle name="SAPBEXaggData 2 3 2" xfId="3273" xr:uid="{F4229EF9-3DD2-4F90-8C8C-90C0CDEBFD49}"/>
    <cellStyle name="SAPBEXaggData 2 3 2 2" xfId="5647" xr:uid="{7009EA8F-71D5-4055-85C3-6C2F63768DF9}"/>
    <cellStyle name="SAPBEXaggData 2 3 3" xfId="3293" xr:uid="{6BB1E32A-778B-4B86-8D88-B9C2B0D402CA}"/>
    <cellStyle name="SAPBEXaggData 2 3 3 2" xfId="5667" xr:uid="{F2B05211-4A1B-4136-BDEC-DCD9D6CF7C4E}"/>
    <cellStyle name="SAPBEXaggData 2 3 4" xfId="4140" xr:uid="{D9DA38A4-E8CC-43CD-A684-79178C3A5A46}"/>
    <cellStyle name="SAPBEXaggData 2 4" xfId="3287" xr:uid="{6CFF288F-39BB-434A-8C98-2805E73512EE}"/>
    <cellStyle name="SAPBEXaggData 2 4 2" xfId="5661" xr:uid="{DEAAA1D5-1179-4A19-8CCB-201A61EE22AB}"/>
    <cellStyle name="SAPBEXaggData 2 5" xfId="3206" xr:uid="{644FED61-BA6B-4A5E-AA33-6205814F5D8F}"/>
    <cellStyle name="SAPBEXaggData 2 5 2" xfId="5580" xr:uid="{9DBDE194-0D4B-4B47-A15A-093BFABE871B}"/>
    <cellStyle name="SAPBEXaggData 2 6" xfId="4137" xr:uid="{023123F2-D554-413C-984E-644933CF42A0}"/>
    <cellStyle name="SAPBEXaggData 3" xfId="3245" xr:uid="{728242AD-8B5D-4E50-BBB5-B065C83FF2EE}"/>
    <cellStyle name="SAPBEXaggData 3 2" xfId="5619" xr:uid="{84766C5C-B799-45B9-8F0A-9F842BA30F89}"/>
    <cellStyle name="SAPBEXaggData 4" xfId="3201" xr:uid="{A77C71DD-4570-4BAC-9C05-724CB39E2C5E}"/>
    <cellStyle name="SAPBEXaggData 4 2" xfId="5575" xr:uid="{1A6B2210-328F-4D79-A842-641DFC43E3FA}"/>
    <cellStyle name="SAPBEXaggData 5" xfId="1598" xr:uid="{E1FF5564-FEF7-4C2A-9B27-BBAE215AFEFF}"/>
    <cellStyle name="SAPBEXaggData 5 2" xfId="4136" xr:uid="{F7A6A2A7-C3E2-4725-AE5C-6736EB5069F5}"/>
    <cellStyle name="SAPBEXaggData 6" xfId="3318" xr:uid="{A1A3278E-9E35-4E74-9D0D-25C38B42A77C}"/>
    <cellStyle name="SAPBEXaggDataEmph" xfId="73" xr:uid="{00000000-0005-0000-0000-000028030000}"/>
    <cellStyle name="SAPBEXaggDataEmph 2" xfId="1604" xr:uid="{C041ED9C-9F28-4468-B5C1-72D22BA10D02}"/>
    <cellStyle name="SAPBEXaggDataEmph 2 2" xfId="3190" xr:uid="{C46E27BB-C29E-48C2-868A-A6DAA4F6D3C0}"/>
    <cellStyle name="SAPBEXaggDataEmph 2 2 2" xfId="5564" xr:uid="{844CB2D9-1EE6-4817-BB36-D769C731DFF0}"/>
    <cellStyle name="SAPBEXaggDataEmph 2 3" xfId="3192" xr:uid="{28E75EBD-981B-4129-AF7C-B29C2D926D14}"/>
    <cellStyle name="SAPBEXaggDataEmph 2 3 2" xfId="5566" xr:uid="{F97D6117-ABE4-4BAF-B5F7-AB2499AB0109}"/>
    <cellStyle name="SAPBEXaggDataEmph 2 4" xfId="4142" xr:uid="{0DC72068-C25E-4E3C-9251-6C15159176D7}"/>
    <cellStyle name="SAPBEXaggDataEmph 3" xfId="3099" xr:uid="{C7C2DC3E-DA4E-49E4-B079-0049D0BC31C3}"/>
    <cellStyle name="SAPBEXaggDataEmph 3 2" xfId="5473" xr:uid="{A73ECF67-2D64-4138-B95C-A4086A07E8DB}"/>
    <cellStyle name="SAPBEXaggDataEmph 4" xfId="3049" xr:uid="{7BA57EA1-81D4-4E58-8420-89E45FC00D4D}"/>
    <cellStyle name="SAPBEXaggDataEmph 4 2" xfId="5423" xr:uid="{011434C3-E39E-441B-BB67-47F30F550629}"/>
    <cellStyle name="SAPBEXaggDataEmph 5" xfId="1603" xr:uid="{881C820C-6178-48F3-8E60-54F1F6C97600}"/>
    <cellStyle name="SAPBEXaggDataEmph 5 2" xfId="4141" xr:uid="{0F7DEEB8-A957-4B2A-B49F-EE0767B7FD5E}"/>
    <cellStyle name="SAPBEXaggDataEmph 6" xfId="3319" xr:uid="{46A96FB7-8A79-4D24-8975-823AC9262E59}"/>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2 2" xfId="5569" xr:uid="{DBE799E3-ADBC-4E79-BA70-C050A26E8879}"/>
    <cellStyle name="SAPBEXaggItem 2 2 3" xfId="3275" xr:uid="{52BC7399-2DCD-43D4-96B1-2DD8659D8774}"/>
    <cellStyle name="SAPBEXaggItem 2 2 3 2" xfId="5649" xr:uid="{E420124E-4610-4233-8B29-59EDF2680EB2}"/>
    <cellStyle name="SAPBEXaggItem 2 2 4" xfId="4145" xr:uid="{5C29070E-F1E8-490C-8847-3F8DF5547EEF}"/>
    <cellStyle name="SAPBEXaggItem 2 3" xfId="1608" xr:uid="{0D70B0D1-0AB2-4DCD-BBBD-EEF863038142}"/>
    <cellStyle name="SAPBEXaggItem 2 3 2" xfId="3119" xr:uid="{96313354-8F6E-4030-A465-08A04381CA26}"/>
    <cellStyle name="SAPBEXaggItem 2 3 2 2" xfId="5493" xr:uid="{FA8070C6-6E1B-4F25-AE36-17DEAA1350BB}"/>
    <cellStyle name="SAPBEXaggItem 2 3 3" xfId="3218" xr:uid="{52A69C1D-CF43-4B46-AE33-262E1E8B76AB}"/>
    <cellStyle name="SAPBEXaggItem 2 3 3 2" xfId="5592" xr:uid="{29D4EF10-01B4-43F7-81D5-5B10C58610FC}"/>
    <cellStyle name="SAPBEXaggItem 2 3 4" xfId="4146" xr:uid="{1C368E5E-B80E-42CE-A288-3FDA046728A1}"/>
    <cellStyle name="SAPBEXaggItem 2 4" xfId="3286" xr:uid="{90EB2062-5725-4275-9176-EA15E68E4BD0}"/>
    <cellStyle name="SAPBEXaggItem 2 4 2" xfId="5660" xr:uid="{FA9EE14D-2338-4AE3-AA21-DB940E6ED584}"/>
    <cellStyle name="SAPBEXaggItem 2 5" xfId="3288" xr:uid="{6146BE98-F930-40D7-83DD-818D855143CE}"/>
    <cellStyle name="SAPBEXaggItem 2 5 2" xfId="5662" xr:uid="{8B3F4782-086B-479B-BAEA-3420964B4F35}"/>
    <cellStyle name="SAPBEXaggItem 2 6" xfId="4144" xr:uid="{9D1AC21F-57AB-485F-B393-25A843DF3014}"/>
    <cellStyle name="SAPBEXaggItem 3" xfId="3128" xr:uid="{832246E8-D2F0-4761-9E6F-60BDD76BE216}"/>
    <cellStyle name="SAPBEXaggItem 3 2" xfId="5502" xr:uid="{B57EF528-8F46-41E2-A79D-6C9E289E450D}"/>
    <cellStyle name="SAPBEXaggItem 4" xfId="3126" xr:uid="{F26EE3E6-78C9-4121-AE8A-C4A698B326F1}"/>
    <cellStyle name="SAPBEXaggItem 4 2" xfId="5500" xr:uid="{973FFD63-A2BF-457D-B5FA-7A55097211B9}"/>
    <cellStyle name="SAPBEXaggItem 5" xfId="1605" xr:uid="{56610863-AF68-4AE6-BF11-A4BD265899BB}"/>
    <cellStyle name="SAPBEXaggItem 5 2" xfId="4143" xr:uid="{CA9C29E7-39D9-452F-9A08-5888D95BF865}"/>
    <cellStyle name="SAPBEXaggItem 6" xfId="3320" xr:uid="{6545D050-61C3-41DF-BAD4-880E28702F82}"/>
    <cellStyle name="SAPBEXaggItemX" xfId="75" xr:uid="{00000000-0005-0000-0000-00002A030000}"/>
    <cellStyle name="SAPBEXaggItemX 2" xfId="925" xr:uid="{94140530-6253-443E-BEEF-2F6537F93C3D}"/>
    <cellStyle name="SAPBEXaggItemX 2 2" xfId="3059" xr:uid="{E1E2A984-7B7E-4BF0-914F-0E0475E4691D}"/>
    <cellStyle name="SAPBEXaggItemX 2 2 2" xfId="5433" xr:uid="{E0C5529B-3CE8-4559-9B41-9C76E399B148}"/>
    <cellStyle name="SAPBEXaggItemX 2 3" xfId="3292" xr:uid="{8C7FE456-BCBD-40C2-9D1E-07210A2B7076}"/>
    <cellStyle name="SAPBEXaggItemX 2 3 2" xfId="5666" xr:uid="{A805003E-4087-4830-B8EA-9CA32375D000}"/>
    <cellStyle name="SAPBEXaggItemX 2 4" xfId="1610" xr:uid="{79F2AB99-60C5-4453-812C-D9484583766E}"/>
    <cellStyle name="SAPBEXaggItemX 2 4 2" xfId="4148" xr:uid="{B0F65E54-90AE-4EBC-B81E-2A8963630F80}"/>
    <cellStyle name="SAPBEXaggItemX 2 5" xfId="3829" xr:uid="{4B00D63F-371D-4C3A-B16B-3B5E2D0DB7EB}"/>
    <cellStyle name="SAPBEXaggItemX 3" xfId="3256" xr:uid="{BEAAB0CF-0165-445B-ACC7-D34A21FE21D0}"/>
    <cellStyle name="SAPBEXaggItemX 3 2" xfId="5630" xr:uid="{45AF94A7-A16A-4178-9C6D-52F05B31EE56}"/>
    <cellStyle name="SAPBEXaggItemX 4" xfId="3055" xr:uid="{A311F2D3-7405-4FC7-B9CA-0078AD4F458D}"/>
    <cellStyle name="SAPBEXaggItemX 4 2" xfId="5429" xr:uid="{3B8F74AF-85B7-4747-993A-11DAA99F0030}"/>
    <cellStyle name="SAPBEXaggItemX 5" xfId="1609" xr:uid="{FF30BE45-0C67-4CD2-9708-14B84A38B8C2}"/>
    <cellStyle name="SAPBEXaggItemX 5 2" xfId="4147" xr:uid="{CF56A25A-D487-49EA-9176-70A567EDAA9A}"/>
    <cellStyle name="SAPBEXaggItemX 6" xfId="3321" xr:uid="{C764CD59-E567-4474-95F6-6FB115264233}"/>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2 2" xfId="5463" xr:uid="{77D4952D-97AD-4E5C-9A91-CCD344A2CFBC}"/>
    <cellStyle name="SAPBEXchaText 2 2 3" xfId="3149" xr:uid="{18AE778D-965A-4980-9673-7706BC315CC5}"/>
    <cellStyle name="SAPBEXchaText 2 2 3 2" xfId="5523" xr:uid="{F9ADA6E4-4AA7-49B2-B814-247486CEF7D9}"/>
    <cellStyle name="SAPBEXchaText 2 2 4" xfId="4151" xr:uid="{8EE5AA18-5DC0-47E7-B707-AD76953C8CF0}"/>
    <cellStyle name="SAPBEXchaText 2 3" xfId="1614" xr:uid="{8FFE5D26-7913-4563-8BE2-5527E54DD550}"/>
    <cellStyle name="SAPBEXchaText 2 3 2" xfId="3177" xr:uid="{33E7CD87-A4DB-466A-9CAC-C5297343D0DD}"/>
    <cellStyle name="SAPBEXchaText 2 3 2 2" xfId="5551" xr:uid="{867AD6F0-1A2B-4DA2-A081-F51D36FF9367}"/>
    <cellStyle name="SAPBEXchaText 2 3 3" xfId="3135" xr:uid="{9A8C1388-A755-45A6-912B-457B4D74FAF8}"/>
    <cellStyle name="SAPBEXchaText 2 3 3 2" xfId="5509" xr:uid="{FD04C7DC-A1F2-4BA0-9128-44A4F88A1457}"/>
    <cellStyle name="SAPBEXchaText 2 3 4" xfId="4152" xr:uid="{09FABA00-C27F-42D7-A19B-14BA5800A1D4}"/>
    <cellStyle name="SAPBEXchaText 2 4" xfId="3183" xr:uid="{2B17602C-0541-4D71-94D4-150C8794DA3D}"/>
    <cellStyle name="SAPBEXchaText 2 4 2" xfId="5557" xr:uid="{6AF9C5DC-8C15-4A69-AB35-07BE80B27894}"/>
    <cellStyle name="SAPBEXchaText 2 5" xfId="3166" xr:uid="{39AEFDB2-3B1C-4232-A2C4-572257BD3634}"/>
    <cellStyle name="SAPBEXchaText 2 5 2" xfId="5540" xr:uid="{4D538514-9A55-49D0-8797-7503CCA045FE}"/>
    <cellStyle name="SAPBEXchaText 2 6" xfId="4150" xr:uid="{B1F53302-C89F-41DB-A6A2-3CE5DFECC3CC}"/>
    <cellStyle name="SAPBEXchaText 3" xfId="3200" xr:uid="{98A03DA7-1924-4C0F-8EB3-A9254319D46B}"/>
    <cellStyle name="SAPBEXchaText 3 2" xfId="5574" xr:uid="{311822A1-E793-4B88-BDF9-827BC9709DC1}"/>
    <cellStyle name="SAPBEXchaText 4" xfId="3153" xr:uid="{06A7AF2E-BCE0-4615-BAF0-79F94D6EC11B}"/>
    <cellStyle name="SAPBEXchaText 4 2" xfId="5527" xr:uid="{7AE3AE90-87E4-40B3-B6E6-00B248463BB5}"/>
    <cellStyle name="SAPBEXchaText 5" xfId="1611" xr:uid="{A97E2B4A-7B68-4429-9D31-5E2783B1DFCD}"/>
    <cellStyle name="SAPBEXchaText 5 2" xfId="4149" xr:uid="{15A715FD-D5C5-444B-8AC9-394851DA9B05}"/>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2 2" xfId="5547" xr:uid="{7411AE61-FC7B-48E9-B0BC-D46F5DC07A61}"/>
    <cellStyle name="SAPBEXexcBad7 2 2 3" xfId="3133" xr:uid="{8AB29BB9-2152-49A9-A6A8-0DD25EF6B026}"/>
    <cellStyle name="SAPBEXexcBad7 2 2 3 2" xfId="5507" xr:uid="{61B90D7C-DF2B-45EC-86D5-120C7FF2775A}"/>
    <cellStyle name="SAPBEXexcBad7 2 2 4" xfId="4155" xr:uid="{9D6E77E2-30C0-40C1-BA1D-345C96F9CF44}"/>
    <cellStyle name="SAPBEXexcBad7 2 3" xfId="1619" xr:uid="{B440BB55-A191-412F-ABD4-6DA0F247668A}"/>
    <cellStyle name="SAPBEXexcBad7 2 3 2" xfId="3176" xr:uid="{E6138790-1B52-4FC8-B7BA-72F0D822A019}"/>
    <cellStyle name="SAPBEXexcBad7 2 3 2 2" xfId="5550" xr:uid="{70BE522E-8A45-4DAC-A3EE-4915A67F9144}"/>
    <cellStyle name="SAPBEXexcBad7 2 3 3" xfId="3291" xr:uid="{A3A266D0-C75B-42AF-823E-465BEB283F26}"/>
    <cellStyle name="SAPBEXexcBad7 2 3 3 2" xfId="5665" xr:uid="{60955CC2-D649-4D2D-AA09-4D2FF2E821E7}"/>
    <cellStyle name="SAPBEXexcBad7 2 3 4" xfId="4156" xr:uid="{987077A3-10D1-42B4-9A63-B0F637CD92FE}"/>
    <cellStyle name="SAPBEXexcBad7 2 4" xfId="3260" xr:uid="{27F249D8-5F00-40F1-87E3-C3300D3D2620}"/>
    <cellStyle name="SAPBEXexcBad7 2 4 2" xfId="5634" xr:uid="{0EB3FBF2-891A-40E5-A74D-0791191C6F48}"/>
    <cellStyle name="SAPBEXexcBad7 2 5" xfId="3272" xr:uid="{C0A00A8B-00F3-4202-B398-6491A2BE9DD7}"/>
    <cellStyle name="SAPBEXexcBad7 2 5 2" xfId="5646" xr:uid="{95BAFCD6-3C36-4E04-B826-56876F7D4221}"/>
    <cellStyle name="SAPBEXexcBad7 2 6" xfId="1617" xr:uid="{11C11065-CC76-433C-B359-D6C2715CC790}"/>
    <cellStyle name="SAPBEXexcBad7 2 6 2" xfId="4154" xr:uid="{33493737-0BDA-4A08-BAC2-855059C49793}"/>
    <cellStyle name="SAPBEXexcBad7 2 7" xfId="3350" xr:uid="{DB8192A9-36DA-4E21-B9D6-0EB98F93B140}"/>
    <cellStyle name="SAPBEXexcBad7 3" xfId="3211" xr:uid="{F3C8E92E-8819-4743-BCE1-0AD817F7E52E}"/>
    <cellStyle name="SAPBEXexcBad7 3 2" xfId="5585" xr:uid="{D83B2F63-A4D9-4A4D-B4BD-92F41DDA1AB5}"/>
    <cellStyle name="SAPBEXexcBad7 4" xfId="3088" xr:uid="{7A13A822-974D-4F2D-84C1-7207B518D1F4}"/>
    <cellStyle name="SAPBEXexcBad7 4 2" xfId="5462" xr:uid="{497401D4-B6F1-4A06-8A07-E8417FDE595A}"/>
    <cellStyle name="SAPBEXexcBad7 5" xfId="1616" xr:uid="{3A61B751-877F-441F-B6DC-F467DDD1AD75}"/>
    <cellStyle name="SAPBEXexcBad7 5 2" xfId="4153" xr:uid="{DEC08A06-B179-4047-89B8-420D1DDA9E84}"/>
    <cellStyle name="SAPBEXexcBad7 6" xfId="3322" xr:uid="{CF411293-02E2-4A9F-9C7C-58FE16E4684F}"/>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2 2" xfId="5549" xr:uid="{B1ABA2D2-93C2-40AE-AAAB-386D2535201F}"/>
    <cellStyle name="SAPBEXexcBad8 2 2 3" xfId="3178" xr:uid="{2F09CD3F-CCCF-4864-AEA1-8FD637D63063}"/>
    <cellStyle name="SAPBEXexcBad8 2 2 3 2" xfId="5552" xr:uid="{F6FD215B-1C99-4C6B-A384-BD9CBBFB678D}"/>
    <cellStyle name="SAPBEXexcBad8 2 2 4" xfId="4159" xr:uid="{7E807083-A3A4-419E-BB19-73B9EA627026}"/>
    <cellStyle name="SAPBEXexcBad8 2 3" xfId="1623" xr:uid="{F07D32CC-997D-4CCD-8AB5-D8E1AE1FF1F3}"/>
    <cellStyle name="SAPBEXexcBad8 2 3 2" xfId="3255" xr:uid="{2D5676DF-AD12-4C52-AD2E-5035FD2CA0CB}"/>
    <cellStyle name="SAPBEXexcBad8 2 3 2 2" xfId="5629" xr:uid="{412FD524-FACE-4FF5-BF2C-AA44D9CD2504}"/>
    <cellStyle name="SAPBEXexcBad8 2 3 3" xfId="3122" xr:uid="{23BDE68F-7F44-416C-A9DA-B39651F352B0}"/>
    <cellStyle name="SAPBEXexcBad8 2 3 3 2" xfId="5496" xr:uid="{013D7F11-DD6B-41FE-8763-6C02AD668650}"/>
    <cellStyle name="SAPBEXexcBad8 2 3 4" xfId="4160" xr:uid="{C45F7CBD-23B9-4222-BDE8-7453E0E27361}"/>
    <cellStyle name="SAPBEXexcBad8 2 4" xfId="3263" xr:uid="{DF67F1D5-9768-4AF7-B64D-74F16281090B}"/>
    <cellStyle name="SAPBEXexcBad8 2 4 2" xfId="5637" xr:uid="{3083C649-65AB-4DA9-9307-939AADAC22A5}"/>
    <cellStyle name="SAPBEXexcBad8 2 5" xfId="3232" xr:uid="{84D2290F-C3A7-4364-8181-AFC6E88EEE71}"/>
    <cellStyle name="SAPBEXexcBad8 2 5 2" xfId="5606" xr:uid="{12467F6E-DC0A-44C9-B612-F058855E9F81}"/>
    <cellStyle name="SAPBEXexcBad8 2 6" xfId="1621" xr:uid="{2CBC5F18-CC01-441A-9BA4-8850DE3C6A63}"/>
    <cellStyle name="SAPBEXexcBad8 2 6 2" xfId="4158" xr:uid="{6E09DA94-3012-4858-A32B-B828EC76228B}"/>
    <cellStyle name="SAPBEXexcBad8 2 7" xfId="3351" xr:uid="{5AC8E919-2FB5-47CA-953D-28E1A82BFA7A}"/>
    <cellStyle name="SAPBEXexcBad8 3" xfId="3093" xr:uid="{B5F4DB96-7581-421F-BE09-085EC0F0D422}"/>
    <cellStyle name="SAPBEXexcBad8 3 2" xfId="5467" xr:uid="{AB9F3F85-6717-404E-9875-02F0A013653A}"/>
    <cellStyle name="SAPBEXexcBad8 4" xfId="3253" xr:uid="{7F53D327-E6AA-414E-AF67-41CB62F1C57F}"/>
    <cellStyle name="SAPBEXexcBad8 4 2" xfId="5627" xr:uid="{0B5C0A8A-124B-4077-AF1D-FF727237990B}"/>
    <cellStyle name="SAPBEXexcBad8 5" xfId="1620" xr:uid="{7C76A88E-D8F6-437D-B967-FD0321CF2DFC}"/>
    <cellStyle name="SAPBEXexcBad8 5 2" xfId="4157" xr:uid="{C7DAA98C-638B-4F5E-854D-B0AA4EFEF9D0}"/>
    <cellStyle name="SAPBEXexcBad8 6" xfId="3323" xr:uid="{932EE967-FEE0-42A3-90CF-FF69D8228312}"/>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2 2" xfId="5545" xr:uid="{A5417E88-A30B-413D-A8B3-14F7CCDB3C68}"/>
    <cellStyle name="SAPBEXexcBad9 2 2 3" xfId="3220" xr:uid="{C9BBD975-B4ED-4AAF-A4D0-99B1B2C50227}"/>
    <cellStyle name="SAPBEXexcBad9 2 2 3 2" xfId="5594" xr:uid="{86A2F71A-CF4F-4512-BA03-47522EF046CB}"/>
    <cellStyle name="SAPBEXexcBad9 2 2 4" xfId="4163" xr:uid="{8C46B01D-ED6E-43EB-8CDB-B9B63F16EE92}"/>
    <cellStyle name="SAPBEXexcBad9 2 3" xfId="1627" xr:uid="{B02961CA-EFCB-4875-AFAE-C08457194207}"/>
    <cellStyle name="SAPBEXexcBad9 2 3 2" xfId="3046" xr:uid="{D4DB5D2D-EDAD-4D3B-A534-63D2532E558B}"/>
    <cellStyle name="SAPBEXexcBad9 2 3 2 2" xfId="5420" xr:uid="{5E8155E5-CDD7-4E86-BAEC-A3D8A9B1A370}"/>
    <cellStyle name="SAPBEXexcBad9 2 3 3" xfId="3217" xr:uid="{86329FE1-FA2B-4E75-8555-8B5DCC80DCAF}"/>
    <cellStyle name="SAPBEXexcBad9 2 3 3 2" xfId="5591" xr:uid="{5AD12DCD-0CF0-491E-8439-E9D061A0C4D3}"/>
    <cellStyle name="SAPBEXexcBad9 2 3 4" xfId="4164" xr:uid="{1233F1B9-EC1F-454F-9EDF-C6F3D594AD3D}"/>
    <cellStyle name="SAPBEXexcBad9 2 4" xfId="3194" xr:uid="{1940D20D-E2D4-489E-B1D3-F424609D0027}"/>
    <cellStyle name="SAPBEXexcBad9 2 4 2" xfId="5568" xr:uid="{A9A88F24-9620-4FB8-BEB8-95CD181A0074}"/>
    <cellStyle name="SAPBEXexcBad9 2 5" xfId="3143" xr:uid="{6BCA57DD-4702-4E1B-BC80-9F3FF7697D26}"/>
    <cellStyle name="SAPBEXexcBad9 2 5 2" xfId="5517" xr:uid="{F666FAFA-9EDB-4E87-8656-595D8A3ECD1C}"/>
    <cellStyle name="SAPBEXexcBad9 2 6" xfId="1625" xr:uid="{47586EEB-70F0-4882-B95A-2A769B61D794}"/>
    <cellStyle name="SAPBEXexcBad9 2 6 2" xfId="4162" xr:uid="{D4C04A88-2D1E-4ADD-BD3E-82331B95125B}"/>
    <cellStyle name="SAPBEXexcBad9 2 7" xfId="3352" xr:uid="{4FE3963E-E0AF-4E87-87E8-CABFADC44818}"/>
    <cellStyle name="SAPBEXexcBad9 3" xfId="3156" xr:uid="{A05ACD26-1CF0-4752-821E-66F478506893}"/>
    <cellStyle name="SAPBEXexcBad9 3 2" xfId="5530" xr:uid="{BA3D6E38-222A-4412-84A7-E491E380C6C8}"/>
    <cellStyle name="SAPBEXexcBad9 4" xfId="3243" xr:uid="{9BAED454-5EFB-4E5B-9CFE-4FDFA10E8EB9}"/>
    <cellStyle name="SAPBEXexcBad9 4 2" xfId="5617" xr:uid="{83D6D51E-A760-42F9-8E21-CBA14523FC2B}"/>
    <cellStyle name="SAPBEXexcBad9 5" xfId="1624" xr:uid="{5066F295-F30D-4B4C-AF46-3D02AA7F123C}"/>
    <cellStyle name="SAPBEXexcBad9 5 2" xfId="4161" xr:uid="{94F4AA66-8C36-4E3B-B7F8-774B1C791D49}"/>
    <cellStyle name="SAPBEXexcBad9 6" xfId="3324" xr:uid="{D4ED05C1-BDCF-4308-9919-E829128B71C0}"/>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2 2" xfId="5561" xr:uid="{88DFEE4F-006F-4B71-A29B-D04428E23793}"/>
    <cellStyle name="SAPBEXexcCritical4 2 2 3" xfId="3279" xr:uid="{41D66534-15D0-4034-A7DC-8453030307C9}"/>
    <cellStyle name="SAPBEXexcCritical4 2 2 3 2" xfId="5653" xr:uid="{857770B3-AE97-4ECC-A6B5-A206681A7034}"/>
    <cellStyle name="SAPBEXexcCritical4 2 2 4" xfId="4167" xr:uid="{E44A9745-B29B-4CB7-BB55-853AC1F00305}"/>
    <cellStyle name="SAPBEXexcCritical4 2 3" xfId="1631" xr:uid="{10D59B6A-608F-4E0B-8EB9-046D8EEBFC21}"/>
    <cellStyle name="SAPBEXexcCritical4 2 3 2" xfId="3064" xr:uid="{8966A808-A7DA-4CF9-B3A9-B1FDDE7FB29B}"/>
    <cellStyle name="SAPBEXexcCritical4 2 3 2 2" xfId="5438" xr:uid="{AF7E31BA-01E8-494B-85C1-B15180C6AE6B}"/>
    <cellStyle name="SAPBEXexcCritical4 2 3 3" xfId="3058" xr:uid="{AF78A8B6-35C7-4136-9FE8-46F501FF0A92}"/>
    <cellStyle name="SAPBEXexcCritical4 2 3 3 2" xfId="5432" xr:uid="{DCD4D7C8-2336-449C-A138-CEFAF0D0F075}"/>
    <cellStyle name="SAPBEXexcCritical4 2 3 4" xfId="4168" xr:uid="{E5A4F7F9-47D1-46D8-8950-F853021F12A3}"/>
    <cellStyle name="SAPBEXexcCritical4 2 4" xfId="3157" xr:uid="{C265D26E-82EE-4E15-B6AC-2AB6FE9865E1}"/>
    <cellStyle name="SAPBEXexcCritical4 2 4 2" xfId="5531" xr:uid="{E67FE5A0-9FB1-4D3A-87DB-30628BC43A10}"/>
    <cellStyle name="SAPBEXexcCritical4 2 5" xfId="3131" xr:uid="{6E9BD25D-CA92-4C64-9A46-13F61EFAD820}"/>
    <cellStyle name="SAPBEXexcCritical4 2 5 2" xfId="5505" xr:uid="{E4EDA921-CCC2-4053-A3D7-417D260945DC}"/>
    <cellStyle name="SAPBEXexcCritical4 2 6" xfId="1629" xr:uid="{1EF9C3D3-1C30-4722-A998-9835764EF207}"/>
    <cellStyle name="SAPBEXexcCritical4 2 6 2" xfId="4166" xr:uid="{B8780D74-E7E2-4FCD-A007-B8AC3A775119}"/>
    <cellStyle name="SAPBEXexcCritical4 2 7" xfId="3353" xr:uid="{BAF03FC3-D881-49D3-B882-DBFEB58BD0EA}"/>
    <cellStyle name="SAPBEXexcCritical4 3" xfId="3117" xr:uid="{D04F99AD-0B26-4CC0-846F-700B31D6007A}"/>
    <cellStyle name="SAPBEXexcCritical4 3 2" xfId="5491" xr:uid="{2DE948B0-BB2E-43E8-94E9-D742A384BE4C}"/>
    <cellStyle name="SAPBEXexcCritical4 4" xfId="3084" xr:uid="{A09043AB-8DE8-4C4C-845E-69BEB47AAA5D}"/>
    <cellStyle name="SAPBEXexcCritical4 4 2" xfId="5458" xr:uid="{CD356C44-A11B-4DC8-BE69-FC1728F6FE4F}"/>
    <cellStyle name="SAPBEXexcCritical4 5" xfId="1628" xr:uid="{6C11D61F-CCF3-4C6C-B295-E691AD9A335C}"/>
    <cellStyle name="SAPBEXexcCritical4 5 2" xfId="4165" xr:uid="{6912ED93-F1AF-40E2-818C-FC32C021AC0B}"/>
    <cellStyle name="SAPBEXexcCritical4 6" xfId="3325" xr:uid="{05A865A3-C0F3-4CB0-B8DF-8A8A906A6701}"/>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2 2" xfId="5544" xr:uid="{CBCA7948-A564-4896-BCA2-4E1496059957}"/>
    <cellStyle name="SAPBEXexcCritical5 2 2 3" xfId="3268" xr:uid="{639076DC-F045-46B7-8A64-C408B796BA5A}"/>
    <cellStyle name="SAPBEXexcCritical5 2 2 3 2" xfId="5642" xr:uid="{75452D6C-C1F9-4FC2-AF3F-0A18D43B7822}"/>
    <cellStyle name="SAPBEXexcCritical5 2 2 4" xfId="4171" xr:uid="{6F0E7D19-4BB2-42ED-993A-037B0F5288D9}"/>
    <cellStyle name="SAPBEXexcCritical5 2 3" xfId="1635" xr:uid="{0444B89F-6AAD-4FFD-9380-24C96D8E632A}"/>
    <cellStyle name="SAPBEXexcCritical5 2 3 2" xfId="3181" xr:uid="{8DA2C76D-3603-43E3-B9B9-9A3A3EAAD459}"/>
    <cellStyle name="SAPBEXexcCritical5 2 3 2 2" xfId="5555" xr:uid="{66DCDC63-C60F-4A0C-9B58-096EC37A38F0}"/>
    <cellStyle name="SAPBEXexcCritical5 2 3 3" xfId="3186" xr:uid="{91A26455-F53A-4D4F-8568-EEBB3671584F}"/>
    <cellStyle name="SAPBEXexcCritical5 2 3 3 2" xfId="5560" xr:uid="{BB235A62-A872-499F-8AE0-1627B36683E4}"/>
    <cellStyle name="SAPBEXexcCritical5 2 3 4" xfId="4172" xr:uid="{48E59927-4CB3-4BD9-A84A-E7DA9F989D41}"/>
    <cellStyle name="SAPBEXexcCritical5 2 4" xfId="3120" xr:uid="{7DA2E082-ABA2-4B0B-B5DD-046FB52CFF04}"/>
    <cellStyle name="SAPBEXexcCritical5 2 4 2" xfId="5494" xr:uid="{A0DA2A8D-BA17-4C5A-9094-6DC095307C70}"/>
    <cellStyle name="SAPBEXexcCritical5 2 5" xfId="3202" xr:uid="{3E60FAA2-355A-4F2B-A11E-936342ABBA02}"/>
    <cellStyle name="SAPBEXexcCritical5 2 5 2" xfId="5576" xr:uid="{EBDBC85F-99C6-41F8-8ED6-AEB952F8EFA9}"/>
    <cellStyle name="SAPBEXexcCritical5 2 6" xfId="1633" xr:uid="{76AF7256-7E04-42B0-B1CB-A1B62B2D939E}"/>
    <cellStyle name="SAPBEXexcCritical5 2 6 2" xfId="4170" xr:uid="{B1805BE6-974B-43C2-B9D1-F73A59E535B0}"/>
    <cellStyle name="SAPBEXexcCritical5 2 7" xfId="3354" xr:uid="{E91D675A-FEAB-4503-8719-C1F7F976F02A}"/>
    <cellStyle name="SAPBEXexcCritical5 3" xfId="3278" xr:uid="{B9776818-624A-4106-9868-0C1A0C4AD335}"/>
    <cellStyle name="SAPBEXexcCritical5 3 2" xfId="5652" xr:uid="{DEFF48EB-FE88-4DA5-AC8F-9D597FF444F7}"/>
    <cellStyle name="SAPBEXexcCritical5 4" xfId="3066" xr:uid="{6F98B9B1-EB13-4F84-84CE-5132936C4AFA}"/>
    <cellStyle name="SAPBEXexcCritical5 4 2" xfId="5440" xr:uid="{E812C69D-D1CA-4285-BAE4-D98FC6EF1B0A}"/>
    <cellStyle name="SAPBEXexcCritical5 5" xfId="1632" xr:uid="{520696D9-1288-4A60-AB3D-7A8520C9C81B}"/>
    <cellStyle name="SAPBEXexcCritical5 5 2" xfId="4169" xr:uid="{FD613DE3-A09B-4BF8-ADA0-5D3646439CFD}"/>
    <cellStyle name="SAPBEXexcCritical5 6" xfId="3326" xr:uid="{71A5B541-1EEB-4070-AD63-148411EE0493}"/>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2 2" xfId="5422" xr:uid="{1B0F262A-1ACE-46D7-8653-270D6F271017}"/>
    <cellStyle name="SAPBEXexcCritical6 2 2 3" xfId="3138" xr:uid="{91DB0BFB-B6F2-43AF-B9D7-6DEDC46C1789}"/>
    <cellStyle name="SAPBEXexcCritical6 2 2 3 2" xfId="5512" xr:uid="{A7DE4DAD-5FD5-4F11-89A9-786577012A36}"/>
    <cellStyle name="SAPBEXexcCritical6 2 2 4" xfId="4175" xr:uid="{9EEA5C87-E582-46D5-85CE-14567D98BB23}"/>
    <cellStyle name="SAPBEXexcCritical6 2 3" xfId="1639" xr:uid="{AA9489A8-F72C-4664-A223-F36D56B4804F}"/>
    <cellStyle name="SAPBEXexcCritical6 2 3 2" xfId="3074" xr:uid="{D8C71C81-57F3-4977-BCF1-3B6BDBC8CEFE}"/>
    <cellStyle name="SAPBEXexcCritical6 2 3 2 2" xfId="5448" xr:uid="{DF9960BA-FC1C-4F5C-8785-211211EBEE97}"/>
    <cellStyle name="SAPBEXexcCritical6 2 3 3" xfId="3051" xr:uid="{FC0A2E2B-027B-4878-BDE3-E5EB94D8453F}"/>
    <cellStyle name="SAPBEXexcCritical6 2 3 3 2" xfId="5425" xr:uid="{4A1225AA-3993-40DD-B2F2-690BD9DA1259}"/>
    <cellStyle name="SAPBEXexcCritical6 2 3 4" xfId="4176" xr:uid="{E1470DD5-8C3F-4186-9979-E5BA65E53E1D}"/>
    <cellStyle name="SAPBEXexcCritical6 2 4" xfId="3106" xr:uid="{B258FCF1-CF81-45FF-8856-75FCD82EBD51}"/>
    <cellStyle name="SAPBEXexcCritical6 2 4 2" xfId="5480" xr:uid="{4BE7666C-0A92-4DA0-9830-804EA3D1F538}"/>
    <cellStyle name="SAPBEXexcCritical6 2 5" xfId="3071" xr:uid="{B397E12C-61C1-4BF4-A31D-7DB15391DD9F}"/>
    <cellStyle name="SAPBEXexcCritical6 2 5 2" xfId="5445" xr:uid="{3B720C15-A9EE-44C5-A9F4-1E1D0FF563B9}"/>
    <cellStyle name="SAPBEXexcCritical6 2 6" xfId="1637" xr:uid="{DBADD464-E9D8-4FFA-8C6F-6C9E07397993}"/>
    <cellStyle name="SAPBEXexcCritical6 2 6 2" xfId="4174" xr:uid="{EF77C0BF-B3D8-49BC-9475-2130886E812B}"/>
    <cellStyle name="SAPBEXexcCritical6 2 7" xfId="3355" xr:uid="{998FC712-C609-4936-9B4D-E40B22C74833}"/>
    <cellStyle name="SAPBEXexcCritical6 3" xfId="3209" xr:uid="{6120F2CA-1115-4675-B1BA-F246C8B822EC}"/>
    <cellStyle name="SAPBEXexcCritical6 3 2" xfId="5583" xr:uid="{A25D4061-B44C-4432-A64D-7A68609ADD44}"/>
    <cellStyle name="SAPBEXexcCritical6 4" xfId="3169" xr:uid="{CE2F60A9-6DC1-41E2-AFCF-AF6F320C4523}"/>
    <cellStyle name="SAPBEXexcCritical6 4 2" xfId="5543" xr:uid="{8C943CDE-9301-4D99-A7AA-0BAFE7E47A3B}"/>
    <cellStyle name="SAPBEXexcCritical6 5" xfId="1636" xr:uid="{42AAD9FE-5F43-4F0B-856A-815D1319F75D}"/>
    <cellStyle name="SAPBEXexcCritical6 5 2" xfId="4173" xr:uid="{7D368F3B-6A25-4C2D-A9E3-97338C5453CB}"/>
    <cellStyle name="SAPBEXexcCritical6 6" xfId="3327" xr:uid="{FC118B92-247B-4304-8199-5EA193755A9C}"/>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2 2" xfId="5542" xr:uid="{7A3207AC-843B-4A02-8080-65882766DBAD}"/>
    <cellStyle name="SAPBEXexcGood1 2 2 3" xfId="3250" xr:uid="{3A462838-BEAD-47B2-92C8-962EF0BB8034}"/>
    <cellStyle name="SAPBEXexcGood1 2 2 3 2" xfId="5624" xr:uid="{8B397900-3B47-4955-A20C-5C08FC27847D}"/>
    <cellStyle name="SAPBEXexcGood1 2 2 4" xfId="4179" xr:uid="{8A937F81-A36D-437A-99BB-EBE8FE639102}"/>
    <cellStyle name="SAPBEXexcGood1 2 3" xfId="1643" xr:uid="{4E0ACAC5-6094-48CB-9F1F-DEB6B6399A8B}"/>
    <cellStyle name="SAPBEXexcGood1 2 3 2" xfId="3269" xr:uid="{17283035-CAFC-4D01-8F1B-5321BB5B72F4}"/>
    <cellStyle name="SAPBEXexcGood1 2 3 2 2" xfId="5643" xr:uid="{D7F1286B-75A0-4FBB-83A6-CA4F7A220BE5}"/>
    <cellStyle name="SAPBEXexcGood1 2 3 3" xfId="3236" xr:uid="{07AF9F8C-8D92-4B42-9763-2477AB3960EB}"/>
    <cellStyle name="SAPBEXexcGood1 2 3 3 2" xfId="5610" xr:uid="{06E7995B-46B6-47E1-A9D0-17642BD5454F}"/>
    <cellStyle name="SAPBEXexcGood1 2 3 4" xfId="4180" xr:uid="{AAACA7D2-73D3-42C7-828C-C3E887500A36}"/>
    <cellStyle name="SAPBEXexcGood1 2 4" xfId="3076" xr:uid="{BA228D25-8D11-4FA9-9745-E16A0C0CB133}"/>
    <cellStyle name="SAPBEXexcGood1 2 4 2" xfId="5450" xr:uid="{F0C52F41-1034-43E6-B1D0-BF85CFB9ECF7}"/>
    <cellStyle name="SAPBEXexcGood1 2 5" xfId="3212" xr:uid="{B460CD2F-80BC-4E54-BDEB-F4904EF1E9E2}"/>
    <cellStyle name="SAPBEXexcGood1 2 5 2" xfId="5586" xr:uid="{8C5A2DDD-73CF-4458-BD02-99F0B50DA563}"/>
    <cellStyle name="SAPBEXexcGood1 2 6" xfId="1641" xr:uid="{0E826CEF-3713-44D0-B5EB-803196A32B33}"/>
    <cellStyle name="SAPBEXexcGood1 2 6 2" xfId="4178" xr:uid="{81227BD5-F338-4492-89C2-A0A0B2143FCC}"/>
    <cellStyle name="SAPBEXexcGood1 2 7" xfId="3356" xr:uid="{A95EBBEC-4CFC-47C3-9528-FEBEDA759BBC}"/>
    <cellStyle name="SAPBEXexcGood1 3" xfId="3249" xr:uid="{7F68F78E-2F43-4C6C-988E-2CCFC1F91307}"/>
    <cellStyle name="SAPBEXexcGood1 3 2" xfId="5623" xr:uid="{FC46A674-54CA-4143-8066-4A73CBDDB29A}"/>
    <cellStyle name="SAPBEXexcGood1 4" xfId="3127" xr:uid="{B0318D05-E042-40AF-AE42-2308ACCE50A3}"/>
    <cellStyle name="SAPBEXexcGood1 4 2" xfId="5501" xr:uid="{BBF72E8A-950E-4FA1-AB34-FAFDFC5A3E87}"/>
    <cellStyle name="SAPBEXexcGood1 5" xfId="1640" xr:uid="{6544DC32-F387-41D8-9B3E-EB9BF2725F9B}"/>
    <cellStyle name="SAPBEXexcGood1 5 2" xfId="4177" xr:uid="{8F7CF46A-A543-458A-B91C-4663283BCDCD}"/>
    <cellStyle name="SAPBEXexcGood1 6" xfId="3328" xr:uid="{46ECF049-B470-46FC-9AA4-922561F79820}"/>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2 2" xfId="5528" xr:uid="{2F1DC876-2FE1-4477-89AC-0B8A8A1F9AF4}"/>
    <cellStyle name="SAPBEXexcGood2 2 2 3" xfId="3118" xr:uid="{FE8306C3-A9C1-4246-9161-697E30C9FB54}"/>
    <cellStyle name="SAPBEXexcGood2 2 2 3 2" xfId="5492" xr:uid="{6CEA24C8-452A-42AA-BF8C-7BFD7F5C77DF}"/>
    <cellStyle name="SAPBEXexcGood2 2 2 4" xfId="4183" xr:uid="{CAD4FA70-642F-4AA9-801E-9F4CFD90D89A}"/>
    <cellStyle name="SAPBEXexcGood2 2 3" xfId="1647" xr:uid="{2473FCFE-E1DC-453F-8181-03FD9E3BDE54}"/>
    <cellStyle name="SAPBEXexcGood2 2 3 2" xfId="3270" xr:uid="{B2174A8E-A5DD-4A69-8530-1AAA321F4D91}"/>
    <cellStyle name="SAPBEXexcGood2 2 3 2 2" xfId="5644" xr:uid="{03815C29-5547-4285-8D8B-FCAF5F0A8AEB}"/>
    <cellStyle name="SAPBEXexcGood2 2 3 3" xfId="3225" xr:uid="{5777397E-8956-4ADC-9053-991FB2497404}"/>
    <cellStyle name="SAPBEXexcGood2 2 3 3 2" xfId="5599" xr:uid="{9471E41C-02D7-432F-87E7-74C5E70C42F1}"/>
    <cellStyle name="SAPBEXexcGood2 2 3 4" xfId="4184" xr:uid="{E2274566-BCF0-4D83-8C4C-F95873F11BD6}"/>
    <cellStyle name="SAPBEXexcGood2 2 4" xfId="3129" xr:uid="{4E4D8A40-14DB-4FDE-B241-D5E1A3BEAF28}"/>
    <cellStyle name="SAPBEXexcGood2 2 4 2" xfId="5503" xr:uid="{670FF6B5-69F2-42C9-9929-158B075ADB03}"/>
    <cellStyle name="SAPBEXexcGood2 2 5" xfId="3087" xr:uid="{8E4F3D60-E7E9-42FA-ADF5-7CAD1946D1A9}"/>
    <cellStyle name="SAPBEXexcGood2 2 5 2" xfId="5461" xr:uid="{75DF8946-298F-4072-92FB-FF3A14AB3371}"/>
    <cellStyle name="SAPBEXexcGood2 2 6" xfId="1645" xr:uid="{E5C11307-DEB0-4D1E-8A3F-851ABD93C9E2}"/>
    <cellStyle name="SAPBEXexcGood2 2 6 2" xfId="4182" xr:uid="{AF210221-3C4E-4AB8-85A3-109E598AFB23}"/>
    <cellStyle name="SAPBEXexcGood2 2 7" xfId="3357" xr:uid="{24267C96-15E6-4B6E-ABED-0955E740FB20}"/>
    <cellStyle name="SAPBEXexcGood2 3" xfId="3267" xr:uid="{6125C4BE-304B-499E-BEB6-74E44473E6C9}"/>
    <cellStyle name="SAPBEXexcGood2 3 2" xfId="5641" xr:uid="{11F3D0C2-1EBA-47CB-BF32-CD5222C15CAF}"/>
    <cellStyle name="SAPBEXexcGood2 4" xfId="3205" xr:uid="{6A59D1C4-82F1-478C-AD0F-0CA4FBBC8A9E}"/>
    <cellStyle name="SAPBEXexcGood2 4 2" xfId="5579" xr:uid="{DEB77ED5-5F7A-48F7-B604-6D321B1A6B3E}"/>
    <cellStyle name="SAPBEXexcGood2 5" xfId="1644" xr:uid="{C01ECB1E-F108-4707-BAA2-21BB02687559}"/>
    <cellStyle name="SAPBEXexcGood2 5 2" xfId="4181" xr:uid="{03DCBBEE-DE8B-4501-A57D-0C486E4B67A0}"/>
    <cellStyle name="SAPBEXexcGood2 6" xfId="3329" xr:uid="{906DAD6D-5458-4A1C-9568-BF2F558808ED}"/>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2 2" xfId="5656" xr:uid="{1A300843-3EEA-4A94-AE9A-06AE82F0B7B1}"/>
    <cellStyle name="SAPBEXexcGood3 2 2 3" xfId="3251" xr:uid="{E331FDCF-DEE1-4B87-AF4F-33BBDDE408DD}"/>
    <cellStyle name="SAPBEXexcGood3 2 2 3 2" xfId="5625" xr:uid="{22983CC6-C5A5-4DD1-A64C-BEE7DFDF0BB0}"/>
    <cellStyle name="SAPBEXexcGood3 2 2 4" xfId="4187" xr:uid="{66839DB0-6299-40AB-849C-DA1991A2CBB9}"/>
    <cellStyle name="SAPBEXexcGood3 2 3" xfId="1651" xr:uid="{7E1C8BD4-697A-40D3-BD28-0513C712BF87}"/>
    <cellStyle name="SAPBEXexcGood3 2 3 2" xfId="3246" xr:uid="{980396A0-5E14-4DAA-ADD7-B32E9CD680E2}"/>
    <cellStyle name="SAPBEXexcGood3 2 3 2 2" xfId="5620" xr:uid="{62B57022-0278-4C34-823D-5546C67FC23F}"/>
    <cellStyle name="SAPBEXexcGood3 2 3 3" xfId="3124" xr:uid="{846BD0DA-2A4F-4A27-A3D1-222BABF0A339}"/>
    <cellStyle name="SAPBEXexcGood3 2 3 3 2" xfId="5498" xr:uid="{FAC9D116-4CA1-42DA-9178-33804783C0F2}"/>
    <cellStyle name="SAPBEXexcGood3 2 3 4" xfId="4188" xr:uid="{7FE7AC29-2509-4136-A931-9F26A5504DB7}"/>
    <cellStyle name="SAPBEXexcGood3 2 4" xfId="3063" xr:uid="{31E110BC-DAA4-4F81-82B2-0DC73FDD6A7A}"/>
    <cellStyle name="SAPBEXexcGood3 2 4 2" xfId="5437" xr:uid="{320CB6DB-26E7-4714-833B-5015D8DFB608}"/>
    <cellStyle name="SAPBEXexcGood3 2 5" xfId="3115" xr:uid="{5EF2567F-B64C-4B48-9894-B9E058A273D4}"/>
    <cellStyle name="SAPBEXexcGood3 2 5 2" xfId="5489" xr:uid="{B621CCF8-9A0A-4F35-88D5-C7A5D5B7D421}"/>
    <cellStyle name="SAPBEXexcGood3 2 6" xfId="1649" xr:uid="{E35BCF35-6DC0-4F6D-86AE-A309F77FA97A}"/>
    <cellStyle name="SAPBEXexcGood3 2 6 2" xfId="4186" xr:uid="{C3CCB38D-0EAA-4A66-B430-D78697D94A59}"/>
    <cellStyle name="SAPBEXexcGood3 2 7" xfId="3358" xr:uid="{FB6E062E-B69F-4A81-8BE5-6E8646FD04C4}"/>
    <cellStyle name="SAPBEXexcGood3 3" xfId="3069" xr:uid="{6407E7F9-5EB6-4C10-BAFD-1C8AF442B495}"/>
    <cellStyle name="SAPBEXexcGood3 3 2" xfId="5443" xr:uid="{7BE3B646-06D3-4111-8367-DAE5937D5B70}"/>
    <cellStyle name="SAPBEXexcGood3 4" xfId="3164" xr:uid="{1CC7D2F6-EB72-4CBD-BD6B-1D8CE0A52C24}"/>
    <cellStyle name="SAPBEXexcGood3 4 2" xfId="5538" xr:uid="{3EF6B874-47E8-427C-A9EB-42BBF0D6E69C}"/>
    <cellStyle name="SAPBEXexcGood3 5" xfId="1648" xr:uid="{8F14273A-1D45-488C-B08E-57660CD41D2B}"/>
    <cellStyle name="SAPBEXexcGood3 5 2" xfId="4185" xr:uid="{F48DE49A-F62A-42B6-BA3B-32456A3FC4AB}"/>
    <cellStyle name="SAPBEXexcGood3 6" xfId="3330" xr:uid="{BC41B650-A88D-45EE-BB95-9115F42084AC}"/>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2 2" xfId="5596" xr:uid="{7053E96B-B29C-4C17-99B1-1310557A8857}"/>
    <cellStyle name="SAPBEXfilterDrill 2 2 3" xfId="3101" xr:uid="{3B442078-63BE-4AEE-96D0-E928A0737388}"/>
    <cellStyle name="SAPBEXfilterDrill 2 2 3 2" xfId="5475" xr:uid="{3BE18AD4-45DF-40F0-8004-4CE00D4BA6C5}"/>
    <cellStyle name="SAPBEXfilterDrill 2 2 4" xfId="4191" xr:uid="{ED18476B-5750-4FEE-AC15-FA08093A0C11}"/>
    <cellStyle name="SAPBEXfilterDrill 2 3" xfId="1655" xr:uid="{E4714BA9-B7CE-431B-90D2-7B5837BD2C35}"/>
    <cellStyle name="SAPBEXfilterDrill 2 3 2" xfId="3047" xr:uid="{46AD5C18-16D2-4345-9C19-F0F99E64C55C}"/>
    <cellStyle name="SAPBEXfilterDrill 2 3 2 2" xfId="5421" xr:uid="{4CFBF9A6-C1D9-4125-A32B-9A5CA1555E83}"/>
    <cellStyle name="SAPBEXfilterDrill 2 3 3" xfId="3174" xr:uid="{09822ECA-A373-4A99-9E60-20A853CC7107}"/>
    <cellStyle name="SAPBEXfilterDrill 2 3 3 2" xfId="5548" xr:uid="{F4975F0F-C316-4060-8D00-12E354E303FA}"/>
    <cellStyle name="SAPBEXfilterDrill 2 3 4" xfId="4192" xr:uid="{0E786D51-0CA6-4F4F-A83A-22CC4F26AFAD}"/>
    <cellStyle name="SAPBEXfilterDrill 2 4" xfId="3136" xr:uid="{DF46AE6B-73F0-43A0-8548-4B85734E9A24}"/>
    <cellStyle name="SAPBEXfilterDrill 2 4 2" xfId="5510" xr:uid="{86D29935-3708-485A-ADBB-D1B1CBB7E7FE}"/>
    <cellStyle name="SAPBEXfilterDrill 2 5" xfId="3112" xr:uid="{C076FA5F-BF2D-4DF0-8B92-561EB2BD1C7D}"/>
    <cellStyle name="SAPBEXfilterDrill 2 5 2" xfId="5486" xr:uid="{2EDD4B0B-D394-4E56-8ED2-183668E6949C}"/>
    <cellStyle name="SAPBEXfilterDrill 2 6" xfId="4190" xr:uid="{55961F2E-9553-4299-87A9-E9B3900164F2}"/>
    <cellStyle name="SAPBEXfilterDrill 3" xfId="3075" xr:uid="{442107BC-4A92-4792-B707-2B4E74AC37AC}"/>
    <cellStyle name="SAPBEXfilterDrill 3 2" xfId="5449" xr:uid="{422B98E0-FC46-4A04-A67E-727A455A4FA3}"/>
    <cellStyle name="SAPBEXfilterDrill 4" xfId="3204" xr:uid="{512064FE-81AE-4DED-AC66-7294DEF7C46A}"/>
    <cellStyle name="SAPBEXfilterDrill 4 2" xfId="5578" xr:uid="{83853B67-C0F6-435C-8610-61C05FD90FD2}"/>
    <cellStyle name="SAPBEXfilterDrill 5" xfId="1652" xr:uid="{CA55BA2E-CB05-434B-99BA-681A7FBE4E84}"/>
    <cellStyle name="SAPBEXfilterDrill 5 2" xfId="4189" xr:uid="{80BBCFE2-E247-44FE-852B-23A842F0CC61}"/>
    <cellStyle name="SAPBEXfilterItem" xfId="87" xr:uid="{00000000-0005-0000-0000-00003F030000}"/>
    <cellStyle name="SAPBEXfilterItem 2" xfId="137" xr:uid="{00000000-0005-0000-0000-000040030000}"/>
    <cellStyle name="SAPBEXfilterItem 2 2" xfId="3196" xr:uid="{26DDC478-4B83-40C9-A39F-3DFB8178C2FD}"/>
    <cellStyle name="SAPBEXfilterItem 2 2 2" xfId="5570" xr:uid="{CB3B5C81-7E4D-4A85-99A3-A3E07ACDBA76}"/>
    <cellStyle name="SAPBEXfilterItem 2 3" xfId="3198" xr:uid="{18D34F26-06AC-4E81-8EBB-36EE3DB2368F}"/>
    <cellStyle name="SAPBEXfilterItem 2 3 2" xfId="5572" xr:uid="{773F0752-3C13-4350-8BA2-F84B3FA426BB}"/>
    <cellStyle name="SAPBEXfilterItem 2 4" xfId="1657" xr:uid="{B3C68D2B-7FF0-4A4F-BE6C-452FFD3B9A86}"/>
    <cellStyle name="SAPBEXfilterItem 2 4 2" xfId="4194" xr:uid="{BADF643C-7B1F-47DC-AAD9-36DBF43F6CB7}"/>
    <cellStyle name="SAPBEXfilterItem 3" xfId="3056" xr:uid="{55CFED75-56D0-456E-A9BC-2CB3D061E5F6}"/>
    <cellStyle name="SAPBEXfilterItem 3 2" xfId="5430" xr:uid="{0B6E4E49-5243-468F-827D-FFF4F5855A6D}"/>
    <cellStyle name="SAPBEXfilterItem 4" xfId="1656" xr:uid="{7BC29FEA-E576-4E4F-B57E-5D6DE5502520}"/>
    <cellStyle name="SAPBEXfilterItem 4 2" xfId="4193" xr:uid="{2B7614F3-829F-48A3-B1AB-23DA9A31AB70}"/>
    <cellStyle name="SAPBEXfilterText" xfId="88" xr:uid="{00000000-0005-0000-0000-000041030000}"/>
    <cellStyle name="SAPBEXfilterText 2" xfId="1659" xr:uid="{2EAFFB29-3F08-4266-9241-CF3B4D1C05DF}"/>
    <cellStyle name="SAPBEXfilterText 2 2" xfId="3203" xr:uid="{EBF5D647-6FFC-4536-B73D-A6D2CE56CD38}"/>
    <cellStyle name="SAPBEXfilterText 2 2 2" xfId="5577" xr:uid="{5DE59176-53CC-48B1-86F4-19B02BA80C12}"/>
    <cellStyle name="SAPBEXfilterText 2 3" xfId="3280" xr:uid="{202CDC45-E8FE-4DD6-B36E-5ABA6ED71F2F}"/>
    <cellStyle name="SAPBEXfilterText 2 3 2" xfId="5654" xr:uid="{CF9B5040-88CA-4ABE-802C-1089F4EA4FB3}"/>
    <cellStyle name="SAPBEXfilterText 2 4" xfId="4195" xr:uid="{74510BFB-F991-44D6-937A-B7CA0C9CCE57}"/>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2 2" xfId="5614" xr:uid="{61461216-0E43-4C68-9E3D-2A464F6EF117}"/>
    <cellStyle name="SAPBEXformats 2 2 3" xfId="3223" xr:uid="{C685FAC2-D748-4A2A-BF82-05F7B49B2697}"/>
    <cellStyle name="SAPBEXformats 2 2 3 2" xfId="5597" xr:uid="{DB843D10-7BB6-46F8-BD10-DBC323980825}"/>
    <cellStyle name="SAPBEXformats 2 2 4" xfId="4198" xr:uid="{F4FC0D95-A6F1-466D-915D-3C1B6D079996}"/>
    <cellStyle name="SAPBEXformats 2 3" xfId="1663" xr:uid="{4ECBCEA1-C1DE-43CA-9D78-A002EE25FEF8}"/>
    <cellStyle name="SAPBEXformats 2 3 2" xfId="3155" xr:uid="{23FFB165-B6F0-4581-893D-729ED88952E7}"/>
    <cellStyle name="SAPBEXformats 2 3 2 2" xfId="5529" xr:uid="{060C118E-308D-4055-917C-98A4F4C339CA}"/>
    <cellStyle name="SAPBEXformats 2 3 3" xfId="3237" xr:uid="{892E4439-009D-4C49-9C82-117EE0905FB5}"/>
    <cellStyle name="SAPBEXformats 2 3 3 2" xfId="5611" xr:uid="{6998E6D8-AF2C-4DFA-966E-8D67361B595B}"/>
    <cellStyle name="SAPBEXformats 2 3 4" xfId="4199" xr:uid="{C4B4DB4D-ABE7-4AAB-A923-70CE0ED01437}"/>
    <cellStyle name="SAPBEXformats 2 4" xfId="3091" xr:uid="{4EE5D656-9808-4C75-8783-D09910C08B48}"/>
    <cellStyle name="SAPBEXformats 2 4 2" xfId="5465" xr:uid="{4E9E46AD-0A06-40FC-87CE-0D746DF72377}"/>
    <cellStyle name="SAPBEXformats 2 5" xfId="3182" xr:uid="{9E6AC1C4-FDF9-439F-9C11-65E3810FBF29}"/>
    <cellStyle name="SAPBEXformats 2 5 2" xfId="5556" xr:uid="{2258ED9B-459A-4C28-B529-2EA1F86BE229}"/>
    <cellStyle name="SAPBEXformats 2 6" xfId="1661" xr:uid="{917D38CA-E680-4611-95E8-770B9227277A}"/>
    <cellStyle name="SAPBEXformats 2 6 2" xfId="4197" xr:uid="{6DD99085-EBE9-42BF-8306-8DF0051632E8}"/>
    <cellStyle name="SAPBEXformats 2 7" xfId="3359" xr:uid="{67282BB5-1606-4917-8684-1E5585FD27D7}"/>
    <cellStyle name="SAPBEXformats 3" xfId="3092" xr:uid="{F8490C7C-FD25-42A3-932C-E6CF57BAE55A}"/>
    <cellStyle name="SAPBEXformats 3 2" xfId="5466" xr:uid="{7942C92D-6291-4D06-8DD7-3654AEE528B9}"/>
    <cellStyle name="SAPBEXformats 4" xfId="3185" xr:uid="{099559A9-2D0B-434F-A77C-A1E934A5D2B3}"/>
    <cellStyle name="SAPBEXformats 4 2" xfId="5559" xr:uid="{70B640DA-1EB5-4CDA-9988-1B2528A5DC34}"/>
    <cellStyle name="SAPBEXformats 5" xfId="1660" xr:uid="{EAD56A5B-43C3-43B1-8B8E-3A885F87B1DF}"/>
    <cellStyle name="SAPBEXformats 5 2" xfId="4196" xr:uid="{5D64FC15-9DCE-4B9B-BF08-FD3B17C1DEF7}"/>
    <cellStyle name="SAPBEXformats 6" xfId="3331" xr:uid="{5FCAA5D1-3DD9-4D9A-BD23-0F19E7716CF7}"/>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2 2" xfId="5499" xr:uid="{FF42C634-587E-449C-93A8-14D549956B01}"/>
    <cellStyle name="SAPBEXheaderItem 2 2 3" xfId="3277" xr:uid="{CEF6A255-19E9-4B31-B11E-448113DEA785}"/>
    <cellStyle name="SAPBEXheaderItem 2 2 3 2" xfId="5651" xr:uid="{35074C82-2305-49C0-9B70-96C6DD9640A9}"/>
    <cellStyle name="SAPBEXheaderItem 2 2 4" xfId="4202" xr:uid="{03F1D92C-A186-4D33-9DBA-3690E7E5274C}"/>
    <cellStyle name="SAPBEXheaderItem 2 3" xfId="1667" xr:uid="{73365FD4-F9FB-4AD2-BE01-15C597FDED53}"/>
    <cellStyle name="SAPBEXheaderItem 2 3 2" xfId="3121" xr:uid="{AD57CECD-DB90-43DE-942B-3E41AFAD88EA}"/>
    <cellStyle name="SAPBEXheaderItem 2 3 2 2" xfId="5495" xr:uid="{76278D70-69E2-4A9D-AE43-8A3F7EADA814}"/>
    <cellStyle name="SAPBEXheaderItem 2 3 3" xfId="3096" xr:uid="{40DAB32C-61C6-447C-86D5-175D4A8DB09C}"/>
    <cellStyle name="SAPBEXheaderItem 2 3 3 2" xfId="5470" xr:uid="{7D75FC85-98F1-4FAF-B742-1A13BE3B8185}"/>
    <cellStyle name="SAPBEXheaderItem 2 3 4" xfId="4203" xr:uid="{A9A9D296-7004-4036-A68A-16F192BC8166}"/>
    <cellStyle name="SAPBEXheaderItem 2 4" xfId="3146" xr:uid="{8EBE583F-0268-48B3-ABB7-26D48B03AA82}"/>
    <cellStyle name="SAPBEXheaderItem 2 4 2" xfId="5520" xr:uid="{D97CD8EA-F0D9-49B1-9DEE-28B7053DCEF8}"/>
    <cellStyle name="SAPBEXheaderItem 2 5" xfId="3079" xr:uid="{82072485-BD4E-442E-BEDF-A8749C5A7F18}"/>
    <cellStyle name="SAPBEXheaderItem 2 5 2" xfId="5453" xr:uid="{310C2548-118F-4D52-AF32-53416FB1B3FB}"/>
    <cellStyle name="SAPBEXheaderItem 2 6" xfId="4201" xr:uid="{0056D81F-A7E7-4DDE-979C-1DB9460DDFBD}"/>
    <cellStyle name="SAPBEXheaderItem 3" xfId="3235" xr:uid="{D53ABB5E-3643-42E6-9B21-08EEA69DE1EA}"/>
    <cellStyle name="SAPBEXheaderItem 3 2" xfId="5609" xr:uid="{3FA59EDC-C35D-492A-A1E5-E2C345BEE200}"/>
    <cellStyle name="SAPBEXheaderItem 4" xfId="3158" xr:uid="{3DB807E6-BD30-4779-92F2-3B6DCECDC804}"/>
    <cellStyle name="SAPBEXheaderItem 4 2" xfId="5532" xr:uid="{6474D8F1-7D40-4021-AE98-F47F34D6C3A3}"/>
    <cellStyle name="SAPBEXheaderItem 5" xfId="1664" xr:uid="{3FC98029-37DE-49A6-AC7E-ABAEE4420013}"/>
    <cellStyle name="SAPBEXheaderItem 5 2" xfId="4200" xr:uid="{76086955-234F-4136-9B84-B2A917BAB332}"/>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2 2" xfId="5657" xr:uid="{414D8BB8-CFD0-4093-ABE5-B230F01524A8}"/>
    <cellStyle name="SAPBEXheaderText 2 2 3" xfId="3130" xr:uid="{9A8FBC6B-CCFC-4273-B4B0-3A71ACAE7F34}"/>
    <cellStyle name="SAPBEXheaderText 2 2 3 2" xfId="5504" xr:uid="{68B6D192-6265-4206-B800-6461CE810633}"/>
    <cellStyle name="SAPBEXheaderText 2 2 4" xfId="4206" xr:uid="{73159E38-3E44-42D4-90F8-7CE32DDD6D65}"/>
    <cellStyle name="SAPBEXheaderText 2 3" xfId="1671" xr:uid="{FEA0F069-5E53-45FC-B583-57DCFC6F8D64}"/>
    <cellStyle name="SAPBEXheaderText 2 3 2" xfId="3285" xr:uid="{A25D66E2-9BCA-4761-95A1-FFC09244C22A}"/>
    <cellStyle name="SAPBEXheaderText 2 3 2 2" xfId="5659" xr:uid="{CF1ECA2C-9F8B-4C2A-80D8-7DE6C27F9706}"/>
    <cellStyle name="SAPBEXheaderText 2 3 3" xfId="3123" xr:uid="{ED5E1908-D043-40D6-B3FE-C7C82E1ED9ED}"/>
    <cellStyle name="SAPBEXheaderText 2 3 3 2" xfId="5497" xr:uid="{C6C4D615-4000-4D89-B223-4571C24EC008}"/>
    <cellStyle name="SAPBEXheaderText 2 3 4" xfId="4207" xr:uid="{AA5DFB8A-CF90-4295-BECD-2D4FC8662B8A}"/>
    <cellStyle name="SAPBEXheaderText 2 4" xfId="3233" xr:uid="{1DB7A1FF-F92F-4D76-B70B-C94F977E8EDB}"/>
    <cellStyle name="SAPBEXheaderText 2 4 2" xfId="5607" xr:uid="{2F5E3676-ECC9-4ECC-BBD0-60C24C6B4617}"/>
    <cellStyle name="SAPBEXheaderText 2 5" xfId="3221" xr:uid="{7D6BF8C5-3C2A-483B-9B40-F49916D94FD9}"/>
    <cellStyle name="SAPBEXheaderText 2 5 2" xfId="5595" xr:uid="{6B268ADE-4B28-4829-A717-CD84B50FF19D}"/>
    <cellStyle name="SAPBEXheaderText 2 6" xfId="4205" xr:uid="{E6342F36-CE35-47B4-981D-E57A7C13B659}"/>
    <cellStyle name="SAPBEXheaderText 3" xfId="3144" xr:uid="{7B55D53C-9EA3-4CF5-8157-D2F5E09B5BC5}"/>
    <cellStyle name="SAPBEXheaderText 3 2" xfId="5518" xr:uid="{4AABACDB-15FD-4D53-81ED-54DEF692B57A}"/>
    <cellStyle name="SAPBEXheaderText 4" xfId="3073" xr:uid="{FD02BF4F-842A-408B-8730-FBFD970C2019}"/>
    <cellStyle name="SAPBEXheaderText 4 2" xfId="5447" xr:uid="{5BB37F44-B6EC-4B48-883B-1C857B6C8E7E}"/>
    <cellStyle name="SAPBEXheaderText 5" xfId="1668" xr:uid="{6B0897FD-BAE9-4299-B132-3D800C1B68F2}"/>
    <cellStyle name="SAPBEXheaderText 5 2" xfId="4204" xr:uid="{941FF39E-0ACD-4884-9315-BD8014E4EBCF}"/>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2 2" xfId="5650" xr:uid="{67C54598-EA0C-4A8E-8E78-522D91B16776}"/>
    <cellStyle name="SAPBEXHLevel0 2 2 3" xfId="3065" xr:uid="{E914C898-D2BD-4BBF-BB68-AB6CC65734FD}"/>
    <cellStyle name="SAPBEXHLevel0 2 2 3 2" xfId="5439" xr:uid="{22420A2A-5B0E-4498-81BF-C3FCF8DF09C6}"/>
    <cellStyle name="SAPBEXHLevel0 2 2 4" xfId="4210" xr:uid="{4D2D2032-CD87-4438-A872-7A01B9E76135}"/>
    <cellStyle name="SAPBEXHLevel0 2 3" xfId="1675" xr:uid="{B27FC2F0-F263-4D18-879B-CF196FB0A6DE}"/>
    <cellStyle name="SAPBEXHLevel0 2 3 2" xfId="3057" xr:uid="{157B5CCA-3C69-47DC-9831-7EB07731AB6B}"/>
    <cellStyle name="SAPBEXHLevel0 2 3 2 2" xfId="5431" xr:uid="{98DD41C2-3EF9-48BA-9CEF-3CE9FEAAC7D4}"/>
    <cellStyle name="SAPBEXHLevel0 2 3 3" xfId="3067" xr:uid="{F6C17396-4025-4F47-9D88-B4D2F7AC8553}"/>
    <cellStyle name="SAPBEXHLevel0 2 3 3 2" xfId="5441" xr:uid="{6AF87A54-8310-4CD2-916C-989E45D03941}"/>
    <cellStyle name="SAPBEXHLevel0 2 3 4" xfId="4211" xr:uid="{1E425DBC-497B-488F-B450-7A39EE11CEF7}"/>
    <cellStyle name="SAPBEXHLevel0 2 4" xfId="3163" xr:uid="{C7A02F57-6BF0-4D0F-A1EF-52AB2D4AC8AD}"/>
    <cellStyle name="SAPBEXHLevel0 2 4 2" xfId="5537" xr:uid="{F15E12A2-C7BA-4164-B6E5-0AED0D55DCBC}"/>
    <cellStyle name="SAPBEXHLevel0 2 5" xfId="3234" xr:uid="{37AA15B5-E5C6-44D9-BCE9-E15CB5D70551}"/>
    <cellStyle name="SAPBEXHLevel0 2 5 2" xfId="5608" xr:uid="{546F3025-87DE-42C2-9D8D-8166404DE6A6}"/>
    <cellStyle name="SAPBEXHLevel0 2 6" xfId="1673" xr:uid="{4FFD3559-416C-4418-913E-589139F47BC8}"/>
    <cellStyle name="SAPBEXHLevel0 2 6 2" xfId="4209" xr:uid="{1E34678E-500A-48BF-A05B-21D1AC0CA4C2}"/>
    <cellStyle name="SAPBEXHLevel0 2 7" xfId="3831" xr:uid="{10861CCE-96AA-436F-8123-73632B7080AE}"/>
    <cellStyle name="SAPBEXHLevel0 3" xfId="3054" xr:uid="{5482EA0F-F472-4C49-9A3B-40D951BDFCC5}"/>
    <cellStyle name="SAPBEXHLevel0 3 2" xfId="5428" xr:uid="{E371F977-85F5-4832-B8D4-A1DB094B50F7}"/>
    <cellStyle name="SAPBEXHLevel0 4" xfId="3086" xr:uid="{7D43D4A9-CF33-4142-92D2-E01DEE52393D}"/>
    <cellStyle name="SAPBEXHLevel0 4 2" xfId="5460" xr:uid="{CE9E4384-1910-450D-B6D8-4CEDE851F24F}"/>
    <cellStyle name="SAPBEXHLevel0 5" xfId="1672" xr:uid="{260F3BE1-1942-46A2-A562-B5B766064538}"/>
    <cellStyle name="SAPBEXHLevel0 5 2" xfId="4208" xr:uid="{A23D882A-90AE-4A45-AF82-1161667287CC}"/>
    <cellStyle name="SAPBEXHLevel0 6" xfId="3332" xr:uid="{F3F976E6-7CF9-44FB-8D7E-4ADF0B963DA8}"/>
    <cellStyle name="SAPBEXHLevel0X" xfId="93" xr:uid="{00000000-0005-0000-0000-000047030000}"/>
    <cellStyle name="SAPBEXHLevel0X 2" xfId="934" xr:uid="{813EE4E2-02AD-4BA4-B4E0-FB3EBA2FA67B}"/>
    <cellStyle name="SAPBEXHLevel0X 2 2" xfId="3224" xr:uid="{8F8CCF87-FF13-4FCF-8670-1B867124CC4C}"/>
    <cellStyle name="SAPBEXHLevel0X 2 2 2" xfId="5598" xr:uid="{93707180-4E41-4695-86AA-9258B552ACEA}"/>
    <cellStyle name="SAPBEXHLevel0X 2 3" xfId="3219" xr:uid="{D8C54BDF-2670-4CE5-B37F-B38527CA0278}"/>
    <cellStyle name="SAPBEXHLevel0X 2 3 2" xfId="5593" xr:uid="{41B27FAC-2F4B-454D-9C00-FDFE2E2788FB}"/>
    <cellStyle name="SAPBEXHLevel0X 2 4" xfId="1677" xr:uid="{32B63010-329F-4D76-8A7F-9FD229022CDF}"/>
    <cellStyle name="SAPBEXHLevel0X 2 4 2" xfId="4213" xr:uid="{3A448438-42D0-413C-AAA4-3538A5A2A881}"/>
    <cellStyle name="SAPBEXHLevel0X 2 5" xfId="3832" xr:uid="{59FDBCFC-53B4-4141-BECF-756F00B25457}"/>
    <cellStyle name="SAPBEXHLevel0X 3" xfId="3199" xr:uid="{EEAFB0A1-DEB3-4A98-875C-62B4CB6B81A9}"/>
    <cellStyle name="SAPBEXHLevel0X 3 2" xfId="5573" xr:uid="{2F620243-F1BE-4A4B-A50C-BAC29950D417}"/>
    <cellStyle name="SAPBEXHLevel0X 4" xfId="3193" xr:uid="{DCBA5B0E-57AA-4F1F-944D-44CB4BBA7ECC}"/>
    <cellStyle name="SAPBEXHLevel0X 4 2" xfId="5567" xr:uid="{FD762F34-C532-4821-AF39-F44AD444FB20}"/>
    <cellStyle name="SAPBEXHLevel0X 5" xfId="1676" xr:uid="{2B51D8E9-D1A4-403B-B2D6-36E138A0549F}"/>
    <cellStyle name="SAPBEXHLevel0X 5 2" xfId="4212" xr:uid="{B2398A4B-4FBD-4021-B9DF-43FE3BE8297B}"/>
    <cellStyle name="SAPBEXHLevel0X 6" xfId="3333" xr:uid="{3CA242C7-29FF-43C4-93C8-8237320BEBB9}"/>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2 2" xfId="5562" xr:uid="{C05670E2-8557-4329-A35F-B2CB9C8977B3}"/>
    <cellStyle name="SAPBEXHLevel1 2 2 3" xfId="3216" xr:uid="{D96BDD4F-CBA9-41F6-AFCD-C9E5F4E88061}"/>
    <cellStyle name="SAPBEXHLevel1 2 2 3 2" xfId="5590" xr:uid="{4B98FEE1-E63E-42DE-A728-A17C2392D67A}"/>
    <cellStyle name="SAPBEXHLevel1 2 2 4" xfId="4216" xr:uid="{C503C903-EF2D-4CE5-8CF0-60915A1849C1}"/>
    <cellStyle name="SAPBEXHLevel1 2 3" xfId="1681" xr:uid="{81F47840-BE41-487F-8D39-AC08035EE070}"/>
    <cellStyle name="SAPBEXHLevel1 2 3 2" xfId="3061" xr:uid="{DC77A17B-E078-43F2-8B44-84E2BEF2B92B}"/>
    <cellStyle name="SAPBEXHLevel1 2 3 2 2" xfId="5435" xr:uid="{847C2E62-C60A-41D5-A260-087FD74DB7A6}"/>
    <cellStyle name="SAPBEXHLevel1 2 3 3" xfId="3179" xr:uid="{1B4A4CE9-03F6-48EE-8A89-03514D11A30B}"/>
    <cellStyle name="SAPBEXHLevel1 2 3 3 2" xfId="5553" xr:uid="{FAFFB840-C00D-40FE-8EAB-3713BF2DAB3E}"/>
    <cellStyle name="SAPBEXHLevel1 2 3 4" xfId="4217" xr:uid="{D0219CC4-9FFA-41D3-8883-6E6FD828D63E}"/>
    <cellStyle name="SAPBEXHLevel1 2 4" xfId="3226" xr:uid="{8ABAB0FD-D553-443E-A739-3BCA558E441E}"/>
    <cellStyle name="SAPBEXHLevel1 2 4 2" xfId="5600" xr:uid="{85407F7F-98BC-40E0-8AC7-AF5B0FB7678A}"/>
    <cellStyle name="SAPBEXHLevel1 2 5" xfId="3072" xr:uid="{6A09DDA2-6E4D-409D-962E-F08B34156114}"/>
    <cellStyle name="SAPBEXHLevel1 2 5 2" xfId="5446" xr:uid="{F44605D7-3459-4E22-A41F-008BA6B8B497}"/>
    <cellStyle name="SAPBEXHLevel1 2 6" xfId="1679" xr:uid="{B67C742D-F57F-428E-985D-E5EAFEE208DC}"/>
    <cellStyle name="SAPBEXHLevel1 2 6 2" xfId="4215" xr:uid="{828776C1-509B-4ABE-8BED-4F6EBF21ED2B}"/>
    <cellStyle name="SAPBEXHLevel1 2 7" xfId="3833" xr:uid="{B103F903-BAE2-4AE8-8E68-8E73ED73E25F}"/>
    <cellStyle name="SAPBEXHLevel1 3" xfId="3281" xr:uid="{BA804709-4A62-4CB3-BA1A-E9A6DDE4BCBF}"/>
    <cellStyle name="SAPBEXHLevel1 3 2" xfId="5655" xr:uid="{91C5EA0F-4F11-4D36-B0E1-B0B387E9720B}"/>
    <cellStyle name="SAPBEXHLevel1 4" xfId="3242" xr:uid="{F31E819A-0659-483B-8D96-6110D3190870}"/>
    <cellStyle name="SAPBEXHLevel1 4 2" xfId="5616" xr:uid="{2907E35E-5ECF-44ED-B12D-F1703BC9ECB3}"/>
    <cellStyle name="SAPBEXHLevel1 5" xfId="1678" xr:uid="{62258D7D-8031-45D0-90DB-1C1F40C782D3}"/>
    <cellStyle name="SAPBEXHLevel1 5 2" xfId="4214" xr:uid="{2F4A9481-9E6A-4F97-B4F3-B169FE04D6AA}"/>
    <cellStyle name="SAPBEXHLevel1 6" xfId="3334" xr:uid="{F2DE6417-491D-41F8-8ED7-F4751EAE75B6}"/>
    <cellStyle name="SAPBEXHLevel1X" xfId="95" xr:uid="{00000000-0005-0000-0000-000049030000}"/>
    <cellStyle name="SAPBEXHLevel1X 2" xfId="936" xr:uid="{4198AE00-CB9B-4A91-9629-87766F783E40}"/>
    <cellStyle name="SAPBEXHLevel1X 2 2" xfId="3132" xr:uid="{F6549A4C-F75A-40FC-A0C6-95A2F56842B1}"/>
    <cellStyle name="SAPBEXHLevel1X 2 2 2" xfId="5506" xr:uid="{DBBAAEF4-E339-4A4D-B28A-9A21B98FBBE6}"/>
    <cellStyle name="SAPBEXHLevel1X 2 3" xfId="3102" xr:uid="{D401DEA8-3682-4F5A-9E5C-43DD484DBCA8}"/>
    <cellStyle name="SAPBEXHLevel1X 2 3 2" xfId="5476" xr:uid="{72EDAC8F-2CC7-405D-99EB-8802383E58E4}"/>
    <cellStyle name="SAPBEXHLevel1X 2 4" xfId="1683" xr:uid="{EB5E3A6F-DCF9-4D74-81D2-AB8762A7BC6A}"/>
    <cellStyle name="SAPBEXHLevel1X 2 4 2" xfId="4219" xr:uid="{EDDE5062-6C15-42B9-B5CE-E96F8A9505E0}"/>
    <cellStyle name="SAPBEXHLevel1X 2 5" xfId="3834" xr:uid="{294E6A77-0425-410C-9907-794F42C9D273}"/>
    <cellStyle name="SAPBEXHLevel1X 3" xfId="3085" xr:uid="{F2A2836D-3FDF-4231-8FF4-02AB8ECB1EBB}"/>
    <cellStyle name="SAPBEXHLevel1X 3 2" xfId="5459" xr:uid="{11497F1E-4B8C-4C24-8875-966C5931BC66}"/>
    <cellStyle name="SAPBEXHLevel1X 4" xfId="3264" xr:uid="{63D45063-636F-489B-8378-B22C4F0AD139}"/>
    <cellStyle name="SAPBEXHLevel1X 4 2" xfId="5638" xr:uid="{A795B233-653E-4C8E-97E1-17B9B016D817}"/>
    <cellStyle name="SAPBEXHLevel1X 5" xfId="1682" xr:uid="{7AA82E9D-E1D7-4196-894E-EC1CD17581F1}"/>
    <cellStyle name="SAPBEXHLevel1X 5 2" xfId="4218" xr:uid="{BEE03B4C-2FC9-42A2-BBFE-5AC636401789}"/>
    <cellStyle name="SAPBEXHLevel1X 6" xfId="3335" xr:uid="{31D5C3FD-8E9E-4C29-BAAE-3A20BBE22289}"/>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2 2" xfId="5563" xr:uid="{E88E69B4-FF6E-41D8-B889-A040036B4841}"/>
    <cellStyle name="SAPBEXHLevel2 2 2 3" xfId="3266" xr:uid="{3EF86291-25F5-4611-B950-C58FB3E48C6B}"/>
    <cellStyle name="SAPBEXHLevel2 2 2 3 2" xfId="5640" xr:uid="{B2316DDC-4572-4D63-A615-7C32308608E1}"/>
    <cellStyle name="SAPBEXHLevel2 2 2 4" xfId="4222" xr:uid="{5E128F58-B43F-405F-AF9B-25445ADE457F}"/>
    <cellStyle name="SAPBEXHLevel2 2 3" xfId="1687" xr:uid="{F3A6212E-BBDC-41EB-AE04-C8C0D8FB7DD3}"/>
    <cellStyle name="SAPBEXHLevel2 2 3 2" xfId="3152" xr:uid="{7BC8A612-3A88-44FD-BD08-93C1BB2DEDD8}"/>
    <cellStyle name="SAPBEXHLevel2 2 3 2 2" xfId="5526" xr:uid="{CC58880A-7E69-4CE8-B8DF-ECA3DD796FF0}"/>
    <cellStyle name="SAPBEXHLevel2 2 3 3" xfId="3077" xr:uid="{1C8FA20C-B05D-4A71-9B83-0926A2EB85AF}"/>
    <cellStyle name="SAPBEXHLevel2 2 3 3 2" xfId="5451" xr:uid="{26D2DD2A-35B5-426D-A957-E3D7B259203A}"/>
    <cellStyle name="SAPBEXHLevel2 2 3 4" xfId="4223" xr:uid="{3520AE4C-F75E-4B47-8A17-AEAE975D1F34}"/>
    <cellStyle name="SAPBEXHLevel2 2 4" xfId="3094" xr:uid="{2187196E-C82C-47D1-84EA-3DF46AABC06A}"/>
    <cellStyle name="SAPBEXHLevel2 2 4 2" xfId="5468" xr:uid="{9CA45251-E5ED-47E0-923A-EFAFF46F275D}"/>
    <cellStyle name="SAPBEXHLevel2 2 5" xfId="3197" xr:uid="{12B87643-93D9-4BF2-8E1C-D6B4D2EAD30F}"/>
    <cellStyle name="SAPBEXHLevel2 2 5 2" xfId="5571" xr:uid="{DD81B9A2-E5BB-4969-B408-3F39E5E837D3}"/>
    <cellStyle name="SAPBEXHLevel2 2 6" xfId="1685" xr:uid="{2D80E795-DAC9-46F1-B95C-C10036BC1501}"/>
    <cellStyle name="SAPBEXHLevel2 2 6 2" xfId="4221" xr:uid="{864D8988-4A80-4744-925F-84A66B7DB089}"/>
    <cellStyle name="SAPBEXHLevel2 2 7" xfId="3835" xr:uid="{B1D10EC1-6262-4B66-BCF4-60A8275FB038}"/>
    <cellStyle name="SAPBEXHLevel2 3" xfId="3258" xr:uid="{CD214021-66A2-4D77-9F80-FA952FB153DD}"/>
    <cellStyle name="SAPBEXHLevel2 3 2" xfId="5632" xr:uid="{D7C5CDA5-0410-4CFC-813C-D37681F2C024}"/>
    <cellStyle name="SAPBEXHLevel2 4" xfId="3214" xr:uid="{4461AEE9-A85A-443E-BE2A-40891D7BE9F5}"/>
    <cellStyle name="SAPBEXHLevel2 4 2" xfId="5588" xr:uid="{B9348CC0-2B83-4E8D-9CBF-6FA39A089771}"/>
    <cellStyle name="SAPBEXHLevel2 5" xfId="1684" xr:uid="{2D1B3528-73AD-4F5B-98F1-AAD6A1F325EB}"/>
    <cellStyle name="SAPBEXHLevel2 5 2" xfId="4220" xr:uid="{7C4C8ED6-4497-4B77-A1DB-F86071B08271}"/>
    <cellStyle name="SAPBEXHLevel2 6" xfId="3336" xr:uid="{5A6C6A95-81A8-4D56-BF1B-C1457391BA84}"/>
    <cellStyle name="SAPBEXHLevel2X" xfId="97" xr:uid="{00000000-0005-0000-0000-00004B030000}"/>
    <cellStyle name="SAPBEXHLevel2X 2" xfId="938" xr:uid="{A67F28C8-8B88-4CF6-963E-478BFA3751FA}"/>
    <cellStyle name="SAPBEXHLevel2X 2 2" xfId="3231" xr:uid="{C1CA2D7D-33F5-4B52-B31C-3511AAFC3784}"/>
    <cellStyle name="SAPBEXHLevel2X 2 2 2" xfId="5605" xr:uid="{21CD9EE5-8364-4A53-B3F3-D89BF0D4E24F}"/>
    <cellStyle name="SAPBEXHLevel2X 2 3" xfId="3161" xr:uid="{47EB5110-FB10-4FB0-B4FB-DAD9B141F86B}"/>
    <cellStyle name="SAPBEXHLevel2X 2 3 2" xfId="5535" xr:uid="{1A1DDD78-426F-4A66-8A86-6CAA53908265}"/>
    <cellStyle name="SAPBEXHLevel2X 2 4" xfId="1689" xr:uid="{BDAA82C9-BCFF-408F-9D6B-51E125A3265C}"/>
    <cellStyle name="SAPBEXHLevel2X 2 4 2" xfId="4225" xr:uid="{3EEE0C88-04D1-48C2-AB70-9A4DBE2B576F}"/>
    <cellStyle name="SAPBEXHLevel2X 2 5" xfId="3836" xr:uid="{536E0248-1CD0-4C82-AA71-79C9F5BC9524}"/>
    <cellStyle name="SAPBEXHLevel2X 3" xfId="3139" xr:uid="{BBF79FAF-D7FA-4F3D-AFB8-A253EAB0BBEE}"/>
    <cellStyle name="SAPBEXHLevel2X 3 2" xfId="5513" xr:uid="{7AE0BC09-4275-42CE-9A2C-69CB9FF055DC}"/>
    <cellStyle name="SAPBEXHLevel2X 4" xfId="3167" xr:uid="{85558F91-DA11-4406-A70E-BFF59C320976}"/>
    <cellStyle name="SAPBEXHLevel2X 4 2" xfId="5541" xr:uid="{3903588A-50A4-4DF7-8BD5-D0E427AFC13A}"/>
    <cellStyle name="SAPBEXHLevel2X 5" xfId="1688" xr:uid="{F72307C4-13D2-4B84-8999-A0614543A787}"/>
    <cellStyle name="SAPBEXHLevel2X 5 2" xfId="4224" xr:uid="{10A0FB65-B1F9-4E42-B07C-D2DFFAF910F3}"/>
    <cellStyle name="SAPBEXHLevel2X 6" xfId="3337" xr:uid="{E399A763-B999-45DC-B044-7BA0F070C7AE}"/>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2 2" xfId="5427" xr:uid="{93879C2C-F563-468A-8A9C-BC3E5484DED3}"/>
    <cellStyle name="SAPBEXHLevel3 2 2 3" xfId="3090" xr:uid="{7835B5FF-CBBC-471F-841D-A7E421953FC2}"/>
    <cellStyle name="SAPBEXHLevel3 2 2 3 2" xfId="5464" xr:uid="{851E7CB1-8D52-4AA5-8A2D-83DE5397B6D0}"/>
    <cellStyle name="SAPBEXHLevel3 2 2 4" xfId="4228" xr:uid="{73056ECB-676D-4AEB-A9AE-35D66F75E7DA}"/>
    <cellStyle name="SAPBEXHLevel3 2 3" xfId="1693" xr:uid="{EEC42B18-8434-4A9C-8573-47B77FB10DB1}"/>
    <cellStyle name="SAPBEXHLevel3 2 3 2" xfId="3147" xr:uid="{79AA4573-92F1-4125-AA13-F58437461D4A}"/>
    <cellStyle name="SAPBEXHLevel3 2 3 2 2" xfId="5521" xr:uid="{D22F378C-6803-49C8-A65C-8C589D64BDB1}"/>
    <cellStyle name="SAPBEXHLevel3 2 3 3" xfId="3215" xr:uid="{20608DAD-DC2E-468B-8444-938DDE98C1C1}"/>
    <cellStyle name="SAPBEXHLevel3 2 3 3 2" xfId="5589" xr:uid="{4182BC22-81C1-4912-86D0-C9AB0990D2E6}"/>
    <cellStyle name="SAPBEXHLevel3 2 3 4" xfId="4229" xr:uid="{9BE93428-DA7B-44DA-8326-9D51E208A732}"/>
    <cellStyle name="SAPBEXHLevel3 2 4" xfId="3238" xr:uid="{F81D12E0-72B9-4A7C-A99E-4C90C4A6772A}"/>
    <cellStyle name="SAPBEXHLevel3 2 4 2" xfId="5612" xr:uid="{42A12FBD-EA5F-4104-8BCB-C9494ADE8ED5}"/>
    <cellStyle name="SAPBEXHLevel3 2 5" xfId="3248" xr:uid="{C7E5924D-95F4-4D23-B446-41703BF07A32}"/>
    <cellStyle name="SAPBEXHLevel3 2 5 2" xfId="5622" xr:uid="{51442A61-18FB-4A3E-AAE5-57BEA19ADC2E}"/>
    <cellStyle name="SAPBEXHLevel3 2 6" xfId="1691" xr:uid="{38D6B4A2-C277-49D6-A7DD-DF7D6215FF46}"/>
    <cellStyle name="SAPBEXHLevel3 2 6 2" xfId="4227" xr:uid="{7F763750-FAE2-4BBA-BD0C-A2E9785C09D9}"/>
    <cellStyle name="SAPBEXHLevel3 2 7" xfId="3837" xr:uid="{07C7C0F2-0DEE-4008-A72F-A12B43223F81}"/>
    <cellStyle name="SAPBEXHLevel3 3" xfId="3050" xr:uid="{194FD71D-4B6A-45DD-B082-5E5267BCB116}"/>
    <cellStyle name="SAPBEXHLevel3 3 2" xfId="5424" xr:uid="{8CA14961-AB86-4EF5-BCA4-2D0AC3043194}"/>
    <cellStyle name="SAPBEXHLevel3 4" xfId="3252" xr:uid="{3002B438-73DC-41D3-ABBB-FA217E67C2B0}"/>
    <cellStyle name="SAPBEXHLevel3 4 2" xfId="5626" xr:uid="{12BFA2FC-A92D-4A71-9E1D-57BAC462DB0A}"/>
    <cellStyle name="SAPBEXHLevel3 5" xfId="1690" xr:uid="{8B81F412-77FC-4173-9B40-8D37A3A8E7E9}"/>
    <cellStyle name="SAPBEXHLevel3 5 2" xfId="4226" xr:uid="{EF6B7FAF-9FF3-4BD9-A1CD-D459ADE22901}"/>
    <cellStyle name="SAPBEXHLevel3 6" xfId="3338" xr:uid="{3F68943A-8C04-43FC-82FE-EBBB74874617}"/>
    <cellStyle name="SAPBEXHLevel3X" xfId="99" xr:uid="{00000000-0005-0000-0000-00004D030000}"/>
    <cellStyle name="SAPBEXHLevel3X 2" xfId="940" xr:uid="{16EE4387-87B1-4194-BBF1-16E8DA5257CE}"/>
    <cellStyle name="SAPBEXHLevel3X 2 2" xfId="3137" xr:uid="{062B4B9E-5E32-4305-9261-4C98C71F730F}"/>
    <cellStyle name="SAPBEXHLevel3X 2 2 2" xfId="5511" xr:uid="{36F4BC2A-99F3-4C12-B398-8794E5ED9AB8}"/>
    <cellStyle name="SAPBEXHLevel3X 2 3" xfId="3062" xr:uid="{B74864E9-5A7E-4129-9466-C1FC17D3F159}"/>
    <cellStyle name="SAPBEXHLevel3X 2 3 2" xfId="5436" xr:uid="{86D097EE-7D68-4033-8FD7-B81A03480E59}"/>
    <cellStyle name="SAPBEXHLevel3X 2 4" xfId="1695" xr:uid="{97CC3850-8912-44A7-AECC-9B7D5CBE139B}"/>
    <cellStyle name="SAPBEXHLevel3X 2 4 2" xfId="4231" xr:uid="{5D101530-DF46-4C6E-A20D-A34DB3159139}"/>
    <cellStyle name="SAPBEXHLevel3X 2 5" xfId="3838" xr:uid="{03033A44-CE05-43B4-8820-32A49FF15A53}"/>
    <cellStyle name="SAPBEXHLevel3X 3" xfId="3111" xr:uid="{0BA86707-23F3-4FF7-B9DD-0B363DA9B6C7}"/>
    <cellStyle name="SAPBEXHLevel3X 3 2" xfId="5485" xr:uid="{4021B919-FFF4-4F2C-A1F1-C027A61EC350}"/>
    <cellStyle name="SAPBEXHLevel3X 4" xfId="3150" xr:uid="{E96530CB-15B7-4064-A42B-A5CC62FB4C40}"/>
    <cellStyle name="SAPBEXHLevel3X 4 2" xfId="5524" xr:uid="{A691ACCD-A71D-4A43-B6D2-40725994FEBA}"/>
    <cellStyle name="SAPBEXHLevel3X 5" xfId="1694" xr:uid="{59CD1ED2-1588-4CDF-B9BC-DE2D6DB8967E}"/>
    <cellStyle name="SAPBEXHLevel3X 5 2" xfId="4230" xr:uid="{28BFA658-AD8E-4870-BF1C-9275F7F801FC}"/>
    <cellStyle name="SAPBEXHLevel3X 6" xfId="3339" xr:uid="{D86B91FE-C9AE-479B-BF00-715290AB56AA}"/>
    <cellStyle name="SAPBEXinputData" xfId="100" xr:uid="{00000000-0005-0000-0000-00004E030000}"/>
    <cellStyle name="SAPBEXinputData 10" xfId="2567" xr:uid="{AAF63542-08EA-4DE3-B8EC-4EEC7ECD119E}"/>
    <cellStyle name="SAPBEXinputData 10 2" xfId="5002" xr:uid="{40BBF454-2344-42D9-8BDD-C08AFCFE26F5}"/>
    <cellStyle name="SAPBEXinputData 11" xfId="1696" xr:uid="{1A579113-A5AE-4617-B77A-69AB844094E5}"/>
    <cellStyle name="SAPBEXinputData 11 2" xfId="4232" xr:uid="{3922B5AA-7000-45D0-A53E-C0274740EBF3}"/>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2 2 2" xfId="5372" xr:uid="{DDCEC28C-1640-40A5-A37C-36B58BBAE962}"/>
    <cellStyle name="SAPBEXinputData 3 2 2 2 2 2 3" xfId="4616" xr:uid="{C0CAE623-7AB2-4916-8DAE-6397F20999A4}"/>
    <cellStyle name="SAPBEXinputData 3 2 2 2 2 3" xfId="2572" xr:uid="{DDF15937-116F-432B-9703-DA44E538CD8C}"/>
    <cellStyle name="SAPBEXinputData 3 2 2 2 2 3 2" xfId="5007" xr:uid="{FD562959-C2F8-40A4-A6F8-1C87B4175A9E}"/>
    <cellStyle name="SAPBEXinputData 3 2 2 2 2 4" xfId="4237" xr:uid="{277F3E23-D12E-4FA7-9EA7-9A0C20DD5BE4}"/>
    <cellStyle name="SAPBEXinputData 3 2 2 2 3" xfId="1929" xr:uid="{49B078E0-2BC9-4B68-AA2D-1BF2B55605CA}"/>
    <cellStyle name="SAPBEXinputData 3 2 2 2 3 2" xfId="2767" xr:uid="{96195523-41E3-4534-8D1C-3B8A9D18A796}"/>
    <cellStyle name="SAPBEXinputData 3 2 2 2 3 2 2" xfId="5202" xr:uid="{45D6AB71-934F-441F-8E21-3CC6BC25ECD9}"/>
    <cellStyle name="SAPBEXinputData 3 2 2 2 3 3" xfId="4446" xr:uid="{5014F3C8-4235-4236-88C1-5BCE6198C13E}"/>
    <cellStyle name="SAPBEXinputData 3 2 2 2 4" xfId="2571" xr:uid="{4F49B3A6-CE7E-4BB1-84C6-F1422AD08AD9}"/>
    <cellStyle name="SAPBEXinputData 3 2 2 2 4 2" xfId="5006" xr:uid="{6A8EBEBB-3E4D-46EB-A061-C8E5F2EB75AC}"/>
    <cellStyle name="SAPBEXinputData 3 2 2 2 5" xfId="4236" xr:uid="{4BBABC54-B07C-4B9F-8B98-4AD95E165BAD}"/>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2 2 2" xfId="5373" xr:uid="{B0404280-37D3-4F23-B2C8-04BE2818D5B4}"/>
    <cellStyle name="SAPBEXinputData 3 2 2 3 2 2 3" xfId="4617" xr:uid="{A6BEF6DC-749A-4D71-9186-5B9BB8BBEB2C}"/>
    <cellStyle name="SAPBEXinputData 3 2 2 3 2 3" xfId="2574" xr:uid="{E089D064-D85F-48D3-AD62-2DDD538D7EAD}"/>
    <cellStyle name="SAPBEXinputData 3 2 2 3 2 3 2" xfId="5009" xr:uid="{30EF3464-27AF-4BC0-8AB0-298504C27121}"/>
    <cellStyle name="SAPBEXinputData 3 2 2 3 2 4" xfId="4239" xr:uid="{1CD1E717-D5C2-475C-9548-355A0DA68F52}"/>
    <cellStyle name="SAPBEXinputData 3 2 2 3 3" xfId="1930" xr:uid="{E589F60E-E408-40EF-9D5D-2D815D389A79}"/>
    <cellStyle name="SAPBEXinputData 3 2 2 3 3 2" xfId="2768" xr:uid="{71A7BD67-A496-4D25-8D8F-8DD2DE6537D9}"/>
    <cellStyle name="SAPBEXinputData 3 2 2 3 3 2 2" xfId="5203" xr:uid="{CAF18B6C-772A-4814-9127-09308595FD0E}"/>
    <cellStyle name="SAPBEXinputData 3 2 2 3 3 3" xfId="4447" xr:uid="{E289F265-8249-4A53-B1FB-91725068B0C3}"/>
    <cellStyle name="SAPBEXinputData 3 2 2 3 4" xfId="2573" xr:uid="{EA3EEF08-16BD-4672-8273-2462D1EC20A8}"/>
    <cellStyle name="SAPBEXinputData 3 2 2 3 4 2" xfId="5008" xr:uid="{835FEAB2-C8CD-487A-9EBE-5432BA231791}"/>
    <cellStyle name="SAPBEXinputData 3 2 2 3 5" xfId="4238" xr:uid="{5FF0F830-6FBE-4442-B60D-B8B18299EFF3}"/>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2 2 2" xfId="5371" xr:uid="{3BBED34C-48DD-419B-8884-33839BCE7F34}"/>
    <cellStyle name="SAPBEXinputData 3 2 2 4 2 3" xfId="4615" xr:uid="{C2D32AE8-8BDB-405E-9E58-6301724E09AC}"/>
    <cellStyle name="SAPBEXinputData 3 2 2 4 3" xfId="2575" xr:uid="{99635248-C55F-4E76-A7E0-4B72064230DB}"/>
    <cellStyle name="SAPBEXinputData 3 2 2 4 3 2" xfId="5010" xr:uid="{92230EFB-8ED3-4940-8F2F-C6BFE3AEB6E7}"/>
    <cellStyle name="SAPBEXinputData 3 2 2 4 4" xfId="4240" xr:uid="{F0E69322-ABA2-48BE-BBBA-2ABF2F5AE142}"/>
    <cellStyle name="SAPBEXinputData 3 2 2 5" xfId="1928" xr:uid="{09E99A3D-B8EA-4B58-B0AC-44996109097B}"/>
    <cellStyle name="SAPBEXinputData 3 2 2 5 2" xfId="2766" xr:uid="{47821799-FA36-45BE-AC38-9F0F527D012D}"/>
    <cellStyle name="SAPBEXinputData 3 2 2 5 2 2" xfId="5201" xr:uid="{95B6E774-D7BC-450E-8FD1-C8AE0BCBCAA4}"/>
    <cellStyle name="SAPBEXinputData 3 2 2 5 3" xfId="4445" xr:uid="{5AACCB15-39F8-46E0-A61A-3C698746D268}"/>
    <cellStyle name="SAPBEXinputData 3 2 2 6" xfId="2570" xr:uid="{0A2A4471-46F4-443C-B9E9-695CB7C0620E}"/>
    <cellStyle name="SAPBEXinputData 3 2 2 6 2" xfId="5005" xr:uid="{0A3FE3F9-1DA1-444F-AF10-E57F35D4718A}"/>
    <cellStyle name="SAPBEXinputData 3 2 2 7" xfId="4235" xr:uid="{DAEE97A7-95D4-4661-83C9-BCEA2E4E18A2}"/>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2 2 2" xfId="5374" xr:uid="{8F5ED226-3E97-4137-8AEC-9EE5760573A8}"/>
    <cellStyle name="SAPBEXinputData 3 2 3 2 2 3" xfId="4618" xr:uid="{742A945F-3681-44AB-9E0B-358790743963}"/>
    <cellStyle name="SAPBEXinputData 3 2 3 2 3" xfId="2577" xr:uid="{FCC10257-E003-4A50-8083-40E0B47C3C8C}"/>
    <cellStyle name="SAPBEXinputData 3 2 3 2 3 2" xfId="5012" xr:uid="{BC2FE3D1-8385-481A-86DC-2E9E101B3B26}"/>
    <cellStyle name="SAPBEXinputData 3 2 3 2 4" xfId="4242" xr:uid="{66CB0AE3-05C5-4A4B-9BF1-072609AE29FA}"/>
    <cellStyle name="SAPBEXinputData 3 2 3 3" xfId="1931" xr:uid="{39C9F305-08C7-4C07-830C-59EBC22A23AC}"/>
    <cellStyle name="SAPBEXinputData 3 2 3 3 2" xfId="2769" xr:uid="{77B45266-43A8-46A3-910E-3DA7B6CA3299}"/>
    <cellStyle name="SAPBEXinputData 3 2 3 3 2 2" xfId="5204" xr:uid="{35E3867F-BA9E-434E-8528-6F003398E209}"/>
    <cellStyle name="SAPBEXinputData 3 2 3 3 3" xfId="4448" xr:uid="{0525F4D4-60FE-4C76-BBD1-69E662231B57}"/>
    <cellStyle name="SAPBEXinputData 3 2 3 4" xfId="2576" xr:uid="{810C84F1-F424-46AE-ACB8-B5F0DEE1CADC}"/>
    <cellStyle name="SAPBEXinputData 3 2 3 4 2" xfId="5011" xr:uid="{B71B0A76-4AFF-4CCC-90C2-63CA134DE916}"/>
    <cellStyle name="SAPBEXinputData 3 2 3 5" xfId="4241" xr:uid="{18BD5A5F-9317-4F6A-8890-94E0F1611864}"/>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2 2 2" xfId="5375" xr:uid="{9DE719EC-53A0-4FF9-B27A-FC3CE6AB3593}"/>
    <cellStyle name="SAPBEXinputData 3 2 4 2 2 3" xfId="4619" xr:uid="{67CC101B-8DD3-455B-A949-F67012BB6D15}"/>
    <cellStyle name="SAPBEXinputData 3 2 4 2 3" xfId="2579" xr:uid="{3BEF5AEF-669D-4116-B83F-8AA92404E331}"/>
    <cellStyle name="SAPBEXinputData 3 2 4 2 3 2" xfId="5014" xr:uid="{558987F3-8B21-49F3-9064-106349F1B068}"/>
    <cellStyle name="SAPBEXinputData 3 2 4 2 4" xfId="4244" xr:uid="{191D661A-AB83-4B3B-9DC8-E8B387D29018}"/>
    <cellStyle name="SAPBEXinputData 3 2 4 3" xfId="1932" xr:uid="{33DDD796-3835-4DA9-995F-E1B96575DB61}"/>
    <cellStyle name="SAPBEXinputData 3 2 4 3 2" xfId="2770" xr:uid="{B4F57D7E-B15A-4C22-9C6F-26301AD4503C}"/>
    <cellStyle name="SAPBEXinputData 3 2 4 3 2 2" xfId="5205" xr:uid="{B43F42DA-2899-49FB-A19A-FE100259EDDF}"/>
    <cellStyle name="SAPBEXinputData 3 2 4 3 3" xfId="4449" xr:uid="{3A5728AB-B5F2-4F8E-A106-41B36DA71F3F}"/>
    <cellStyle name="SAPBEXinputData 3 2 4 4" xfId="2578" xr:uid="{A8D59F88-9AB3-4A96-A2EF-D66360185B84}"/>
    <cellStyle name="SAPBEXinputData 3 2 4 4 2" xfId="5013" xr:uid="{29666E23-3035-4B57-A296-EDE2D0DCC1EC}"/>
    <cellStyle name="SAPBEXinputData 3 2 4 5" xfId="4243" xr:uid="{C30B0778-9A29-4E48-A94B-59491973F739}"/>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2 2 2" xfId="5370" xr:uid="{49B6AD80-CA01-4D4B-BC28-325395101598}"/>
    <cellStyle name="SAPBEXinputData 3 2 5 2 3" xfId="4614" xr:uid="{F3D9255A-0898-4EC6-A276-F8542C3AA563}"/>
    <cellStyle name="SAPBEXinputData 3 2 5 3" xfId="2580" xr:uid="{EC90F5FD-D4F5-4F91-B837-532FAEECA4CB}"/>
    <cellStyle name="SAPBEXinputData 3 2 5 3 2" xfId="5015" xr:uid="{D7158EA9-BBFD-4ED0-9AB4-B331E64F3D29}"/>
    <cellStyle name="SAPBEXinputData 3 2 5 4" xfId="4245" xr:uid="{56424AA1-2A39-4898-BC17-920ECF0DE06F}"/>
    <cellStyle name="SAPBEXinputData 3 2 6" xfId="1927" xr:uid="{2DCAAEF4-3A18-4631-A305-AF391C47E61D}"/>
    <cellStyle name="SAPBEXinputData 3 2 6 2" xfId="2765" xr:uid="{0D56C213-040A-48FF-B6D8-A286984A10AA}"/>
    <cellStyle name="SAPBEXinputData 3 2 6 2 2" xfId="5200" xr:uid="{F22678BA-2B47-4A10-93CA-6F85AA44929F}"/>
    <cellStyle name="SAPBEXinputData 3 2 6 3" xfId="4444" xr:uid="{586B3576-219B-499E-951B-A1A9A16C7C4F}"/>
    <cellStyle name="SAPBEXinputData 3 2 7" xfId="2569" xr:uid="{3C9E0BEB-F2FC-4601-9BD9-9976393D77A1}"/>
    <cellStyle name="SAPBEXinputData 3 2 7 2" xfId="5004" xr:uid="{D324CAF6-7D73-4F48-A1C4-BBCC508D2A2D}"/>
    <cellStyle name="SAPBEXinputData 3 2 8" xfId="4234" xr:uid="{AD23C2D4-DF61-467D-A06F-47EA196AE0E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2 2 2" xfId="5377" xr:uid="{BAFA45DD-5923-496F-8CB3-5505177BB969}"/>
    <cellStyle name="SAPBEXinputData 3 3 2 2 2 3" xfId="4621" xr:uid="{F9D30D69-B85D-4EEA-B5B6-E0521D81FE57}"/>
    <cellStyle name="SAPBEXinputData 3 3 2 2 3" xfId="2583" xr:uid="{2FB5F220-EEFB-44FE-98CB-3131F12155B0}"/>
    <cellStyle name="SAPBEXinputData 3 3 2 2 3 2" xfId="5018" xr:uid="{8F5334EF-A364-4879-B512-91B9B4690F50}"/>
    <cellStyle name="SAPBEXinputData 3 3 2 2 4" xfId="4248" xr:uid="{6F812BE6-06CD-44F5-A1EF-6F5520AB757C}"/>
    <cellStyle name="SAPBEXinputData 3 3 2 3" xfId="1934" xr:uid="{1ECFBDC3-44E8-4C5D-A86F-CE39CFCF9D1D}"/>
    <cellStyle name="SAPBEXinputData 3 3 2 3 2" xfId="2772" xr:uid="{F5716692-C209-413B-B8E9-2B44814AF0FD}"/>
    <cellStyle name="SAPBEXinputData 3 3 2 3 2 2" xfId="5207" xr:uid="{22B9B60C-420A-405A-8012-1FF82D90E104}"/>
    <cellStyle name="SAPBEXinputData 3 3 2 3 3" xfId="4451" xr:uid="{B0DAC841-BDC1-4C39-B2C2-2E5B85234BB0}"/>
    <cellStyle name="SAPBEXinputData 3 3 2 4" xfId="2582" xr:uid="{6B97D162-B437-46BE-A40A-228959DE96BA}"/>
    <cellStyle name="SAPBEXinputData 3 3 2 4 2" xfId="5017" xr:uid="{B4EE16FA-5B18-466D-B74F-2E3A564D0EF9}"/>
    <cellStyle name="SAPBEXinputData 3 3 2 5" xfId="4247" xr:uid="{2C137BAA-D27D-40D8-A92B-3A1EF393B717}"/>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2 2 2" xfId="5378" xr:uid="{65EDA595-DA97-4DE3-86AC-36228A0416EE}"/>
    <cellStyle name="SAPBEXinputData 3 3 3 2 2 3" xfId="4622" xr:uid="{37DEDC46-02C9-46FC-8A86-CA2F738FB79D}"/>
    <cellStyle name="SAPBEXinputData 3 3 3 2 3" xfId="2585" xr:uid="{79481D60-6783-4AB2-877E-B0985AE06EDC}"/>
    <cellStyle name="SAPBEXinputData 3 3 3 2 3 2" xfId="5020" xr:uid="{6D45E1CF-8888-43FB-8793-406AFBBE6D22}"/>
    <cellStyle name="SAPBEXinputData 3 3 3 2 4" xfId="4250" xr:uid="{B8195268-A1AA-41E2-8AFE-6CFD6772EB91}"/>
    <cellStyle name="SAPBEXinputData 3 3 3 3" xfId="1935" xr:uid="{27ADB23A-A418-4A14-AC22-A4E8A8C4F24C}"/>
    <cellStyle name="SAPBEXinputData 3 3 3 3 2" xfId="2773" xr:uid="{E22F1A86-4D5C-4D34-93B2-953F68ED9945}"/>
    <cellStyle name="SAPBEXinputData 3 3 3 3 2 2" xfId="5208" xr:uid="{990B18E2-238C-45FD-B92A-8E52D5DDC8F3}"/>
    <cellStyle name="SAPBEXinputData 3 3 3 3 3" xfId="4452" xr:uid="{9389F7A5-FD50-412C-A235-6D656FEF72FB}"/>
    <cellStyle name="SAPBEXinputData 3 3 3 4" xfId="2584" xr:uid="{A9A9F4E4-E5C1-4FFF-A799-76F15328A3F7}"/>
    <cellStyle name="SAPBEXinputData 3 3 3 4 2" xfId="5019" xr:uid="{0C85DBA7-7A19-487C-A403-E74C06D9434B}"/>
    <cellStyle name="SAPBEXinputData 3 3 3 5" xfId="4249" xr:uid="{B47C5001-576A-4B60-BAEF-3E57E7B83CE5}"/>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2 2 2" xfId="5376" xr:uid="{CD5AABA8-A491-4EB0-934B-6654CBAC758E}"/>
    <cellStyle name="SAPBEXinputData 3 3 4 2 3" xfId="4620" xr:uid="{33F07994-5014-4C5A-AF55-ABACB651182D}"/>
    <cellStyle name="SAPBEXinputData 3 3 4 3" xfId="2586" xr:uid="{0AB524D2-C6E2-435F-8C75-99AC390E6EEA}"/>
    <cellStyle name="SAPBEXinputData 3 3 4 3 2" xfId="5021" xr:uid="{C9119ED5-20D8-4A66-B065-2E8F5F87244B}"/>
    <cellStyle name="SAPBEXinputData 3 3 4 4" xfId="4251" xr:uid="{81C586F6-62E9-4A61-9A4B-E447EB4FDA90}"/>
    <cellStyle name="SAPBEXinputData 3 3 5" xfId="1933" xr:uid="{82E14327-FC2E-42F1-A990-3EA35D112C92}"/>
    <cellStyle name="SAPBEXinputData 3 3 5 2" xfId="2771" xr:uid="{5BF0BF84-C591-4C44-AB95-50AE4CE8BA6D}"/>
    <cellStyle name="SAPBEXinputData 3 3 5 2 2" xfId="5206" xr:uid="{298C2A0F-DEE3-4662-A741-6F00991DB950}"/>
    <cellStyle name="SAPBEXinputData 3 3 5 3" xfId="4450" xr:uid="{339EA93A-475F-4BBB-9C15-261CA323E7DA}"/>
    <cellStyle name="SAPBEXinputData 3 3 6" xfId="2581" xr:uid="{762A5257-34DD-4611-B4D5-CB2B981C6F48}"/>
    <cellStyle name="SAPBEXinputData 3 3 6 2" xfId="5016" xr:uid="{6CDF7C48-ED0B-4D6A-8EF2-9C357D48C6E9}"/>
    <cellStyle name="SAPBEXinputData 3 3 7" xfId="4246" xr:uid="{46C5EE81-3784-4312-9B2D-A78D3E92F8DB}"/>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2 2 2" xfId="5379" xr:uid="{85627A21-6D5A-440D-94FE-11CE132F4A12}"/>
    <cellStyle name="SAPBEXinputData 3 4 2 2 3" xfId="4623" xr:uid="{D2ED13E9-13E2-4399-82E9-9B1FCFBB7CFC}"/>
    <cellStyle name="SAPBEXinputData 3 4 2 3" xfId="2588" xr:uid="{E42E7BEE-5108-493C-9706-BBC294382E90}"/>
    <cellStyle name="SAPBEXinputData 3 4 2 3 2" xfId="5023" xr:uid="{AF21F321-9E16-41E0-968F-5CD90BEC3E8A}"/>
    <cellStyle name="SAPBEXinputData 3 4 2 4" xfId="4253" xr:uid="{A2A23581-F397-4E50-9529-40DC3DCA039D}"/>
    <cellStyle name="SAPBEXinputData 3 4 3" xfId="1936" xr:uid="{F1C7D784-5A72-41BB-8BE1-52DF61EE07FA}"/>
    <cellStyle name="SAPBEXinputData 3 4 3 2" xfId="2774" xr:uid="{701F95A4-0EDA-41F0-B6E2-8FBB9351C097}"/>
    <cellStyle name="SAPBEXinputData 3 4 3 2 2" xfId="5209" xr:uid="{AEE03905-7F0E-461B-B992-E0FBA6D101D8}"/>
    <cellStyle name="SAPBEXinputData 3 4 3 3" xfId="4453" xr:uid="{85C6664D-AA62-46B0-B731-F815F59D857E}"/>
    <cellStyle name="SAPBEXinputData 3 4 4" xfId="2587" xr:uid="{E56333AD-37C3-426D-8AB9-AD73E2B0DAE9}"/>
    <cellStyle name="SAPBEXinputData 3 4 4 2" xfId="5022" xr:uid="{8EB0932C-C033-4E2B-A753-803EC4876EDC}"/>
    <cellStyle name="SAPBEXinputData 3 4 5" xfId="4252" xr:uid="{26DDA670-9357-447E-9137-89B91F7E30E3}"/>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2 2 2" xfId="5380" xr:uid="{85C2270B-3E6B-448C-AE79-91032951C3DD}"/>
    <cellStyle name="SAPBEXinputData 3 5 2 2 3" xfId="4624" xr:uid="{F6422E0D-5714-4885-AB46-6625534ECA44}"/>
    <cellStyle name="SAPBEXinputData 3 5 2 3" xfId="2590" xr:uid="{4D66178D-F3EC-45C6-93BD-D35A7A050298}"/>
    <cellStyle name="SAPBEXinputData 3 5 2 3 2" xfId="5025" xr:uid="{146E2E40-16FD-4582-9934-AB09A0D5A769}"/>
    <cellStyle name="SAPBEXinputData 3 5 2 4" xfId="4255" xr:uid="{65B9FAFF-6B30-458E-B065-79B51421F138}"/>
    <cellStyle name="SAPBEXinputData 3 5 3" xfId="1937" xr:uid="{8478C87B-EA67-47D7-8E48-4F864B5B9C06}"/>
    <cellStyle name="SAPBEXinputData 3 5 3 2" xfId="2775" xr:uid="{43B3F61D-8489-4CFF-A08C-3C832FF9D56B}"/>
    <cellStyle name="SAPBEXinputData 3 5 3 2 2" xfId="5210" xr:uid="{2920D18B-4531-49DA-8759-C47BC98B832B}"/>
    <cellStyle name="SAPBEXinputData 3 5 3 3" xfId="4454" xr:uid="{36A81AB0-CD38-4116-B97A-3CA92D0A5B72}"/>
    <cellStyle name="SAPBEXinputData 3 5 4" xfId="2589" xr:uid="{81B53D3E-A5D6-4ADE-9D84-6C400B8B5687}"/>
    <cellStyle name="SAPBEXinputData 3 5 4 2" xfId="5024" xr:uid="{77701A65-87EC-4215-A9F2-C2EDB6E55883}"/>
    <cellStyle name="SAPBEXinputData 3 5 5" xfId="4254" xr:uid="{B700A44E-76B2-4C79-8953-9F63333C1CF6}"/>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2 2 2" xfId="5369" xr:uid="{5C78FA22-6476-4EF1-8E41-25EB80EFD0C3}"/>
    <cellStyle name="SAPBEXinputData 3 6 2 3" xfId="4613" xr:uid="{199D51ED-7836-46FA-A070-BDDE3471703E}"/>
    <cellStyle name="SAPBEXinputData 3 6 3" xfId="2591" xr:uid="{59957EFD-77FF-4D98-88D2-B46D41BAD10A}"/>
    <cellStyle name="SAPBEXinputData 3 6 3 2" xfId="5026" xr:uid="{070F42D5-8280-46E5-B165-E812C6D66884}"/>
    <cellStyle name="SAPBEXinputData 3 6 4" xfId="4256" xr:uid="{2E0E3F1A-DE7D-4519-92D2-F691F534B5F7}"/>
    <cellStyle name="SAPBEXinputData 3 7" xfId="1926" xr:uid="{1DDF0F80-74EA-4C2E-ADDC-0D1D081FB545}"/>
    <cellStyle name="SAPBEXinputData 3 7 2" xfId="2764" xr:uid="{224F7EBB-9B2B-47D3-B3C9-6F7B174F7596}"/>
    <cellStyle name="SAPBEXinputData 3 7 2 2" xfId="5199" xr:uid="{7A972553-56F5-43C5-9E31-5E05AF8CCC14}"/>
    <cellStyle name="SAPBEXinputData 3 7 3" xfId="4443" xr:uid="{AB1FCD97-DDDC-4423-8F0A-4308AE098F3A}"/>
    <cellStyle name="SAPBEXinputData 3 8" xfId="2568" xr:uid="{646A1240-742C-4B5D-86DC-F7A85D1E5C7E}"/>
    <cellStyle name="SAPBEXinputData 3 8 2" xfId="5003" xr:uid="{4CC097A4-D900-4F85-A639-D8358725EBB6}"/>
    <cellStyle name="SAPBEXinputData 3 9" xfId="4233" xr:uid="{258B7CE2-FFEA-43F2-905A-22EFE8695FE8}"/>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2 2 2" xfId="5383" xr:uid="{DB24497E-2015-4BDD-B3F2-A5DB0B5ADDB3}"/>
    <cellStyle name="SAPBEXinputData 4 2 2 2 2 3" xfId="4627" xr:uid="{BA92D004-E528-4614-BACF-AF8F64A2A860}"/>
    <cellStyle name="SAPBEXinputData 4 2 2 2 3" xfId="2595" xr:uid="{2EAE74A1-CDF6-40CF-B62F-3D9D82DB721F}"/>
    <cellStyle name="SAPBEXinputData 4 2 2 2 3 2" xfId="5030" xr:uid="{292861AB-3164-4093-9B3A-7AE83A2FD823}"/>
    <cellStyle name="SAPBEXinputData 4 2 2 2 4" xfId="4260" xr:uid="{BAA1AA0C-540E-4FBE-832F-D88C5A86F70A}"/>
    <cellStyle name="SAPBEXinputData 4 2 2 3" xfId="1940" xr:uid="{88B75914-9B56-46B7-A624-5A08AB9400DA}"/>
    <cellStyle name="SAPBEXinputData 4 2 2 3 2" xfId="2778" xr:uid="{28DAA0EE-37E3-499D-A984-9C70D1C841FF}"/>
    <cellStyle name="SAPBEXinputData 4 2 2 3 2 2" xfId="5213" xr:uid="{05E3E233-41C0-4329-9007-EB15B51CA0FC}"/>
    <cellStyle name="SAPBEXinputData 4 2 2 3 3" xfId="4457" xr:uid="{1AEDFAF7-7841-4500-A278-B35FE117F462}"/>
    <cellStyle name="SAPBEXinputData 4 2 2 4" xfId="2594" xr:uid="{6D0E931D-F845-4D84-8BD1-632459D01994}"/>
    <cellStyle name="SAPBEXinputData 4 2 2 4 2" xfId="5029" xr:uid="{689FBF51-9D30-4597-9729-8A99F80E3553}"/>
    <cellStyle name="SAPBEXinputData 4 2 2 5" xfId="4259" xr:uid="{91D329EF-E3A0-4456-957E-BE1443382FC6}"/>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2 2 2" xfId="5384" xr:uid="{75838B51-5ADC-4146-AD65-DDA87FC3A936}"/>
    <cellStyle name="SAPBEXinputData 4 2 3 2 2 3" xfId="4628" xr:uid="{2C4CB1CE-0B61-44C0-B7BD-0B1A0ECFCDD1}"/>
    <cellStyle name="SAPBEXinputData 4 2 3 2 3" xfId="2597" xr:uid="{B1902837-7A3A-40AD-A158-2C138FD38254}"/>
    <cellStyle name="SAPBEXinputData 4 2 3 2 3 2" xfId="5032" xr:uid="{63439BF6-60F9-4D11-9CDE-8D50FFFDEE01}"/>
    <cellStyle name="SAPBEXinputData 4 2 3 2 4" xfId="4262" xr:uid="{AA03456B-05AB-4043-BBDD-1DBA2A689170}"/>
    <cellStyle name="SAPBEXinputData 4 2 3 3" xfId="1941" xr:uid="{B01859D4-A00B-41D3-B2AC-A94E0B54FBB3}"/>
    <cellStyle name="SAPBEXinputData 4 2 3 3 2" xfId="2779" xr:uid="{AC1015E7-4002-4B32-89A2-26B19218282A}"/>
    <cellStyle name="SAPBEXinputData 4 2 3 3 2 2" xfId="5214" xr:uid="{9D05F15A-20D5-4D15-883B-C53AF27664E3}"/>
    <cellStyle name="SAPBEXinputData 4 2 3 3 3" xfId="4458" xr:uid="{DBD4C37F-F051-4CE9-86A9-2693B08F5F99}"/>
    <cellStyle name="SAPBEXinputData 4 2 3 4" xfId="2596" xr:uid="{D4F25CC6-122A-49F4-8288-B1C578DDF1ED}"/>
    <cellStyle name="SAPBEXinputData 4 2 3 4 2" xfId="5031" xr:uid="{CC3D40C8-7B91-4FFE-A87E-4E8F64C45619}"/>
    <cellStyle name="SAPBEXinputData 4 2 3 5" xfId="4261" xr:uid="{3C2FB233-1FED-412A-AA2F-6AB865A28849}"/>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2 2 2" xfId="5382" xr:uid="{8A855AE8-D107-4622-93E0-9274B57DCB4C}"/>
    <cellStyle name="SAPBEXinputData 4 2 4 2 3" xfId="4626" xr:uid="{B36CB8DA-4543-4C96-9894-B5CA1A2700D2}"/>
    <cellStyle name="SAPBEXinputData 4 2 4 3" xfId="2598" xr:uid="{6915977F-6868-4F0E-A54B-CE51D3E66155}"/>
    <cellStyle name="SAPBEXinputData 4 2 4 3 2" xfId="5033" xr:uid="{68F37A7B-3E4E-4462-B585-6B51669194AF}"/>
    <cellStyle name="SAPBEXinputData 4 2 4 4" xfId="4263" xr:uid="{8DD07F0B-95DA-4D8A-97C6-2279A984147C}"/>
    <cellStyle name="SAPBEXinputData 4 2 5" xfId="1939" xr:uid="{5EB2C34E-A30C-4BC4-8AAC-678F3E9E0313}"/>
    <cellStyle name="SAPBEXinputData 4 2 5 2" xfId="2777" xr:uid="{F7B7B427-AE75-4512-840E-B573F17E34C6}"/>
    <cellStyle name="SAPBEXinputData 4 2 5 2 2" xfId="5212" xr:uid="{6C33964B-DD4D-4849-8395-57388C2CE013}"/>
    <cellStyle name="SAPBEXinputData 4 2 5 3" xfId="4456" xr:uid="{5D6D2D47-CA1E-4A11-BFB4-38C2704A193F}"/>
    <cellStyle name="SAPBEXinputData 4 2 6" xfId="2593" xr:uid="{2BD2FBB2-CE01-4772-9C0A-1C4E0A555D94}"/>
    <cellStyle name="SAPBEXinputData 4 2 6 2" xfId="5028" xr:uid="{22E2781C-3BDE-487C-8882-C5FD7E2F5463}"/>
    <cellStyle name="SAPBEXinputData 4 2 7" xfId="4258" xr:uid="{AEAE8C13-EF09-43B7-BC73-7B68656A8B45}"/>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2 2 2" xfId="5385" xr:uid="{D4F65CA6-9B7E-407F-AE2E-0A3A6E00BF5A}"/>
    <cellStyle name="SAPBEXinputData 4 3 2 2 3" xfId="4629" xr:uid="{5B87D475-F3E2-4888-8D10-F085C75587F8}"/>
    <cellStyle name="SAPBEXinputData 4 3 2 3" xfId="2600" xr:uid="{C8C8EFCE-76E0-4C40-AE54-1640848F4E8E}"/>
    <cellStyle name="SAPBEXinputData 4 3 2 3 2" xfId="5035" xr:uid="{36633675-18A7-40F1-B8F1-CE32215C91BC}"/>
    <cellStyle name="SAPBEXinputData 4 3 2 4" xfId="4265" xr:uid="{36FC3921-2893-4988-B594-27935BEFD7D9}"/>
    <cellStyle name="SAPBEXinputData 4 3 3" xfId="1942" xr:uid="{8E6CC0FA-E2E0-4CB4-BB52-DA182DBA2F2A}"/>
    <cellStyle name="SAPBEXinputData 4 3 3 2" xfId="2780" xr:uid="{75DB3914-4466-443D-9D9D-23BB075DB32E}"/>
    <cellStyle name="SAPBEXinputData 4 3 3 2 2" xfId="5215" xr:uid="{277D1994-E483-47BF-B463-4E62C9E6BB77}"/>
    <cellStyle name="SAPBEXinputData 4 3 3 3" xfId="4459" xr:uid="{919F7574-DA32-4BBB-B4E4-E838694CE98C}"/>
    <cellStyle name="SAPBEXinputData 4 3 4" xfId="2599" xr:uid="{7EADADB6-353A-4EF0-92C0-E5709730C644}"/>
    <cellStyle name="SAPBEXinputData 4 3 4 2" xfId="5034" xr:uid="{4C7FD76F-85E3-4721-8293-0071DFF217CE}"/>
    <cellStyle name="SAPBEXinputData 4 3 5" xfId="4264" xr:uid="{1DC9F9CE-EE78-490E-8076-06A3637C7D09}"/>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2 2 2" xfId="5386" xr:uid="{F6D22EFF-9ED7-4246-B792-7F8F6D2B4D45}"/>
    <cellStyle name="SAPBEXinputData 4 4 2 2 3" xfId="4630" xr:uid="{BA185174-24EC-4EAF-B463-6ED9A7E87626}"/>
    <cellStyle name="SAPBEXinputData 4 4 2 3" xfId="2602" xr:uid="{B14EB756-E5A7-475E-8E29-6F837E480DEE}"/>
    <cellStyle name="SAPBEXinputData 4 4 2 3 2" xfId="5037" xr:uid="{985E592D-44E3-4A83-B9D9-19592174D9A4}"/>
    <cellStyle name="SAPBEXinputData 4 4 2 4" xfId="4267" xr:uid="{2693DD9B-FD52-4063-A116-C7B9893BA4D6}"/>
    <cellStyle name="SAPBEXinputData 4 4 3" xfId="1943" xr:uid="{ECD161EF-C41C-4218-B765-E7300B860C18}"/>
    <cellStyle name="SAPBEXinputData 4 4 3 2" xfId="2781" xr:uid="{1310E3C7-9AB5-4A77-899B-54BAACD49821}"/>
    <cellStyle name="SAPBEXinputData 4 4 3 2 2" xfId="5216" xr:uid="{85C67C44-F4E4-433C-887E-28693F5F1827}"/>
    <cellStyle name="SAPBEXinputData 4 4 3 3" xfId="4460" xr:uid="{338161AE-DEBD-417D-BB62-7ADF5DFCCB19}"/>
    <cellStyle name="SAPBEXinputData 4 4 4" xfId="2601" xr:uid="{FABC820D-BA09-42D3-85E4-95AA0D20124A}"/>
    <cellStyle name="SAPBEXinputData 4 4 4 2" xfId="5036" xr:uid="{91735020-016A-40ED-ABFC-F2F1D65593D6}"/>
    <cellStyle name="SAPBEXinputData 4 4 5" xfId="4266" xr:uid="{040625C5-4964-43F5-9137-FCFFD53CBA18}"/>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2 2 2" xfId="5381" xr:uid="{22183BD0-81F1-4374-A6AD-860AC0A6266D}"/>
    <cellStyle name="SAPBEXinputData 4 5 2 3" xfId="4625" xr:uid="{071FB007-8162-4B15-A4D3-6620F54A15F4}"/>
    <cellStyle name="SAPBEXinputData 4 5 3" xfId="2603" xr:uid="{C54BF548-223D-4364-9F65-CC04C59043D9}"/>
    <cellStyle name="SAPBEXinputData 4 5 3 2" xfId="5038" xr:uid="{D85394DB-03B5-404B-9BE8-E62837BC5983}"/>
    <cellStyle name="SAPBEXinputData 4 5 4" xfId="4268" xr:uid="{629BF795-64D5-4C2A-A9BA-119405863193}"/>
    <cellStyle name="SAPBEXinputData 4 6" xfId="1938" xr:uid="{ADCF935C-74F4-438C-9B55-C08943C103DF}"/>
    <cellStyle name="SAPBEXinputData 4 6 2" xfId="2776" xr:uid="{C68B494D-9C2F-457B-A575-640E7A037CC7}"/>
    <cellStyle name="SAPBEXinputData 4 6 2 2" xfId="5211" xr:uid="{C535E8A4-5BEC-4AE6-B7C7-F2216A2808DC}"/>
    <cellStyle name="SAPBEXinputData 4 6 3" xfId="4455" xr:uid="{C409E946-C30C-4C06-9DD7-E5FB076F702F}"/>
    <cellStyle name="SAPBEXinputData 4 7" xfId="2592" xr:uid="{B0660C25-8D44-4B4C-98D6-67E5695C59B3}"/>
    <cellStyle name="SAPBEXinputData 4 7 2" xfId="5027" xr:uid="{E2136055-B27A-4F36-9C7A-36A1517C3974}"/>
    <cellStyle name="SAPBEXinputData 4 8" xfId="4257" xr:uid="{C29C5910-C274-41A2-957F-0995510D1B11}"/>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2 2 2" xfId="5388" xr:uid="{C09E9B4B-E5A9-4548-8816-F675C7099AD2}"/>
    <cellStyle name="SAPBEXinputData 5 2 2 2 3" xfId="4632" xr:uid="{44ED45D8-7BBF-4AE0-98DF-C125DA5CBB94}"/>
    <cellStyle name="SAPBEXinputData 5 2 2 3" xfId="2606" xr:uid="{651D8948-BE09-46F2-9274-65AC252440D8}"/>
    <cellStyle name="SAPBEXinputData 5 2 2 3 2" xfId="5041" xr:uid="{7E7594F6-86D3-488A-BF46-1861A76773A2}"/>
    <cellStyle name="SAPBEXinputData 5 2 2 4" xfId="4271" xr:uid="{3B7A28BE-A37F-4163-BA71-688942BB8E6E}"/>
    <cellStyle name="SAPBEXinputData 5 2 3" xfId="1945" xr:uid="{BBEA4784-D1A6-4899-8798-BD8662343B3B}"/>
    <cellStyle name="SAPBEXinputData 5 2 3 2" xfId="2783" xr:uid="{E5733EF6-8BA0-4D5E-A08E-E1BD63D27CFF}"/>
    <cellStyle name="SAPBEXinputData 5 2 3 2 2" xfId="5218" xr:uid="{8E5FCDE0-1A11-4FD7-B28F-BC3DC0744944}"/>
    <cellStyle name="SAPBEXinputData 5 2 3 3" xfId="4462" xr:uid="{64D4987B-8387-49D1-B008-342AB80FE0AF}"/>
    <cellStyle name="SAPBEXinputData 5 2 4" xfId="2605" xr:uid="{0F0A4A30-63A5-4D4E-BA3D-BD857392CDCD}"/>
    <cellStyle name="SAPBEXinputData 5 2 4 2" xfId="5040" xr:uid="{21CD1FFB-4A17-45DB-AE97-3407E2661ACF}"/>
    <cellStyle name="SAPBEXinputData 5 2 5" xfId="4270" xr:uid="{990C60A4-3200-4B58-884E-820F26A163E9}"/>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2 2 2" xfId="5389" xr:uid="{A4065314-FBCA-47D3-ACF9-EC32670CB154}"/>
    <cellStyle name="SAPBEXinputData 5 3 2 2 3" xfId="4633" xr:uid="{6DEA340B-B8A3-4798-80CA-A0BC21F926C3}"/>
    <cellStyle name="SAPBEXinputData 5 3 2 3" xfId="2608" xr:uid="{9C3445DF-9509-421C-B633-5F31EC43F1A1}"/>
    <cellStyle name="SAPBEXinputData 5 3 2 3 2" xfId="5043" xr:uid="{09C79892-E37E-4B25-92BA-92300D6EAC21}"/>
    <cellStyle name="SAPBEXinputData 5 3 2 4" xfId="4273" xr:uid="{A9CB53B4-D61A-4A07-B0CA-0DACA8FBF103}"/>
    <cellStyle name="SAPBEXinputData 5 3 3" xfId="1946" xr:uid="{9A203C3B-A693-4550-A338-1D7BF656CF12}"/>
    <cellStyle name="SAPBEXinputData 5 3 3 2" xfId="2784" xr:uid="{61F4CEA1-34B5-47EA-8585-61E838D4A701}"/>
    <cellStyle name="SAPBEXinputData 5 3 3 2 2" xfId="5219" xr:uid="{373C8D0C-1D8C-45BE-8F25-E1FBB320145B}"/>
    <cellStyle name="SAPBEXinputData 5 3 3 3" xfId="4463" xr:uid="{F1005711-D0A9-4972-88D9-00C2154DC3E3}"/>
    <cellStyle name="SAPBEXinputData 5 3 4" xfId="2607" xr:uid="{202778C2-CEDD-4B64-830B-6D01744CF48B}"/>
    <cellStyle name="SAPBEXinputData 5 3 4 2" xfId="5042" xr:uid="{F4615492-DB1A-40E8-8444-2C4760D14F45}"/>
    <cellStyle name="SAPBEXinputData 5 3 5" xfId="4272" xr:uid="{9511D5E0-2698-473E-B75B-D2ED8704C8E9}"/>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2 2 2" xfId="5387" xr:uid="{DAC6BDFF-2C4F-445A-81E3-47161DEEAB11}"/>
    <cellStyle name="SAPBEXinputData 5 4 2 3" xfId="4631" xr:uid="{491D71A6-7463-4EB2-8D3B-5174199ECB33}"/>
    <cellStyle name="SAPBEXinputData 5 4 3" xfId="2609" xr:uid="{77591C62-202A-411E-97A4-D92049A492B3}"/>
    <cellStyle name="SAPBEXinputData 5 4 3 2" xfId="5044" xr:uid="{508FA169-600A-4B9A-92CD-E49E54866402}"/>
    <cellStyle name="SAPBEXinputData 5 4 4" xfId="4274" xr:uid="{CE52E37C-8324-478C-84F0-9509F27D1892}"/>
    <cellStyle name="SAPBEXinputData 5 5" xfId="1944" xr:uid="{2BFA106E-7F0D-46CD-9C49-8F67178707F6}"/>
    <cellStyle name="SAPBEXinputData 5 5 2" xfId="2782" xr:uid="{A744B0A5-E6C7-4751-A352-3160158C18A0}"/>
    <cellStyle name="SAPBEXinputData 5 5 2 2" xfId="5217" xr:uid="{8A1256D9-3FCB-4BB8-84A2-BEF40266978C}"/>
    <cellStyle name="SAPBEXinputData 5 5 3" xfId="4461" xr:uid="{20134D7F-AA96-43AC-9D7D-A5F1C56D64BA}"/>
    <cellStyle name="SAPBEXinputData 5 6" xfId="2604" xr:uid="{726AE2ED-CF95-4FED-879B-952EBE38E111}"/>
    <cellStyle name="SAPBEXinputData 5 6 2" xfId="5039" xr:uid="{F3CAD75B-12D1-41C0-9047-3633261C29BE}"/>
    <cellStyle name="SAPBEXinputData 5 7" xfId="4269" xr:uid="{DD21A4ED-9437-4FD0-B6D4-08FC337F7DCD}"/>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2 2 2" xfId="5390" xr:uid="{1BAE9532-E0CA-449E-BB90-2E0C935234BD}"/>
    <cellStyle name="SAPBEXinputData 6 2 2 3" xfId="4634" xr:uid="{3333E0CC-2C0C-4934-A64F-EB42CFA009AB}"/>
    <cellStyle name="SAPBEXinputData 6 2 3" xfId="2611" xr:uid="{28A49CBE-3FFE-47C2-8BB8-2BB510040A4C}"/>
    <cellStyle name="SAPBEXinputData 6 2 3 2" xfId="5046" xr:uid="{5C4CEACC-5884-45CD-857F-0FB8545466B5}"/>
    <cellStyle name="SAPBEXinputData 6 2 4" xfId="4276" xr:uid="{2D50F023-5369-446E-BEAB-A1D0B70E6918}"/>
    <cellStyle name="SAPBEXinputData 6 3" xfId="1947" xr:uid="{576A6C4E-41DF-49A0-8540-39E53DEEFA99}"/>
    <cellStyle name="SAPBEXinputData 6 3 2" xfId="2785" xr:uid="{2AB139A8-2A4E-47B2-A3CC-47E1D9095094}"/>
    <cellStyle name="SAPBEXinputData 6 3 2 2" xfId="5220" xr:uid="{6AB4FEFA-CAFD-4AAD-AFED-3B2D85B3F01B}"/>
    <cellStyle name="SAPBEXinputData 6 3 3" xfId="4464" xr:uid="{6CA8BC08-887F-4E81-A402-34A13CC6E270}"/>
    <cellStyle name="SAPBEXinputData 6 4" xfId="2610" xr:uid="{887F7A9F-2E81-45EB-BF98-C64BF48B37B2}"/>
    <cellStyle name="SAPBEXinputData 6 4 2" xfId="5045" xr:uid="{AFE0C273-E358-464F-9457-3127D54253CE}"/>
    <cellStyle name="SAPBEXinputData 6 5" xfId="4275" xr:uid="{18177171-BAFA-4FB0-8EC5-1D7CA6466A63}"/>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2 2 2" xfId="5391" xr:uid="{6FD9090E-73B8-4738-9C2F-07286A6462F2}"/>
    <cellStyle name="SAPBEXinputData 7 2 2 3" xfId="4635" xr:uid="{AA8CB639-F466-4595-9646-8DC5CE5DE12E}"/>
    <cellStyle name="SAPBEXinputData 7 2 3" xfId="2613" xr:uid="{40ACEDCB-1DC8-4B37-8E6B-929F9E502B83}"/>
    <cellStyle name="SAPBEXinputData 7 2 3 2" xfId="5048" xr:uid="{E87FFD49-9450-47D9-BAEC-03E65BDA3C45}"/>
    <cellStyle name="SAPBEXinputData 7 2 4" xfId="4278" xr:uid="{1B0842B4-0ABC-4479-B8C3-BB2659DE9DBE}"/>
    <cellStyle name="SAPBEXinputData 7 3" xfId="1948" xr:uid="{EDFBBEB9-F0DF-4840-B0A1-699AEA3C5305}"/>
    <cellStyle name="SAPBEXinputData 7 3 2" xfId="2786" xr:uid="{4E519B49-4883-4BB5-AA0F-CA1D97D9D500}"/>
    <cellStyle name="SAPBEXinputData 7 3 2 2" xfId="5221" xr:uid="{EEB75EB1-9C2D-44DB-8822-126B0A63442C}"/>
    <cellStyle name="SAPBEXinputData 7 3 3" xfId="4465" xr:uid="{D65761C7-2E13-4A3C-979C-EA31B94CE777}"/>
    <cellStyle name="SAPBEXinputData 7 4" xfId="2612" xr:uid="{79372DB8-D707-42FE-934E-3BE012077E30}"/>
    <cellStyle name="SAPBEXinputData 7 4 2" xfId="5047" xr:uid="{1FA324C4-F787-4630-9AE4-68BA9B4A4DE0}"/>
    <cellStyle name="SAPBEXinputData 7 5" xfId="4277" xr:uid="{CF3D713F-E48D-49D1-A58F-A7ED3F9F7E11}"/>
    <cellStyle name="SAPBEXinputData 8" xfId="1744" xr:uid="{20692C8D-BC70-480B-8AAD-90F3005CB57D}"/>
    <cellStyle name="SAPBEXinputData 8 2" xfId="2095" xr:uid="{776AADCC-CCBF-460C-BD1E-651A2A965DA7}"/>
    <cellStyle name="SAPBEXinputData 8 2 2" xfId="2933" xr:uid="{4A8BA7EB-2204-4E6B-B80B-B0BC613E7BF4}"/>
    <cellStyle name="SAPBEXinputData 8 2 2 2" xfId="5368" xr:uid="{CAFAF4A5-1D5B-4298-A86B-0399B4FDF9F4}"/>
    <cellStyle name="SAPBEXinputData 8 2 3" xfId="4612" xr:uid="{ED19E0DF-C0F0-45F6-8DC0-D5D70D76B258}"/>
    <cellStyle name="SAPBEXinputData 8 3" xfId="2614" xr:uid="{83A102BC-1B4D-4DE9-85C4-E7210BF91455}"/>
    <cellStyle name="SAPBEXinputData 8 3 2" xfId="5049" xr:uid="{4C95BC85-61DA-457C-80FC-9FB98EDFC0C0}"/>
    <cellStyle name="SAPBEXinputData 8 4" xfId="4279" xr:uid="{CEF1BEB9-783D-4BD7-BE97-8140B257B84D}"/>
    <cellStyle name="SAPBEXinputData 9" xfId="1925" xr:uid="{7F807C61-556E-4BEA-A6BB-8C081C68A9C7}"/>
    <cellStyle name="SAPBEXinputData 9 2" xfId="2763" xr:uid="{E6B183FF-7F4A-4D2E-A70B-5061D0BE0491}"/>
    <cellStyle name="SAPBEXinputData 9 2 2" xfId="5198" xr:uid="{ADC63C79-18DE-4C22-BD0A-9086961852F6}"/>
    <cellStyle name="SAPBEXinputData 9 3" xfId="4442" xr:uid="{0F4B45A2-5D7E-4DF8-9241-FC7C06EEAC44}"/>
    <cellStyle name="SAPBEXItemHeader" xfId="1745" xr:uid="{DD6CA560-4A36-483C-8953-1BF231E1EB1F}"/>
    <cellStyle name="SAPBEXItemHeader 2" xfId="3265" xr:uid="{2EC7314F-6A05-4E67-99E1-4DE74E76035E}"/>
    <cellStyle name="SAPBEXItemHeader 2 2" xfId="5639" xr:uid="{30C56DEF-4E2B-405C-8B72-B34B75396D9C}"/>
    <cellStyle name="SAPBEXItemHeader 3" xfId="3060" xr:uid="{0738AF2B-D779-4A85-9E5B-65EDC3B5AF8D}"/>
    <cellStyle name="SAPBEXItemHeader 3 2" xfId="5434" xr:uid="{A7F4E2F9-12E8-452B-8A15-69C7C21F565B}"/>
    <cellStyle name="SAPBEXItemHeader 4" xfId="4280" xr:uid="{0BFF4FDA-CCAB-4644-9DC6-512FC2C90BAA}"/>
    <cellStyle name="SAPBEXresData" xfId="101" xr:uid="{00000000-0005-0000-0000-00004F030000}"/>
    <cellStyle name="SAPBEXresData 2" xfId="139" xr:uid="{00000000-0005-0000-0000-000050030000}"/>
    <cellStyle name="SAPBEXresData 2 2" xfId="3230" xr:uid="{4801B8EF-FC35-473B-82C7-C6A72948F30E}"/>
    <cellStyle name="SAPBEXresData 2 2 2" xfId="5604" xr:uid="{0624EE80-F7D9-4996-8E30-E82A337DE200}"/>
    <cellStyle name="SAPBEXresData 2 3" xfId="3229" xr:uid="{EF224C7C-6E01-407D-9911-6C5CC6050B76}"/>
    <cellStyle name="SAPBEXresData 2 3 2" xfId="5603" xr:uid="{219B1DE0-A694-4F24-BBE8-E86798E3947E}"/>
    <cellStyle name="SAPBEXresData 2 4" xfId="1747" xr:uid="{FBE9E92B-255D-4B37-82A1-B9F118BB2257}"/>
    <cellStyle name="SAPBEXresData 2 4 2" xfId="4282" xr:uid="{AE1C1E15-91F0-4E1D-8ACE-054D398CF8B6}"/>
    <cellStyle name="SAPBEXresData 2 5" xfId="3360" xr:uid="{B24C225E-C21B-4125-860F-24A057731B1D}"/>
    <cellStyle name="SAPBEXresData 3" xfId="3045" xr:uid="{D90D24B0-9330-4026-B44D-E73E2B9A938C}"/>
    <cellStyle name="SAPBEXresData 3 2" xfId="5419" xr:uid="{F724DF32-D76F-49C3-93C9-040DD14483A2}"/>
    <cellStyle name="SAPBEXresData 4" xfId="3165" xr:uid="{576E1856-1214-4D79-A8BD-8B58BF6DE9A9}"/>
    <cellStyle name="SAPBEXresData 4 2" xfId="5539" xr:uid="{9BD21E5D-9171-4223-B93F-6776D4E90B51}"/>
    <cellStyle name="SAPBEXresData 5" xfId="1746" xr:uid="{671C23F3-614D-4F0F-A68D-50BAA3C21D10}"/>
    <cellStyle name="SAPBEXresData 5 2" xfId="4281" xr:uid="{2EE80BA1-2FC2-4E27-A35D-D3FF13DFCCD3}"/>
    <cellStyle name="SAPBEXresData 6" xfId="3340" xr:uid="{8D0E6CB0-323B-492E-99A4-509626816358}"/>
    <cellStyle name="SAPBEXresDataEmph" xfId="102" xr:uid="{00000000-0005-0000-0000-000051030000}"/>
    <cellStyle name="SAPBEXresDataEmph 2" xfId="1749" xr:uid="{1C541A26-0409-45DA-A414-55DDA3080D07}"/>
    <cellStyle name="SAPBEXresDataEmph 2 2" xfId="3104" xr:uid="{05692A21-EEE4-431F-BE09-0D252F5A93D3}"/>
    <cellStyle name="SAPBEXresDataEmph 2 2 2" xfId="5478" xr:uid="{05489A13-E713-4F75-B179-14FD6F338094}"/>
    <cellStyle name="SAPBEXresDataEmph 3" xfId="3109" xr:uid="{FB2B5432-778B-4941-B9D1-6B66B275C095}"/>
    <cellStyle name="SAPBEXresDataEmph 3 2" xfId="5483" xr:uid="{6FFA06BF-2F03-4D6D-933E-F9CDC696C73D}"/>
    <cellStyle name="SAPBEXresDataEmph 4" xfId="3207" xr:uid="{6140352F-6FED-4E25-9619-2297603739B0}"/>
    <cellStyle name="SAPBEXresDataEmph 4 2" xfId="5581" xr:uid="{8D525B17-6D72-4C33-99D5-61107AC512A2}"/>
    <cellStyle name="SAPBEXresDataEmph 5" xfId="1748" xr:uid="{0566DAAE-C3FB-472B-A76C-DB5553C496AB}"/>
    <cellStyle name="SAPBEXresDataEmph 5 2" xfId="4283" xr:uid="{9B20A395-60F6-46D4-ABFD-CD9D942794F4}"/>
    <cellStyle name="SAPBEXresDataEmph 6" xfId="3341" xr:uid="{2C351558-57F9-4B30-85AE-AF21F078E2CF}"/>
    <cellStyle name="SAPBEXresItem" xfId="103" xr:uid="{00000000-0005-0000-0000-000052030000}"/>
    <cellStyle name="SAPBEXresItem 2" xfId="140" xr:uid="{00000000-0005-0000-0000-000053030000}"/>
    <cellStyle name="SAPBEXresItem 2 2" xfId="3271" xr:uid="{ED142BE8-CE84-4036-B482-C8705B9177A4}"/>
    <cellStyle name="SAPBEXresItem 2 2 2" xfId="5645" xr:uid="{9D289A1D-B4EC-429B-8830-AD3D1A0E4D2F}"/>
    <cellStyle name="SAPBEXresItem 2 3" xfId="3145" xr:uid="{59241FFD-4891-43B2-9E20-E0C288986ADF}"/>
    <cellStyle name="SAPBEXresItem 2 3 2" xfId="5519" xr:uid="{1482167A-01DD-4A62-9498-4A8489D5C7EE}"/>
    <cellStyle name="SAPBEXresItem 2 4" xfId="1751" xr:uid="{849A065E-F31F-40FD-95D8-4729FDA2A894}"/>
    <cellStyle name="SAPBEXresItem 2 4 2" xfId="4285" xr:uid="{56994426-548B-44F8-80B1-3D04D1CAD3C6}"/>
    <cellStyle name="SAPBEXresItem 2 5" xfId="3361" xr:uid="{74B7B49B-7A3A-4A98-9E68-AED3F7899087}"/>
    <cellStyle name="SAPBEXresItem 3" xfId="3142" xr:uid="{6790EF59-35F7-49E2-B284-9610B159AD0F}"/>
    <cellStyle name="SAPBEXresItem 3 2" xfId="5516" xr:uid="{C7C2FE81-3996-406C-983D-B9AD904EFB0A}"/>
    <cellStyle name="SAPBEXresItem 4" xfId="3259" xr:uid="{44213227-9F9E-4DC7-9299-F0DB1D31C26F}"/>
    <cellStyle name="SAPBEXresItem 4 2" xfId="5633" xr:uid="{05A02F71-1659-41A1-97D2-DCB23E259CB5}"/>
    <cellStyle name="SAPBEXresItem 5" xfId="1750" xr:uid="{D2F22319-EFC3-4421-8AE6-D304A2DE7E78}"/>
    <cellStyle name="SAPBEXresItem 5 2" xfId="4284" xr:uid="{793EAECF-BAD7-4E9B-A96A-05C28A4E6BB9}"/>
    <cellStyle name="SAPBEXresItem 6" xfId="3342" xr:uid="{CC40826C-A38E-42F4-9802-45EABAD433A3}"/>
    <cellStyle name="SAPBEXresItemX" xfId="104" xr:uid="{00000000-0005-0000-0000-000054030000}"/>
    <cellStyle name="SAPBEXresItemX 2" xfId="141" xr:uid="{00000000-0005-0000-0000-000055030000}"/>
    <cellStyle name="SAPBEXresItemX 2 2" xfId="3184" xr:uid="{53690D77-EBAB-472F-8354-41FE608EA1AB}"/>
    <cellStyle name="SAPBEXresItemX 2 2 2" xfId="5558" xr:uid="{340B422C-0C34-4BFD-BAF3-38659F576C32}"/>
    <cellStyle name="SAPBEXresItemX 2 3" xfId="3078" xr:uid="{0910C8F3-FD5A-4553-AA14-033D8AD3B238}"/>
    <cellStyle name="SAPBEXresItemX 2 3 2" xfId="5452" xr:uid="{CFCBC59C-DC76-4016-BB6B-957945871CF4}"/>
    <cellStyle name="SAPBEXresItemX 2 4" xfId="1753" xr:uid="{AEF461DC-586E-4C07-9D3B-E160EE9E1E14}"/>
    <cellStyle name="SAPBEXresItemX 2 4 2" xfId="4287" xr:uid="{227A3B16-5DCB-4732-8F14-1291E3CB6CB5}"/>
    <cellStyle name="SAPBEXresItemX 2 5" xfId="3362" xr:uid="{55588F35-41B1-4433-A7D2-7F1F3FF4484F}"/>
    <cellStyle name="SAPBEXresItemX 3" xfId="945" xr:uid="{A986BF0C-E6BA-4D74-9C4F-43A03DE97EEB}"/>
    <cellStyle name="SAPBEXresItemX 3 2" xfId="3228" xr:uid="{1F65111D-43F9-4795-AE1F-8D3C9AFA6B34}"/>
    <cellStyle name="SAPBEXresItemX 3 2 2" xfId="5602" xr:uid="{DDC389BE-58B9-440A-B3DB-F3721D26927F}"/>
    <cellStyle name="SAPBEXresItemX 3 3" xfId="3841" xr:uid="{94C83636-6FB2-4964-9281-59A786F7ADA1}"/>
    <cellStyle name="SAPBEXresItemX 4" xfId="3274" xr:uid="{5B955A2D-A3B4-45A6-9EE9-1BB265851C65}"/>
    <cellStyle name="SAPBEXresItemX 4 2" xfId="5648" xr:uid="{06B1B491-76B6-4F63-A68A-6EB743FD0326}"/>
    <cellStyle name="SAPBEXresItemX 5" xfId="1752" xr:uid="{95CABAE8-6F63-425C-A835-3752583C5DB9}"/>
    <cellStyle name="SAPBEXresItemX 5 2" xfId="4286" xr:uid="{DE4D7B77-EADD-4328-9C75-3214F09850A5}"/>
    <cellStyle name="SAPBEXresItemX 6" xfId="3343" xr:uid="{14892A91-01D6-41D4-A8B2-AA7D682ABA7D}"/>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2 2" xfId="5615" xr:uid="{FA1F26BE-9D46-4EF9-9DCF-391E21198CB0}"/>
    <cellStyle name="SAPBEXstdData 2 2 2 3" xfId="3254" xr:uid="{E7E79820-5EC9-40A0-B44A-BBEB895994B0}"/>
    <cellStyle name="SAPBEXstdData 2 2 2 3 2" xfId="5628" xr:uid="{1E2D2907-5334-44A3-A3AB-E0CCA178E968}"/>
    <cellStyle name="SAPBEXstdData 2 2 2 4" xfId="4291" xr:uid="{9B53BCEB-9933-4676-AE64-BC46EC244728}"/>
    <cellStyle name="SAPBEXstdData 2 2 3" xfId="3052" xr:uid="{7E41A4BC-2233-4ADE-B5DB-6629EC38C317}"/>
    <cellStyle name="SAPBEXstdData 2 2 3 2" xfId="5426" xr:uid="{DFC6CAD6-E526-453C-A17E-777BBA7899C1}"/>
    <cellStyle name="SAPBEXstdData 2 2 4" xfId="3301" xr:uid="{1B8A748A-4372-4C18-A2F5-01CFF9879DBB}"/>
    <cellStyle name="SAPBEXstdData 2 2 4 2" xfId="5675" xr:uid="{B09A114B-6E42-4611-B2FC-4BD2F767C49A}"/>
    <cellStyle name="SAPBEXstdData 2 2 5" xfId="4290" xr:uid="{F6589F00-9791-4F28-B16D-C56ED7CC8240}"/>
    <cellStyle name="SAPBEXstdData 2 3" xfId="1758" xr:uid="{E9F317E6-DEB5-40EF-B50A-F9DE0919E3B3}"/>
    <cellStyle name="SAPBEXstdData 2 3 2" xfId="3044" xr:uid="{D2B9FA23-59FF-4C27-BF71-E03D5B97670F}"/>
    <cellStyle name="SAPBEXstdData 2 3 2 2" xfId="5418" xr:uid="{E6C6B321-0237-4E5C-BBEA-B5FC26067E67}"/>
    <cellStyle name="SAPBEXstdData 2 3 3" xfId="3299" xr:uid="{E13CD35D-934C-409F-B688-8237B74A5BB3}"/>
    <cellStyle name="SAPBEXstdData 2 3 3 2" xfId="5673" xr:uid="{1B63D55B-AC27-4D86-8F31-496B3A2A54A7}"/>
    <cellStyle name="SAPBEXstdData 2 3 4" xfId="4292" xr:uid="{5ECEC8DD-779C-4176-BA30-CB41D5CD9B9B}"/>
    <cellStyle name="SAPBEXstdData 2 4" xfId="3159" xr:uid="{D39A96E0-4920-46B3-9D15-EE9D8AB47BFD}"/>
    <cellStyle name="SAPBEXstdData 2 4 2" xfId="5533" xr:uid="{1F2A5F3F-F22E-411B-B46D-88E65F9BA133}"/>
    <cellStyle name="SAPBEXstdData 2 5" xfId="3098" xr:uid="{37F73EF2-E06D-44F2-94FB-03CFFDDED03F}"/>
    <cellStyle name="SAPBEXstdData 2 5 2" xfId="5472" xr:uid="{F3051B3F-2E7C-4E87-A39C-8D554773E2A6}"/>
    <cellStyle name="SAPBEXstdData 2 6" xfId="1755" xr:uid="{9755F09E-688B-4712-89A1-DFF3A552EE58}"/>
    <cellStyle name="SAPBEXstdData 2 6 2" xfId="4289" xr:uid="{270B092B-1CD9-410C-87F6-50109CB3CD86}"/>
    <cellStyle name="SAPBEXstdData 2 7" xfId="3363" xr:uid="{BCEAD2FE-3FC2-42B8-AE0B-AE9FD3FA7A35}"/>
    <cellStyle name="SAPBEXstdData 3" xfId="889" xr:uid="{A87DB1B3-E42C-412B-BA07-8E4275339EE4}"/>
    <cellStyle name="SAPBEXstdData 3 2" xfId="3100" xr:uid="{FC058B3D-AC7E-4D8C-9597-83CD34034591}"/>
    <cellStyle name="SAPBEXstdData 3 2 2" xfId="5474" xr:uid="{295B8167-7829-4180-A293-B078FB397BE3}"/>
    <cellStyle name="SAPBEXstdData 3 3" xfId="3820" xr:uid="{7EB43ECC-BAC1-4E26-B57C-658ED6B65545}"/>
    <cellStyle name="SAPBEXstdData 4" xfId="3113" xr:uid="{F322F71E-43BB-4C50-B396-D6A505D15F9E}"/>
    <cellStyle name="SAPBEXstdData 4 2" xfId="5487" xr:uid="{FEA26559-4F74-418F-B1E7-2DAE7BFE2E40}"/>
    <cellStyle name="SAPBEXstdData 5" xfId="1754" xr:uid="{FFE62272-6AD1-4EFC-A9DE-1C29880286ED}"/>
    <cellStyle name="SAPBEXstdData 5 2" xfId="4288" xr:uid="{C848AC14-F7CE-4326-BF02-5A00715C0B2B}"/>
    <cellStyle name="SAPBEXstdData 6" xfId="3344" xr:uid="{C19784C1-9DD6-4DB6-B6BA-E4182268F89F}"/>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2 2" xfId="5636" xr:uid="{F6F03500-C6EC-4076-AFC8-CB5A5CAE9E6D}"/>
    <cellStyle name="SAPBEXstdDataEmph 2 3" xfId="3239" xr:uid="{91B0E418-6484-47CE-AC7E-2FFEE8193AA6}"/>
    <cellStyle name="SAPBEXstdDataEmph 2 3 2" xfId="5613" xr:uid="{2824C20C-CB24-4F4C-8CB0-19AC36F80070}"/>
    <cellStyle name="SAPBEXstdDataEmph 2 4" xfId="4294" xr:uid="{68743FD8-C9C8-415E-9313-93A9E71F111C}"/>
    <cellStyle name="SAPBEXstdDataEmph 3" xfId="3208" xr:uid="{B02E2C00-F475-431C-A96D-17321273C03C}"/>
    <cellStyle name="SAPBEXstdDataEmph 3 2" xfId="5582" xr:uid="{FA8F1494-DBD7-4459-81E4-F892B639FC3F}"/>
    <cellStyle name="SAPBEXstdDataEmph 4" xfId="3303" xr:uid="{142E2079-46D2-4A14-A8D9-591CCC38FD42}"/>
    <cellStyle name="SAPBEXstdDataEmph 4 2" xfId="5677" xr:uid="{DFEC6CCC-FCC4-4E2F-9F05-09D41061260F}"/>
    <cellStyle name="SAPBEXstdDataEmph 5" xfId="1760" xr:uid="{1D8F0283-0FA9-424B-BBBD-598B4EE031F5}"/>
    <cellStyle name="SAPBEXstdDataEmph 5 2" xfId="4293" xr:uid="{B3122C8E-DFD8-4438-BC96-9961AF233715}"/>
    <cellStyle name="SAPBEXstdDataEmph 6" xfId="3345" xr:uid="{4B1CB224-FAA4-4670-8320-8163220C87AB}"/>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2 2" xfId="5455" xr:uid="{4A4DCA5B-DA9B-4A73-B4CE-4B71A9CD08E3}"/>
    <cellStyle name="SAPBEXstdItem 2 2 3" xfId="3302" xr:uid="{4BB1D325-2816-4AE4-8635-C4F430D4F726}"/>
    <cellStyle name="SAPBEXstdItem 2 2 3 2" xfId="5676" xr:uid="{1A8AE7AC-8841-4A95-917A-72D71C6FF5A1}"/>
    <cellStyle name="SAPBEXstdItem 2 2 4" xfId="4297" xr:uid="{BCAEF312-D3CA-438A-A54D-24BA91FEBB83}"/>
    <cellStyle name="SAPBEXstdItem 2 3" xfId="1765" xr:uid="{CDD482C5-4598-46EF-95EC-76B6E87D3B67}"/>
    <cellStyle name="SAPBEXstdItem 2 3 2" xfId="3257" xr:uid="{3B3AB500-1125-40A4-9849-51E489E0E5A9}"/>
    <cellStyle name="SAPBEXstdItem 2 3 2 2" xfId="5631" xr:uid="{B342766D-C8D9-4D25-A74E-96D6D880A57F}"/>
    <cellStyle name="SAPBEXstdItem 2 3 3" xfId="3108" xr:uid="{9B37BABF-B24F-4A49-8677-DAE7E65DB18E}"/>
    <cellStyle name="SAPBEXstdItem 2 3 3 2" xfId="5482" xr:uid="{95D4E2F2-4DDD-4FEA-BA8A-B33F20424F91}"/>
    <cellStyle name="SAPBEXstdItem 2 3 4" xfId="4298" xr:uid="{225F8358-0A7A-4958-B175-3FB03CE4D1C3}"/>
    <cellStyle name="SAPBEXstdItem 2 4" xfId="3095" xr:uid="{8BB18BED-6EAC-43C6-BD27-B49F1C945BE6}"/>
    <cellStyle name="SAPBEXstdItem 2 4 2" xfId="5469" xr:uid="{210D5125-8CAD-42DC-BB49-4D11EFA91B94}"/>
    <cellStyle name="SAPBEXstdItem 2 5" xfId="3180" xr:uid="{F5CF98F1-D9E0-4D08-A549-189006DF9200}"/>
    <cellStyle name="SAPBEXstdItem 2 5 2" xfId="5554" xr:uid="{0C5F4A66-08EC-4B64-BD5F-2F2CC6C16B1D}"/>
    <cellStyle name="SAPBEXstdItem 2 6" xfId="1763" xr:uid="{3999662E-782D-4D68-820D-4F757E8C65C6}"/>
    <cellStyle name="SAPBEXstdItem 2 6 2" xfId="4296" xr:uid="{449EF79F-7515-4E39-8FB1-65F193FA8F6C}"/>
    <cellStyle name="SAPBEXstdItem 2 7" xfId="3364" xr:uid="{A22E0474-E919-4A54-939B-CF01D19954A6}"/>
    <cellStyle name="SAPBEXstdItem 3" xfId="890" xr:uid="{045C2561-423E-4B09-9F8E-E7C7DA435F49}"/>
    <cellStyle name="SAPBEXstdItem 3 2" xfId="3244" xr:uid="{77FA904F-8838-45F4-9FA0-10EF2C0A0822}"/>
    <cellStyle name="SAPBEXstdItem 3 2 2" xfId="5618" xr:uid="{01DA8E0D-327B-4D1A-BF4C-B1ECA48488C6}"/>
    <cellStyle name="SAPBEXstdItem 3 3" xfId="3821" xr:uid="{F0E6AB7C-72A4-49BD-8D8F-1629896BC55C}"/>
    <cellStyle name="SAPBEXstdItem 4" xfId="3300" xr:uid="{8EB0487E-28F8-46C9-9F68-847257ED2211}"/>
    <cellStyle name="SAPBEXstdItem 4 2" xfId="5674" xr:uid="{0E24B171-5AAF-43C1-B103-BF9E3058D3FB}"/>
    <cellStyle name="SAPBEXstdItem 5" xfId="1762" xr:uid="{FEC4E776-1285-4D59-9D0E-66AD54C7993B}"/>
    <cellStyle name="SAPBEXstdItem 5 2" xfId="4295" xr:uid="{14D84144-D10C-41E1-8D43-5D0825E5EBD1}"/>
    <cellStyle name="SAPBEXstdItem 6" xfId="3346" xr:uid="{6F725798-F779-4608-8AB3-A8A2437EB26F}"/>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2 2" xfId="5479" xr:uid="{22916A8C-3F18-42AA-8EE7-4C30EBAAE73C}"/>
    <cellStyle name="SAPBEXstdItemX 2 3" xfId="3297" xr:uid="{10EAD126-FD20-43EF-B373-8D15196882E9}"/>
    <cellStyle name="SAPBEXstdItemX 2 3 2" xfId="5671" xr:uid="{8C8BB632-1994-45A1-B17C-3EDAAC9EB5C3}"/>
    <cellStyle name="SAPBEXstdItemX 2 4" xfId="1768" xr:uid="{41A06426-20C4-4E20-8EB0-43AE83C99905}"/>
    <cellStyle name="SAPBEXstdItemX 2 4 2" xfId="4300" xr:uid="{1969A23E-9779-42ED-90D2-9E72F1B3750E}"/>
    <cellStyle name="SAPBEXstdItemX 2 5" xfId="3365" xr:uid="{3054E2B9-EC3A-46AA-B5F8-335FFCCECF2F}"/>
    <cellStyle name="SAPBEXstdItemX 3" xfId="949" xr:uid="{BC771335-9857-4003-AA06-21242087AB2F}"/>
    <cellStyle name="SAPBEXstdItemX 3 2" xfId="3097" xr:uid="{7A282F8C-A837-4F0B-A93B-5CCEDF314816}"/>
    <cellStyle name="SAPBEXstdItemX 3 2 2" xfId="5471" xr:uid="{FB7EEAF0-DE1C-4C7E-BD43-A37080DCACF0}"/>
    <cellStyle name="SAPBEXstdItemX 3 3" xfId="3844" xr:uid="{17B507B2-AF9D-4F30-9984-A4B9FF823DBB}"/>
    <cellStyle name="SAPBEXstdItemX 4" xfId="3114" xr:uid="{D71F835E-5326-4EE7-8749-1AF43A646AEA}"/>
    <cellStyle name="SAPBEXstdItemX 4 2" xfId="5488" xr:uid="{82420BD5-91C9-4FC0-9D1A-4F021726CF5A}"/>
    <cellStyle name="SAPBEXstdItemX 5" xfId="1767" xr:uid="{51DB7923-555E-47B1-99BF-E5192B0AF1AE}"/>
    <cellStyle name="SAPBEXstdItemX 5 2" xfId="4299" xr:uid="{D8F7DA30-0F94-411A-A4E2-19B86CD69DB2}"/>
    <cellStyle name="SAPBEXstdItemX 6" xfId="3347" xr:uid="{36DDBD02-3280-4A12-BAD0-A534D6D3B633}"/>
    <cellStyle name="SAPBEXtitle" xfId="109" xr:uid="{00000000-0005-0000-0000-00005D030000}"/>
    <cellStyle name="SAPBEXtitle 2" xfId="1770" xr:uid="{AB380B6C-104A-4764-A557-2620C69181A7}"/>
    <cellStyle name="SAPBEXtitle 2 2" xfId="3148" xr:uid="{01CBBD32-3A40-45CA-B2BB-AC26D67E1ED8}"/>
    <cellStyle name="SAPBEXtitle 2 2 2" xfId="5522" xr:uid="{C888C778-2BA3-44EE-A249-8C98D9EC713A}"/>
    <cellStyle name="SAPBEXtitle 2 3" xfId="3295" xr:uid="{4131EAF6-F201-4FEA-B8BA-EB88098CD1CF}"/>
    <cellStyle name="SAPBEXtitle 2 3 2" xfId="5669" xr:uid="{897B12FF-50A4-4279-AC89-AC78F8436683}"/>
    <cellStyle name="SAPBEXtitle 2 4" xfId="4301" xr:uid="{2445A2F1-2B99-494B-A08D-9AFC155A8398}"/>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2 2 2" xfId="5670" xr:uid="{14CF8098-033E-4CB8-BF6E-C8E46B3D61DE}"/>
    <cellStyle name="SAPBEXunassignedItem 3" xfId="1773" xr:uid="{0C8120C1-8347-4CFB-A22C-998861B79FB7}"/>
    <cellStyle name="SAPBEXunassignedItem 3 2" xfId="3151" xr:uid="{BE7FB166-B4C2-4502-96A8-36DEC2E5D607}"/>
    <cellStyle name="SAPBEXunassignedItem 3 2 2" xfId="5525" xr:uid="{428AE45B-3791-46D1-BCD3-F03DF1FF7038}"/>
    <cellStyle name="SAPBEXunassignedItem 4" xfId="3080" xr:uid="{82A2B1BF-FE18-4A65-91E3-977ECE9D76B9}"/>
    <cellStyle name="SAPBEXunassignedItem 4 2" xfId="5454" xr:uid="{B5C6344A-C3D7-4857-87AD-A6E96D1F9AE9}"/>
    <cellStyle name="SAPBEXundefined" xfId="110" xr:uid="{00000000-0005-0000-0000-00005E030000}"/>
    <cellStyle name="SAPBEXundefined 2" xfId="1775" xr:uid="{EDD78056-FAC7-483C-B368-650D12C59F96}"/>
    <cellStyle name="SAPBEXundefined 2 2" xfId="3213" xr:uid="{7A758E2A-FA07-40BE-9A4E-23441FC25F7B}"/>
    <cellStyle name="SAPBEXundefined 2 2 2" xfId="5587" xr:uid="{2918B7E8-E711-407C-A47D-C92E97944910}"/>
    <cellStyle name="SAPBEXundefined 2 3" xfId="3068" xr:uid="{ACD26AF5-F260-4E8B-BFDD-7A3C7DB6AA59}"/>
    <cellStyle name="SAPBEXundefined 2 3 2" xfId="5442" xr:uid="{47E8233F-B1B1-47DC-9802-A0D70275FC07}"/>
    <cellStyle name="SAPBEXundefined 2 4" xfId="4303" xr:uid="{03CF2259-2DE7-4A2C-BDD5-43F909C9CFAD}"/>
    <cellStyle name="SAPBEXundefined 3" xfId="3284" xr:uid="{377F57E8-45FD-414D-A171-B817545A4E1F}"/>
    <cellStyle name="SAPBEXundefined 3 2" xfId="5658" xr:uid="{5E835B97-FAE3-4F62-BB4C-9A599CF8EC06}"/>
    <cellStyle name="SAPBEXundefined 4" xfId="3298" xr:uid="{8DFEED10-5827-4ED4-9253-788C0AECFABD}"/>
    <cellStyle name="SAPBEXundefined 4 2" xfId="5672" xr:uid="{262ED546-13DA-4837-8339-41D19795D6F5}"/>
    <cellStyle name="SAPBEXundefined 5" xfId="1774" xr:uid="{98824E1C-FBA2-457A-B508-9FB42F451674}"/>
    <cellStyle name="SAPBEXundefined 5 2" xfId="4302" xr:uid="{875FBCF8-02EB-487E-9520-B7CDB89055BE}"/>
    <cellStyle name="SAPBEXundefined 6" xfId="3348" xr:uid="{FDF3671F-1093-4636-8420-2E864B7CB116}"/>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10" xfId="3349" xr:uid="{D7069E8E-C5C8-4D8A-8D21-06F42D88D1FE}"/>
    <cellStyle name="Total 2" xfId="189" xr:uid="{00000000-0005-0000-0000-000069030000}"/>
    <cellStyle name="Total 2 2" xfId="1778" xr:uid="{179976E3-04EB-4C47-B29E-63F54A6D3201}"/>
    <cellStyle name="Total 2 2 2" xfId="3162" xr:uid="{ED8282DE-82DE-4016-90DC-792A93E0888E}"/>
    <cellStyle name="Total 2 2 2 2" xfId="5536" xr:uid="{0D074F41-AC6B-42D8-B87D-C13032F7C791}"/>
    <cellStyle name="Total 2 2 3" xfId="4305" xr:uid="{09D15B14-368C-4E7E-BC27-6DDD8566482D}"/>
    <cellStyle name="Total 2 3" xfId="3172" xr:uid="{EC3534D5-41D2-43AF-B4AC-8C381F170761}"/>
    <cellStyle name="Total 2 3 2" xfId="5546" xr:uid="{B5BF204F-3FB5-4E38-BC83-CB451AD0B6D0}"/>
    <cellStyle name="Total 2 4" xfId="1777" xr:uid="{20809672-789B-4F9B-B2B6-D104885B016E}"/>
    <cellStyle name="Total 2 4 2" xfId="4304" xr:uid="{F7CE4193-E4B3-462F-8B12-7435128CEF8A}"/>
    <cellStyle name="Total 2 5" xfId="3371" xr:uid="{1103A734-153C-4098-B797-D6FD4A51468B}"/>
    <cellStyle name="Total 3" xfId="235" xr:uid="{00000000-0005-0000-0000-00006A030000}"/>
    <cellStyle name="Total 3 2" xfId="3377" xr:uid="{5D2B5F47-9080-49AC-BBA9-2F027F241805}"/>
    <cellStyle name="Total 4" xfId="281" xr:uid="{00000000-0005-0000-0000-00006B030000}"/>
    <cellStyle name="Total 4 2" xfId="3384" xr:uid="{A82AC5A3-40FE-4084-827E-98A774AFC015}"/>
    <cellStyle name="Total 5" xfId="330" xr:uid="{00000000-0005-0000-0000-00006C030000}"/>
    <cellStyle name="Total 5 2" xfId="3393" xr:uid="{85C14A04-FB92-4CEE-9044-8C239D082C5F}"/>
    <cellStyle name="Total 6" xfId="394" xr:uid="{00000000-0005-0000-0000-00006D030000}"/>
    <cellStyle name="Total 6 2" xfId="3416" xr:uid="{74B17500-BD18-4A7F-913D-95E1C05178AB}"/>
    <cellStyle name="Total 7" xfId="465" xr:uid="{00000000-0005-0000-0000-00006E030000}"/>
    <cellStyle name="Total 7 2" xfId="3447" xr:uid="{954AC2C2-645F-445D-B243-FF8A352B395D}"/>
    <cellStyle name="Total 8" xfId="569" xr:uid="{00000000-0005-0000-0000-00006F030000}"/>
    <cellStyle name="Total 8 2" xfId="3505" xr:uid="{EE3D9FF1-F417-4123-938B-4DFF45DA82C4}"/>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2022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9" customWidth="1"/>
    <col min="2" max="2" width="28.5703125" style="9" customWidth="1"/>
    <col min="3" max="3" width="16.5703125" style="9" customWidth="1"/>
    <col min="4" max="4" width="17.28515625" style="9" customWidth="1"/>
    <col min="5" max="5" width="15" style="9" customWidth="1"/>
    <col min="6" max="6" width="23.28515625" style="9" bestFit="1" customWidth="1"/>
    <col min="7" max="7" width="13.28515625" style="9" bestFit="1" customWidth="1"/>
    <col min="8" max="16384" width="9.28515625" style="9"/>
  </cols>
  <sheetData>
    <row r="1" spans="1:8" s="312" customFormat="1" ht="39" thickBot="1">
      <c r="A1" s="312" t="s">
        <v>0</v>
      </c>
      <c r="B1" s="312" t="s">
        <v>1</v>
      </c>
      <c r="C1" s="312" t="s">
        <v>2</v>
      </c>
      <c r="D1" s="312" t="s">
        <v>3</v>
      </c>
      <c r="E1" s="313" t="s">
        <v>4</v>
      </c>
      <c r="F1" s="314" t="s">
        <v>5</v>
      </c>
      <c r="G1" s="494" t="s">
        <v>6</v>
      </c>
      <c r="H1" s="495" t="s">
        <v>7</v>
      </c>
    </row>
    <row r="2" spans="1:8" ht="16.5" thickTop="1" thickBot="1">
      <c r="A2" s="319">
        <v>0</v>
      </c>
      <c r="B2" s="69" t="s">
        <v>8</v>
      </c>
      <c r="C2" s="320"/>
      <c r="D2" s="312" t="s">
        <v>9</v>
      </c>
      <c r="E2" s="315">
        <v>1</v>
      </c>
      <c r="F2" s="316" t="s">
        <v>10</v>
      </c>
      <c r="G2" s="309">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2" s="318">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3" spans="1:8" ht="16.5" thickTop="1" thickBot="1">
      <c r="A3" s="310">
        <v>1</v>
      </c>
      <c r="B3" s="38" t="s">
        <v>11</v>
      </c>
      <c r="C3" s="320"/>
      <c r="D3" s="9" t="s">
        <v>9</v>
      </c>
      <c r="E3" s="315">
        <v>1</v>
      </c>
      <c r="F3" s="316" t="s">
        <v>10</v>
      </c>
      <c r="G3"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5372</v>
      </c>
      <c r="H3"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0.75208000000000008</v>
      </c>
    </row>
    <row r="4" spans="1:8" ht="16.5" thickTop="1" thickBot="1">
      <c r="A4" s="310">
        <v>2</v>
      </c>
      <c r="B4" s="38" t="s">
        <v>12</v>
      </c>
      <c r="C4" s="320" t="s">
        <v>13</v>
      </c>
      <c r="D4" s="9" t="s">
        <v>9</v>
      </c>
      <c r="E4" s="315">
        <v>1</v>
      </c>
      <c r="F4" s="316" t="s">
        <v>10</v>
      </c>
      <c r="G4" s="309"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4" s="318"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5" spans="1:8" ht="16.5" thickTop="1" thickBot="1">
      <c r="A5" s="310">
        <v>3</v>
      </c>
      <c r="B5" s="38" t="s">
        <v>14</v>
      </c>
      <c r="C5" s="320"/>
      <c r="D5" s="9" t="s">
        <v>9</v>
      </c>
      <c r="E5" s="315">
        <v>1</v>
      </c>
      <c r="F5" s="316" t="s">
        <v>10</v>
      </c>
      <c r="G5" s="309"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5" s="318"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6" spans="1:8" ht="16.5" thickTop="1" thickBot="1">
      <c r="A6" s="310">
        <v>4</v>
      </c>
      <c r="B6" s="38" t="s">
        <v>15</v>
      </c>
      <c r="C6" s="320" t="s">
        <v>16</v>
      </c>
      <c r="D6" s="9" t="s">
        <v>9</v>
      </c>
      <c r="E6" s="315">
        <v>1</v>
      </c>
      <c r="F6" s="316" t="s">
        <v>10</v>
      </c>
      <c r="G6" s="309"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6" s="318"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7" spans="1:8" ht="16.5" thickTop="1" thickBot="1">
      <c r="A7" s="310">
        <v>5</v>
      </c>
      <c r="B7" s="9" t="s">
        <v>17</v>
      </c>
      <c r="C7" s="320" t="s">
        <v>18</v>
      </c>
      <c r="D7" s="9" t="s">
        <v>19</v>
      </c>
      <c r="E7" s="315">
        <v>1</v>
      </c>
      <c r="F7" s="316" t="s">
        <v>10</v>
      </c>
      <c r="G7"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7"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8" spans="1:8" ht="16.5" thickTop="1" thickBot="1">
      <c r="A8" s="310">
        <v>6</v>
      </c>
      <c r="B8" s="9" t="s">
        <v>20</v>
      </c>
      <c r="C8" s="320" t="s">
        <v>18</v>
      </c>
      <c r="D8" s="9" t="s">
        <v>9</v>
      </c>
      <c r="E8" s="315">
        <v>1</v>
      </c>
      <c r="F8" s="316" t="s">
        <v>10</v>
      </c>
      <c r="G8"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8"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9" spans="1:8" ht="16.5" thickTop="1" thickBot="1">
      <c r="A9" s="310">
        <v>7</v>
      </c>
      <c r="B9" s="9" t="s">
        <v>21</v>
      </c>
      <c r="C9" s="320" t="s">
        <v>22</v>
      </c>
      <c r="D9" s="9" t="s">
        <v>19</v>
      </c>
      <c r="E9" s="315">
        <v>1</v>
      </c>
      <c r="F9" s="316" t="s">
        <v>10</v>
      </c>
      <c r="G9"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8805</v>
      </c>
      <c r="H9"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0" spans="1:8" ht="16.5" thickTop="1" thickBot="1">
      <c r="A10" s="310">
        <v>8</v>
      </c>
      <c r="B10" s="9" t="s">
        <v>23</v>
      </c>
      <c r="C10" s="320" t="s">
        <v>22</v>
      </c>
      <c r="D10" s="9" t="s">
        <v>9</v>
      </c>
      <c r="E10" s="315">
        <v>1</v>
      </c>
      <c r="F10" s="316" t="s">
        <v>10</v>
      </c>
      <c r="G10"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2552</v>
      </c>
      <c r="H10"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1" spans="1:8" ht="16.5" thickTop="1" thickBot="1">
      <c r="A11" s="310">
        <v>9</v>
      </c>
      <c r="B11" s="9" t="s">
        <v>24</v>
      </c>
      <c r="C11" s="320"/>
      <c r="D11" s="9" t="s">
        <v>9</v>
      </c>
      <c r="E11" s="315">
        <v>1</v>
      </c>
      <c r="F11" s="316" t="s">
        <v>10</v>
      </c>
      <c r="G11"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1"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2" spans="1:8" ht="16.5" thickTop="1" thickBot="1">
      <c r="A12" s="310">
        <v>10</v>
      </c>
      <c r="B12" s="9" t="s">
        <v>25</v>
      </c>
      <c r="C12" s="320"/>
      <c r="D12" s="9" t="s">
        <v>9</v>
      </c>
      <c r="E12" s="315">
        <v>1</v>
      </c>
      <c r="F12" s="316" t="s">
        <v>10</v>
      </c>
      <c r="G12"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2"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3" spans="1:8" ht="18" customHeight="1" thickTop="1" thickBot="1">
      <c r="A13" s="310">
        <v>11</v>
      </c>
      <c r="B13" s="9" t="s">
        <v>26</v>
      </c>
      <c r="C13" s="320"/>
      <c r="D13" s="9" t="s">
        <v>9</v>
      </c>
      <c r="E13" s="315">
        <v>1</v>
      </c>
      <c r="F13" s="316" t="s">
        <v>10</v>
      </c>
      <c r="G13"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50976</v>
      </c>
      <c r="H13"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0.50975999999999999</v>
      </c>
    </row>
    <row r="14" spans="1:8" ht="14.25" thickTop="1" thickBot="1">
      <c r="A14" s="310">
        <v>12</v>
      </c>
      <c r="B14" s="38" t="s">
        <v>27</v>
      </c>
      <c r="C14" s="38"/>
      <c r="D14" s="9" t="s">
        <v>19</v>
      </c>
      <c r="E14" s="315">
        <v>1</v>
      </c>
      <c r="F14" s="316" t="s">
        <v>10</v>
      </c>
      <c r="G14" s="30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22881</v>
      </c>
      <c r="H14" s="31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0.88547235500067478</v>
      </c>
    </row>
    <row r="15" spans="1:8" ht="16.5" thickTop="1" thickBot="1">
      <c r="A15" s="319">
        <v>0</v>
      </c>
      <c r="B15" s="69" t="s">
        <v>8</v>
      </c>
      <c r="C15" s="320"/>
      <c r="D15" s="312" t="s">
        <v>9</v>
      </c>
      <c r="E15" s="315">
        <v>2</v>
      </c>
      <c r="F15" s="316" t="s">
        <v>28</v>
      </c>
      <c r="G15" s="309">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15" s="318">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16" spans="1:8" ht="16.5" thickTop="1" thickBot="1">
      <c r="A16" s="310">
        <v>1</v>
      </c>
      <c r="B16" s="9" t="s">
        <v>11</v>
      </c>
      <c r="C16" s="320"/>
      <c r="D16" s="9" t="s">
        <v>9</v>
      </c>
      <c r="E16" s="311">
        <v>2</v>
      </c>
      <c r="F16" s="317" t="s">
        <v>28</v>
      </c>
      <c r="G16"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16"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17" spans="1:8" ht="16.5" thickTop="1" thickBot="1">
      <c r="A17" s="310">
        <v>2</v>
      </c>
      <c r="B17" s="9" t="s">
        <v>12</v>
      </c>
      <c r="C17" s="320" t="s">
        <v>13</v>
      </c>
      <c r="D17" s="9" t="s">
        <v>9</v>
      </c>
      <c r="E17" s="311">
        <v>2</v>
      </c>
      <c r="F17" s="317" t="s">
        <v>28</v>
      </c>
      <c r="G17" s="309"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7" s="318"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8" spans="1:8" ht="16.5" thickTop="1" thickBot="1">
      <c r="A18" s="310">
        <v>3</v>
      </c>
      <c r="B18" s="9" t="s">
        <v>14</v>
      </c>
      <c r="C18" s="320"/>
      <c r="D18" s="9" t="s">
        <v>9</v>
      </c>
      <c r="E18" s="311">
        <v>2</v>
      </c>
      <c r="F18" s="317" t="s">
        <v>28</v>
      </c>
      <c r="G18" s="309"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8" s="318"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9" spans="1:8" ht="16.5" thickTop="1" thickBot="1">
      <c r="A19" s="310">
        <v>4</v>
      </c>
      <c r="B19" s="9" t="s">
        <v>15</v>
      </c>
      <c r="C19" s="320" t="s">
        <v>16</v>
      </c>
      <c r="D19" s="9" t="s">
        <v>9</v>
      </c>
      <c r="E19" s="311">
        <v>2</v>
      </c>
      <c r="F19" s="317" t="s">
        <v>28</v>
      </c>
      <c r="G19" s="309"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9" s="318"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20" spans="1:8" ht="16.5" thickTop="1" thickBot="1">
      <c r="A20" s="310">
        <v>5</v>
      </c>
      <c r="B20" s="9" t="s">
        <v>17</v>
      </c>
      <c r="C20" s="320" t="s">
        <v>18</v>
      </c>
      <c r="D20" s="9" t="s">
        <v>19</v>
      </c>
      <c r="E20" s="311">
        <v>2</v>
      </c>
      <c r="F20" s="317" t="s">
        <v>28</v>
      </c>
      <c r="G20"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0"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1" spans="1:8" ht="16.5" thickTop="1" thickBot="1">
      <c r="A21" s="310">
        <v>6</v>
      </c>
      <c r="B21" s="9" t="s">
        <v>20</v>
      </c>
      <c r="C21" s="320" t="s">
        <v>18</v>
      </c>
      <c r="D21" s="9" t="s">
        <v>9</v>
      </c>
      <c r="E21" s="311">
        <v>2</v>
      </c>
      <c r="F21" s="317" t="s">
        <v>28</v>
      </c>
      <c r="G21"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1"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2" spans="1:8" ht="16.5" thickTop="1" thickBot="1">
      <c r="A22" s="310">
        <v>7</v>
      </c>
      <c r="B22" s="9" t="s">
        <v>21</v>
      </c>
      <c r="C22" s="320" t="s">
        <v>22</v>
      </c>
      <c r="D22" s="9" t="s">
        <v>19</v>
      </c>
      <c r="E22" s="311">
        <v>2</v>
      </c>
      <c r="F22" s="317" t="s">
        <v>28</v>
      </c>
      <c r="G22"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2"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3" spans="1:8" ht="16.5" thickTop="1" thickBot="1">
      <c r="A23" s="310">
        <v>8</v>
      </c>
      <c r="B23" s="9" t="s">
        <v>23</v>
      </c>
      <c r="C23" s="320" t="s">
        <v>22</v>
      </c>
      <c r="D23" s="9" t="s">
        <v>9</v>
      </c>
      <c r="E23" s="311">
        <v>2</v>
      </c>
      <c r="F23" s="317" t="s">
        <v>28</v>
      </c>
      <c r="G23"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3"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4" spans="1:8" ht="16.5" thickTop="1" thickBot="1">
      <c r="A24" s="310">
        <v>9</v>
      </c>
      <c r="B24" s="9" t="s">
        <v>24</v>
      </c>
      <c r="C24" s="320"/>
      <c r="D24" s="9" t="s">
        <v>9</v>
      </c>
      <c r="E24" s="311">
        <v>2</v>
      </c>
      <c r="F24" s="317" t="s">
        <v>28</v>
      </c>
      <c r="G24"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4"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5" spans="1:8" ht="16.5" thickTop="1" thickBot="1">
      <c r="A25" s="310">
        <v>10</v>
      </c>
      <c r="B25" s="9" t="s">
        <v>25</v>
      </c>
      <c r="C25" s="320"/>
      <c r="D25" s="9" t="s">
        <v>9</v>
      </c>
      <c r="E25" s="311">
        <v>2</v>
      </c>
      <c r="F25" s="317" t="s">
        <v>28</v>
      </c>
      <c r="G25"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5"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6" spans="1:8" ht="16.5" thickTop="1" thickBot="1">
      <c r="A26" s="310">
        <v>11</v>
      </c>
      <c r="B26" s="9" t="s">
        <v>26</v>
      </c>
      <c r="C26" s="320"/>
      <c r="D26" s="9" t="s">
        <v>9</v>
      </c>
      <c r="E26" s="311">
        <v>2</v>
      </c>
      <c r="F26" s="317" t="s">
        <v>28</v>
      </c>
      <c r="G26"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6"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7" spans="1:8" ht="14.25" thickTop="1" thickBot="1">
      <c r="A27" s="310">
        <v>12</v>
      </c>
      <c r="B27" s="9" t="s">
        <v>27</v>
      </c>
      <c r="C27" s="38"/>
      <c r="D27" s="9" t="s">
        <v>19</v>
      </c>
      <c r="E27" s="311">
        <v>2</v>
      </c>
      <c r="F27" s="317" t="s">
        <v>28</v>
      </c>
      <c r="G27" s="30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7" s="31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8" spans="1:8" ht="16.5" thickTop="1" thickBot="1">
      <c r="A28" s="319">
        <v>0</v>
      </c>
      <c r="B28" s="69" t="s">
        <v>8</v>
      </c>
      <c r="C28" s="320"/>
      <c r="D28" s="312" t="s">
        <v>9</v>
      </c>
      <c r="E28" s="315">
        <v>3</v>
      </c>
      <c r="F28" s="316" t="s">
        <v>29</v>
      </c>
      <c r="G28" s="309">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318">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29" spans="1:8" ht="16.5" thickTop="1" thickBot="1">
      <c r="A29" s="310">
        <v>1</v>
      </c>
      <c r="B29" s="9" t="s">
        <v>11</v>
      </c>
      <c r="C29" s="320"/>
      <c r="D29" s="9" t="s">
        <v>9</v>
      </c>
      <c r="E29" s="311">
        <v>3</v>
      </c>
      <c r="F29" s="317" t="s">
        <v>29</v>
      </c>
      <c r="G29"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29"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0" spans="1:8" ht="16.5" thickTop="1" thickBot="1">
      <c r="A30" s="310">
        <v>2</v>
      </c>
      <c r="B30" s="9" t="s">
        <v>12</v>
      </c>
      <c r="C30" s="320" t="s">
        <v>13</v>
      </c>
      <c r="D30" s="9" t="s">
        <v>9</v>
      </c>
      <c r="E30" s="311">
        <v>3</v>
      </c>
      <c r="F30" s="317" t="s">
        <v>29</v>
      </c>
      <c r="G30" s="30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0" s="318"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1" spans="1:8" ht="16.5" thickTop="1" thickBot="1">
      <c r="A31" s="310">
        <v>3</v>
      </c>
      <c r="B31" s="9" t="s">
        <v>14</v>
      </c>
      <c r="C31" s="320"/>
      <c r="D31" s="9" t="s">
        <v>9</v>
      </c>
      <c r="E31" s="311">
        <v>3</v>
      </c>
      <c r="F31" s="317" t="s">
        <v>29</v>
      </c>
      <c r="G31" s="30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1" s="318"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2" spans="1:8" ht="16.5" thickTop="1" thickBot="1">
      <c r="A32" s="310">
        <v>4</v>
      </c>
      <c r="B32" s="9" t="s">
        <v>15</v>
      </c>
      <c r="C32" s="320" t="s">
        <v>16</v>
      </c>
      <c r="D32" s="9" t="s">
        <v>9</v>
      </c>
      <c r="E32" s="311">
        <v>3</v>
      </c>
      <c r="F32" s="317" t="s">
        <v>29</v>
      </c>
      <c r="G32" s="30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2" s="318"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3" spans="1:8" ht="16.5" thickTop="1" thickBot="1">
      <c r="A33" s="310">
        <v>5</v>
      </c>
      <c r="B33" s="9" t="s">
        <v>17</v>
      </c>
      <c r="C33" s="320" t="s">
        <v>18</v>
      </c>
      <c r="D33" s="9" t="s">
        <v>19</v>
      </c>
      <c r="E33" s="311">
        <v>3</v>
      </c>
      <c r="F33" s="317" t="s">
        <v>29</v>
      </c>
      <c r="G33"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3"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4" spans="1:8" ht="16.5" thickTop="1" thickBot="1">
      <c r="A34" s="310">
        <v>6</v>
      </c>
      <c r="B34" s="9" t="s">
        <v>20</v>
      </c>
      <c r="C34" s="320" t="s">
        <v>18</v>
      </c>
      <c r="D34" s="9" t="s">
        <v>9</v>
      </c>
      <c r="E34" s="311">
        <v>3</v>
      </c>
      <c r="F34" s="317" t="s">
        <v>29</v>
      </c>
      <c r="G34"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4"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5" spans="1:8" ht="16.5" thickTop="1" thickBot="1">
      <c r="A35" s="310">
        <v>7</v>
      </c>
      <c r="B35" s="9" t="s">
        <v>21</v>
      </c>
      <c r="C35" s="320" t="s">
        <v>22</v>
      </c>
      <c r="D35" s="9" t="s">
        <v>19</v>
      </c>
      <c r="E35" s="311">
        <v>3</v>
      </c>
      <c r="F35" s="317" t="s">
        <v>29</v>
      </c>
      <c r="G35"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5"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6" spans="1:8" ht="16.5" thickTop="1" thickBot="1">
      <c r="A36" s="310">
        <v>8</v>
      </c>
      <c r="B36" s="9" t="s">
        <v>23</v>
      </c>
      <c r="C36" s="320" t="s">
        <v>22</v>
      </c>
      <c r="D36" s="9" t="s">
        <v>9</v>
      </c>
      <c r="E36" s="311">
        <v>3</v>
      </c>
      <c r="F36" s="317" t="s">
        <v>29</v>
      </c>
      <c r="G36"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6"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7" spans="1:8" ht="16.5" thickTop="1" thickBot="1">
      <c r="A37" s="310">
        <v>9</v>
      </c>
      <c r="B37" s="9" t="s">
        <v>24</v>
      </c>
      <c r="C37" s="320"/>
      <c r="D37" s="9" t="s">
        <v>9</v>
      </c>
      <c r="E37" s="311">
        <v>3</v>
      </c>
      <c r="F37" s="317" t="s">
        <v>29</v>
      </c>
      <c r="G37"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7"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8" spans="1:8" ht="16.5" thickTop="1" thickBot="1">
      <c r="A38" s="310">
        <v>10</v>
      </c>
      <c r="B38" s="9" t="s">
        <v>25</v>
      </c>
      <c r="C38" s="320"/>
      <c r="D38" s="9" t="s">
        <v>9</v>
      </c>
      <c r="E38" s="311">
        <v>3</v>
      </c>
      <c r="F38" s="317" t="s">
        <v>29</v>
      </c>
      <c r="G38"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8"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9" spans="1:8" ht="16.5" thickTop="1" thickBot="1">
      <c r="A39" s="310">
        <v>11</v>
      </c>
      <c r="B39" s="9" t="s">
        <v>26</v>
      </c>
      <c r="C39" s="320"/>
      <c r="D39" s="9" t="s">
        <v>9</v>
      </c>
      <c r="E39" s="311">
        <v>3</v>
      </c>
      <c r="F39" s="317" t="s">
        <v>29</v>
      </c>
      <c r="G39"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9"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40" spans="1:8" ht="14.25" thickTop="1" thickBot="1">
      <c r="A40" s="310">
        <v>12</v>
      </c>
      <c r="B40" s="9" t="s">
        <v>27</v>
      </c>
      <c r="C40" s="38"/>
      <c r="D40" s="9" t="s">
        <v>19</v>
      </c>
      <c r="E40" s="311">
        <v>3</v>
      </c>
      <c r="F40" s="317" t="s">
        <v>29</v>
      </c>
      <c r="G40"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40" s="31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41" spans="1:8" ht="16.5" thickTop="1" thickBot="1">
      <c r="A41" s="319">
        <v>0</v>
      </c>
      <c r="B41" s="69" t="s">
        <v>8</v>
      </c>
      <c r="C41" s="320"/>
      <c r="D41" s="312" t="s">
        <v>9</v>
      </c>
      <c r="E41" s="315">
        <v>4</v>
      </c>
      <c r="F41" s="316" t="s">
        <v>30</v>
      </c>
      <c r="G41" s="309">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318">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6.5" thickTop="1" thickBot="1">
      <c r="A42" s="310">
        <v>1</v>
      </c>
      <c r="B42" s="9" t="s">
        <v>11</v>
      </c>
      <c r="C42" s="320"/>
      <c r="D42" s="9" t="s">
        <v>9</v>
      </c>
      <c r="E42" s="311">
        <v>4</v>
      </c>
      <c r="F42" s="317" t="s">
        <v>30</v>
      </c>
      <c r="G42"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42"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3" spans="1:8" ht="16.5" thickTop="1" thickBot="1">
      <c r="A43" s="310">
        <v>2</v>
      </c>
      <c r="B43" s="9" t="s">
        <v>12</v>
      </c>
      <c r="C43" s="320" t="s">
        <v>13</v>
      </c>
      <c r="D43" s="9" t="s">
        <v>9</v>
      </c>
      <c r="E43" s="311">
        <v>4</v>
      </c>
      <c r="F43" s="317" t="s">
        <v>30</v>
      </c>
      <c r="G43" s="30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3" s="318"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4" spans="1:8" ht="16.5" thickTop="1" thickBot="1">
      <c r="A44" s="310">
        <v>3</v>
      </c>
      <c r="B44" s="9" t="s">
        <v>14</v>
      </c>
      <c r="C44" s="320"/>
      <c r="D44" s="9" t="s">
        <v>9</v>
      </c>
      <c r="E44" s="311">
        <v>4</v>
      </c>
      <c r="F44" s="317" t="s">
        <v>30</v>
      </c>
      <c r="G44" s="30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4" s="318"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5" spans="1:8" ht="16.5" thickTop="1" thickBot="1">
      <c r="A45" s="310">
        <v>4</v>
      </c>
      <c r="B45" s="9" t="s">
        <v>15</v>
      </c>
      <c r="C45" s="320" t="s">
        <v>16</v>
      </c>
      <c r="D45" s="9" t="s">
        <v>9</v>
      </c>
      <c r="E45" s="311">
        <v>4</v>
      </c>
      <c r="F45" s="317" t="s">
        <v>30</v>
      </c>
      <c r="G45" s="30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5" s="318"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6" spans="1:8" ht="16.5" thickTop="1" thickBot="1">
      <c r="A46" s="310">
        <v>5</v>
      </c>
      <c r="B46" s="9" t="s">
        <v>17</v>
      </c>
      <c r="C46" s="320" t="s">
        <v>18</v>
      </c>
      <c r="D46" s="9" t="s">
        <v>19</v>
      </c>
      <c r="E46" s="311">
        <v>4</v>
      </c>
      <c r="F46" s="317" t="s">
        <v>30</v>
      </c>
      <c r="G46"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46"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7" spans="1:8" ht="16.5" thickTop="1" thickBot="1">
      <c r="A47" s="310">
        <v>6</v>
      </c>
      <c r="B47" s="9" t="s">
        <v>20</v>
      </c>
      <c r="C47" s="320" t="s">
        <v>18</v>
      </c>
      <c r="D47" s="9" t="s">
        <v>9</v>
      </c>
      <c r="E47" s="311">
        <v>4</v>
      </c>
      <c r="F47" s="317" t="s">
        <v>30</v>
      </c>
      <c r="G47"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47"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8" spans="1:8" ht="16.5" thickTop="1" thickBot="1">
      <c r="A48" s="310">
        <v>7</v>
      </c>
      <c r="B48" s="9" t="s">
        <v>21</v>
      </c>
      <c r="C48" s="320" t="s">
        <v>22</v>
      </c>
      <c r="D48" s="9" t="s">
        <v>19</v>
      </c>
      <c r="E48" s="311">
        <v>4</v>
      </c>
      <c r="F48" s="317" t="s">
        <v>30</v>
      </c>
      <c r="G48"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48"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9" spans="1:8" ht="16.5" thickTop="1" thickBot="1">
      <c r="A49" s="310">
        <v>8</v>
      </c>
      <c r="B49" s="9" t="s">
        <v>23</v>
      </c>
      <c r="C49" s="320" t="s">
        <v>22</v>
      </c>
      <c r="D49" s="9" t="s">
        <v>9</v>
      </c>
      <c r="E49" s="311">
        <v>4</v>
      </c>
      <c r="F49" s="317" t="s">
        <v>30</v>
      </c>
      <c r="G49"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49"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0" spans="1:8" ht="16.5" thickTop="1" thickBot="1">
      <c r="A50" s="310">
        <v>9</v>
      </c>
      <c r="B50" s="9" t="s">
        <v>24</v>
      </c>
      <c r="C50" s="320"/>
      <c r="D50" s="9" t="s">
        <v>9</v>
      </c>
      <c r="E50" s="311">
        <v>4</v>
      </c>
      <c r="F50" s="317" t="s">
        <v>30</v>
      </c>
      <c r="G50"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0"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1" spans="1:8" ht="16.5" thickTop="1" thickBot="1">
      <c r="A51" s="310">
        <v>10</v>
      </c>
      <c r="B51" s="9" t="s">
        <v>25</v>
      </c>
      <c r="C51" s="320"/>
      <c r="D51" s="9" t="s">
        <v>9</v>
      </c>
      <c r="E51" s="311">
        <v>4</v>
      </c>
      <c r="F51" s="317" t="s">
        <v>30</v>
      </c>
      <c r="G51"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1"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2" spans="1:8" ht="16.5" thickTop="1" thickBot="1">
      <c r="A52" s="310">
        <v>11</v>
      </c>
      <c r="B52" s="9" t="s">
        <v>26</v>
      </c>
      <c r="C52" s="320"/>
      <c r="D52" s="9" t="s">
        <v>9</v>
      </c>
      <c r="E52" s="311">
        <v>4</v>
      </c>
      <c r="F52" s="317" t="s">
        <v>30</v>
      </c>
      <c r="G52"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2"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3" spans="1:8" ht="14.25" thickTop="1" thickBot="1">
      <c r="A53" s="310">
        <v>12</v>
      </c>
      <c r="B53" s="9" t="s">
        <v>27</v>
      </c>
      <c r="C53" s="38"/>
      <c r="D53" s="9" t="s">
        <v>19</v>
      </c>
      <c r="E53" s="311">
        <v>4</v>
      </c>
      <c r="F53" s="317" t="s">
        <v>30</v>
      </c>
      <c r="G53"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3" s="31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4" spans="1:8" ht="16.5" thickTop="1" thickBot="1">
      <c r="A54" s="319">
        <v>0</v>
      </c>
      <c r="B54" s="69" t="s">
        <v>8</v>
      </c>
      <c r="C54" s="320"/>
      <c r="D54" s="312" t="s">
        <v>9</v>
      </c>
      <c r="E54" s="315">
        <v>5</v>
      </c>
      <c r="F54" s="316" t="s">
        <v>31</v>
      </c>
      <c r="G54" s="309">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318">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6.5" thickTop="1" thickBot="1">
      <c r="A55" s="310">
        <v>1</v>
      </c>
      <c r="B55" s="9" t="s">
        <v>11</v>
      </c>
      <c r="C55" s="320"/>
      <c r="D55" s="9" t="s">
        <v>9</v>
      </c>
      <c r="E55" s="311">
        <v>5</v>
      </c>
      <c r="F55" s="317" t="s">
        <v>31</v>
      </c>
      <c r="G55"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55"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56" spans="1:8" ht="16.5" thickTop="1" thickBot="1">
      <c r="A56" s="310">
        <v>2</v>
      </c>
      <c r="B56" s="9" t="s">
        <v>12</v>
      </c>
      <c r="C56" s="320" t="s">
        <v>13</v>
      </c>
      <c r="D56" s="9" t="s">
        <v>9</v>
      </c>
      <c r="E56" s="311">
        <v>5</v>
      </c>
      <c r="F56" s="317" t="s">
        <v>31</v>
      </c>
      <c r="G56" s="30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6" s="318"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7" spans="1:8" ht="16.5" thickTop="1" thickBot="1">
      <c r="A57" s="310">
        <v>3</v>
      </c>
      <c r="B57" s="9" t="s">
        <v>14</v>
      </c>
      <c r="C57" s="320"/>
      <c r="D57" s="9" t="s">
        <v>9</v>
      </c>
      <c r="E57" s="311">
        <v>5</v>
      </c>
      <c r="F57" s="317" t="s">
        <v>31</v>
      </c>
      <c r="G57" s="30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7" s="318"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8" spans="1:8" ht="16.5" thickTop="1" thickBot="1">
      <c r="A58" s="310">
        <v>4</v>
      </c>
      <c r="B58" s="9" t="s">
        <v>15</v>
      </c>
      <c r="C58" s="320" t="s">
        <v>16</v>
      </c>
      <c r="D58" s="9" t="s">
        <v>9</v>
      </c>
      <c r="E58" s="311">
        <v>5</v>
      </c>
      <c r="F58" s="317" t="s">
        <v>31</v>
      </c>
      <c r="G58" s="30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8" s="318"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9" spans="1:8" ht="16.5" thickTop="1" thickBot="1">
      <c r="A59" s="310">
        <v>5</v>
      </c>
      <c r="B59" s="9" t="s">
        <v>17</v>
      </c>
      <c r="C59" s="320" t="s">
        <v>18</v>
      </c>
      <c r="D59" s="9" t="s">
        <v>19</v>
      </c>
      <c r="E59" s="311">
        <v>5</v>
      </c>
      <c r="F59" s="317" t="s">
        <v>31</v>
      </c>
      <c r="G59"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59"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0" spans="1:8" ht="16.5" thickTop="1" thickBot="1">
      <c r="A60" s="310">
        <v>6</v>
      </c>
      <c r="B60" s="9" t="s">
        <v>20</v>
      </c>
      <c r="C60" s="320" t="s">
        <v>18</v>
      </c>
      <c r="D60" s="9" t="s">
        <v>9</v>
      </c>
      <c r="E60" s="311">
        <v>5</v>
      </c>
      <c r="F60" s="317" t="s">
        <v>31</v>
      </c>
      <c r="G60"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0"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1" spans="1:8" ht="16.5" thickTop="1" thickBot="1">
      <c r="A61" s="310">
        <v>7</v>
      </c>
      <c r="B61" s="9" t="s">
        <v>21</v>
      </c>
      <c r="C61" s="320" t="s">
        <v>22</v>
      </c>
      <c r="D61" s="9" t="s">
        <v>19</v>
      </c>
      <c r="E61" s="311">
        <v>5</v>
      </c>
      <c r="F61" s="317" t="s">
        <v>31</v>
      </c>
      <c r="G61"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1"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2" spans="1:8" ht="16.5" thickTop="1" thickBot="1">
      <c r="A62" s="310">
        <v>8</v>
      </c>
      <c r="B62" s="9" t="s">
        <v>23</v>
      </c>
      <c r="C62" s="320" t="s">
        <v>22</v>
      </c>
      <c r="D62" s="9" t="s">
        <v>9</v>
      </c>
      <c r="E62" s="311">
        <v>5</v>
      </c>
      <c r="F62" s="317" t="s">
        <v>31</v>
      </c>
      <c r="G62"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2"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3" spans="1:8" ht="16.5" thickTop="1" thickBot="1">
      <c r="A63" s="310">
        <v>9</v>
      </c>
      <c r="B63" s="9" t="s">
        <v>24</v>
      </c>
      <c r="C63" s="320"/>
      <c r="D63" s="9" t="s">
        <v>9</v>
      </c>
      <c r="E63" s="311">
        <v>5</v>
      </c>
      <c r="F63" s="317" t="s">
        <v>31</v>
      </c>
      <c r="G63"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3"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4" spans="1:8" ht="16.5" thickTop="1" thickBot="1">
      <c r="A64" s="310">
        <v>10</v>
      </c>
      <c r="B64" s="9" t="s">
        <v>25</v>
      </c>
      <c r="C64" s="320"/>
      <c r="D64" s="9" t="s">
        <v>9</v>
      </c>
      <c r="E64" s="311">
        <v>5</v>
      </c>
      <c r="F64" s="317" t="s">
        <v>31</v>
      </c>
      <c r="G64"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4"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5" spans="1:8" ht="16.5" thickTop="1" thickBot="1">
      <c r="A65" s="310">
        <v>11</v>
      </c>
      <c r="B65" s="9" t="s">
        <v>26</v>
      </c>
      <c r="C65" s="320"/>
      <c r="D65" s="9" t="s">
        <v>9</v>
      </c>
      <c r="E65" s="311">
        <v>5</v>
      </c>
      <c r="F65" s="317" t="s">
        <v>31</v>
      </c>
      <c r="G65"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5"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6" spans="1:8" ht="14.25" thickTop="1" thickBot="1">
      <c r="A66" s="310">
        <v>12</v>
      </c>
      <c r="B66" s="9" t="s">
        <v>27</v>
      </c>
      <c r="C66" s="38"/>
      <c r="D66" s="9" t="s">
        <v>19</v>
      </c>
      <c r="E66" s="311">
        <v>5</v>
      </c>
      <c r="F66" s="317" t="s">
        <v>31</v>
      </c>
      <c r="G66"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6" s="31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7" spans="1:8" ht="16.5" thickTop="1" thickBot="1">
      <c r="A67" s="319">
        <v>0</v>
      </c>
      <c r="B67" s="69" t="s">
        <v>8</v>
      </c>
      <c r="C67" s="320"/>
      <c r="D67" s="312" t="s">
        <v>9</v>
      </c>
      <c r="E67" s="315">
        <v>6</v>
      </c>
      <c r="F67" s="316" t="s">
        <v>32</v>
      </c>
      <c r="G67" s="309">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318">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6.5" thickTop="1" thickBot="1">
      <c r="A68" s="310">
        <v>1</v>
      </c>
      <c r="B68" s="9" t="s">
        <v>11</v>
      </c>
      <c r="C68" s="320"/>
      <c r="D68" s="9" t="s">
        <v>9</v>
      </c>
      <c r="E68" s="311">
        <v>6</v>
      </c>
      <c r="F68" s="317" t="s">
        <v>32</v>
      </c>
      <c r="G68"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68"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69" spans="1:8" ht="16.5" thickTop="1" thickBot="1">
      <c r="A69" s="310">
        <v>2</v>
      </c>
      <c r="B69" s="9" t="s">
        <v>12</v>
      </c>
      <c r="C69" s="320" t="s">
        <v>13</v>
      </c>
      <c r="D69" s="9" t="s">
        <v>9</v>
      </c>
      <c r="E69" s="311">
        <v>6</v>
      </c>
      <c r="F69" s="317" t="s">
        <v>32</v>
      </c>
      <c r="G69" s="30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69" s="318"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0" spans="1:8" ht="16.5" thickTop="1" thickBot="1">
      <c r="A70" s="310">
        <v>3</v>
      </c>
      <c r="B70" s="9" t="s">
        <v>14</v>
      </c>
      <c r="C70" s="320"/>
      <c r="D70" s="9" t="s">
        <v>9</v>
      </c>
      <c r="E70" s="311">
        <v>6</v>
      </c>
      <c r="F70" s="317" t="s">
        <v>32</v>
      </c>
      <c r="G70" s="30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0" s="318"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1" spans="1:8" ht="16.5" thickTop="1" thickBot="1">
      <c r="A71" s="310">
        <v>4</v>
      </c>
      <c r="B71" s="9" t="s">
        <v>15</v>
      </c>
      <c r="C71" s="320" t="s">
        <v>16</v>
      </c>
      <c r="D71" s="9" t="s">
        <v>9</v>
      </c>
      <c r="E71" s="311">
        <v>6</v>
      </c>
      <c r="F71" s="317" t="s">
        <v>32</v>
      </c>
      <c r="G71" s="30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1" s="318"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2" spans="1:8" ht="16.5" thickTop="1" thickBot="1">
      <c r="A72" s="310">
        <v>5</v>
      </c>
      <c r="B72" s="9" t="s">
        <v>17</v>
      </c>
      <c r="C72" s="320" t="s">
        <v>18</v>
      </c>
      <c r="D72" s="9" t="s">
        <v>19</v>
      </c>
      <c r="E72" s="311">
        <v>6</v>
      </c>
      <c r="F72" s="317" t="s">
        <v>32</v>
      </c>
      <c r="G72"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2"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3" spans="1:8" ht="16.5" thickTop="1" thickBot="1">
      <c r="A73" s="310">
        <v>6</v>
      </c>
      <c r="B73" s="9" t="s">
        <v>20</v>
      </c>
      <c r="C73" s="320" t="s">
        <v>18</v>
      </c>
      <c r="D73" s="9" t="s">
        <v>9</v>
      </c>
      <c r="E73" s="311">
        <v>6</v>
      </c>
      <c r="F73" s="317" t="s">
        <v>32</v>
      </c>
      <c r="G73"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3"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4" spans="1:8" ht="16.5" thickTop="1" thickBot="1">
      <c r="A74" s="310">
        <v>7</v>
      </c>
      <c r="B74" s="9" t="s">
        <v>21</v>
      </c>
      <c r="C74" s="320" t="s">
        <v>22</v>
      </c>
      <c r="D74" s="9" t="s">
        <v>19</v>
      </c>
      <c r="E74" s="311">
        <v>6</v>
      </c>
      <c r="F74" s="317" t="s">
        <v>32</v>
      </c>
      <c r="G74"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4"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5" spans="1:8" ht="16.5" thickTop="1" thickBot="1">
      <c r="A75" s="310">
        <v>8</v>
      </c>
      <c r="B75" s="9" t="s">
        <v>23</v>
      </c>
      <c r="C75" s="320" t="s">
        <v>22</v>
      </c>
      <c r="D75" s="9" t="s">
        <v>9</v>
      </c>
      <c r="E75" s="311">
        <v>6</v>
      </c>
      <c r="F75" s="317" t="s">
        <v>32</v>
      </c>
      <c r="G75"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5"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6" spans="1:8" ht="16.5" thickTop="1" thickBot="1">
      <c r="A76" s="310">
        <v>9</v>
      </c>
      <c r="B76" s="9" t="s">
        <v>24</v>
      </c>
      <c r="C76" s="320"/>
      <c r="D76" s="9" t="s">
        <v>9</v>
      </c>
      <c r="E76" s="311">
        <v>6</v>
      </c>
      <c r="F76" s="317" t="s">
        <v>32</v>
      </c>
      <c r="G76"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6"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7" spans="1:8" ht="16.5" thickTop="1" thickBot="1">
      <c r="A77" s="310">
        <v>10</v>
      </c>
      <c r="B77" s="9" t="s">
        <v>25</v>
      </c>
      <c r="C77" s="320"/>
      <c r="D77" s="9" t="s">
        <v>9</v>
      </c>
      <c r="E77" s="311">
        <v>6</v>
      </c>
      <c r="F77" s="317" t="s">
        <v>32</v>
      </c>
      <c r="G77"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7"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8" spans="1:8" ht="16.5" thickTop="1" thickBot="1">
      <c r="A78" s="310">
        <v>11</v>
      </c>
      <c r="B78" s="9" t="s">
        <v>26</v>
      </c>
      <c r="C78" s="320"/>
      <c r="D78" s="9" t="s">
        <v>9</v>
      </c>
      <c r="E78" s="311">
        <v>6</v>
      </c>
      <c r="F78" s="317" t="s">
        <v>32</v>
      </c>
      <c r="G78"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8"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9" spans="1:8" ht="14.25" thickTop="1" thickBot="1">
      <c r="A79" s="310">
        <v>12</v>
      </c>
      <c r="B79" s="9" t="s">
        <v>27</v>
      </c>
      <c r="C79" s="38"/>
      <c r="D79" s="9" t="s">
        <v>19</v>
      </c>
      <c r="E79" s="311">
        <v>6</v>
      </c>
      <c r="F79" s="317" t="s">
        <v>32</v>
      </c>
      <c r="G79"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9" s="31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80" spans="1:8" ht="16.5" thickTop="1" thickBot="1">
      <c r="A80" s="319">
        <v>0</v>
      </c>
      <c r="B80" s="69" t="s">
        <v>8</v>
      </c>
      <c r="C80" s="320"/>
      <c r="D80" s="312" t="s">
        <v>9</v>
      </c>
      <c r="E80" s="315">
        <v>7</v>
      </c>
      <c r="F80" s="316" t="s">
        <v>33</v>
      </c>
      <c r="G80" s="309">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318">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6.5" thickTop="1" thickBot="1">
      <c r="A81" s="310">
        <v>1</v>
      </c>
      <c r="B81" s="9" t="s">
        <v>11</v>
      </c>
      <c r="C81" s="320"/>
      <c r="D81" s="9" t="s">
        <v>9</v>
      </c>
      <c r="E81" s="311">
        <v>7</v>
      </c>
      <c r="F81" s="317" t="s">
        <v>33</v>
      </c>
      <c r="G81"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1" s="318">
        <f>VLOOKUP(BUReporting[[#This Row],[Program]],'Program MW '!$A$34:$S$45,3,FALSE)</f>
        <v>0</v>
      </c>
    </row>
    <row r="82" spans="1:8" ht="16.5" thickTop="1" thickBot="1">
      <c r="A82" s="310">
        <v>2</v>
      </c>
      <c r="B82" s="9" t="s">
        <v>12</v>
      </c>
      <c r="C82" s="320" t="s">
        <v>13</v>
      </c>
      <c r="D82" s="9" t="s">
        <v>9</v>
      </c>
      <c r="E82" s="311">
        <v>7</v>
      </c>
      <c r="F82" s="317" t="s">
        <v>33</v>
      </c>
      <c r="G82" s="309"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2" s="318" t="e">
        <f>VLOOKUP(BUReporting[[#This Row],[Program]],'Program MW '!$A$34:$S$45,3,FALSE)</f>
        <v>#N/A</v>
      </c>
    </row>
    <row r="83" spans="1:8" ht="16.5" thickTop="1" thickBot="1">
      <c r="A83" s="310">
        <v>3</v>
      </c>
      <c r="B83" s="9" t="s">
        <v>14</v>
      </c>
      <c r="C83" s="320"/>
      <c r="D83" s="9" t="s">
        <v>9</v>
      </c>
      <c r="E83" s="311">
        <v>7</v>
      </c>
      <c r="F83" s="317" t="s">
        <v>33</v>
      </c>
      <c r="G83" s="309"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3" s="318" t="e">
        <f>VLOOKUP(BUReporting[[#This Row],[Program]],'Program MW '!$A$34:$S$45,3,FALSE)</f>
        <v>#N/A</v>
      </c>
    </row>
    <row r="84" spans="1:8" ht="16.5" thickTop="1" thickBot="1">
      <c r="A84" s="310">
        <v>4</v>
      </c>
      <c r="B84" s="9" t="s">
        <v>15</v>
      </c>
      <c r="C84" s="320" t="s">
        <v>16</v>
      </c>
      <c r="D84" s="9" t="s">
        <v>9</v>
      </c>
      <c r="E84" s="311">
        <v>7</v>
      </c>
      <c r="F84" s="317" t="s">
        <v>33</v>
      </c>
      <c r="G84" s="309"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4" s="318" t="e">
        <f>VLOOKUP(BUReporting[[#This Row],[Program]],'Program MW '!$A$34:$S$45,3,FALSE)</f>
        <v>#N/A</v>
      </c>
    </row>
    <row r="85" spans="1:8" ht="16.5" thickTop="1" thickBot="1">
      <c r="A85" s="310">
        <v>5</v>
      </c>
      <c r="B85" s="9" t="s">
        <v>17</v>
      </c>
      <c r="C85" s="320" t="s">
        <v>18</v>
      </c>
      <c r="D85" s="9" t="s">
        <v>19</v>
      </c>
      <c r="E85" s="311">
        <v>7</v>
      </c>
      <c r="F85" s="317" t="s">
        <v>33</v>
      </c>
      <c r="G85"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5" s="318">
        <f>VLOOKUP(BUReporting[[#This Row],[Program]],'Program MW '!$A$34:$S$45,3,FALSE)</f>
        <v>0</v>
      </c>
    </row>
    <row r="86" spans="1:8" ht="16.5" thickTop="1" thickBot="1">
      <c r="A86" s="310">
        <v>6</v>
      </c>
      <c r="B86" s="9" t="s">
        <v>20</v>
      </c>
      <c r="C86" s="320" t="s">
        <v>18</v>
      </c>
      <c r="D86" s="9" t="s">
        <v>9</v>
      </c>
      <c r="E86" s="311">
        <v>7</v>
      </c>
      <c r="F86" s="317" t="s">
        <v>33</v>
      </c>
      <c r="G86"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6" s="318">
        <f>VLOOKUP(BUReporting[[#This Row],[Program]],'Program MW '!$A$34:$S$45,3,FALSE)</f>
        <v>0</v>
      </c>
    </row>
    <row r="87" spans="1:8" ht="16.5" thickTop="1" thickBot="1">
      <c r="A87" s="310">
        <v>7</v>
      </c>
      <c r="B87" s="9" t="s">
        <v>21</v>
      </c>
      <c r="C87" s="320" t="s">
        <v>22</v>
      </c>
      <c r="D87" s="9" t="s">
        <v>19</v>
      </c>
      <c r="E87" s="311">
        <v>7</v>
      </c>
      <c r="F87" s="317" t="s">
        <v>33</v>
      </c>
      <c r="G87"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7" s="318">
        <f>VLOOKUP(BUReporting[[#This Row],[Program]],'Program MW '!$A$34:$S$45,3,FALSE)</f>
        <v>0</v>
      </c>
    </row>
    <row r="88" spans="1:8" ht="16.5" thickTop="1" thickBot="1">
      <c r="A88" s="310">
        <v>8</v>
      </c>
      <c r="B88" s="9" t="s">
        <v>23</v>
      </c>
      <c r="C88" s="320" t="s">
        <v>22</v>
      </c>
      <c r="D88" s="9" t="s">
        <v>9</v>
      </c>
      <c r="E88" s="311">
        <v>7</v>
      </c>
      <c r="F88" s="317" t="s">
        <v>33</v>
      </c>
      <c r="G88"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8" s="318">
        <f>VLOOKUP(BUReporting[[#This Row],[Program]],'Program MW '!$A$34:$S$45,3,FALSE)</f>
        <v>0</v>
      </c>
    </row>
    <row r="89" spans="1:8" ht="16.5" thickTop="1" thickBot="1">
      <c r="A89" s="310">
        <v>9</v>
      </c>
      <c r="B89" s="9" t="s">
        <v>24</v>
      </c>
      <c r="C89" s="320"/>
      <c r="D89" s="9" t="s">
        <v>9</v>
      </c>
      <c r="E89" s="311">
        <v>7</v>
      </c>
      <c r="F89" s="317" t="s">
        <v>33</v>
      </c>
      <c r="G89"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9" s="318">
        <f>VLOOKUP(BUReporting[[#This Row],[Program]],'Program MW '!$A$34:$S$45,3,FALSE)</f>
        <v>0</v>
      </c>
    </row>
    <row r="90" spans="1:8" ht="16.5" thickTop="1" thickBot="1">
      <c r="A90" s="310">
        <v>10</v>
      </c>
      <c r="B90" s="9" t="s">
        <v>25</v>
      </c>
      <c r="C90" s="320"/>
      <c r="D90" s="9" t="s">
        <v>9</v>
      </c>
      <c r="E90" s="311">
        <v>7</v>
      </c>
      <c r="F90" s="317" t="s">
        <v>33</v>
      </c>
      <c r="G90"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0" s="318">
        <f>VLOOKUP(BUReporting[[#This Row],[Program]],'Program MW '!$A$34:$S$45,3,FALSE)</f>
        <v>0</v>
      </c>
    </row>
    <row r="91" spans="1:8" ht="16.5" thickTop="1" thickBot="1">
      <c r="A91" s="310">
        <v>11</v>
      </c>
      <c r="B91" s="9" t="s">
        <v>26</v>
      </c>
      <c r="C91" s="320"/>
      <c r="D91" s="9" t="s">
        <v>9</v>
      </c>
      <c r="E91" s="311">
        <v>7</v>
      </c>
      <c r="F91" s="317" t="s">
        <v>33</v>
      </c>
      <c r="G91"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1" s="318">
        <f>VLOOKUP(BUReporting[[#This Row],[Program]],'Program MW '!$A$34:$S$45,3,FALSE)</f>
        <v>0</v>
      </c>
    </row>
    <row r="92" spans="1:8" ht="14.25" thickTop="1" thickBot="1">
      <c r="A92" s="310">
        <v>12</v>
      </c>
      <c r="B92" s="9" t="s">
        <v>27</v>
      </c>
      <c r="C92" s="38"/>
      <c r="D92" s="9" t="s">
        <v>19</v>
      </c>
      <c r="E92" s="311">
        <v>7</v>
      </c>
      <c r="F92" s="317" t="s">
        <v>33</v>
      </c>
      <c r="G92" s="30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2" s="318">
        <f>VLOOKUP(BUReporting[[#This Row],[Program]],'Program MW '!$A$34:$S$45,3,FALSE)</f>
        <v>0</v>
      </c>
    </row>
    <row r="93" spans="1:8" ht="16.5" thickTop="1" thickBot="1">
      <c r="A93" s="319">
        <v>0</v>
      </c>
      <c r="B93" s="69" t="s">
        <v>8</v>
      </c>
      <c r="C93" s="320"/>
      <c r="D93" s="312" t="s">
        <v>9</v>
      </c>
      <c r="E93" s="315">
        <v>8</v>
      </c>
      <c r="F93" s="316" t="s">
        <v>34</v>
      </c>
      <c r="G93" s="309">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318">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6.5" thickTop="1" thickBot="1">
      <c r="A94" s="310">
        <v>1</v>
      </c>
      <c r="B94" s="9" t="s">
        <v>11</v>
      </c>
      <c r="C94" s="320"/>
      <c r="D94" s="9" t="s">
        <v>9</v>
      </c>
      <c r="E94" s="311">
        <v>8</v>
      </c>
      <c r="F94" s="317" t="s">
        <v>34</v>
      </c>
      <c r="G94"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94" s="318">
        <f>VLOOKUP(BUReporting[[#This Row],[Program]],'Program MW '!$A$34:$S$45,6,FALSE)</f>
        <v>0</v>
      </c>
    </row>
    <row r="95" spans="1:8" ht="16.5" thickTop="1" thickBot="1">
      <c r="A95" s="310">
        <v>2</v>
      </c>
      <c r="B95" s="9" t="s">
        <v>12</v>
      </c>
      <c r="C95" s="320" t="s">
        <v>13</v>
      </c>
      <c r="D95" s="9" t="s">
        <v>9</v>
      </c>
      <c r="E95" s="311">
        <v>8</v>
      </c>
      <c r="F95" s="317" t="s">
        <v>34</v>
      </c>
      <c r="G95" s="309"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5" s="318" t="e">
        <f>VLOOKUP(BUReporting[[#This Row],[Program]],'Program MW '!$A$34:$S$45,6,FALSE)</f>
        <v>#N/A</v>
      </c>
    </row>
    <row r="96" spans="1:8" ht="16.5" thickTop="1" thickBot="1">
      <c r="A96" s="310">
        <v>3</v>
      </c>
      <c r="B96" s="9" t="s">
        <v>14</v>
      </c>
      <c r="C96" s="320"/>
      <c r="D96" s="9" t="s">
        <v>9</v>
      </c>
      <c r="E96" s="311">
        <v>8</v>
      </c>
      <c r="F96" s="317" t="s">
        <v>34</v>
      </c>
      <c r="G96" s="309"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6" s="318" t="e">
        <f>VLOOKUP(BUReporting[[#This Row],[Program]],'Program MW '!$A$34:$S$45,6,FALSE)</f>
        <v>#N/A</v>
      </c>
    </row>
    <row r="97" spans="1:8" ht="16.5" thickTop="1" thickBot="1">
      <c r="A97" s="310">
        <v>4</v>
      </c>
      <c r="B97" s="9" t="s">
        <v>15</v>
      </c>
      <c r="C97" s="320" t="s">
        <v>16</v>
      </c>
      <c r="D97" s="9" t="s">
        <v>9</v>
      </c>
      <c r="E97" s="311">
        <v>8</v>
      </c>
      <c r="F97" s="317" t="s">
        <v>34</v>
      </c>
      <c r="G97" s="309"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7" s="318" t="e">
        <f>VLOOKUP(BUReporting[[#This Row],[Program]],'Program MW '!$A$34:$S$45,6,FALSE)</f>
        <v>#N/A</v>
      </c>
    </row>
    <row r="98" spans="1:8" ht="16.5" thickTop="1" thickBot="1">
      <c r="A98" s="310">
        <v>5</v>
      </c>
      <c r="B98" s="9" t="s">
        <v>17</v>
      </c>
      <c r="C98" s="320" t="s">
        <v>18</v>
      </c>
      <c r="D98" s="9" t="s">
        <v>19</v>
      </c>
      <c r="E98" s="311">
        <v>8</v>
      </c>
      <c r="F98" s="317" t="s">
        <v>34</v>
      </c>
      <c r="G98"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98" s="318">
        <f>VLOOKUP(BUReporting[[#This Row],[Program]],'Program MW '!$A$34:$S$45,6,FALSE)</f>
        <v>0</v>
      </c>
    </row>
    <row r="99" spans="1:8" ht="16.5" thickTop="1" thickBot="1">
      <c r="A99" s="310">
        <v>6</v>
      </c>
      <c r="B99" s="9" t="s">
        <v>20</v>
      </c>
      <c r="C99" s="320" t="s">
        <v>18</v>
      </c>
      <c r="D99" s="9" t="s">
        <v>9</v>
      </c>
      <c r="E99" s="311">
        <v>8</v>
      </c>
      <c r="F99" s="317" t="s">
        <v>34</v>
      </c>
      <c r="G99"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99" s="318">
        <f>VLOOKUP(BUReporting[[#This Row],[Program]],'Program MW '!$A$34:$S$45,6,FALSE)</f>
        <v>0</v>
      </c>
    </row>
    <row r="100" spans="1:8" ht="16.5" thickTop="1" thickBot="1">
      <c r="A100" s="310">
        <v>7</v>
      </c>
      <c r="B100" s="9" t="s">
        <v>21</v>
      </c>
      <c r="C100" s="320" t="s">
        <v>22</v>
      </c>
      <c r="D100" s="9" t="s">
        <v>19</v>
      </c>
      <c r="E100" s="311">
        <v>8</v>
      </c>
      <c r="F100" s="317" t="s">
        <v>34</v>
      </c>
      <c r="G100"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0" s="318">
        <f>VLOOKUP(BUReporting[[#This Row],[Program]],'Program MW '!$A$34:$S$45,6,FALSE)</f>
        <v>0</v>
      </c>
    </row>
    <row r="101" spans="1:8" ht="16.5" thickTop="1" thickBot="1">
      <c r="A101" s="310">
        <v>8</v>
      </c>
      <c r="B101" s="9" t="s">
        <v>23</v>
      </c>
      <c r="C101" s="320" t="s">
        <v>22</v>
      </c>
      <c r="D101" s="9" t="s">
        <v>9</v>
      </c>
      <c r="E101" s="311">
        <v>8</v>
      </c>
      <c r="F101" s="317" t="s">
        <v>34</v>
      </c>
      <c r="G101"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1" s="318">
        <f>VLOOKUP(BUReporting[[#This Row],[Program]],'Program MW '!$A$34:$S$45,6,FALSE)</f>
        <v>0</v>
      </c>
    </row>
    <row r="102" spans="1:8" ht="16.5" thickTop="1" thickBot="1">
      <c r="A102" s="310">
        <v>9</v>
      </c>
      <c r="B102" s="9" t="s">
        <v>24</v>
      </c>
      <c r="C102" s="320"/>
      <c r="D102" s="9" t="s">
        <v>9</v>
      </c>
      <c r="E102" s="311">
        <v>8</v>
      </c>
      <c r="F102" s="317" t="s">
        <v>34</v>
      </c>
      <c r="G102"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2" s="318">
        <f>VLOOKUP(BUReporting[[#This Row],[Program]],'Program MW '!$A$34:$S$45,6,FALSE)</f>
        <v>0</v>
      </c>
    </row>
    <row r="103" spans="1:8" ht="16.5" thickTop="1" thickBot="1">
      <c r="A103" s="310">
        <v>10</v>
      </c>
      <c r="B103" s="9" t="s">
        <v>25</v>
      </c>
      <c r="C103" s="320"/>
      <c r="D103" s="9" t="s">
        <v>9</v>
      </c>
      <c r="E103" s="311">
        <v>8</v>
      </c>
      <c r="F103" s="317" t="s">
        <v>34</v>
      </c>
      <c r="G103"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3" s="318">
        <f>VLOOKUP(BUReporting[[#This Row],[Program]],'Program MW '!$A$34:$S$45,6,FALSE)</f>
        <v>0</v>
      </c>
    </row>
    <row r="104" spans="1:8" ht="16.5" thickTop="1" thickBot="1">
      <c r="A104" s="310">
        <v>11</v>
      </c>
      <c r="B104" s="9" t="s">
        <v>26</v>
      </c>
      <c r="C104" s="320"/>
      <c r="D104" s="9" t="s">
        <v>9</v>
      </c>
      <c r="E104" s="311">
        <v>8</v>
      </c>
      <c r="F104" s="317" t="s">
        <v>34</v>
      </c>
      <c r="G104"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4" s="318">
        <f>VLOOKUP(BUReporting[[#This Row],[Program]],'Program MW '!$A$34:$S$45,6,FALSE)</f>
        <v>0</v>
      </c>
    </row>
    <row r="105" spans="1:8" ht="14.25" thickTop="1" thickBot="1">
      <c r="A105" s="310">
        <v>12</v>
      </c>
      <c r="B105" s="9" t="s">
        <v>27</v>
      </c>
      <c r="C105" s="38"/>
      <c r="D105" s="9" t="s">
        <v>19</v>
      </c>
      <c r="E105" s="311">
        <v>8</v>
      </c>
      <c r="F105" s="317" t="s">
        <v>34</v>
      </c>
      <c r="G105" s="30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5" s="318">
        <f>VLOOKUP(BUReporting[[#This Row],[Program]],'Program MW '!$A$34:$S$45,6,FALSE)</f>
        <v>0</v>
      </c>
    </row>
    <row r="106" spans="1:8" ht="16.5" thickTop="1" thickBot="1">
      <c r="A106" s="319">
        <v>0</v>
      </c>
      <c r="B106" s="69" t="s">
        <v>8</v>
      </c>
      <c r="C106" s="320"/>
      <c r="D106" s="312" t="s">
        <v>9</v>
      </c>
      <c r="E106" s="315">
        <v>9</v>
      </c>
      <c r="F106" s="316" t="s">
        <v>35</v>
      </c>
      <c r="G106" s="309">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318">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6.5" thickTop="1" thickBot="1">
      <c r="A107" s="310">
        <v>1</v>
      </c>
      <c r="B107" s="9" t="s">
        <v>11</v>
      </c>
      <c r="C107" s="320"/>
      <c r="D107" s="9" t="s">
        <v>9</v>
      </c>
      <c r="E107" s="311">
        <v>9</v>
      </c>
      <c r="F107" s="317" t="s">
        <v>35</v>
      </c>
      <c r="G107"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07" s="318">
        <f>VLOOKUP(BUReporting[[#This Row],[Program]],'Program MW '!$A$34:$S$45,9,FALSE)</f>
        <v>0</v>
      </c>
    </row>
    <row r="108" spans="1:8" ht="16.5" thickTop="1" thickBot="1">
      <c r="A108" s="310">
        <v>2</v>
      </c>
      <c r="B108" s="9" t="s">
        <v>12</v>
      </c>
      <c r="C108" s="320" t="s">
        <v>13</v>
      </c>
      <c r="D108" s="9" t="s">
        <v>9</v>
      </c>
      <c r="E108" s="311">
        <v>9</v>
      </c>
      <c r="F108" s="317" t="s">
        <v>35</v>
      </c>
      <c r="G108" s="30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8" s="318" t="e">
        <f>VLOOKUP(BUReporting[[#This Row],[Program]],'Program MW '!$A$34:$S$45,9,FALSE)</f>
        <v>#N/A</v>
      </c>
    </row>
    <row r="109" spans="1:8" ht="16.5" thickTop="1" thickBot="1">
      <c r="A109" s="310">
        <v>3</v>
      </c>
      <c r="B109" s="9" t="s">
        <v>14</v>
      </c>
      <c r="C109" s="320"/>
      <c r="D109" s="9" t="s">
        <v>9</v>
      </c>
      <c r="E109" s="311">
        <v>9</v>
      </c>
      <c r="F109" s="317" t="s">
        <v>35</v>
      </c>
      <c r="G109" s="30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9" s="318" t="e">
        <f>VLOOKUP(BUReporting[[#This Row],[Program]],'Program MW '!$A$34:$S$45,9,FALSE)</f>
        <v>#N/A</v>
      </c>
    </row>
    <row r="110" spans="1:8" ht="16.5" thickTop="1" thickBot="1">
      <c r="A110" s="310">
        <v>4</v>
      </c>
      <c r="B110" s="9" t="s">
        <v>15</v>
      </c>
      <c r="C110" s="320" t="s">
        <v>16</v>
      </c>
      <c r="D110" s="9" t="s">
        <v>9</v>
      </c>
      <c r="E110" s="311">
        <v>9</v>
      </c>
      <c r="F110" s="317" t="s">
        <v>35</v>
      </c>
      <c r="G110" s="30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10" s="318" t="e">
        <f>VLOOKUP(BUReporting[[#This Row],[Program]],'Program MW '!$A$34:$S$45,9,FALSE)</f>
        <v>#N/A</v>
      </c>
    </row>
    <row r="111" spans="1:8" ht="16.5" thickTop="1" thickBot="1">
      <c r="A111" s="310">
        <v>5</v>
      </c>
      <c r="B111" s="9" t="s">
        <v>17</v>
      </c>
      <c r="C111" s="320" t="s">
        <v>18</v>
      </c>
      <c r="D111" s="9" t="s">
        <v>19</v>
      </c>
      <c r="E111" s="311">
        <v>9</v>
      </c>
      <c r="F111" s="317" t="s">
        <v>35</v>
      </c>
      <c r="G111"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1" s="318">
        <f>VLOOKUP(BUReporting[[#This Row],[Program]],'Program MW '!$A$34:$S$45,9,FALSE)</f>
        <v>0</v>
      </c>
    </row>
    <row r="112" spans="1:8" ht="16.5" thickTop="1" thickBot="1">
      <c r="A112" s="310">
        <v>6</v>
      </c>
      <c r="B112" s="9" t="s">
        <v>20</v>
      </c>
      <c r="C112" s="320" t="s">
        <v>18</v>
      </c>
      <c r="D112" s="9" t="s">
        <v>9</v>
      </c>
      <c r="E112" s="311">
        <v>9</v>
      </c>
      <c r="F112" s="317" t="s">
        <v>35</v>
      </c>
      <c r="G112"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2" s="318">
        <f>VLOOKUP(BUReporting[[#This Row],[Program]],'Program MW '!$A$34:$S$45,9,FALSE)</f>
        <v>0</v>
      </c>
    </row>
    <row r="113" spans="1:8" ht="16.5" thickTop="1" thickBot="1">
      <c r="A113" s="310">
        <v>7</v>
      </c>
      <c r="B113" s="9" t="s">
        <v>21</v>
      </c>
      <c r="C113" s="320" t="s">
        <v>22</v>
      </c>
      <c r="D113" s="9" t="s">
        <v>19</v>
      </c>
      <c r="E113" s="311">
        <v>9</v>
      </c>
      <c r="F113" s="317" t="s">
        <v>35</v>
      </c>
      <c r="G113"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3" s="318">
        <f>VLOOKUP(BUReporting[[#This Row],[Program]],'Program MW '!$A$34:$S$45,9,FALSE)</f>
        <v>0</v>
      </c>
    </row>
    <row r="114" spans="1:8" ht="16.5" thickTop="1" thickBot="1">
      <c r="A114" s="310">
        <v>8</v>
      </c>
      <c r="B114" s="9" t="s">
        <v>23</v>
      </c>
      <c r="C114" s="320" t="s">
        <v>22</v>
      </c>
      <c r="D114" s="9" t="s">
        <v>9</v>
      </c>
      <c r="E114" s="311">
        <v>9</v>
      </c>
      <c r="F114" s="317" t="s">
        <v>35</v>
      </c>
      <c r="G114"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4" s="318">
        <f>VLOOKUP(BUReporting[[#This Row],[Program]],'Program MW '!$A$34:$S$45,9,FALSE)</f>
        <v>0</v>
      </c>
    </row>
    <row r="115" spans="1:8" ht="16.5" thickTop="1" thickBot="1">
      <c r="A115" s="310">
        <v>9</v>
      </c>
      <c r="B115" s="9" t="s">
        <v>24</v>
      </c>
      <c r="C115" s="320"/>
      <c r="D115" s="9" t="s">
        <v>9</v>
      </c>
      <c r="E115" s="311">
        <v>9</v>
      </c>
      <c r="F115" s="317" t="s">
        <v>35</v>
      </c>
      <c r="G115"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5" s="318">
        <f>VLOOKUP(BUReporting[[#This Row],[Program]],'Program MW '!$A$34:$S$45,9,FALSE)</f>
        <v>0</v>
      </c>
    </row>
    <row r="116" spans="1:8" ht="16.5" thickTop="1" thickBot="1">
      <c r="A116" s="310">
        <v>10</v>
      </c>
      <c r="B116" s="9" t="s">
        <v>25</v>
      </c>
      <c r="C116" s="320"/>
      <c r="D116" s="9" t="s">
        <v>9</v>
      </c>
      <c r="E116" s="311">
        <v>9</v>
      </c>
      <c r="F116" s="317" t="s">
        <v>35</v>
      </c>
      <c r="G116"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6" s="318">
        <f>VLOOKUP(BUReporting[[#This Row],[Program]],'Program MW '!$A$34:$S$45,9,FALSE)</f>
        <v>0</v>
      </c>
    </row>
    <row r="117" spans="1:8" ht="16.5" thickTop="1" thickBot="1">
      <c r="A117" s="310">
        <v>11</v>
      </c>
      <c r="B117" s="9" t="s">
        <v>26</v>
      </c>
      <c r="C117" s="320"/>
      <c r="D117" s="9" t="s">
        <v>9</v>
      </c>
      <c r="E117" s="311">
        <v>9</v>
      </c>
      <c r="F117" s="317" t="s">
        <v>35</v>
      </c>
      <c r="G117"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7" s="318">
        <f>VLOOKUP(BUReporting[[#This Row],[Program]],'Program MW '!$A$34:$S$45,9,FALSE)</f>
        <v>0</v>
      </c>
    </row>
    <row r="118" spans="1:8" ht="14.25" thickTop="1" thickBot="1">
      <c r="A118" s="310">
        <v>12</v>
      </c>
      <c r="B118" s="9" t="s">
        <v>27</v>
      </c>
      <c r="C118" s="38"/>
      <c r="D118" s="9" t="s">
        <v>19</v>
      </c>
      <c r="E118" s="311">
        <v>9</v>
      </c>
      <c r="F118" s="317" t="s">
        <v>35</v>
      </c>
      <c r="G118" s="30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8" s="318">
        <f>VLOOKUP(BUReporting[[#This Row],[Program]],'Program MW '!$A$34:$S$45,9,FALSE)</f>
        <v>0</v>
      </c>
    </row>
    <row r="119" spans="1:8" ht="16.5" thickTop="1" thickBot="1">
      <c r="A119" s="319">
        <v>0</v>
      </c>
      <c r="B119" s="69" t="s">
        <v>8</v>
      </c>
      <c r="C119" s="320"/>
      <c r="D119" s="312" t="s">
        <v>9</v>
      </c>
      <c r="E119" s="315">
        <v>10</v>
      </c>
      <c r="F119" s="316" t="s">
        <v>36</v>
      </c>
      <c r="G119" s="309">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318">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6.5" thickTop="1" thickBot="1">
      <c r="A120" s="310">
        <v>1</v>
      </c>
      <c r="B120" s="9" t="s">
        <v>11</v>
      </c>
      <c r="C120" s="320"/>
      <c r="D120" s="9" t="s">
        <v>9</v>
      </c>
      <c r="E120" s="311">
        <v>10</v>
      </c>
      <c r="F120" s="317" t="s">
        <v>36</v>
      </c>
      <c r="G120"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0" s="318">
        <f>VLOOKUP(BUReporting[[#This Row],[Program]],'Program MW '!$A$34:$S$45,12,FALSE)</f>
        <v>0</v>
      </c>
    </row>
    <row r="121" spans="1:8" ht="16.5" thickTop="1" thickBot="1">
      <c r="A121" s="310">
        <v>2</v>
      </c>
      <c r="B121" s="9" t="s">
        <v>12</v>
      </c>
      <c r="C121" s="320" t="s">
        <v>13</v>
      </c>
      <c r="D121" s="9" t="s">
        <v>9</v>
      </c>
      <c r="E121" s="311">
        <v>10</v>
      </c>
      <c r="F121" s="317" t="s">
        <v>36</v>
      </c>
      <c r="G121" s="30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1" s="318" t="e">
        <f>VLOOKUP(BUReporting[[#This Row],[Program]],'Program MW '!$A$34:$S$45,12,FALSE)</f>
        <v>#N/A</v>
      </c>
    </row>
    <row r="122" spans="1:8" ht="16.5" thickTop="1" thickBot="1">
      <c r="A122" s="310">
        <v>3</v>
      </c>
      <c r="B122" s="9" t="s">
        <v>14</v>
      </c>
      <c r="C122" s="320"/>
      <c r="D122" s="9" t="s">
        <v>9</v>
      </c>
      <c r="E122" s="311">
        <v>10</v>
      </c>
      <c r="F122" s="317" t="s">
        <v>36</v>
      </c>
      <c r="G122" s="30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2" s="318" t="e">
        <f>VLOOKUP(BUReporting[[#This Row],[Program]],'Program MW '!$A$34:$S$45,12,FALSE)</f>
        <v>#N/A</v>
      </c>
    </row>
    <row r="123" spans="1:8" ht="16.5" thickTop="1" thickBot="1">
      <c r="A123" s="310">
        <v>4</v>
      </c>
      <c r="B123" s="9" t="s">
        <v>15</v>
      </c>
      <c r="C123" s="320" t="s">
        <v>16</v>
      </c>
      <c r="D123" s="9" t="s">
        <v>9</v>
      </c>
      <c r="E123" s="311">
        <v>10</v>
      </c>
      <c r="F123" s="317" t="s">
        <v>36</v>
      </c>
      <c r="G123" s="30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3" s="318" t="e">
        <f>VLOOKUP(BUReporting[[#This Row],[Program]],'Program MW '!$A$34:$S$45,12,FALSE)</f>
        <v>#N/A</v>
      </c>
    </row>
    <row r="124" spans="1:8" ht="16.5" thickTop="1" thickBot="1">
      <c r="A124" s="310">
        <v>5</v>
      </c>
      <c r="B124" s="9" t="s">
        <v>17</v>
      </c>
      <c r="C124" s="320" t="s">
        <v>18</v>
      </c>
      <c r="D124" s="9" t="s">
        <v>19</v>
      </c>
      <c r="E124" s="311">
        <v>10</v>
      </c>
      <c r="F124" s="317" t="s">
        <v>36</v>
      </c>
      <c r="G124"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4" s="318">
        <f>VLOOKUP(BUReporting[[#This Row],[Program]],'Program MW '!$A$34:$S$45,12,FALSE)</f>
        <v>0</v>
      </c>
    </row>
    <row r="125" spans="1:8" ht="16.5" thickTop="1" thickBot="1">
      <c r="A125" s="310">
        <v>6</v>
      </c>
      <c r="B125" s="9" t="s">
        <v>20</v>
      </c>
      <c r="C125" s="320" t="s">
        <v>18</v>
      </c>
      <c r="D125" s="9" t="s">
        <v>9</v>
      </c>
      <c r="E125" s="311">
        <v>10</v>
      </c>
      <c r="F125" s="317" t="s">
        <v>36</v>
      </c>
      <c r="G125"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5" s="318">
        <f>VLOOKUP(BUReporting[[#This Row],[Program]],'Program MW '!$A$34:$S$45,12,FALSE)</f>
        <v>0</v>
      </c>
    </row>
    <row r="126" spans="1:8" ht="16.5" thickTop="1" thickBot="1">
      <c r="A126" s="310">
        <v>7</v>
      </c>
      <c r="B126" s="9" t="s">
        <v>21</v>
      </c>
      <c r="C126" s="320" t="s">
        <v>22</v>
      </c>
      <c r="D126" s="9" t="s">
        <v>19</v>
      </c>
      <c r="E126" s="311">
        <v>10</v>
      </c>
      <c r="F126" s="317" t="s">
        <v>36</v>
      </c>
      <c r="G126"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6" s="318">
        <f>VLOOKUP(BUReporting[[#This Row],[Program]],'Program MW '!$A$34:$S$45,12,FALSE)</f>
        <v>0</v>
      </c>
    </row>
    <row r="127" spans="1:8" ht="16.5" thickTop="1" thickBot="1">
      <c r="A127" s="310">
        <v>8</v>
      </c>
      <c r="B127" s="9" t="s">
        <v>23</v>
      </c>
      <c r="C127" s="320" t="s">
        <v>22</v>
      </c>
      <c r="D127" s="9" t="s">
        <v>9</v>
      </c>
      <c r="E127" s="311">
        <v>10</v>
      </c>
      <c r="F127" s="317" t="s">
        <v>36</v>
      </c>
      <c r="G127"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7" s="318">
        <f>VLOOKUP(BUReporting[[#This Row],[Program]],'Program MW '!$A$34:$S$45,12,FALSE)</f>
        <v>0</v>
      </c>
    </row>
    <row r="128" spans="1:8" ht="16.5" thickTop="1" thickBot="1">
      <c r="A128" s="310">
        <v>9</v>
      </c>
      <c r="B128" s="9" t="s">
        <v>24</v>
      </c>
      <c r="C128" s="320"/>
      <c r="D128" s="9" t="s">
        <v>9</v>
      </c>
      <c r="E128" s="311">
        <v>10</v>
      </c>
      <c r="F128" s="317" t="s">
        <v>36</v>
      </c>
      <c r="G128"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8" s="318">
        <f>VLOOKUP(BUReporting[[#This Row],[Program]],'Program MW '!$A$34:$S$45,12,FALSE)</f>
        <v>0</v>
      </c>
    </row>
    <row r="129" spans="1:8" ht="16.5" thickTop="1" thickBot="1">
      <c r="A129" s="310">
        <v>10</v>
      </c>
      <c r="B129" s="9" t="s">
        <v>25</v>
      </c>
      <c r="C129" s="320"/>
      <c r="D129" s="9" t="s">
        <v>9</v>
      </c>
      <c r="E129" s="311">
        <v>10</v>
      </c>
      <c r="F129" s="317" t="s">
        <v>36</v>
      </c>
      <c r="G129"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9" s="318">
        <f>VLOOKUP(BUReporting[[#This Row],[Program]],'Program MW '!$A$34:$S$45,12,FALSE)</f>
        <v>0</v>
      </c>
    </row>
    <row r="130" spans="1:8" ht="16.5" thickTop="1" thickBot="1">
      <c r="A130" s="310">
        <v>11</v>
      </c>
      <c r="B130" s="9" t="s">
        <v>26</v>
      </c>
      <c r="C130" s="320"/>
      <c r="D130" s="9" t="s">
        <v>9</v>
      </c>
      <c r="E130" s="311">
        <v>10</v>
      </c>
      <c r="F130" s="317" t="s">
        <v>36</v>
      </c>
      <c r="G130"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30" s="318">
        <f>VLOOKUP(BUReporting[[#This Row],[Program]],'Program MW '!$A$34:$S$45,12,FALSE)</f>
        <v>0</v>
      </c>
    </row>
    <row r="131" spans="1:8" ht="14.25" thickTop="1" thickBot="1">
      <c r="A131" s="310">
        <v>12</v>
      </c>
      <c r="B131" s="9" t="s">
        <v>27</v>
      </c>
      <c r="C131" s="38"/>
      <c r="D131" s="9" t="s">
        <v>19</v>
      </c>
      <c r="E131" s="311">
        <v>10</v>
      </c>
      <c r="F131" s="317" t="s">
        <v>36</v>
      </c>
      <c r="G131" s="30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31" s="318">
        <f>VLOOKUP(BUReporting[[#This Row],[Program]],'Program MW '!$A$34:$S$45,12,FALSE)</f>
        <v>0</v>
      </c>
    </row>
    <row r="132" spans="1:8" ht="16.5" thickTop="1" thickBot="1">
      <c r="A132" s="319">
        <v>0</v>
      </c>
      <c r="B132" s="69" t="s">
        <v>8</v>
      </c>
      <c r="C132" s="320"/>
      <c r="D132" s="312" t="s">
        <v>9</v>
      </c>
      <c r="E132" s="315">
        <v>11</v>
      </c>
      <c r="F132" s="316" t="s">
        <v>37</v>
      </c>
      <c r="G132" s="309">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318">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6.5" thickTop="1" thickBot="1">
      <c r="A133" s="310">
        <v>1</v>
      </c>
      <c r="B133" s="9" t="s">
        <v>11</v>
      </c>
      <c r="C133" s="320"/>
      <c r="D133" s="9" t="s">
        <v>9</v>
      </c>
      <c r="E133" s="311">
        <v>11</v>
      </c>
      <c r="F133" s="317" t="s">
        <v>37</v>
      </c>
      <c r="G133"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3" s="318">
        <f>VLOOKUP(BUReporting[[#This Row],[Program]],'Program MW '!$A$34:$S$45,15,FALSE)</f>
        <v>0</v>
      </c>
    </row>
    <row r="134" spans="1:8" ht="16.5" thickTop="1" thickBot="1">
      <c r="A134" s="310">
        <v>2</v>
      </c>
      <c r="B134" s="9" t="s">
        <v>12</v>
      </c>
      <c r="C134" s="320" t="s">
        <v>13</v>
      </c>
      <c r="D134" s="9" t="s">
        <v>9</v>
      </c>
      <c r="E134" s="311">
        <v>11</v>
      </c>
      <c r="F134" s="317" t="s">
        <v>37</v>
      </c>
      <c r="G134" s="30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4" s="318" t="e">
        <f>VLOOKUP(BUReporting[[#This Row],[Program]],'Program MW '!$A$34:$S$45,15,FALSE)</f>
        <v>#N/A</v>
      </c>
    </row>
    <row r="135" spans="1:8" ht="16.5" thickTop="1" thickBot="1">
      <c r="A135" s="310">
        <v>3</v>
      </c>
      <c r="B135" s="9" t="s">
        <v>14</v>
      </c>
      <c r="C135" s="320"/>
      <c r="D135" s="9" t="s">
        <v>9</v>
      </c>
      <c r="E135" s="311">
        <v>11</v>
      </c>
      <c r="F135" s="317" t="s">
        <v>37</v>
      </c>
      <c r="G135" s="30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5" s="318" t="e">
        <f>VLOOKUP(BUReporting[[#This Row],[Program]],'Program MW '!$A$34:$S$45,15,FALSE)</f>
        <v>#N/A</v>
      </c>
    </row>
    <row r="136" spans="1:8" ht="16.5" thickTop="1" thickBot="1">
      <c r="A136" s="310">
        <v>4</v>
      </c>
      <c r="B136" s="9" t="s">
        <v>15</v>
      </c>
      <c r="C136" s="320" t="s">
        <v>16</v>
      </c>
      <c r="D136" s="9" t="s">
        <v>9</v>
      </c>
      <c r="E136" s="311">
        <v>11</v>
      </c>
      <c r="F136" s="317" t="s">
        <v>37</v>
      </c>
      <c r="G136" s="30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6" s="318" t="e">
        <f>VLOOKUP(BUReporting[[#This Row],[Program]],'Program MW '!$A$34:$S$45,15,FALSE)</f>
        <v>#N/A</v>
      </c>
    </row>
    <row r="137" spans="1:8" ht="16.5" thickTop="1" thickBot="1">
      <c r="A137" s="310">
        <v>5</v>
      </c>
      <c r="B137" s="9" t="s">
        <v>17</v>
      </c>
      <c r="C137" s="320" t="s">
        <v>18</v>
      </c>
      <c r="D137" s="9" t="s">
        <v>19</v>
      </c>
      <c r="E137" s="311">
        <v>11</v>
      </c>
      <c r="F137" s="317" t="s">
        <v>37</v>
      </c>
      <c r="G137"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7" s="318">
        <f>VLOOKUP(BUReporting[[#This Row],[Program]],'Program MW '!$A$34:$S$45,15,FALSE)</f>
        <v>0</v>
      </c>
    </row>
    <row r="138" spans="1:8" ht="16.5" thickTop="1" thickBot="1">
      <c r="A138" s="310">
        <v>6</v>
      </c>
      <c r="B138" s="9" t="s">
        <v>20</v>
      </c>
      <c r="C138" s="320" t="s">
        <v>18</v>
      </c>
      <c r="D138" s="9" t="s">
        <v>9</v>
      </c>
      <c r="E138" s="311">
        <v>11</v>
      </c>
      <c r="F138" s="317" t="s">
        <v>37</v>
      </c>
      <c r="G138"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8" s="318">
        <f>VLOOKUP(BUReporting[[#This Row],[Program]],'Program MW '!$A$34:$S$45,15,FALSE)</f>
        <v>0</v>
      </c>
    </row>
    <row r="139" spans="1:8" ht="16.5" thickTop="1" thickBot="1">
      <c r="A139" s="310">
        <v>7</v>
      </c>
      <c r="B139" s="9" t="s">
        <v>21</v>
      </c>
      <c r="C139" s="320" t="s">
        <v>22</v>
      </c>
      <c r="D139" s="9" t="s">
        <v>19</v>
      </c>
      <c r="E139" s="311">
        <v>11</v>
      </c>
      <c r="F139" s="317" t="s">
        <v>37</v>
      </c>
      <c r="G139"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9" s="318">
        <f>VLOOKUP(BUReporting[[#This Row],[Program]],'Program MW '!$A$34:$S$45,15,FALSE)</f>
        <v>0</v>
      </c>
    </row>
    <row r="140" spans="1:8" ht="16.5" thickTop="1" thickBot="1">
      <c r="A140" s="310">
        <v>8</v>
      </c>
      <c r="B140" s="9" t="s">
        <v>23</v>
      </c>
      <c r="C140" s="320" t="s">
        <v>22</v>
      </c>
      <c r="D140" s="9" t="s">
        <v>9</v>
      </c>
      <c r="E140" s="311">
        <v>11</v>
      </c>
      <c r="F140" s="317" t="s">
        <v>37</v>
      </c>
      <c r="G140"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0" s="318">
        <f>VLOOKUP(BUReporting[[#This Row],[Program]],'Program MW '!$A$34:$S$45,15,FALSE)</f>
        <v>0</v>
      </c>
    </row>
    <row r="141" spans="1:8" ht="16.5" thickTop="1" thickBot="1">
      <c r="A141" s="310">
        <v>9</v>
      </c>
      <c r="B141" s="9" t="s">
        <v>24</v>
      </c>
      <c r="C141" s="320"/>
      <c r="D141" s="9" t="s">
        <v>9</v>
      </c>
      <c r="E141" s="311">
        <v>11</v>
      </c>
      <c r="F141" s="317" t="s">
        <v>37</v>
      </c>
      <c r="G141"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1" s="318">
        <f>VLOOKUP(BUReporting[[#This Row],[Program]],'Program MW '!$A$34:$S$45,15,FALSE)</f>
        <v>0</v>
      </c>
    </row>
    <row r="142" spans="1:8" ht="16.5" thickTop="1" thickBot="1">
      <c r="A142" s="310">
        <v>10</v>
      </c>
      <c r="B142" s="9" t="s">
        <v>25</v>
      </c>
      <c r="C142" s="320"/>
      <c r="D142" s="9" t="s">
        <v>9</v>
      </c>
      <c r="E142" s="311">
        <v>11</v>
      </c>
      <c r="F142" s="317" t="s">
        <v>37</v>
      </c>
      <c r="G142"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2" s="318">
        <f>VLOOKUP(BUReporting[[#This Row],[Program]],'Program MW '!$A$34:$S$45,15,FALSE)</f>
        <v>0</v>
      </c>
    </row>
    <row r="143" spans="1:8" ht="16.5" thickTop="1" thickBot="1">
      <c r="A143" s="310">
        <v>11</v>
      </c>
      <c r="B143" s="9" t="s">
        <v>26</v>
      </c>
      <c r="C143" s="320"/>
      <c r="D143" s="9" t="s">
        <v>9</v>
      </c>
      <c r="E143" s="311">
        <v>11</v>
      </c>
      <c r="F143" s="317" t="s">
        <v>37</v>
      </c>
      <c r="G143"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3" s="318">
        <f>VLOOKUP(BUReporting[[#This Row],[Program]],'Program MW '!$A$34:$S$45,15,FALSE)</f>
        <v>0</v>
      </c>
    </row>
    <row r="144" spans="1:8" ht="14.25" thickTop="1" thickBot="1">
      <c r="A144" s="310">
        <v>12</v>
      </c>
      <c r="B144" s="9" t="s">
        <v>27</v>
      </c>
      <c r="C144" s="38"/>
      <c r="D144" s="9" t="s">
        <v>19</v>
      </c>
      <c r="E144" s="311">
        <v>11</v>
      </c>
      <c r="F144" s="317" t="s">
        <v>37</v>
      </c>
      <c r="G144" s="30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4" s="318">
        <f>VLOOKUP(BUReporting[[#This Row],[Program]],'Program MW '!$A$34:$S$45,15,FALSE)</f>
        <v>0</v>
      </c>
    </row>
    <row r="145" spans="1:8" ht="16.5" thickTop="1" thickBot="1">
      <c r="A145" s="319">
        <v>0</v>
      </c>
      <c r="B145" s="69" t="s">
        <v>8</v>
      </c>
      <c r="C145" s="320"/>
      <c r="D145" s="312" t="s">
        <v>9</v>
      </c>
      <c r="E145" s="315">
        <v>12</v>
      </c>
      <c r="F145" s="316" t="s">
        <v>38</v>
      </c>
      <c r="G145" s="309">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318">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6.5" thickTop="1" thickBot="1">
      <c r="A146" s="310">
        <v>1</v>
      </c>
      <c r="B146" s="9" t="s">
        <v>11</v>
      </c>
      <c r="C146" s="320"/>
      <c r="D146" s="9" t="s">
        <v>9</v>
      </c>
      <c r="E146" s="311">
        <v>12</v>
      </c>
      <c r="F146" s="317" t="s">
        <v>38</v>
      </c>
      <c r="G146"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5574</v>
      </c>
      <c r="H146" s="318">
        <f>VLOOKUP(BUReporting[[#This Row],[Program]],'Program MW '!$A$34:$S$45,18,FALSE)</f>
        <v>0</v>
      </c>
    </row>
    <row r="147" spans="1:8" ht="16.5" thickTop="1" thickBot="1">
      <c r="A147" s="310">
        <v>2</v>
      </c>
      <c r="B147" s="9" t="s">
        <v>12</v>
      </c>
      <c r="C147" s="320" t="s">
        <v>13</v>
      </c>
      <c r="D147" s="9" t="s">
        <v>9</v>
      </c>
      <c r="E147" s="311">
        <v>12</v>
      </c>
      <c r="F147" s="317" t="s">
        <v>38</v>
      </c>
      <c r="G147" s="30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7" s="318" t="e">
        <f>VLOOKUP(BUReporting[[#This Row],[Program]],'Program MW '!$A$34:$S$45,18,FALSE)</f>
        <v>#N/A</v>
      </c>
    </row>
    <row r="148" spans="1:8" ht="16.5" thickTop="1" thickBot="1">
      <c r="A148" s="310">
        <v>3</v>
      </c>
      <c r="B148" s="9" t="s">
        <v>14</v>
      </c>
      <c r="C148" s="320"/>
      <c r="D148" s="9" t="s">
        <v>9</v>
      </c>
      <c r="E148" s="311">
        <v>12</v>
      </c>
      <c r="F148" s="317" t="s">
        <v>38</v>
      </c>
      <c r="G148" s="30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8" s="318" t="e">
        <f>VLOOKUP(BUReporting[[#This Row],[Program]],'Program MW '!$A$34:$S$45,18,FALSE)</f>
        <v>#N/A</v>
      </c>
    </row>
    <row r="149" spans="1:8" ht="16.5" thickTop="1" thickBot="1">
      <c r="A149" s="310">
        <v>4</v>
      </c>
      <c r="B149" s="9" t="s">
        <v>15</v>
      </c>
      <c r="C149" s="320" t="s">
        <v>16</v>
      </c>
      <c r="D149" s="9" t="s">
        <v>9</v>
      </c>
      <c r="E149" s="311">
        <v>12</v>
      </c>
      <c r="F149" s="317" t="s">
        <v>38</v>
      </c>
      <c r="G149" s="30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9" s="318" t="e">
        <f>VLOOKUP(BUReporting[[#This Row],[Program]],'Program MW '!$A$34:$S$45,18,FALSE)</f>
        <v>#N/A</v>
      </c>
    </row>
    <row r="150" spans="1:8" ht="16.5" thickTop="1" thickBot="1">
      <c r="A150" s="310">
        <v>5</v>
      </c>
      <c r="B150" s="9" t="s">
        <v>17</v>
      </c>
      <c r="C150" s="320" t="s">
        <v>18</v>
      </c>
      <c r="D150" s="9" t="s">
        <v>19</v>
      </c>
      <c r="E150" s="311">
        <v>12</v>
      </c>
      <c r="F150" s="317" t="s">
        <v>38</v>
      </c>
      <c r="G150"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15334</v>
      </c>
      <c r="H150" s="318">
        <f>VLOOKUP(BUReporting[[#This Row],[Program]],'Program MW '!$A$34:$S$45,18,FALSE)</f>
        <v>0</v>
      </c>
    </row>
    <row r="151" spans="1:8" ht="16.5" thickTop="1" thickBot="1">
      <c r="A151" s="310">
        <v>6</v>
      </c>
      <c r="B151" s="9" t="s">
        <v>20</v>
      </c>
      <c r="C151" s="320" t="s">
        <v>18</v>
      </c>
      <c r="D151" s="9" t="s">
        <v>9</v>
      </c>
      <c r="E151" s="311">
        <v>12</v>
      </c>
      <c r="F151" s="317" t="s">
        <v>38</v>
      </c>
      <c r="G151"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296</v>
      </c>
      <c r="H151" s="318">
        <f>VLOOKUP(BUReporting[[#This Row],[Program]],'Program MW '!$A$34:$S$45,18,FALSE)</f>
        <v>0</v>
      </c>
    </row>
    <row r="152" spans="1:8" ht="16.5" thickTop="1" thickBot="1">
      <c r="A152" s="310">
        <v>7</v>
      </c>
      <c r="B152" s="9" t="s">
        <v>21</v>
      </c>
      <c r="C152" s="320" t="s">
        <v>22</v>
      </c>
      <c r="D152" s="9" t="s">
        <v>19</v>
      </c>
      <c r="E152" s="311">
        <v>12</v>
      </c>
      <c r="F152" s="317" t="s">
        <v>38</v>
      </c>
      <c r="G152"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8873</v>
      </c>
      <c r="H152" s="318">
        <f>VLOOKUP(BUReporting[[#This Row],[Program]],'Program MW '!$A$34:$S$45,18,FALSE)</f>
        <v>0</v>
      </c>
    </row>
    <row r="153" spans="1:8" ht="16.5" thickTop="1" thickBot="1">
      <c r="A153" s="310">
        <v>8</v>
      </c>
      <c r="B153" s="9" t="s">
        <v>23</v>
      </c>
      <c r="C153" s="320" t="s">
        <v>22</v>
      </c>
      <c r="D153" s="9" t="s">
        <v>9</v>
      </c>
      <c r="E153" s="311">
        <v>12</v>
      </c>
      <c r="F153" s="317" t="s">
        <v>38</v>
      </c>
      <c r="G153"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2560</v>
      </c>
      <c r="H153" s="318">
        <f>VLOOKUP(BUReporting[[#This Row],[Program]],'Program MW '!$A$34:$S$45,18,FALSE)</f>
        <v>0</v>
      </c>
    </row>
    <row r="154" spans="1:8" ht="16.5" thickTop="1" thickBot="1">
      <c r="A154" s="310">
        <v>9</v>
      </c>
      <c r="B154" s="9" t="s">
        <v>24</v>
      </c>
      <c r="C154" s="320"/>
      <c r="D154" s="9" t="s">
        <v>9</v>
      </c>
      <c r="E154" s="311">
        <v>12</v>
      </c>
      <c r="F154" s="317" t="s">
        <v>38</v>
      </c>
      <c r="G154"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4" s="318">
        <f>VLOOKUP(BUReporting[[#This Row],[Program]],'Program MW '!$A$34:$S$45,18,FALSE)</f>
        <v>0</v>
      </c>
    </row>
    <row r="155" spans="1:8" ht="16.5" thickTop="1" thickBot="1">
      <c r="A155" s="310">
        <v>10</v>
      </c>
      <c r="B155" s="9" t="s">
        <v>25</v>
      </c>
      <c r="C155" s="320"/>
      <c r="D155" s="9" t="s">
        <v>9</v>
      </c>
      <c r="E155" s="311">
        <v>12</v>
      </c>
      <c r="F155" s="317" t="s">
        <v>38</v>
      </c>
      <c r="G155"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5" s="318">
        <f>VLOOKUP(BUReporting[[#This Row],[Program]],'Program MW '!$A$34:$S$45,18,FALSE)</f>
        <v>0</v>
      </c>
    </row>
    <row r="156" spans="1:8" ht="16.5" thickTop="1" thickBot="1">
      <c r="A156" s="310">
        <v>11</v>
      </c>
      <c r="B156" s="9" t="s">
        <v>26</v>
      </c>
      <c r="C156" s="320"/>
      <c r="D156" s="9" t="s">
        <v>9</v>
      </c>
      <c r="E156" s="311">
        <v>12</v>
      </c>
      <c r="F156" s="317" t="s">
        <v>38</v>
      </c>
      <c r="G156"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51040</v>
      </c>
      <c r="H156" s="318">
        <f>VLOOKUP(BUReporting[[#This Row],[Program]],'Program MW '!$A$34:$S$45,18,FALSE)</f>
        <v>-3.966852934886504E-3</v>
      </c>
    </row>
    <row r="157" spans="1:8" ht="13.5" thickTop="1">
      <c r="A157" s="310">
        <v>12</v>
      </c>
      <c r="B157" s="9" t="s">
        <v>27</v>
      </c>
      <c r="C157" s="38"/>
      <c r="D157" s="9" t="s">
        <v>19</v>
      </c>
      <c r="E157" s="311">
        <v>12</v>
      </c>
      <c r="F157" s="317" t="s">
        <v>38</v>
      </c>
      <c r="G157" s="30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21897</v>
      </c>
      <c r="H157" s="318">
        <f>VLOOKUP(BUReporting[[#This Row],[Program]],'Program MW '!$A$34:$S$45,18,FALSE)</f>
        <v>3.529843614540805</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34"/>
  <sheetViews>
    <sheetView zoomScaleNormal="100" zoomScaleSheetLayoutView="100" workbookViewId="0">
      <selection activeCell="C4" sqref="C4"/>
    </sheetView>
  </sheetViews>
  <sheetFormatPr defaultColWidth="9.28515625" defaultRowHeight="12.75"/>
  <cols>
    <col min="1" max="1" width="29.28515625" style="108" customWidth="1"/>
    <col min="2" max="2" width="22.5703125" style="108" bestFit="1" customWidth="1"/>
    <col min="3" max="3" width="49.7109375" style="108" customWidth="1"/>
    <col min="4" max="4" width="11.28515625" style="108" customWidth="1"/>
    <col min="5" max="5" width="57" style="108" customWidth="1"/>
    <col min="6" max="13" width="9.28515625" style="108"/>
    <col min="14" max="14" width="23.7109375" style="108" bestFit="1" customWidth="1"/>
    <col min="15" max="16384" width="9.28515625" style="108"/>
  </cols>
  <sheetData>
    <row r="1" spans="1:5">
      <c r="C1" s="114" t="s">
        <v>39</v>
      </c>
    </row>
    <row r="2" spans="1:5">
      <c r="C2" s="114" t="s">
        <v>201</v>
      </c>
    </row>
    <row r="3" spans="1:5">
      <c r="C3" s="145" t="s">
        <v>316</v>
      </c>
    </row>
    <row r="4" spans="1:5">
      <c r="C4" s="16"/>
    </row>
    <row r="5" spans="1:5">
      <c r="C5" s="16"/>
      <c r="D5" s="143"/>
    </row>
    <row r="6" spans="1:5" s="16" customFormat="1">
      <c r="A6" s="214"/>
      <c r="B6" s="214"/>
    </row>
    <row r="7" spans="1:5" s="16" customFormat="1"/>
    <row r="8" spans="1:5" s="18" customFormat="1">
      <c r="A8" s="17" t="s">
        <v>126</v>
      </c>
      <c r="B8" s="17" t="s">
        <v>202</v>
      </c>
      <c r="C8" s="17" t="s">
        <v>203</v>
      </c>
      <c r="D8" s="17" t="s">
        <v>128</v>
      </c>
      <c r="E8" s="17" t="s">
        <v>204</v>
      </c>
    </row>
    <row r="9" spans="1:5" s="18" customFormat="1" ht="51">
      <c r="A9" s="272" t="s">
        <v>175</v>
      </c>
      <c r="B9" s="273">
        <v>-234498</v>
      </c>
      <c r="C9" s="280" t="s">
        <v>205</v>
      </c>
      <c r="D9" s="275">
        <v>43302</v>
      </c>
      <c r="E9" s="274" t="s">
        <v>206</v>
      </c>
    </row>
    <row r="10" spans="1:5" s="18" customFormat="1" ht="51">
      <c r="A10" s="272" t="s">
        <v>207</v>
      </c>
      <c r="B10" s="273">
        <v>-700000</v>
      </c>
      <c r="C10" s="280" t="s">
        <v>208</v>
      </c>
      <c r="D10" s="275">
        <v>43302</v>
      </c>
      <c r="E10" s="274" t="s">
        <v>209</v>
      </c>
    </row>
    <row r="11" spans="1:5" s="18" customFormat="1" ht="63.75">
      <c r="A11" s="272" t="s">
        <v>210</v>
      </c>
      <c r="B11" s="273">
        <v>-194400</v>
      </c>
      <c r="C11" s="280" t="s">
        <v>211</v>
      </c>
      <c r="D11" s="275">
        <v>43304</v>
      </c>
      <c r="E11" s="274" t="s">
        <v>212</v>
      </c>
    </row>
    <row r="12" spans="1:5" s="18" customFormat="1" ht="140.25">
      <c r="A12" s="272" t="s">
        <v>213</v>
      </c>
      <c r="B12" s="273">
        <v>1128898</v>
      </c>
      <c r="C12" s="280" t="s">
        <v>214</v>
      </c>
      <c r="D12" s="275">
        <v>43302</v>
      </c>
      <c r="E12" s="274" t="s">
        <v>215</v>
      </c>
    </row>
    <row r="13" spans="1:5" s="276" customFormat="1" ht="51">
      <c r="A13" s="272" t="s">
        <v>195</v>
      </c>
      <c r="B13" s="273">
        <v>-166000</v>
      </c>
      <c r="C13" s="280" t="s">
        <v>216</v>
      </c>
      <c r="D13" s="275">
        <v>44061</v>
      </c>
      <c r="E13" s="274" t="s">
        <v>217</v>
      </c>
    </row>
    <row r="14" spans="1:5" s="279" customFormat="1" ht="51">
      <c r="A14" s="272" t="s">
        <v>195</v>
      </c>
      <c r="B14" s="278">
        <v>-400000</v>
      </c>
      <c r="C14" s="280" t="s">
        <v>197</v>
      </c>
      <c r="D14" s="275">
        <v>44061</v>
      </c>
      <c r="E14" s="274" t="s">
        <v>217</v>
      </c>
    </row>
    <row r="15" spans="1:5" s="279" customFormat="1" ht="51">
      <c r="A15" s="272" t="s">
        <v>195</v>
      </c>
      <c r="B15" s="278">
        <v>566000</v>
      </c>
      <c r="C15" s="281" t="s">
        <v>218</v>
      </c>
      <c r="D15" s="275">
        <v>44061</v>
      </c>
      <c r="E15" s="274" t="s">
        <v>217</v>
      </c>
    </row>
    <row r="16" spans="1:5" s="279" customFormat="1">
      <c r="A16" s="277" t="s">
        <v>56</v>
      </c>
      <c r="B16" s="278" t="s">
        <v>56</v>
      </c>
      <c r="C16" s="281" t="s">
        <v>56</v>
      </c>
      <c r="D16" s="275"/>
      <c r="E16" s="274"/>
    </row>
    <row r="17" spans="1:5">
      <c r="A17" s="110" t="s">
        <v>103</v>
      </c>
      <c r="B17" s="174">
        <f>SUM(B9:B16)</f>
        <v>0</v>
      </c>
      <c r="C17" s="109"/>
      <c r="D17" s="109"/>
      <c r="E17" s="109"/>
    </row>
    <row r="18" spans="1:5">
      <c r="A18" s="109"/>
      <c r="B18" s="109"/>
      <c r="C18" s="109"/>
      <c r="D18" s="109"/>
      <c r="E18" s="109"/>
    </row>
    <row r="20" spans="1:5" ht="14.25">
      <c r="A20" s="340" t="s">
        <v>67</v>
      </c>
    </row>
    <row r="21" spans="1:5" ht="14.25">
      <c r="A21" s="341" t="s">
        <v>219</v>
      </c>
    </row>
    <row r="22" spans="1:5" ht="14.25">
      <c r="A22" s="340"/>
    </row>
    <row r="23" spans="1:5" ht="15">
      <c r="A23" s="342" t="s">
        <v>77</v>
      </c>
      <c r="E23" s="111"/>
    </row>
    <row r="34" spans="8:8">
      <c r="H34" s="108" t="s">
        <v>56</v>
      </c>
    </row>
  </sheetData>
  <phoneticPr fontId="45"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57"/>
  <sheetViews>
    <sheetView zoomScaleNormal="100" zoomScaleSheetLayoutView="75" workbookViewId="0">
      <pane xSplit="1" ySplit="8" topLeftCell="B9" activePane="bottomRight" state="frozen"/>
      <selection pane="topRight" activeCell="O33" sqref="O33"/>
      <selection pane="bottomLeft" activeCell="O33" sqref="O33"/>
      <selection pane="bottomRight" activeCell="A2" sqref="A2"/>
    </sheetView>
  </sheetViews>
  <sheetFormatPr defaultColWidth="17" defaultRowHeight="12"/>
  <cols>
    <col min="1" max="1" width="46.28515625" style="158" customWidth="1"/>
    <col min="2" max="9" width="11.5703125" style="158" customWidth="1"/>
    <col min="10" max="10" width="11.5703125" style="159" customWidth="1"/>
    <col min="11" max="14" width="11.5703125" style="158" customWidth="1"/>
    <col min="15" max="16" width="0" style="158" hidden="1" customWidth="1"/>
    <col min="17" max="17" width="21.7109375" style="158" bestFit="1" customWidth="1"/>
    <col min="18" max="18" width="24.28515625" style="158" bestFit="1" customWidth="1"/>
    <col min="19" max="16384" width="17" style="158"/>
  </cols>
  <sheetData>
    <row r="1" spans="1:19">
      <c r="A1" s="158" t="s">
        <v>56</v>
      </c>
      <c r="E1" s="156" t="s">
        <v>39</v>
      </c>
    </row>
    <row r="2" spans="1:19">
      <c r="E2" s="156" t="s">
        <v>220</v>
      </c>
    </row>
    <row r="3" spans="1:19">
      <c r="A3" s="633"/>
      <c r="D3" s="160"/>
      <c r="E3" s="161" t="str">
        <f>'Program MW '!H3</f>
        <v>January 2022</v>
      </c>
      <c r="F3" s="160"/>
      <c r="N3" s="456"/>
    </row>
    <row r="4" spans="1:19" ht="12.75" thickBot="1"/>
    <row r="5" spans="1:19">
      <c r="A5" s="162"/>
      <c r="B5" s="163"/>
      <c r="C5" s="163"/>
      <c r="D5" s="163"/>
      <c r="E5" s="163"/>
      <c r="F5" s="163"/>
      <c r="G5" s="163"/>
      <c r="H5" s="163"/>
      <c r="I5" s="163"/>
      <c r="J5" s="164"/>
      <c r="K5" s="163"/>
      <c r="L5" s="163"/>
      <c r="M5" s="163"/>
      <c r="N5" s="352"/>
    </row>
    <row r="6" spans="1:19" ht="24">
      <c r="A6" s="165" t="s">
        <v>221</v>
      </c>
      <c r="B6" s="591" t="s">
        <v>41</v>
      </c>
      <c r="C6" s="591" t="s">
        <v>42</v>
      </c>
      <c r="D6" s="591" t="s">
        <v>43</v>
      </c>
      <c r="E6" s="591" t="s">
        <v>44</v>
      </c>
      <c r="F6" s="591" t="s">
        <v>31</v>
      </c>
      <c r="G6" s="591" t="s">
        <v>45</v>
      </c>
      <c r="H6" s="591" t="s">
        <v>59</v>
      </c>
      <c r="I6" s="591" t="s">
        <v>60</v>
      </c>
      <c r="J6" s="592" t="s">
        <v>61</v>
      </c>
      <c r="K6" s="591" t="s">
        <v>62</v>
      </c>
      <c r="L6" s="591" t="s">
        <v>63</v>
      </c>
      <c r="M6" s="591" t="s">
        <v>64</v>
      </c>
      <c r="N6" s="400" t="s">
        <v>222</v>
      </c>
    </row>
    <row r="7" spans="1:19">
      <c r="A7" s="166"/>
      <c r="B7" s="167"/>
      <c r="C7" s="167"/>
      <c r="D7" s="167"/>
      <c r="E7" s="167"/>
      <c r="F7" s="457"/>
      <c r="G7" s="457"/>
      <c r="H7" s="458"/>
      <c r="I7" s="457"/>
      <c r="J7" s="459"/>
      <c r="K7" s="457"/>
      <c r="L7" s="457"/>
      <c r="M7" s="457"/>
      <c r="N7" s="460"/>
    </row>
    <row r="8" spans="1:19">
      <c r="A8" s="168" t="s">
        <v>223</v>
      </c>
      <c r="B8" s="167"/>
      <c r="C8" s="167"/>
      <c r="D8" s="167"/>
      <c r="E8" s="167"/>
      <c r="F8" s="457"/>
      <c r="G8" s="457"/>
      <c r="H8" s="458"/>
      <c r="I8" s="457"/>
      <c r="J8" s="459"/>
      <c r="K8" s="457"/>
      <c r="L8" s="457"/>
      <c r="M8" s="457"/>
      <c r="N8" s="460"/>
    </row>
    <row r="9" spans="1:19">
      <c r="A9" s="245" t="s">
        <v>224</v>
      </c>
      <c r="B9" s="593">
        <v>11.9</v>
      </c>
      <c r="C9" s="655">
        <v>0</v>
      </c>
      <c r="D9" s="655">
        <v>0</v>
      </c>
      <c r="E9" s="655">
        <v>0</v>
      </c>
      <c r="F9" s="655">
        <v>0</v>
      </c>
      <c r="G9" s="655">
        <v>0</v>
      </c>
      <c r="H9" s="655">
        <v>0</v>
      </c>
      <c r="I9" s="655">
        <v>0</v>
      </c>
      <c r="J9" s="655">
        <v>0</v>
      </c>
      <c r="K9" s="655">
        <v>0</v>
      </c>
      <c r="L9" s="655">
        <v>0</v>
      </c>
      <c r="M9" s="656">
        <v>0</v>
      </c>
      <c r="N9" s="653">
        <f t="shared" ref="N9:N34" si="0">SUM(B9:M9)</f>
        <v>11.9</v>
      </c>
      <c r="O9" s="594">
        <v>0</v>
      </c>
      <c r="P9" s="594">
        <v>0</v>
      </c>
      <c r="R9" s="664"/>
    </row>
    <row r="10" spans="1:19" ht="13.5">
      <c r="A10" s="245" t="s">
        <v>225</v>
      </c>
      <c r="B10" s="420">
        <v>43.835000000000001</v>
      </c>
      <c r="C10" s="654">
        <v>0</v>
      </c>
      <c r="D10" s="654">
        <v>0</v>
      </c>
      <c r="E10" s="654">
        <v>0</v>
      </c>
      <c r="F10" s="654">
        <v>0</v>
      </c>
      <c r="G10" s="654">
        <v>0</v>
      </c>
      <c r="H10" s="654">
        <v>0</v>
      </c>
      <c r="I10" s="654">
        <v>0</v>
      </c>
      <c r="J10" s="654">
        <v>0</v>
      </c>
      <c r="K10" s="654">
        <v>0</v>
      </c>
      <c r="L10" s="654">
        <v>0</v>
      </c>
      <c r="M10" s="657">
        <v>0</v>
      </c>
      <c r="N10" s="653">
        <f t="shared" si="0"/>
        <v>43.835000000000001</v>
      </c>
    </row>
    <row r="11" spans="1:19" ht="14.25" customHeight="1">
      <c r="A11" s="245" t="s">
        <v>226</v>
      </c>
      <c r="B11" s="420">
        <v>1.2969999999999999</v>
      </c>
      <c r="C11" s="654">
        <v>0</v>
      </c>
      <c r="D11" s="654">
        <v>0</v>
      </c>
      <c r="E11" s="654">
        <v>0</v>
      </c>
      <c r="F11" s="654">
        <v>0</v>
      </c>
      <c r="G11" s="654">
        <v>0</v>
      </c>
      <c r="H11" s="654">
        <v>0</v>
      </c>
      <c r="I11" s="654">
        <v>0</v>
      </c>
      <c r="J11" s="654">
        <v>0</v>
      </c>
      <c r="K11" s="654">
        <v>0</v>
      </c>
      <c r="L11" s="654">
        <v>0</v>
      </c>
      <c r="M11" s="657">
        <v>0</v>
      </c>
      <c r="N11" s="653">
        <f t="shared" si="0"/>
        <v>1.2969999999999999</v>
      </c>
      <c r="R11" s="660"/>
    </row>
    <row r="12" spans="1:19">
      <c r="A12" s="245" t="s">
        <v>227</v>
      </c>
      <c r="B12" s="420">
        <v>0</v>
      </c>
      <c r="C12" s="654">
        <v>0</v>
      </c>
      <c r="D12" s="654">
        <v>0</v>
      </c>
      <c r="E12" s="654">
        <v>0</v>
      </c>
      <c r="F12" s="654">
        <v>0</v>
      </c>
      <c r="G12" s="654">
        <v>0</v>
      </c>
      <c r="H12" s="654">
        <v>0</v>
      </c>
      <c r="I12" s="654">
        <v>0</v>
      </c>
      <c r="J12" s="654">
        <v>0</v>
      </c>
      <c r="K12" s="654">
        <v>0</v>
      </c>
      <c r="L12" s="654">
        <v>0</v>
      </c>
      <c r="M12" s="657">
        <v>0</v>
      </c>
      <c r="N12" s="653">
        <f t="shared" si="0"/>
        <v>0</v>
      </c>
      <c r="R12" s="665"/>
      <c r="S12" s="661"/>
    </row>
    <row r="13" spans="1:19">
      <c r="A13" s="245" t="s">
        <v>176</v>
      </c>
      <c r="B13" s="420">
        <v>8.2850000000000001</v>
      </c>
      <c r="C13" s="654">
        <v>0</v>
      </c>
      <c r="D13" s="654">
        <v>0</v>
      </c>
      <c r="E13" s="654">
        <v>0</v>
      </c>
      <c r="F13" s="654">
        <v>0</v>
      </c>
      <c r="G13" s="654">
        <v>0</v>
      </c>
      <c r="H13" s="654">
        <v>0</v>
      </c>
      <c r="I13" s="654">
        <v>0</v>
      </c>
      <c r="J13" s="654">
        <v>0</v>
      </c>
      <c r="K13" s="654">
        <v>0</v>
      </c>
      <c r="L13" s="654">
        <v>0</v>
      </c>
      <c r="M13" s="657">
        <v>0</v>
      </c>
      <c r="N13" s="653">
        <f t="shared" si="0"/>
        <v>8.2850000000000001</v>
      </c>
      <c r="R13" s="660"/>
    </row>
    <row r="14" spans="1:19">
      <c r="A14" s="245" t="s">
        <v>228</v>
      </c>
      <c r="B14" s="420">
        <v>11.39</v>
      </c>
      <c r="C14" s="654">
        <v>0</v>
      </c>
      <c r="D14" s="654">
        <v>0</v>
      </c>
      <c r="E14" s="654">
        <v>0</v>
      </c>
      <c r="F14" s="654">
        <v>0</v>
      </c>
      <c r="G14" s="654">
        <v>0</v>
      </c>
      <c r="H14" s="654">
        <v>0</v>
      </c>
      <c r="I14" s="654">
        <v>0</v>
      </c>
      <c r="J14" s="654">
        <v>0</v>
      </c>
      <c r="K14" s="654">
        <v>0</v>
      </c>
      <c r="L14" s="654">
        <v>0</v>
      </c>
      <c r="M14" s="657">
        <v>0</v>
      </c>
      <c r="N14" s="653">
        <f t="shared" si="0"/>
        <v>11.39</v>
      </c>
      <c r="R14" s="660"/>
    </row>
    <row r="15" spans="1:19">
      <c r="A15" s="245" t="s">
        <v>229</v>
      </c>
      <c r="B15" s="420">
        <v>25.422000000000001</v>
      </c>
      <c r="C15" s="654">
        <v>0</v>
      </c>
      <c r="D15" s="654">
        <v>0</v>
      </c>
      <c r="E15" s="654">
        <v>0</v>
      </c>
      <c r="F15" s="654">
        <v>0</v>
      </c>
      <c r="G15" s="654">
        <v>0</v>
      </c>
      <c r="H15" s="654">
        <v>0</v>
      </c>
      <c r="I15" s="654">
        <v>0</v>
      </c>
      <c r="J15" s="654">
        <v>0</v>
      </c>
      <c r="K15" s="654">
        <v>0</v>
      </c>
      <c r="L15" s="654">
        <v>0</v>
      </c>
      <c r="M15" s="657">
        <v>0</v>
      </c>
      <c r="N15" s="653">
        <f t="shared" si="0"/>
        <v>25.422000000000001</v>
      </c>
      <c r="R15" s="660"/>
    </row>
    <row r="16" spans="1:19">
      <c r="A16" s="245" t="s">
        <v>185</v>
      </c>
      <c r="B16" s="420">
        <v>12.194000000000001</v>
      </c>
      <c r="C16" s="654">
        <v>0</v>
      </c>
      <c r="D16" s="654">
        <v>0</v>
      </c>
      <c r="E16" s="654">
        <v>0</v>
      </c>
      <c r="F16" s="654">
        <v>0</v>
      </c>
      <c r="G16" s="654">
        <v>0</v>
      </c>
      <c r="H16" s="654">
        <v>0</v>
      </c>
      <c r="I16" s="654">
        <v>0</v>
      </c>
      <c r="J16" s="654">
        <v>0</v>
      </c>
      <c r="K16" s="654">
        <v>0</v>
      </c>
      <c r="L16" s="654">
        <v>0</v>
      </c>
      <c r="M16" s="657">
        <v>0</v>
      </c>
      <c r="N16" s="653">
        <f t="shared" si="0"/>
        <v>12.194000000000001</v>
      </c>
    </row>
    <row r="17" spans="1:18">
      <c r="A17" s="245" t="s">
        <v>186</v>
      </c>
      <c r="B17" s="420">
        <v>7.8339999999999996</v>
      </c>
      <c r="C17" s="654">
        <v>0</v>
      </c>
      <c r="D17" s="654">
        <v>0</v>
      </c>
      <c r="E17" s="654">
        <v>0</v>
      </c>
      <c r="F17" s="654">
        <v>0</v>
      </c>
      <c r="G17" s="654">
        <v>0</v>
      </c>
      <c r="H17" s="654">
        <v>0</v>
      </c>
      <c r="I17" s="654">
        <v>0</v>
      </c>
      <c r="J17" s="654">
        <v>0</v>
      </c>
      <c r="K17" s="654">
        <v>0</v>
      </c>
      <c r="L17" s="654">
        <v>0</v>
      </c>
      <c r="M17" s="657">
        <v>0</v>
      </c>
      <c r="N17" s="653">
        <f t="shared" si="0"/>
        <v>7.8339999999999996</v>
      </c>
      <c r="Q17" s="660"/>
    </row>
    <row r="18" spans="1:18">
      <c r="A18" s="245" t="s">
        <v>230</v>
      </c>
      <c r="B18" s="420">
        <v>0</v>
      </c>
      <c r="C18" s="654">
        <v>0</v>
      </c>
      <c r="D18" s="654">
        <v>0</v>
      </c>
      <c r="E18" s="654">
        <v>0</v>
      </c>
      <c r="F18" s="654">
        <v>0</v>
      </c>
      <c r="G18" s="654">
        <v>0</v>
      </c>
      <c r="H18" s="654">
        <v>0</v>
      </c>
      <c r="I18" s="654">
        <v>0</v>
      </c>
      <c r="J18" s="654">
        <v>0</v>
      </c>
      <c r="K18" s="654">
        <v>0</v>
      </c>
      <c r="L18" s="654">
        <v>0</v>
      </c>
      <c r="M18" s="657">
        <v>0</v>
      </c>
      <c r="N18" s="653">
        <f t="shared" si="0"/>
        <v>0</v>
      </c>
    </row>
    <row r="19" spans="1:18" ht="13.5">
      <c r="A19" s="245" t="s">
        <v>329</v>
      </c>
      <c r="B19" s="420">
        <v>0</v>
      </c>
      <c r="C19" s="654">
        <v>0</v>
      </c>
      <c r="D19" s="654">
        <v>0</v>
      </c>
      <c r="E19" s="654">
        <v>0</v>
      </c>
      <c r="F19" s="654">
        <v>0</v>
      </c>
      <c r="G19" s="654">
        <v>0</v>
      </c>
      <c r="H19" s="654">
        <v>0</v>
      </c>
      <c r="I19" s="654">
        <v>0</v>
      </c>
      <c r="J19" s="654">
        <v>0</v>
      </c>
      <c r="K19" s="654">
        <v>0</v>
      </c>
      <c r="L19" s="654">
        <v>0</v>
      </c>
      <c r="M19" s="657">
        <v>0</v>
      </c>
      <c r="N19" s="653">
        <f t="shared" si="0"/>
        <v>0</v>
      </c>
    </row>
    <row r="20" spans="1:18" s="160" customFormat="1">
      <c r="A20" s="322" t="s">
        <v>156</v>
      </c>
      <c r="B20" s="420">
        <v>0</v>
      </c>
      <c r="C20" s="654">
        <v>0</v>
      </c>
      <c r="D20" s="654">
        <v>0</v>
      </c>
      <c r="E20" s="654">
        <v>0</v>
      </c>
      <c r="F20" s="654">
        <v>0</v>
      </c>
      <c r="G20" s="654">
        <v>0</v>
      </c>
      <c r="H20" s="654">
        <v>0</v>
      </c>
      <c r="I20" s="654">
        <v>0</v>
      </c>
      <c r="J20" s="654">
        <v>0</v>
      </c>
      <c r="K20" s="654">
        <v>0</v>
      </c>
      <c r="L20" s="654">
        <v>0</v>
      </c>
      <c r="M20" s="657">
        <v>0</v>
      </c>
      <c r="N20" s="653">
        <f t="shared" si="0"/>
        <v>0</v>
      </c>
      <c r="R20" s="662"/>
    </row>
    <row r="21" spans="1:18" s="160" customFormat="1">
      <c r="A21" s="322" t="s">
        <v>328</v>
      </c>
      <c r="B21" s="420">
        <v>0</v>
      </c>
      <c r="C21" s="654">
        <v>0</v>
      </c>
      <c r="D21" s="654">
        <v>0</v>
      </c>
      <c r="E21" s="654">
        <v>0</v>
      </c>
      <c r="F21" s="654">
        <v>0</v>
      </c>
      <c r="G21" s="654">
        <v>0</v>
      </c>
      <c r="H21" s="654">
        <v>0</v>
      </c>
      <c r="I21" s="654">
        <v>0</v>
      </c>
      <c r="J21" s="654">
        <v>0</v>
      </c>
      <c r="K21" s="654">
        <v>0</v>
      </c>
      <c r="L21" s="654">
        <v>0</v>
      </c>
      <c r="M21" s="657">
        <v>0</v>
      </c>
      <c r="N21" s="653">
        <f>SUM(B21:M21)</f>
        <v>0</v>
      </c>
    </row>
    <row r="22" spans="1:18">
      <c r="A22" s="322" t="s">
        <v>231</v>
      </c>
      <c r="B22" s="420">
        <v>52.804000000000002</v>
      </c>
      <c r="C22" s="654">
        <v>0</v>
      </c>
      <c r="D22" s="654">
        <v>0</v>
      </c>
      <c r="E22" s="654">
        <v>0</v>
      </c>
      <c r="F22" s="654">
        <v>0</v>
      </c>
      <c r="G22" s="654">
        <v>0</v>
      </c>
      <c r="H22" s="654">
        <v>0</v>
      </c>
      <c r="I22" s="654">
        <v>0</v>
      </c>
      <c r="J22" s="654">
        <v>0</v>
      </c>
      <c r="K22" s="654">
        <v>0</v>
      </c>
      <c r="L22" s="654">
        <v>0</v>
      </c>
      <c r="M22" s="657">
        <v>0</v>
      </c>
      <c r="N22" s="653">
        <f t="shared" si="0"/>
        <v>52.804000000000002</v>
      </c>
    </row>
    <row r="23" spans="1:18" ht="14.25">
      <c r="A23" s="245" t="s">
        <v>232</v>
      </c>
      <c r="B23" s="663">
        <v>4.2999999999999997E-2</v>
      </c>
      <c r="C23" s="654">
        <v>0</v>
      </c>
      <c r="D23" s="654">
        <v>0</v>
      </c>
      <c r="E23" s="654">
        <v>0</v>
      </c>
      <c r="F23" s="654">
        <v>0</v>
      </c>
      <c r="G23" s="654">
        <v>0</v>
      </c>
      <c r="H23" s="654">
        <v>0</v>
      </c>
      <c r="I23" s="654">
        <v>0</v>
      </c>
      <c r="J23" s="654">
        <v>0</v>
      </c>
      <c r="K23" s="654">
        <v>0</v>
      </c>
      <c r="L23" s="654">
        <v>0</v>
      </c>
      <c r="M23" s="657">
        <v>0</v>
      </c>
      <c r="N23" s="653">
        <f t="shared" si="0"/>
        <v>4.2999999999999997E-2</v>
      </c>
    </row>
    <row r="24" spans="1:18">
      <c r="A24" s="245" t="s">
        <v>233</v>
      </c>
      <c r="B24" s="420">
        <v>34.704000000000001</v>
      </c>
      <c r="C24" s="654">
        <v>0</v>
      </c>
      <c r="D24" s="654">
        <v>0</v>
      </c>
      <c r="E24" s="654">
        <v>0</v>
      </c>
      <c r="F24" s="654">
        <v>0</v>
      </c>
      <c r="G24" s="654">
        <v>0</v>
      </c>
      <c r="H24" s="654">
        <v>0</v>
      </c>
      <c r="I24" s="654">
        <v>0</v>
      </c>
      <c r="J24" s="654">
        <v>0</v>
      </c>
      <c r="K24" s="654">
        <v>0</v>
      </c>
      <c r="L24" s="654">
        <v>0</v>
      </c>
      <c r="M24" s="657">
        <v>0</v>
      </c>
      <c r="N24" s="653">
        <f t="shared" si="0"/>
        <v>34.704000000000001</v>
      </c>
    </row>
    <row r="25" spans="1:18">
      <c r="A25" s="245" t="s">
        <v>327</v>
      </c>
      <c r="B25" s="420">
        <v>4.1840000000000002</v>
      </c>
      <c r="C25" s="654">
        <v>0</v>
      </c>
      <c r="D25" s="654">
        <v>0</v>
      </c>
      <c r="E25" s="654">
        <v>0</v>
      </c>
      <c r="F25" s="654">
        <v>0</v>
      </c>
      <c r="G25" s="654">
        <v>0</v>
      </c>
      <c r="H25" s="654">
        <v>0</v>
      </c>
      <c r="I25" s="654">
        <v>0</v>
      </c>
      <c r="J25" s="654">
        <v>0</v>
      </c>
      <c r="K25" s="654">
        <v>0</v>
      </c>
      <c r="L25" s="654">
        <v>0</v>
      </c>
      <c r="M25" s="657">
        <v>0</v>
      </c>
      <c r="N25" s="653">
        <f t="shared" si="0"/>
        <v>4.1840000000000002</v>
      </c>
    </row>
    <row r="26" spans="1:18" ht="13.5">
      <c r="A26" s="245" t="s">
        <v>330</v>
      </c>
      <c r="B26" s="420">
        <v>-9.5389999999999997</v>
      </c>
      <c r="C26" s="654">
        <v>0</v>
      </c>
      <c r="D26" s="654">
        <v>0</v>
      </c>
      <c r="E26" s="654">
        <v>0</v>
      </c>
      <c r="F26" s="654">
        <v>0</v>
      </c>
      <c r="G26" s="654">
        <v>0</v>
      </c>
      <c r="H26" s="654">
        <v>0</v>
      </c>
      <c r="I26" s="654">
        <v>0</v>
      </c>
      <c r="J26" s="654">
        <v>0</v>
      </c>
      <c r="K26" s="654">
        <v>0</v>
      </c>
      <c r="L26" s="654">
        <v>0</v>
      </c>
      <c r="M26" s="657">
        <v>0</v>
      </c>
      <c r="N26" s="653">
        <f t="shared" si="0"/>
        <v>-9.5389999999999997</v>
      </c>
      <c r="Q26" s="605"/>
    </row>
    <row r="27" spans="1:18" s="170" customFormat="1">
      <c r="A27" s="245" t="s">
        <v>198</v>
      </c>
      <c r="B27" s="420">
        <v>0</v>
      </c>
      <c r="C27" s="654">
        <v>0</v>
      </c>
      <c r="D27" s="654">
        <v>0</v>
      </c>
      <c r="E27" s="654">
        <v>0</v>
      </c>
      <c r="F27" s="654">
        <v>0</v>
      </c>
      <c r="G27" s="654">
        <v>0</v>
      </c>
      <c r="H27" s="654">
        <v>0</v>
      </c>
      <c r="I27" s="654">
        <v>0</v>
      </c>
      <c r="J27" s="654">
        <v>0</v>
      </c>
      <c r="K27" s="654">
        <v>0</v>
      </c>
      <c r="L27" s="654">
        <v>0</v>
      </c>
      <c r="M27" s="657">
        <v>0</v>
      </c>
      <c r="N27" s="653">
        <f t="shared" si="0"/>
        <v>0</v>
      </c>
      <c r="O27" s="158"/>
      <c r="Q27" s="606"/>
    </row>
    <row r="28" spans="1:18" s="170" customFormat="1">
      <c r="A28" s="323" t="s">
        <v>326</v>
      </c>
      <c r="B28" s="420">
        <v>6.734</v>
      </c>
      <c r="C28" s="654">
        <v>0</v>
      </c>
      <c r="D28" s="654">
        <v>0</v>
      </c>
      <c r="E28" s="654">
        <v>0</v>
      </c>
      <c r="F28" s="654">
        <v>0</v>
      </c>
      <c r="G28" s="654">
        <v>0</v>
      </c>
      <c r="H28" s="654">
        <v>0</v>
      </c>
      <c r="I28" s="654">
        <v>0</v>
      </c>
      <c r="J28" s="654">
        <v>0</v>
      </c>
      <c r="K28" s="654">
        <v>0</v>
      </c>
      <c r="L28" s="654">
        <v>0</v>
      </c>
      <c r="M28" s="657">
        <v>0</v>
      </c>
      <c r="N28" s="653">
        <f t="shared" si="0"/>
        <v>6.734</v>
      </c>
      <c r="O28" s="158"/>
      <c r="Q28" s="606"/>
    </row>
    <row r="29" spans="1:18" s="170" customFormat="1" ht="15" customHeight="1">
      <c r="A29" s="245" t="s">
        <v>325</v>
      </c>
      <c r="B29" s="420">
        <v>0.13600000000000001</v>
      </c>
      <c r="C29" s="654">
        <v>0</v>
      </c>
      <c r="D29" s="654">
        <v>0</v>
      </c>
      <c r="E29" s="654">
        <v>0</v>
      </c>
      <c r="F29" s="654">
        <v>0</v>
      </c>
      <c r="G29" s="654">
        <v>0</v>
      </c>
      <c r="H29" s="654">
        <v>0</v>
      </c>
      <c r="I29" s="654">
        <v>0</v>
      </c>
      <c r="J29" s="654">
        <v>0</v>
      </c>
      <c r="K29" s="654">
        <v>0</v>
      </c>
      <c r="L29" s="654">
        <v>0</v>
      </c>
      <c r="M29" s="657">
        <v>0</v>
      </c>
      <c r="N29" s="653">
        <f t="shared" si="0"/>
        <v>0.13600000000000001</v>
      </c>
      <c r="Q29" s="606"/>
    </row>
    <row r="30" spans="1:18" s="170" customFormat="1" ht="13.5">
      <c r="A30" s="245" t="s">
        <v>234</v>
      </c>
      <c r="B30" s="420">
        <v>0.71099999999999997</v>
      </c>
      <c r="C30" s="654">
        <v>0</v>
      </c>
      <c r="D30" s="654">
        <v>0</v>
      </c>
      <c r="E30" s="654">
        <v>0</v>
      </c>
      <c r="F30" s="654">
        <v>0</v>
      </c>
      <c r="G30" s="654">
        <v>0</v>
      </c>
      <c r="H30" s="654">
        <v>0</v>
      </c>
      <c r="I30" s="654">
        <v>0</v>
      </c>
      <c r="J30" s="654">
        <v>0</v>
      </c>
      <c r="K30" s="654">
        <v>0</v>
      </c>
      <c r="L30" s="654">
        <v>0</v>
      </c>
      <c r="M30" s="657">
        <v>0</v>
      </c>
      <c r="N30" s="653">
        <f t="shared" si="0"/>
        <v>0.71099999999999997</v>
      </c>
      <c r="Q30" s="606"/>
    </row>
    <row r="31" spans="1:18" s="170" customFormat="1" ht="13.5">
      <c r="A31" s="245" t="s">
        <v>235</v>
      </c>
      <c r="B31" s="420">
        <v>0.24199999999999999</v>
      </c>
      <c r="C31" s="654">
        <v>0</v>
      </c>
      <c r="D31" s="654">
        <v>0</v>
      </c>
      <c r="E31" s="654">
        <v>0</v>
      </c>
      <c r="F31" s="654">
        <v>0</v>
      </c>
      <c r="G31" s="654">
        <v>0</v>
      </c>
      <c r="H31" s="654">
        <v>0</v>
      </c>
      <c r="I31" s="654">
        <v>0</v>
      </c>
      <c r="J31" s="654">
        <v>0</v>
      </c>
      <c r="K31" s="654">
        <v>0</v>
      </c>
      <c r="L31" s="654">
        <v>0</v>
      </c>
      <c r="M31" s="657">
        <v>0</v>
      </c>
      <c r="N31" s="653">
        <f t="shared" si="0"/>
        <v>0.24199999999999999</v>
      </c>
      <c r="Q31" s="606"/>
    </row>
    <row r="32" spans="1:18" s="170" customFormat="1" ht="13.5">
      <c r="A32" s="245" t="s">
        <v>331</v>
      </c>
      <c r="B32" s="420">
        <v>-0.32300000000000001</v>
      </c>
      <c r="C32" s="654">
        <v>0</v>
      </c>
      <c r="D32" s="654">
        <v>0</v>
      </c>
      <c r="E32" s="654">
        <v>0</v>
      </c>
      <c r="F32" s="654">
        <v>0</v>
      </c>
      <c r="G32" s="654">
        <v>0</v>
      </c>
      <c r="H32" s="654">
        <v>0</v>
      </c>
      <c r="I32" s="654">
        <v>0</v>
      </c>
      <c r="J32" s="654">
        <v>0</v>
      </c>
      <c r="K32" s="654">
        <v>0</v>
      </c>
      <c r="L32" s="654">
        <v>0</v>
      </c>
      <c r="M32" s="657">
        <v>0</v>
      </c>
      <c r="N32" s="653">
        <f t="shared" si="0"/>
        <v>-0.32300000000000001</v>
      </c>
      <c r="Q32" s="606"/>
    </row>
    <row r="33" spans="1:18" s="170" customFormat="1">
      <c r="A33" s="245" t="s">
        <v>324</v>
      </c>
      <c r="B33" s="420">
        <v>9.7639999999999993</v>
      </c>
      <c r="C33" s="654">
        <v>0</v>
      </c>
      <c r="D33" s="654">
        <v>0</v>
      </c>
      <c r="E33" s="654">
        <v>0</v>
      </c>
      <c r="F33" s="654">
        <v>0</v>
      </c>
      <c r="G33" s="654">
        <v>0</v>
      </c>
      <c r="H33" s="654">
        <v>0</v>
      </c>
      <c r="I33" s="654">
        <v>0</v>
      </c>
      <c r="J33" s="654">
        <v>0</v>
      </c>
      <c r="K33" s="654">
        <v>0</v>
      </c>
      <c r="L33" s="654">
        <v>0</v>
      </c>
      <c r="M33" s="657">
        <v>0</v>
      </c>
      <c r="N33" s="653">
        <f t="shared" si="0"/>
        <v>9.7639999999999993</v>
      </c>
      <c r="Q33" s="606"/>
    </row>
    <row r="34" spans="1:18" s="170" customFormat="1">
      <c r="A34" s="245" t="s">
        <v>323</v>
      </c>
      <c r="B34" s="432">
        <v>248.40100000000001</v>
      </c>
      <c r="C34" s="433">
        <v>0</v>
      </c>
      <c r="D34" s="433">
        <v>0</v>
      </c>
      <c r="E34" s="433">
        <v>0</v>
      </c>
      <c r="F34" s="433">
        <v>0</v>
      </c>
      <c r="G34" s="433">
        <v>0</v>
      </c>
      <c r="H34" s="433">
        <v>0</v>
      </c>
      <c r="I34" s="433">
        <v>0</v>
      </c>
      <c r="J34" s="433">
        <v>0</v>
      </c>
      <c r="K34" s="433">
        <v>0</v>
      </c>
      <c r="L34" s="433">
        <v>0</v>
      </c>
      <c r="M34" s="658">
        <v>0</v>
      </c>
      <c r="N34" s="653">
        <f t="shared" si="0"/>
        <v>248.40100000000001</v>
      </c>
      <c r="Q34" s="606"/>
    </row>
    <row r="35" spans="1:18" ht="12.75" thickBot="1">
      <c r="A35" s="252" t="s">
        <v>236</v>
      </c>
      <c r="B35" s="434">
        <f t="shared" ref="B35:M35" si="1">SUM(B9:B34)</f>
        <v>470.01800000000003</v>
      </c>
      <c r="C35" s="422">
        <f t="shared" si="1"/>
        <v>0</v>
      </c>
      <c r="D35" s="422">
        <f t="shared" si="1"/>
        <v>0</v>
      </c>
      <c r="E35" s="422">
        <f t="shared" si="1"/>
        <v>0</v>
      </c>
      <c r="F35" s="461">
        <f t="shared" si="1"/>
        <v>0</v>
      </c>
      <c r="G35" s="461">
        <f t="shared" si="1"/>
        <v>0</v>
      </c>
      <c r="H35" s="461">
        <f t="shared" si="1"/>
        <v>0</v>
      </c>
      <c r="I35" s="461">
        <f t="shared" si="1"/>
        <v>0</v>
      </c>
      <c r="J35" s="461">
        <f t="shared" si="1"/>
        <v>0</v>
      </c>
      <c r="K35" s="461">
        <f t="shared" si="1"/>
        <v>0</v>
      </c>
      <c r="L35" s="461">
        <f t="shared" si="1"/>
        <v>0</v>
      </c>
      <c r="M35" s="461">
        <f t="shared" si="1"/>
        <v>0</v>
      </c>
      <c r="N35" s="462">
        <f>SUM(N9:N34)</f>
        <v>470.01800000000003</v>
      </c>
      <c r="Q35" s="605"/>
    </row>
    <row r="36" spans="1:18">
      <c r="A36" s="245"/>
      <c r="B36" s="420"/>
      <c r="C36" s="421"/>
      <c r="D36" s="421"/>
      <c r="E36" s="421"/>
      <c r="F36" s="421"/>
      <c r="G36" s="421"/>
      <c r="H36" s="421"/>
      <c r="I36" s="421"/>
      <c r="J36" s="421"/>
      <c r="K36" s="421"/>
      <c r="L36" s="421"/>
      <c r="M36" s="421"/>
      <c r="N36" s="424"/>
      <c r="Q36" s="605"/>
    </row>
    <row r="37" spans="1:18" s="170" customFormat="1">
      <c r="A37" s="244" t="s">
        <v>237</v>
      </c>
      <c r="B37" s="420"/>
      <c r="C37" s="421"/>
      <c r="D37" s="421"/>
      <c r="E37" s="421"/>
      <c r="F37" s="421"/>
      <c r="G37" s="421"/>
      <c r="H37" s="421"/>
      <c r="I37" s="421"/>
      <c r="J37" s="421"/>
      <c r="K37" s="421"/>
      <c r="L37" s="421"/>
      <c r="M37" s="421"/>
      <c r="N37" s="424"/>
      <c r="O37" s="158"/>
    </row>
    <row r="38" spans="1:18" ht="13.5">
      <c r="A38" s="632" t="s">
        <v>318</v>
      </c>
      <c r="B38" s="659">
        <v>0.04</v>
      </c>
      <c r="C38" s="655">
        <v>0</v>
      </c>
      <c r="D38" s="655">
        <v>0</v>
      </c>
      <c r="E38" s="655">
        <v>0</v>
      </c>
      <c r="F38" s="655">
        <v>0</v>
      </c>
      <c r="G38" s="655">
        <v>0</v>
      </c>
      <c r="H38" s="655">
        <v>0</v>
      </c>
      <c r="I38" s="655">
        <v>0</v>
      </c>
      <c r="J38" s="655">
        <v>0</v>
      </c>
      <c r="K38" s="655">
        <v>0</v>
      </c>
      <c r="L38" s="655">
        <v>0</v>
      </c>
      <c r="M38" s="656">
        <v>0</v>
      </c>
      <c r="N38" s="666">
        <f t="shared" ref="N38:N47" si="2">SUM(B38:M38)</f>
        <v>0.04</v>
      </c>
      <c r="R38" s="660"/>
    </row>
    <row r="39" spans="1:18" s="160" customFormat="1" ht="14.25">
      <c r="A39" s="632" t="s">
        <v>319</v>
      </c>
      <c r="B39" s="420">
        <v>0</v>
      </c>
      <c r="C39" s="654">
        <v>0</v>
      </c>
      <c r="D39" s="654">
        <v>0</v>
      </c>
      <c r="E39" s="654">
        <v>0</v>
      </c>
      <c r="F39" s="654">
        <v>0</v>
      </c>
      <c r="G39" s="654">
        <v>0</v>
      </c>
      <c r="H39" s="654">
        <v>0</v>
      </c>
      <c r="I39" s="654">
        <v>0</v>
      </c>
      <c r="J39" s="654">
        <v>0</v>
      </c>
      <c r="K39" s="654">
        <v>0</v>
      </c>
      <c r="L39" s="654">
        <v>0</v>
      </c>
      <c r="M39" s="657">
        <v>0</v>
      </c>
      <c r="N39" s="653">
        <f t="shared" si="2"/>
        <v>0</v>
      </c>
    </row>
    <row r="40" spans="1:18" ht="13.5">
      <c r="A40" s="632" t="s">
        <v>320</v>
      </c>
      <c r="B40" s="420">
        <v>0</v>
      </c>
      <c r="C40" s="654">
        <v>0</v>
      </c>
      <c r="D40" s="654">
        <v>0</v>
      </c>
      <c r="E40" s="654">
        <v>0</v>
      </c>
      <c r="F40" s="654">
        <v>0</v>
      </c>
      <c r="G40" s="654">
        <v>0</v>
      </c>
      <c r="H40" s="654">
        <v>0</v>
      </c>
      <c r="I40" s="654">
        <v>0</v>
      </c>
      <c r="J40" s="654">
        <v>0</v>
      </c>
      <c r="K40" s="654">
        <v>0</v>
      </c>
      <c r="L40" s="654">
        <v>0</v>
      </c>
      <c r="M40" s="657">
        <v>0</v>
      </c>
      <c r="N40" s="653">
        <f t="shared" si="2"/>
        <v>0</v>
      </c>
    </row>
    <row r="41" spans="1:18">
      <c r="A41" s="245" t="s">
        <v>205</v>
      </c>
      <c r="B41" s="420">
        <v>48.863999999999997</v>
      </c>
      <c r="C41" s="654">
        <v>0</v>
      </c>
      <c r="D41" s="654">
        <v>0</v>
      </c>
      <c r="E41" s="654">
        <v>0</v>
      </c>
      <c r="F41" s="654">
        <v>0</v>
      </c>
      <c r="G41" s="654">
        <v>0</v>
      </c>
      <c r="H41" s="654">
        <v>0</v>
      </c>
      <c r="I41" s="654">
        <v>0</v>
      </c>
      <c r="J41" s="654">
        <v>0</v>
      </c>
      <c r="K41" s="654">
        <v>0</v>
      </c>
      <c r="L41" s="654">
        <v>0</v>
      </c>
      <c r="M41" s="657">
        <v>0</v>
      </c>
      <c r="N41" s="653">
        <f t="shared" si="2"/>
        <v>48.863999999999997</v>
      </c>
    </row>
    <row r="42" spans="1:18" ht="13.5">
      <c r="A42" s="245" t="s">
        <v>321</v>
      </c>
      <c r="B42" s="420">
        <v>0.871</v>
      </c>
      <c r="C42" s="654">
        <v>0</v>
      </c>
      <c r="D42" s="654">
        <v>0</v>
      </c>
      <c r="E42" s="654">
        <v>0</v>
      </c>
      <c r="F42" s="654">
        <v>0</v>
      </c>
      <c r="G42" s="654">
        <v>0</v>
      </c>
      <c r="H42" s="654">
        <v>0</v>
      </c>
      <c r="I42" s="654">
        <v>0</v>
      </c>
      <c r="J42" s="654">
        <v>0</v>
      </c>
      <c r="K42" s="654">
        <v>0</v>
      </c>
      <c r="L42" s="654">
        <v>0</v>
      </c>
      <c r="M42" s="657">
        <v>0</v>
      </c>
      <c r="N42" s="653">
        <f t="shared" si="2"/>
        <v>0.871</v>
      </c>
    </row>
    <row r="43" spans="1:18">
      <c r="A43" s="246" t="s">
        <v>238</v>
      </c>
      <c r="B43" s="420">
        <v>23.6</v>
      </c>
      <c r="C43" s="654">
        <v>0</v>
      </c>
      <c r="D43" s="654">
        <v>0</v>
      </c>
      <c r="E43" s="654">
        <v>0</v>
      </c>
      <c r="F43" s="654">
        <v>0</v>
      </c>
      <c r="G43" s="654">
        <v>0</v>
      </c>
      <c r="H43" s="654">
        <v>0</v>
      </c>
      <c r="I43" s="654">
        <v>0</v>
      </c>
      <c r="J43" s="654">
        <v>0</v>
      </c>
      <c r="K43" s="654">
        <v>0</v>
      </c>
      <c r="L43" s="654">
        <v>0</v>
      </c>
      <c r="M43" s="657">
        <v>0</v>
      </c>
      <c r="N43" s="653">
        <f t="shared" si="2"/>
        <v>23.6</v>
      </c>
    </row>
    <row r="44" spans="1:18" ht="13.5">
      <c r="A44" s="245" t="s">
        <v>322</v>
      </c>
      <c r="B44" s="420">
        <v>0.54800000000000004</v>
      </c>
      <c r="C44" s="654">
        <v>0</v>
      </c>
      <c r="D44" s="654">
        <v>0</v>
      </c>
      <c r="E44" s="654">
        <v>0</v>
      </c>
      <c r="F44" s="654">
        <v>0</v>
      </c>
      <c r="G44" s="654">
        <v>0</v>
      </c>
      <c r="H44" s="654">
        <v>0</v>
      </c>
      <c r="I44" s="654">
        <v>0</v>
      </c>
      <c r="J44" s="654">
        <v>0</v>
      </c>
      <c r="K44" s="654">
        <v>0</v>
      </c>
      <c r="L44" s="654">
        <v>0</v>
      </c>
      <c r="M44" s="657">
        <v>0</v>
      </c>
      <c r="N44" s="653">
        <f t="shared" si="2"/>
        <v>0.54800000000000004</v>
      </c>
    </row>
    <row r="45" spans="1:18">
      <c r="A45" s="245" t="s">
        <v>230</v>
      </c>
      <c r="B45" s="420">
        <v>0</v>
      </c>
      <c r="C45" s="654">
        <v>0</v>
      </c>
      <c r="D45" s="654">
        <v>0</v>
      </c>
      <c r="E45" s="654">
        <v>0</v>
      </c>
      <c r="F45" s="654">
        <v>0</v>
      </c>
      <c r="G45" s="654">
        <v>0</v>
      </c>
      <c r="H45" s="654">
        <v>0</v>
      </c>
      <c r="I45" s="654">
        <v>0</v>
      </c>
      <c r="J45" s="654">
        <v>0</v>
      </c>
      <c r="K45" s="654">
        <v>0</v>
      </c>
      <c r="L45" s="654">
        <v>0</v>
      </c>
      <c r="M45" s="657">
        <v>0</v>
      </c>
      <c r="N45" s="653">
        <f t="shared" si="2"/>
        <v>0</v>
      </c>
    </row>
    <row r="46" spans="1:18">
      <c r="A46" s="322" t="s">
        <v>239</v>
      </c>
      <c r="B46" s="420">
        <v>0</v>
      </c>
      <c r="C46" s="654">
        <v>0</v>
      </c>
      <c r="D46" s="654">
        <v>0</v>
      </c>
      <c r="E46" s="654">
        <v>0</v>
      </c>
      <c r="F46" s="654">
        <v>0</v>
      </c>
      <c r="G46" s="654">
        <v>0</v>
      </c>
      <c r="H46" s="654">
        <v>0</v>
      </c>
      <c r="I46" s="654">
        <v>0</v>
      </c>
      <c r="J46" s="654">
        <v>0</v>
      </c>
      <c r="K46" s="654">
        <v>0</v>
      </c>
      <c r="L46" s="654">
        <v>0</v>
      </c>
      <c r="M46" s="657">
        <v>0</v>
      </c>
      <c r="N46" s="653">
        <f t="shared" si="2"/>
        <v>0</v>
      </c>
    </row>
    <row r="47" spans="1:18">
      <c r="A47" s="245" t="s">
        <v>240</v>
      </c>
      <c r="B47" s="432">
        <v>0</v>
      </c>
      <c r="C47" s="433">
        <v>0</v>
      </c>
      <c r="D47" s="433">
        <v>0</v>
      </c>
      <c r="E47" s="433">
        <v>0</v>
      </c>
      <c r="F47" s="433">
        <v>0</v>
      </c>
      <c r="G47" s="433">
        <v>0</v>
      </c>
      <c r="H47" s="433">
        <v>0</v>
      </c>
      <c r="I47" s="433">
        <v>0</v>
      </c>
      <c r="J47" s="433">
        <v>0</v>
      </c>
      <c r="K47" s="433">
        <v>0</v>
      </c>
      <c r="L47" s="433">
        <v>0</v>
      </c>
      <c r="M47" s="658">
        <v>0</v>
      </c>
      <c r="N47" s="653">
        <f t="shared" si="2"/>
        <v>0</v>
      </c>
    </row>
    <row r="48" spans="1:18">
      <c r="A48" s="324" t="s">
        <v>241</v>
      </c>
      <c r="B48" s="461">
        <f t="shared" ref="B48:N48" si="3">SUM(B38:B47)</f>
        <v>73.923000000000002</v>
      </c>
      <c r="C48" s="461">
        <f t="shared" si="3"/>
        <v>0</v>
      </c>
      <c r="D48" s="461">
        <f t="shared" si="3"/>
        <v>0</v>
      </c>
      <c r="E48" s="461">
        <f t="shared" si="3"/>
        <v>0</v>
      </c>
      <c r="F48" s="461">
        <f t="shared" si="3"/>
        <v>0</v>
      </c>
      <c r="G48" s="461">
        <f t="shared" si="3"/>
        <v>0</v>
      </c>
      <c r="H48" s="461">
        <f t="shared" si="3"/>
        <v>0</v>
      </c>
      <c r="I48" s="461">
        <f t="shared" si="3"/>
        <v>0</v>
      </c>
      <c r="J48" s="461">
        <f t="shared" si="3"/>
        <v>0</v>
      </c>
      <c r="K48" s="461">
        <f t="shared" si="3"/>
        <v>0</v>
      </c>
      <c r="L48" s="461">
        <f t="shared" si="3"/>
        <v>0</v>
      </c>
      <c r="M48" s="461">
        <f t="shared" si="3"/>
        <v>0</v>
      </c>
      <c r="N48" s="462">
        <f t="shared" si="3"/>
        <v>73.923000000000002</v>
      </c>
    </row>
    <row r="49" spans="1:14" ht="20.25" customHeight="1" thickBot="1">
      <c r="A49" s="171" t="s">
        <v>242</v>
      </c>
      <c r="B49" s="435">
        <f t="shared" ref="B49:N49" si="4">B48+B35</f>
        <v>543.94100000000003</v>
      </c>
      <c r="C49" s="423">
        <f t="shared" si="4"/>
        <v>0</v>
      </c>
      <c r="D49" s="423">
        <f t="shared" si="4"/>
        <v>0</v>
      </c>
      <c r="E49" s="423">
        <f t="shared" si="4"/>
        <v>0</v>
      </c>
      <c r="F49" s="463">
        <f t="shared" si="4"/>
        <v>0</v>
      </c>
      <c r="G49" s="463">
        <f t="shared" si="4"/>
        <v>0</v>
      </c>
      <c r="H49" s="463">
        <f t="shared" si="4"/>
        <v>0</v>
      </c>
      <c r="I49" s="463">
        <f t="shared" si="4"/>
        <v>0</v>
      </c>
      <c r="J49" s="463">
        <f t="shared" si="4"/>
        <v>0</v>
      </c>
      <c r="K49" s="463">
        <f t="shared" si="4"/>
        <v>0</v>
      </c>
      <c r="L49" s="463">
        <f t="shared" si="4"/>
        <v>0</v>
      </c>
      <c r="M49" s="463">
        <f t="shared" si="4"/>
        <v>0</v>
      </c>
      <c r="N49" s="464">
        <f t="shared" si="4"/>
        <v>543.94100000000003</v>
      </c>
    </row>
    <row r="50" spans="1:14" ht="16.5" customHeight="1">
      <c r="A50" s="595"/>
      <c r="B50" s="627"/>
      <c r="C50" s="627"/>
      <c r="D50" s="627"/>
      <c r="E50" s="627"/>
      <c r="F50" s="628"/>
      <c r="G50" s="628"/>
      <c r="H50" s="628"/>
      <c r="I50" s="628"/>
      <c r="J50" s="629"/>
      <c r="K50" s="628"/>
      <c r="L50" s="628"/>
      <c r="M50" s="628"/>
      <c r="N50" s="465"/>
    </row>
    <row r="51" spans="1:14" s="160" customFormat="1" ht="30.75" customHeight="1" thickBot="1">
      <c r="A51" s="626" t="s">
        <v>243</v>
      </c>
      <c r="B51" s="636">
        <f>B49+0.032</f>
        <v>543.97300000000007</v>
      </c>
      <c r="C51" s="636">
        <v>0</v>
      </c>
      <c r="D51" s="636">
        <v>0</v>
      </c>
      <c r="E51" s="636">
        <v>0</v>
      </c>
      <c r="F51" s="636">
        <v>0</v>
      </c>
      <c r="G51" s="636">
        <v>0</v>
      </c>
      <c r="H51" s="636">
        <v>0</v>
      </c>
      <c r="I51" s="636">
        <v>0</v>
      </c>
      <c r="J51" s="636">
        <v>0</v>
      </c>
      <c r="K51" s="636">
        <v>0</v>
      </c>
      <c r="L51" s="636">
        <v>0</v>
      </c>
      <c r="M51" s="636">
        <v>0</v>
      </c>
      <c r="N51" s="637">
        <f>SUM(B51:M51)</f>
        <v>543.97300000000007</v>
      </c>
    </row>
    <row r="52" spans="1:14" ht="12.75" customHeight="1">
      <c r="A52" s="196"/>
      <c r="B52" s="197"/>
      <c r="C52" s="197"/>
      <c r="D52" s="197"/>
      <c r="E52" s="197"/>
      <c r="F52" s="197"/>
      <c r="G52" s="197"/>
      <c r="H52" s="197"/>
      <c r="I52" s="197"/>
      <c r="J52" s="197"/>
      <c r="K52" s="197"/>
      <c r="L52" s="197"/>
      <c r="M52" s="197"/>
      <c r="N52" s="198"/>
    </row>
    <row r="53" spans="1:14" ht="12.75" customHeight="1">
      <c r="A53" s="327" t="s">
        <v>92</v>
      </c>
      <c r="B53" s="197"/>
      <c r="C53" s="197"/>
      <c r="D53" s="197"/>
      <c r="E53" s="197"/>
      <c r="F53" s="197"/>
      <c r="G53" s="197"/>
      <c r="H53" s="197"/>
      <c r="I53" s="197"/>
      <c r="J53" s="197"/>
      <c r="K53" s="197"/>
      <c r="L53" s="197"/>
      <c r="M53" s="197"/>
      <c r="N53" s="198"/>
    </row>
    <row r="54" spans="1:14" ht="16.5">
      <c r="A54" s="631" t="s">
        <v>317</v>
      </c>
    </row>
    <row r="55" spans="1:14" s="170" customFormat="1" ht="16.5" customHeight="1">
      <c r="A55" s="249" t="s">
        <v>315</v>
      </c>
      <c r="G55" s="169"/>
      <c r="H55" s="169"/>
      <c r="J55" s="222"/>
    </row>
    <row r="57" spans="1:14" ht="15">
      <c r="A57" s="181" t="s">
        <v>77</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A3" sqref="A3"/>
    </sheetView>
  </sheetViews>
  <sheetFormatPr defaultColWidth="9.28515625" defaultRowHeight="12.75"/>
  <cols>
    <col min="1" max="1" width="39.28515625" style="15" customWidth="1"/>
    <col min="2" max="13" width="11" style="15" customWidth="1"/>
    <col min="14" max="14" width="15.7109375" style="15" bestFit="1" customWidth="1"/>
    <col min="15" max="15" width="9.7109375" style="15" bestFit="1" customWidth="1"/>
    <col min="16" max="16" width="9.28515625" style="15"/>
    <col min="17" max="17" width="22.28515625" style="15" customWidth="1"/>
    <col min="18" max="16384" width="9.28515625" style="15"/>
  </cols>
  <sheetData>
    <row r="2" spans="1:14">
      <c r="E2" s="114" t="s">
        <v>39</v>
      </c>
    </row>
    <row r="3" spans="1:14">
      <c r="C3" s="125"/>
      <c r="D3" s="125"/>
      <c r="E3" s="126" t="s">
        <v>244</v>
      </c>
      <c r="F3" s="125"/>
      <c r="G3" s="125"/>
    </row>
    <row r="4" spans="1:14">
      <c r="A4" s="21"/>
      <c r="D4" s="125"/>
      <c r="E4" s="117" t="str">
        <f>'Program MW '!H3</f>
        <v>January 2022</v>
      </c>
      <c r="F4" s="125"/>
    </row>
    <row r="5" spans="1:14">
      <c r="A5" s="21"/>
      <c r="E5" s="117"/>
    </row>
    <row r="6" spans="1:14" ht="13.5" thickBot="1">
      <c r="A6" s="21"/>
      <c r="E6" s="117"/>
    </row>
    <row r="7" spans="1:14" ht="32.25" customHeight="1">
      <c r="A7" s="22" t="s">
        <v>221</v>
      </c>
      <c r="B7" s="23" t="s">
        <v>41</v>
      </c>
      <c r="C7" s="23" t="s">
        <v>42</v>
      </c>
      <c r="D7" s="23" t="s">
        <v>43</v>
      </c>
      <c r="E7" s="23" t="s">
        <v>44</v>
      </c>
      <c r="F7" s="23" t="s">
        <v>31</v>
      </c>
      <c r="G7" s="23" t="s">
        <v>45</v>
      </c>
      <c r="H7" s="23" t="s">
        <v>59</v>
      </c>
      <c r="I7" s="23" t="s">
        <v>60</v>
      </c>
      <c r="J7" s="23" t="s">
        <v>61</v>
      </c>
      <c r="K7" s="23" t="s">
        <v>62</v>
      </c>
      <c r="L7" s="23" t="s">
        <v>63</v>
      </c>
      <c r="M7" s="23" t="s">
        <v>64</v>
      </c>
      <c r="N7" s="351" t="s">
        <v>245</v>
      </c>
    </row>
    <row r="8" spans="1:14" ht="16.5">
      <c r="A8" s="24" t="s">
        <v>246</v>
      </c>
      <c r="N8" s="255"/>
    </row>
    <row r="9" spans="1:14" ht="6" customHeight="1">
      <c r="A9" s="25"/>
      <c r="N9" s="255"/>
    </row>
    <row r="10" spans="1:14">
      <c r="A10" s="25" t="s">
        <v>223</v>
      </c>
      <c r="N10" s="255"/>
    </row>
    <row r="11" spans="1:14" ht="14.25" customHeight="1">
      <c r="A11" s="26" t="s">
        <v>101</v>
      </c>
      <c r="B11" s="425">
        <v>1.89</v>
      </c>
      <c r="C11" s="425">
        <v>0</v>
      </c>
      <c r="D11" s="425">
        <v>0</v>
      </c>
      <c r="E11" s="425">
        <v>0</v>
      </c>
      <c r="F11" s="425">
        <v>0</v>
      </c>
      <c r="G11" s="425">
        <v>0</v>
      </c>
      <c r="H11" s="425">
        <v>0</v>
      </c>
      <c r="I11" s="425">
        <v>0</v>
      </c>
      <c r="J11" s="425">
        <v>0</v>
      </c>
      <c r="K11" s="425">
        <v>0</v>
      </c>
      <c r="L11" s="425">
        <v>0</v>
      </c>
      <c r="M11" s="425">
        <v>0</v>
      </c>
      <c r="N11" s="426">
        <f>SUM(B11:M11)</f>
        <v>1.89</v>
      </c>
    </row>
    <row r="12" spans="1:14">
      <c r="A12" s="26" t="s">
        <v>105</v>
      </c>
      <c r="B12" s="425">
        <v>0</v>
      </c>
      <c r="C12" s="425">
        <v>0</v>
      </c>
      <c r="D12" s="425">
        <v>0</v>
      </c>
      <c r="E12" s="425">
        <v>0</v>
      </c>
      <c r="F12" s="425">
        <v>0</v>
      </c>
      <c r="G12" s="425">
        <v>0</v>
      </c>
      <c r="H12" s="425">
        <v>0</v>
      </c>
      <c r="I12" s="425">
        <v>0</v>
      </c>
      <c r="J12" s="425">
        <v>0</v>
      </c>
      <c r="K12" s="425">
        <v>0</v>
      </c>
      <c r="L12" s="425">
        <v>0</v>
      </c>
      <c r="M12" s="425">
        <v>0</v>
      </c>
      <c r="N12" s="426">
        <f>SUM(B12:M12)</f>
        <v>0</v>
      </c>
    </row>
    <row r="13" spans="1:14">
      <c r="A13" s="26" t="s">
        <v>247</v>
      </c>
      <c r="B13" s="425">
        <v>0</v>
      </c>
      <c r="C13" s="425">
        <v>0</v>
      </c>
      <c r="D13" s="425">
        <v>0</v>
      </c>
      <c r="E13" s="425">
        <v>0</v>
      </c>
      <c r="F13" s="425">
        <v>0</v>
      </c>
      <c r="G13" s="425">
        <v>0</v>
      </c>
      <c r="H13" s="425">
        <v>0</v>
      </c>
      <c r="I13" s="425">
        <v>0</v>
      </c>
      <c r="J13" s="425">
        <v>0</v>
      </c>
      <c r="K13" s="425">
        <v>0</v>
      </c>
      <c r="L13" s="425">
        <v>0</v>
      </c>
      <c r="M13" s="425">
        <v>0</v>
      </c>
      <c r="N13" s="426">
        <f>SUM(B13:M13)</f>
        <v>0</v>
      </c>
    </row>
    <row r="14" spans="1:14">
      <c r="A14" s="19" t="s">
        <v>248</v>
      </c>
      <c r="B14" s="596">
        <f t="shared" ref="B14:M14" si="0">SUM(B11:B13)</f>
        <v>1.89</v>
      </c>
      <c r="C14" s="596">
        <f t="shared" si="0"/>
        <v>0</v>
      </c>
      <c r="D14" s="596">
        <f t="shared" si="0"/>
        <v>0</v>
      </c>
      <c r="E14" s="596">
        <f t="shared" si="0"/>
        <v>0</v>
      </c>
      <c r="F14" s="596">
        <f t="shared" si="0"/>
        <v>0</v>
      </c>
      <c r="G14" s="596">
        <f t="shared" si="0"/>
        <v>0</v>
      </c>
      <c r="H14" s="596">
        <f t="shared" si="0"/>
        <v>0</v>
      </c>
      <c r="I14" s="596">
        <f t="shared" si="0"/>
        <v>0</v>
      </c>
      <c r="J14" s="596">
        <f t="shared" si="0"/>
        <v>0</v>
      </c>
      <c r="K14" s="596">
        <f t="shared" si="0"/>
        <v>0</v>
      </c>
      <c r="L14" s="596">
        <f t="shared" si="0"/>
        <v>0</v>
      </c>
      <c r="M14" s="596">
        <f t="shared" si="0"/>
        <v>0</v>
      </c>
      <c r="N14" s="597">
        <f>SUM(B14:M14)</f>
        <v>1.89</v>
      </c>
    </row>
    <row r="15" spans="1:14">
      <c r="A15" s="26"/>
      <c r="B15" s="425"/>
      <c r="C15" s="425"/>
      <c r="D15" s="425"/>
      <c r="E15" s="425"/>
      <c r="F15" s="425"/>
      <c r="G15" s="425"/>
      <c r="H15" s="425"/>
      <c r="I15" s="425"/>
      <c r="J15" s="425"/>
      <c r="K15" s="425"/>
      <c r="L15" s="425"/>
      <c r="M15" s="425"/>
      <c r="N15" s="426"/>
    </row>
    <row r="16" spans="1:14">
      <c r="A16" s="25" t="s">
        <v>249</v>
      </c>
      <c r="B16" s="425"/>
      <c r="C16" s="425"/>
      <c r="D16" s="425"/>
      <c r="E16" s="425"/>
      <c r="F16" s="425"/>
      <c r="G16" s="425"/>
      <c r="H16" s="425"/>
      <c r="I16" s="425"/>
      <c r="J16" s="425"/>
      <c r="K16" s="425"/>
      <c r="L16" s="425"/>
      <c r="M16" s="425"/>
      <c r="N16" s="426"/>
    </row>
    <row r="17" spans="1:19" ht="14.25">
      <c r="A17" s="26" t="s">
        <v>250</v>
      </c>
      <c r="B17" s="425">
        <v>0</v>
      </c>
      <c r="C17" s="425">
        <v>0</v>
      </c>
      <c r="D17" s="425">
        <v>0</v>
      </c>
      <c r="E17" s="425">
        <v>0</v>
      </c>
      <c r="F17" s="425">
        <v>0</v>
      </c>
      <c r="G17" s="425">
        <v>0</v>
      </c>
      <c r="H17" s="427">
        <v>0</v>
      </c>
      <c r="I17" s="427">
        <v>0</v>
      </c>
      <c r="J17" s="427">
        <v>0</v>
      </c>
      <c r="K17" s="427">
        <v>0</v>
      </c>
      <c r="L17" s="427">
        <v>0</v>
      </c>
      <c r="M17" s="427">
        <v>0</v>
      </c>
      <c r="N17" s="426">
        <f>SUM(B17:M17)</f>
        <v>0</v>
      </c>
    </row>
    <row r="18" spans="1:19">
      <c r="A18" s="19" t="s">
        <v>251</v>
      </c>
      <c r="B18" s="596">
        <f t="shared" ref="B18:M18" si="1">SUM(B17:B17)</f>
        <v>0</v>
      </c>
      <c r="C18" s="596">
        <f t="shared" si="1"/>
        <v>0</v>
      </c>
      <c r="D18" s="596">
        <f t="shared" si="1"/>
        <v>0</v>
      </c>
      <c r="E18" s="596">
        <f t="shared" si="1"/>
        <v>0</v>
      </c>
      <c r="F18" s="596">
        <f t="shared" si="1"/>
        <v>0</v>
      </c>
      <c r="G18" s="596">
        <f t="shared" si="1"/>
        <v>0</v>
      </c>
      <c r="H18" s="596">
        <f t="shared" si="1"/>
        <v>0</v>
      </c>
      <c r="I18" s="596">
        <f t="shared" si="1"/>
        <v>0</v>
      </c>
      <c r="J18" s="596">
        <f t="shared" si="1"/>
        <v>0</v>
      </c>
      <c r="K18" s="596">
        <f t="shared" si="1"/>
        <v>0</v>
      </c>
      <c r="L18" s="596">
        <f t="shared" si="1"/>
        <v>0</v>
      </c>
      <c r="M18" s="596">
        <f t="shared" si="1"/>
        <v>0</v>
      </c>
      <c r="N18" s="597">
        <f>SUM(B18:M18)</f>
        <v>0</v>
      </c>
    </row>
    <row r="19" spans="1:19">
      <c r="A19" s="28"/>
      <c r="B19" s="425"/>
      <c r="C19" s="425"/>
      <c r="D19" s="425"/>
      <c r="E19" s="425"/>
      <c r="F19" s="425"/>
      <c r="G19" s="425"/>
      <c r="H19" s="425"/>
      <c r="I19" s="425"/>
      <c r="J19" s="425"/>
      <c r="K19" s="425"/>
      <c r="L19" s="425"/>
      <c r="M19" s="425"/>
      <c r="N19" s="426"/>
    </row>
    <row r="20" spans="1:19">
      <c r="A20" s="25" t="s">
        <v>252</v>
      </c>
      <c r="B20" s="425" t="s">
        <v>56</v>
      </c>
      <c r="C20" s="425" t="s">
        <v>56</v>
      </c>
      <c r="D20" s="425" t="s">
        <v>56</v>
      </c>
      <c r="E20" s="425"/>
      <c r="F20" s="425" t="s">
        <v>56</v>
      </c>
      <c r="G20" s="425"/>
      <c r="H20" s="425" t="s">
        <v>56</v>
      </c>
      <c r="I20" s="425" t="s">
        <v>56</v>
      </c>
      <c r="J20" s="425" t="s">
        <v>56</v>
      </c>
      <c r="K20" s="425" t="s">
        <v>56</v>
      </c>
      <c r="L20" s="425" t="s">
        <v>56</v>
      </c>
      <c r="M20" s="425" t="s">
        <v>56</v>
      </c>
      <c r="N20" s="426" t="s">
        <v>56</v>
      </c>
    </row>
    <row r="21" spans="1:19">
      <c r="A21" s="26" t="s">
        <v>253</v>
      </c>
      <c r="B21" s="425">
        <v>0</v>
      </c>
      <c r="C21" s="425">
        <v>0</v>
      </c>
      <c r="D21" s="425">
        <v>0</v>
      </c>
      <c r="E21" s="425">
        <v>0</v>
      </c>
      <c r="F21" s="425">
        <v>0</v>
      </c>
      <c r="G21" s="425">
        <v>0</v>
      </c>
      <c r="H21" s="427">
        <v>0</v>
      </c>
      <c r="I21" s="427">
        <v>0</v>
      </c>
      <c r="J21" s="427">
        <v>0</v>
      </c>
      <c r="K21" s="427">
        <v>0</v>
      </c>
      <c r="L21" s="427">
        <v>0</v>
      </c>
      <c r="M21" s="427">
        <v>0</v>
      </c>
      <c r="N21" s="426">
        <f>SUM(B21:M21)</f>
        <v>0</v>
      </c>
    </row>
    <row r="22" spans="1:19">
      <c r="A22" s="154" t="s">
        <v>254</v>
      </c>
      <c r="B22" s="596">
        <f t="shared" ref="B22:M22" si="2">SUM(B21:B21)</f>
        <v>0</v>
      </c>
      <c r="C22" s="596">
        <f t="shared" si="2"/>
        <v>0</v>
      </c>
      <c r="D22" s="596">
        <f t="shared" si="2"/>
        <v>0</v>
      </c>
      <c r="E22" s="596">
        <f t="shared" si="2"/>
        <v>0</v>
      </c>
      <c r="F22" s="596">
        <f t="shared" si="2"/>
        <v>0</v>
      </c>
      <c r="G22" s="596">
        <f t="shared" si="2"/>
        <v>0</v>
      </c>
      <c r="H22" s="596">
        <f t="shared" si="2"/>
        <v>0</v>
      </c>
      <c r="I22" s="596">
        <f t="shared" si="2"/>
        <v>0</v>
      </c>
      <c r="J22" s="596">
        <f t="shared" si="2"/>
        <v>0</v>
      </c>
      <c r="K22" s="596">
        <f t="shared" si="2"/>
        <v>0</v>
      </c>
      <c r="L22" s="596">
        <f t="shared" si="2"/>
        <v>0</v>
      </c>
      <c r="M22" s="596">
        <f t="shared" si="2"/>
        <v>0</v>
      </c>
      <c r="N22" s="597">
        <f>SUM(B22:M22)</f>
        <v>0</v>
      </c>
    </row>
    <row r="23" spans="1:19">
      <c r="A23" s="30"/>
      <c r="B23" s="425"/>
      <c r="C23" s="425"/>
      <c r="D23" s="425"/>
      <c r="E23" s="425"/>
      <c r="F23" s="425"/>
      <c r="G23" s="598"/>
      <c r="H23" s="425"/>
      <c r="I23" s="598"/>
      <c r="J23" s="425"/>
      <c r="K23" s="425"/>
      <c r="L23" s="598"/>
      <c r="M23" s="425"/>
      <c r="N23" s="426"/>
    </row>
    <row r="24" spans="1:19">
      <c r="A24" s="31" t="s">
        <v>237</v>
      </c>
      <c r="B24" s="425"/>
      <c r="C24" s="425"/>
      <c r="D24" s="425"/>
      <c r="E24" s="425"/>
      <c r="F24" s="425"/>
      <c r="G24" s="425"/>
      <c r="H24" s="425"/>
      <c r="I24" s="425"/>
      <c r="J24" s="425"/>
      <c r="K24" s="425"/>
      <c r="L24" s="425"/>
      <c r="M24" s="425"/>
      <c r="N24" s="426"/>
    </row>
    <row r="25" spans="1:19">
      <c r="A25" s="26" t="s">
        <v>104</v>
      </c>
      <c r="B25" s="425">
        <v>0</v>
      </c>
      <c r="C25" s="425">
        <v>0</v>
      </c>
      <c r="D25" s="425">
        <v>0</v>
      </c>
      <c r="E25" s="425">
        <v>0</v>
      </c>
      <c r="F25" s="425">
        <v>0</v>
      </c>
      <c r="G25" s="425">
        <v>0</v>
      </c>
      <c r="H25" s="427">
        <v>0</v>
      </c>
      <c r="I25" s="427">
        <v>0</v>
      </c>
      <c r="J25" s="427">
        <v>0</v>
      </c>
      <c r="K25" s="427">
        <v>0</v>
      </c>
      <c r="L25" s="427">
        <v>0</v>
      </c>
      <c r="M25" s="427">
        <v>0</v>
      </c>
      <c r="N25" s="426">
        <f>SUM(B25:M25)</f>
        <v>0</v>
      </c>
    </row>
    <row r="26" spans="1:19">
      <c r="A26" s="26" t="s">
        <v>105</v>
      </c>
      <c r="B26" s="425">
        <v>0</v>
      </c>
      <c r="C26" s="425">
        <v>0</v>
      </c>
      <c r="D26" s="425">
        <v>0</v>
      </c>
      <c r="E26" s="425">
        <v>0</v>
      </c>
      <c r="F26" s="425">
        <v>0</v>
      </c>
      <c r="G26" s="425">
        <v>0</v>
      </c>
      <c r="H26" s="427">
        <v>0</v>
      </c>
      <c r="I26" s="427">
        <v>0</v>
      </c>
      <c r="J26" s="427">
        <v>0</v>
      </c>
      <c r="K26" s="427">
        <v>0</v>
      </c>
      <c r="L26" s="427">
        <v>0</v>
      </c>
      <c r="M26" s="427">
        <v>0</v>
      </c>
      <c r="N26" s="426">
        <f>SUM(B26:M26)</f>
        <v>0</v>
      </c>
    </row>
    <row r="27" spans="1:19">
      <c r="A27" s="26" t="s">
        <v>247</v>
      </c>
      <c r="B27" s="425">
        <v>0</v>
      </c>
      <c r="C27" s="425">
        <v>0</v>
      </c>
      <c r="D27" s="425">
        <v>0</v>
      </c>
      <c r="E27" s="425">
        <v>0</v>
      </c>
      <c r="F27" s="425">
        <v>0</v>
      </c>
      <c r="G27" s="425">
        <v>0</v>
      </c>
      <c r="H27" s="427">
        <v>0</v>
      </c>
      <c r="I27" s="427">
        <v>0</v>
      </c>
      <c r="J27" s="427">
        <v>0</v>
      </c>
      <c r="K27" s="427">
        <v>0</v>
      </c>
      <c r="L27" s="427">
        <v>0</v>
      </c>
      <c r="M27" s="428">
        <v>0</v>
      </c>
      <c r="N27" s="426">
        <f>SUM(B27:M27)</f>
        <v>0</v>
      </c>
    </row>
    <row r="28" spans="1:19">
      <c r="A28" s="32" t="s">
        <v>241</v>
      </c>
      <c r="B28" s="596">
        <f t="shared" ref="B28:H28" si="3">SUM(B25:B27)</f>
        <v>0</v>
      </c>
      <c r="C28" s="596">
        <f t="shared" si="3"/>
        <v>0</v>
      </c>
      <c r="D28" s="596">
        <f t="shared" si="3"/>
        <v>0</v>
      </c>
      <c r="E28" s="596">
        <f t="shared" si="3"/>
        <v>0</v>
      </c>
      <c r="F28" s="596">
        <f t="shared" si="3"/>
        <v>0</v>
      </c>
      <c r="G28" s="596">
        <f t="shared" si="3"/>
        <v>0</v>
      </c>
      <c r="H28" s="596">
        <f t="shared" si="3"/>
        <v>0</v>
      </c>
      <c r="I28" s="596">
        <f>SUM(I24:I27)</f>
        <v>0</v>
      </c>
      <c r="J28" s="596">
        <f>SUM(J25:J27)</f>
        <v>0</v>
      </c>
      <c r="K28" s="596">
        <f>SUM(K25:K27)</f>
        <v>0</v>
      </c>
      <c r="L28" s="596">
        <f>SUM(L25:L27)</f>
        <v>0</v>
      </c>
      <c r="M28" s="596">
        <f>SUM(M25:M27)</f>
        <v>0</v>
      </c>
      <c r="N28" s="597">
        <f>SUM(B28:M28)</f>
        <v>0</v>
      </c>
      <c r="O28" s="27"/>
    </row>
    <row r="29" spans="1:19" ht="10.5" customHeight="1">
      <c r="A29" s="599"/>
      <c r="B29" s="598"/>
      <c r="C29" s="598"/>
      <c r="D29" s="598"/>
      <c r="E29" s="598"/>
      <c r="F29" s="598"/>
      <c r="G29" s="598"/>
      <c r="H29" s="598"/>
      <c r="I29" s="598"/>
      <c r="J29" s="598"/>
      <c r="K29" s="598"/>
      <c r="L29" s="598"/>
      <c r="M29" s="598"/>
      <c r="N29" s="600"/>
    </row>
    <row r="30" spans="1:19" ht="15" customHeight="1">
      <c r="A30" s="19" t="s">
        <v>255</v>
      </c>
      <c r="B30" s="601">
        <v>0</v>
      </c>
      <c r="C30" s="601">
        <v>0</v>
      </c>
      <c r="D30" s="601">
        <v>0</v>
      </c>
      <c r="E30" s="601">
        <v>0</v>
      </c>
      <c r="F30" s="601">
        <v>0</v>
      </c>
      <c r="G30" s="601">
        <v>0</v>
      </c>
      <c r="H30" s="601">
        <v>0</v>
      </c>
      <c r="I30" s="601">
        <v>0</v>
      </c>
      <c r="J30" s="596">
        <v>0</v>
      </c>
      <c r="K30" s="596">
        <v>0</v>
      </c>
      <c r="L30" s="601">
        <v>0</v>
      </c>
      <c r="M30" s="601">
        <v>0</v>
      </c>
      <c r="N30" s="602">
        <f>SUM(B30:M30)</f>
        <v>0</v>
      </c>
      <c r="O30" s="29"/>
      <c r="P30" s="29"/>
      <c r="Q30" s="29"/>
      <c r="R30" s="29"/>
      <c r="S30" s="33"/>
    </row>
    <row r="31" spans="1:19" ht="28.5" customHeight="1" thickBot="1">
      <c r="A31" s="20" t="s">
        <v>256</v>
      </c>
      <c r="B31" s="429">
        <f t="shared" ref="B31:M31" si="4">B14+B18+B22+B28+B30</f>
        <v>1.89</v>
      </c>
      <c r="C31" s="429">
        <f t="shared" si="4"/>
        <v>0</v>
      </c>
      <c r="D31" s="429">
        <f t="shared" si="4"/>
        <v>0</v>
      </c>
      <c r="E31" s="429">
        <f t="shared" si="4"/>
        <v>0</v>
      </c>
      <c r="F31" s="429">
        <f t="shared" si="4"/>
        <v>0</v>
      </c>
      <c r="G31" s="429">
        <f t="shared" si="4"/>
        <v>0</v>
      </c>
      <c r="H31" s="429">
        <f t="shared" si="4"/>
        <v>0</v>
      </c>
      <c r="I31" s="429">
        <f t="shared" si="4"/>
        <v>0</v>
      </c>
      <c r="J31" s="429">
        <f t="shared" si="4"/>
        <v>0</v>
      </c>
      <c r="K31" s="429">
        <f t="shared" si="4"/>
        <v>0</v>
      </c>
      <c r="L31" s="429">
        <f t="shared" si="4"/>
        <v>0</v>
      </c>
      <c r="M31" s="429">
        <f t="shared" si="4"/>
        <v>0</v>
      </c>
      <c r="N31" s="430">
        <f>SUM(B31:M31)</f>
        <v>1.89</v>
      </c>
      <c r="O31" s="27"/>
    </row>
    <row r="32" spans="1:19" ht="12" customHeight="1">
      <c r="A32" s="34"/>
      <c r="B32" s="35"/>
      <c r="C32" s="35"/>
      <c r="D32" s="182"/>
      <c r="E32" s="35"/>
      <c r="F32" s="35"/>
      <c r="G32" s="35"/>
      <c r="H32" s="35"/>
      <c r="I32" s="182"/>
      <c r="J32" s="182"/>
      <c r="K32" s="182"/>
      <c r="L32" s="182"/>
      <c r="M32" s="182"/>
      <c r="N32" s="35"/>
    </row>
    <row r="33" spans="1:14" ht="14.25">
      <c r="A33" s="344"/>
    </row>
    <row r="34" spans="1:14" ht="12" customHeight="1">
      <c r="A34" s="181" t="s">
        <v>77</v>
      </c>
      <c r="B34" s="27"/>
      <c r="C34" s="27"/>
      <c r="D34" s="27"/>
      <c r="E34" s="27"/>
      <c r="F34" s="27"/>
      <c r="G34" s="27"/>
      <c r="H34" s="27"/>
      <c r="I34" s="27"/>
      <c r="J34" s="27"/>
      <c r="K34" s="27"/>
      <c r="L34" s="27"/>
      <c r="M34" s="27"/>
      <c r="N34" s="27"/>
    </row>
    <row r="35" spans="1:14" ht="14.25" customHeight="1">
      <c r="A35" s="695"/>
      <c r="B35" s="695"/>
      <c r="C35" s="695"/>
      <c r="D35" s="695"/>
      <c r="E35" s="695"/>
      <c r="F35" s="695"/>
      <c r="G35" s="695"/>
      <c r="H35" s="695"/>
      <c r="I35" s="695"/>
      <c r="J35" s="695"/>
      <c r="K35" s="695"/>
      <c r="L35" s="695"/>
      <c r="M35" s="695"/>
      <c r="N35" s="695"/>
    </row>
    <row r="38" spans="1:14">
      <c r="H38" s="27"/>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heetViews>
  <sheetFormatPr defaultColWidth="9.28515625" defaultRowHeight="12.75"/>
  <cols>
    <col min="1" max="1" width="55.28515625" style="15" customWidth="1"/>
    <col min="2" max="13" width="11.5703125" style="15" customWidth="1"/>
    <col min="14" max="14" width="15.7109375" style="15" bestFit="1" customWidth="1"/>
    <col min="15" max="15" width="9.7109375" style="15" bestFit="1" customWidth="1"/>
    <col min="16" max="16" width="22.7109375" style="15" bestFit="1" customWidth="1"/>
    <col min="17" max="17" width="22.28515625" style="15" customWidth="1"/>
    <col min="18" max="16384" width="9.28515625" style="15"/>
  </cols>
  <sheetData>
    <row r="1" spans="1:16" ht="15">
      <c r="A1" s="374"/>
    </row>
    <row r="3" spans="1:16">
      <c r="E3" s="114" t="s">
        <v>39</v>
      </c>
    </row>
    <row r="4" spans="1:16">
      <c r="C4" s="125"/>
      <c r="D4" s="125"/>
      <c r="E4" s="126" t="s">
        <v>257</v>
      </c>
      <c r="F4" s="125"/>
      <c r="G4" s="125"/>
    </row>
    <row r="5" spans="1:16">
      <c r="D5" s="125"/>
      <c r="E5" s="117" t="str">
        <f>'Program MW '!H3</f>
        <v>January 2022</v>
      </c>
      <c r="F5" s="125"/>
    </row>
    <row r="6" spans="1:16">
      <c r="E6" s="117"/>
    </row>
    <row r="7" spans="1:16" ht="13.5" thickBot="1">
      <c r="A7" s="21"/>
    </row>
    <row r="8" spans="1:16" ht="32.25" customHeight="1" thickBot="1">
      <c r="A8" s="290" t="s">
        <v>221</v>
      </c>
      <c r="B8" s="23" t="s">
        <v>41</v>
      </c>
      <c r="C8" s="23" t="s">
        <v>42</v>
      </c>
      <c r="D8" s="23" t="s">
        <v>43</v>
      </c>
      <c r="E8" s="23" t="s">
        <v>44</v>
      </c>
      <c r="F8" s="23" t="s">
        <v>31</v>
      </c>
      <c r="G8" s="23" t="s">
        <v>45</v>
      </c>
      <c r="H8" s="23" t="s">
        <v>59</v>
      </c>
      <c r="I8" s="23" t="s">
        <v>60</v>
      </c>
      <c r="J8" s="23" t="s">
        <v>61</v>
      </c>
      <c r="K8" s="23" t="s">
        <v>62</v>
      </c>
      <c r="L8" s="23" t="s">
        <v>63</v>
      </c>
      <c r="M8" s="23" t="s">
        <v>64</v>
      </c>
      <c r="N8" s="351" t="s">
        <v>245</v>
      </c>
    </row>
    <row r="9" spans="1:16" ht="25.5">
      <c r="A9" s="291" t="s">
        <v>258</v>
      </c>
      <c r="B9" s="183"/>
      <c r="C9" s="183"/>
      <c r="N9" s="603"/>
    </row>
    <row r="10" spans="1:16" ht="6" customHeight="1">
      <c r="A10" s="253"/>
      <c r="B10" s="183"/>
      <c r="C10" s="183"/>
      <c r="N10" s="255"/>
    </row>
    <row r="11" spans="1:16">
      <c r="A11" s="253" t="s">
        <v>223</v>
      </c>
      <c r="B11" s="183"/>
      <c r="C11" s="183"/>
      <c r="N11" s="255"/>
    </row>
    <row r="12" spans="1:16" ht="14.25">
      <c r="A12" s="254" t="s">
        <v>334</v>
      </c>
      <c r="B12" s="425">
        <v>0</v>
      </c>
      <c r="C12" s="425">
        <v>0</v>
      </c>
      <c r="D12" s="425">
        <v>0</v>
      </c>
      <c r="E12" s="425">
        <v>0</v>
      </c>
      <c r="F12" s="425">
        <v>0</v>
      </c>
      <c r="G12" s="425">
        <v>0</v>
      </c>
      <c r="H12" s="425">
        <v>0</v>
      </c>
      <c r="I12" s="425">
        <v>0</v>
      </c>
      <c r="J12" s="425">
        <v>0</v>
      </c>
      <c r="K12" s="425">
        <v>0</v>
      </c>
      <c r="L12" s="425">
        <v>0</v>
      </c>
      <c r="M12" s="425">
        <v>0</v>
      </c>
      <c r="N12" s="426">
        <f t="shared" ref="N12:N17" si="0">SUM(B12:M12)</f>
        <v>0</v>
      </c>
      <c r="P12" s="287"/>
    </row>
    <row r="13" spans="1:16" ht="14.25">
      <c r="A13" s="254" t="s">
        <v>259</v>
      </c>
      <c r="B13" s="425">
        <v>22.611000000000001</v>
      </c>
      <c r="C13" s="425">
        <v>0</v>
      </c>
      <c r="D13" s="425">
        <v>0</v>
      </c>
      <c r="E13" s="425">
        <v>0</v>
      </c>
      <c r="F13" s="425">
        <v>0</v>
      </c>
      <c r="G13" s="425">
        <v>0</v>
      </c>
      <c r="H13" s="425">
        <v>0</v>
      </c>
      <c r="I13" s="425">
        <v>0</v>
      </c>
      <c r="J13" s="425">
        <v>0</v>
      </c>
      <c r="K13" s="425">
        <v>0</v>
      </c>
      <c r="L13" s="425">
        <v>0</v>
      </c>
      <c r="M13" s="425">
        <v>0</v>
      </c>
      <c r="N13" s="426">
        <f t="shared" si="0"/>
        <v>22.611000000000001</v>
      </c>
    </row>
    <row r="14" spans="1:16">
      <c r="A14" s="254" t="s">
        <v>333</v>
      </c>
      <c r="B14" s="425">
        <v>0</v>
      </c>
      <c r="C14" s="425">
        <v>0</v>
      </c>
      <c r="D14" s="425">
        <v>0</v>
      </c>
      <c r="E14" s="425">
        <v>0</v>
      </c>
      <c r="F14" s="425">
        <v>0</v>
      </c>
      <c r="G14" s="425">
        <v>0</v>
      </c>
      <c r="H14" s="425">
        <v>0</v>
      </c>
      <c r="I14" s="425">
        <v>0</v>
      </c>
      <c r="J14" s="425">
        <v>0</v>
      </c>
      <c r="K14" s="425">
        <v>0</v>
      </c>
      <c r="L14" s="425">
        <v>0</v>
      </c>
      <c r="M14" s="425">
        <v>0</v>
      </c>
      <c r="N14" s="426">
        <f t="shared" si="0"/>
        <v>0</v>
      </c>
    </row>
    <row r="15" spans="1:16" ht="14.25">
      <c r="A15" s="254" t="s">
        <v>260</v>
      </c>
      <c r="B15" s="425">
        <v>0</v>
      </c>
      <c r="C15" s="425">
        <v>0</v>
      </c>
      <c r="D15" s="425">
        <v>0</v>
      </c>
      <c r="E15" s="425">
        <v>0</v>
      </c>
      <c r="F15" s="425">
        <v>0</v>
      </c>
      <c r="G15" s="425">
        <v>0</v>
      </c>
      <c r="H15" s="425">
        <v>0</v>
      </c>
      <c r="I15" s="425">
        <v>0</v>
      </c>
      <c r="J15" s="425">
        <v>0</v>
      </c>
      <c r="K15" s="425">
        <v>0</v>
      </c>
      <c r="L15" s="425">
        <v>0</v>
      </c>
      <c r="M15" s="425">
        <v>0</v>
      </c>
      <c r="N15" s="426">
        <f t="shared" si="0"/>
        <v>0</v>
      </c>
    </row>
    <row r="16" spans="1:16" ht="14.25">
      <c r="A16" s="292" t="s">
        <v>332</v>
      </c>
      <c r="B16" s="425">
        <v>3.6829999999999998</v>
      </c>
      <c r="C16" s="425">
        <v>0</v>
      </c>
      <c r="D16" s="425">
        <v>0</v>
      </c>
      <c r="E16" s="425">
        <v>0</v>
      </c>
      <c r="F16" s="425">
        <v>0</v>
      </c>
      <c r="G16" s="425">
        <v>0</v>
      </c>
      <c r="H16" s="425">
        <v>0</v>
      </c>
      <c r="I16" s="425">
        <v>0</v>
      </c>
      <c r="J16" s="425">
        <v>0</v>
      </c>
      <c r="K16" s="425">
        <v>0</v>
      </c>
      <c r="L16" s="425">
        <v>0</v>
      </c>
      <c r="M16" s="425">
        <v>0</v>
      </c>
      <c r="N16" s="426">
        <f t="shared" si="0"/>
        <v>3.6829999999999998</v>
      </c>
      <c r="O16" s="27"/>
    </row>
    <row r="17" spans="1:16">
      <c r="A17" s="410" t="s">
        <v>248</v>
      </c>
      <c r="B17" s="596">
        <f t="shared" ref="B17:M17" si="1">SUM(B12:B16)</f>
        <v>26.294</v>
      </c>
      <c r="C17" s="596">
        <f t="shared" si="1"/>
        <v>0</v>
      </c>
      <c r="D17" s="596">
        <f t="shared" si="1"/>
        <v>0</v>
      </c>
      <c r="E17" s="596">
        <f t="shared" si="1"/>
        <v>0</v>
      </c>
      <c r="F17" s="596">
        <f t="shared" si="1"/>
        <v>0</v>
      </c>
      <c r="G17" s="596">
        <f t="shared" si="1"/>
        <v>0</v>
      </c>
      <c r="H17" s="596">
        <f t="shared" si="1"/>
        <v>0</v>
      </c>
      <c r="I17" s="596">
        <f t="shared" si="1"/>
        <v>0</v>
      </c>
      <c r="J17" s="596">
        <f t="shared" si="1"/>
        <v>0</v>
      </c>
      <c r="K17" s="596">
        <f t="shared" si="1"/>
        <v>0</v>
      </c>
      <c r="L17" s="596">
        <f t="shared" si="1"/>
        <v>0</v>
      </c>
      <c r="M17" s="596">
        <f t="shared" si="1"/>
        <v>0</v>
      </c>
      <c r="N17" s="597">
        <f t="shared" si="0"/>
        <v>26.294</v>
      </c>
    </row>
    <row r="18" spans="1:16">
      <c r="A18" s="255"/>
      <c r="B18" s="425"/>
      <c r="C18" s="425"/>
      <c r="D18" s="425"/>
      <c r="E18" s="425"/>
      <c r="F18" s="425"/>
      <c r="G18" s="425"/>
      <c r="H18" s="425"/>
      <c r="I18" s="425"/>
      <c r="J18" s="425" t="s">
        <v>56</v>
      </c>
      <c r="K18" s="425"/>
      <c r="L18" s="425"/>
      <c r="M18" s="425"/>
      <c r="N18" s="426"/>
      <c r="P18" s="287"/>
    </row>
    <row r="19" spans="1:16">
      <c r="A19" s="253" t="s">
        <v>261</v>
      </c>
      <c r="B19" s="425"/>
      <c r="C19" s="425"/>
      <c r="D19" s="425"/>
      <c r="E19" s="425"/>
      <c r="F19" s="425"/>
      <c r="G19" s="425"/>
      <c r="H19" s="425"/>
      <c r="I19" s="425"/>
      <c r="J19" s="425"/>
      <c r="K19" s="425"/>
      <c r="L19" s="425"/>
      <c r="M19" s="425"/>
      <c r="N19" s="426"/>
      <c r="P19" s="287"/>
    </row>
    <row r="20" spans="1:16">
      <c r="A20" s="254" t="s">
        <v>262</v>
      </c>
      <c r="B20" s="425">
        <v>43.347000000000001</v>
      </c>
      <c r="C20" s="425">
        <v>0</v>
      </c>
      <c r="D20" s="425">
        <v>0</v>
      </c>
      <c r="E20" s="425">
        <v>0</v>
      </c>
      <c r="F20" s="425">
        <v>0</v>
      </c>
      <c r="G20" s="425">
        <v>0</v>
      </c>
      <c r="H20" s="425">
        <v>0</v>
      </c>
      <c r="I20" s="425">
        <v>0</v>
      </c>
      <c r="J20" s="425">
        <v>0</v>
      </c>
      <c r="K20" s="425">
        <v>0</v>
      </c>
      <c r="L20" s="425">
        <v>0</v>
      </c>
      <c r="M20" s="425">
        <v>0</v>
      </c>
      <c r="N20" s="426">
        <f>SUM(B20:M20)</f>
        <v>43.347000000000001</v>
      </c>
      <c r="P20" s="287"/>
    </row>
    <row r="21" spans="1:16">
      <c r="A21" s="254" t="s">
        <v>263</v>
      </c>
      <c r="B21" s="425">
        <v>17.338000000000001</v>
      </c>
      <c r="C21" s="425">
        <v>0</v>
      </c>
      <c r="D21" s="425">
        <v>0</v>
      </c>
      <c r="E21" s="425">
        <v>0</v>
      </c>
      <c r="F21" s="425">
        <v>0</v>
      </c>
      <c r="G21" s="425">
        <v>0</v>
      </c>
      <c r="H21" s="425">
        <v>0</v>
      </c>
      <c r="I21" s="425">
        <v>0</v>
      </c>
      <c r="J21" s="425">
        <v>0</v>
      </c>
      <c r="K21" s="425">
        <v>0</v>
      </c>
      <c r="L21" s="425">
        <v>0</v>
      </c>
      <c r="M21" s="425">
        <v>0</v>
      </c>
      <c r="N21" s="426">
        <f t="shared" ref="N21:N22" si="2">SUM(B21:M21)</f>
        <v>17.338000000000001</v>
      </c>
      <c r="P21" s="287"/>
    </row>
    <row r="22" spans="1:16">
      <c r="A22" s="254" t="s">
        <v>264</v>
      </c>
      <c r="B22" s="425">
        <v>1.1639999999999999</v>
      </c>
      <c r="C22" s="425">
        <v>0</v>
      </c>
      <c r="D22" s="425">
        <v>0</v>
      </c>
      <c r="E22" s="425">
        <v>0</v>
      </c>
      <c r="F22" s="425">
        <v>0</v>
      </c>
      <c r="G22" s="425">
        <v>0</v>
      </c>
      <c r="H22" s="425">
        <v>0</v>
      </c>
      <c r="I22" s="425">
        <v>0</v>
      </c>
      <c r="J22" s="425">
        <v>0</v>
      </c>
      <c r="K22" s="425">
        <v>0</v>
      </c>
      <c r="L22" s="425">
        <v>0</v>
      </c>
      <c r="M22" s="425">
        <v>0</v>
      </c>
      <c r="N22" s="426">
        <f t="shared" si="2"/>
        <v>1.1639999999999999</v>
      </c>
      <c r="P22" s="287"/>
    </row>
    <row r="23" spans="1:16">
      <c r="A23" s="256" t="s">
        <v>265</v>
      </c>
      <c r="B23" s="425">
        <v>1.764</v>
      </c>
      <c r="C23" s="425">
        <v>0</v>
      </c>
      <c r="D23" s="425">
        <v>0</v>
      </c>
      <c r="E23" s="425">
        <v>0</v>
      </c>
      <c r="F23" s="425">
        <v>0</v>
      </c>
      <c r="G23" s="425">
        <v>0</v>
      </c>
      <c r="H23" s="425">
        <v>0</v>
      </c>
      <c r="I23" s="425">
        <v>0</v>
      </c>
      <c r="J23" s="425">
        <v>0</v>
      </c>
      <c r="K23" s="425">
        <v>0</v>
      </c>
      <c r="L23" s="425">
        <v>0</v>
      </c>
      <c r="M23" s="425">
        <v>0</v>
      </c>
      <c r="N23" s="426">
        <f>SUM(B23:M23)</f>
        <v>1.764</v>
      </c>
      <c r="P23" s="287"/>
    </row>
    <row r="24" spans="1:16">
      <c r="A24" s="411" t="s">
        <v>251</v>
      </c>
      <c r="B24" s="596">
        <f>SUM(B20:B23)</f>
        <v>63.613000000000007</v>
      </c>
      <c r="C24" s="596">
        <f t="shared" ref="C24:M24" si="3">SUM(C20:C23)</f>
        <v>0</v>
      </c>
      <c r="D24" s="596">
        <f t="shared" si="3"/>
        <v>0</v>
      </c>
      <c r="E24" s="596">
        <f t="shared" si="3"/>
        <v>0</v>
      </c>
      <c r="F24" s="596">
        <f t="shared" si="3"/>
        <v>0</v>
      </c>
      <c r="G24" s="596">
        <f t="shared" si="3"/>
        <v>0</v>
      </c>
      <c r="H24" s="596">
        <f t="shared" si="3"/>
        <v>0</v>
      </c>
      <c r="I24" s="596">
        <f t="shared" si="3"/>
        <v>0</v>
      </c>
      <c r="J24" s="596">
        <f t="shared" si="3"/>
        <v>0</v>
      </c>
      <c r="K24" s="596">
        <f t="shared" si="3"/>
        <v>0</v>
      </c>
      <c r="L24" s="596">
        <f t="shared" si="3"/>
        <v>0</v>
      </c>
      <c r="M24" s="596">
        <f t="shared" si="3"/>
        <v>0</v>
      </c>
      <c r="N24" s="597">
        <f>SUM(B24:M24)</f>
        <v>63.613000000000007</v>
      </c>
      <c r="P24" s="287"/>
    </row>
    <row r="25" spans="1:16">
      <c r="A25" s="256"/>
      <c r="B25" s="425"/>
      <c r="C25" s="425"/>
      <c r="D25" s="425"/>
      <c r="E25" s="425"/>
      <c r="F25" s="425"/>
      <c r="G25" s="425"/>
      <c r="H25" s="425"/>
      <c r="I25" s="425"/>
      <c r="J25" s="425"/>
      <c r="K25" s="425"/>
      <c r="L25" s="425"/>
      <c r="M25" s="425"/>
      <c r="N25" s="426"/>
      <c r="P25" s="287"/>
    </row>
    <row r="26" spans="1:16">
      <c r="A26" s="253"/>
      <c r="B26" s="425" t="s">
        <v>56</v>
      </c>
      <c r="C26" s="425" t="s">
        <v>56</v>
      </c>
      <c r="D26" s="425" t="s">
        <v>56</v>
      </c>
      <c r="E26" s="425"/>
      <c r="F26" s="425" t="s">
        <v>56</v>
      </c>
      <c r="G26" s="425"/>
      <c r="H26" s="427" t="s">
        <v>56</v>
      </c>
      <c r="I26" s="427" t="s">
        <v>56</v>
      </c>
      <c r="J26" s="427" t="s">
        <v>56</v>
      </c>
      <c r="K26" s="427" t="s">
        <v>56</v>
      </c>
      <c r="L26" s="427" t="s">
        <v>56</v>
      </c>
      <c r="M26" s="427" t="s">
        <v>56</v>
      </c>
      <c r="N26" s="426" t="s">
        <v>56</v>
      </c>
      <c r="P26" s="287"/>
    </row>
    <row r="27" spans="1:16">
      <c r="A27" s="253" t="s">
        <v>252</v>
      </c>
      <c r="B27" s="425">
        <v>0</v>
      </c>
      <c r="C27" s="425">
        <v>0</v>
      </c>
      <c r="D27" s="425">
        <v>0</v>
      </c>
      <c r="E27" s="425">
        <v>0</v>
      </c>
      <c r="F27" s="425">
        <v>0</v>
      </c>
      <c r="G27" s="425">
        <v>0</v>
      </c>
      <c r="H27" s="427">
        <v>0</v>
      </c>
      <c r="I27" s="427">
        <v>0</v>
      </c>
      <c r="J27" s="427">
        <v>0</v>
      </c>
      <c r="K27" s="427">
        <v>0</v>
      </c>
      <c r="L27" s="427">
        <v>0</v>
      </c>
      <c r="M27" s="427">
        <v>0</v>
      </c>
      <c r="N27" s="426">
        <f>SUM(B27:M27)</f>
        <v>0</v>
      </c>
      <c r="P27" s="287"/>
    </row>
    <row r="28" spans="1:16">
      <c r="A28" s="412" t="s">
        <v>254</v>
      </c>
      <c r="B28" s="596">
        <f t="shared" ref="B28:H28" si="4">SUM(B27:B27)</f>
        <v>0</v>
      </c>
      <c r="C28" s="596">
        <f t="shared" si="4"/>
        <v>0</v>
      </c>
      <c r="D28" s="596">
        <f t="shared" si="4"/>
        <v>0</v>
      </c>
      <c r="E28" s="596">
        <f>SUM(E27:E27)</f>
        <v>0</v>
      </c>
      <c r="F28" s="596">
        <f t="shared" si="4"/>
        <v>0</v>
      </c>
      <c r="G28" s="596">
        <f t="shared" si="4"/>
        <v>0</v>
      </c>
      <c r="H28" s="596">
        <f t="shared" si="4"/>
        <v>0</v>
      </c>
      <c r="I28" s="596">
        <f>SUM(I27:I27)</f>
        <v>0</v>
      </c>
      <c r="J28" s="596">
        <f>SUM(J27:J27)</f>
        <v>0</v>
      </c>
      <c r="K28" s="596">
        <f>SUM(K27:K27)</f>
        <v>0</v>
      </c>
      <c r="L28" s="596">
        <f>SUM(L27:L27)</f>
        <v>0</v>
      </c>
      <c r="M28" s="596">
        <f>SUM(M27:M27)</f>
        <v>0</v>
      </c>
      <c r="N28" s="597">
        <f>SUM(B28:M28)</f>
        <v>0</v>
      </c>
      <c r="P28" s="287"/>
    </row>
    <row r="29" spans="1:16">
      <c r="A29" s="257"/>
      <c r="B29" s="425"/>
      <c r="C29" s="425"/>
      <c r="D29" s="425"/>
      <c r="E29" s="425"/>
      <c r="F29" s="425"/>
      <c r="G29" s="598"/>
      <c r="H29" s="425"/>
      <c r="I29" s="598"/>
      <c r="J29" s="425"/>
      <c r="K29" s="425"/>
      <c r="L29" s="598"/>
      <c r="M29" s="425"/>
      <c r="N29" s="426"/>
    </row>
    <row r="30" spans="1:16">
      <c r="A30" s="258"/>
      <c r="B30" s="425"/>
      <c r="C30" s="425"/>
      <c r="D30" s="425"/>
      <c r="E30" s="425"/>
      <c r="F30" s="425"/>
      <c r="G30" s="425"/>
      <c r="H30" s="425"/>
      <c r="I30" s="425"/>
      <c r="J30" s="425"/>
      <c r="K30" s="425"/>
      <c r="L30" s="425"/>
      <c r="M30" s="425"/>
      <c r="N30" s="426"/>
    </row>
    <row r="31" spans="1:16">
      <c r="A31" s="258" t="s">
        <v>237</v>
      </c>
      <c r="B31" s="425">
        <v>0</v>
      </c>
      <c r="C31" s="425">
        <v>0</v>
      </c>
      <c r="D31" s="425">
        <v>0</v>
      </c>
      <c r="E31" s="425">
        <v>0</v>
      </c>
      <c r="F31" s="425">
        <v>0</v>
      </c>
      <c r="G31" s="425">
        <v>0</v>
      </c>
      <c r="H31" s="427">
        <v>0</v>
      </c>
      <c r="I31" s="427">
        <v>0</v>
      </c>
      <c r="J31" s="427">
        <v>0</v>
      </c>
      <c r="K31" s="427">
        <v>0</v>
      </c>
      <c r="L31" s="427">
        <v>0</v>
      </c>
      <c r="M31" s="427">
        <v>0</v>
      </c>
      <c r="N31" s="426">
        <f>SUM(B31:M31)</f>
        <v>0</v>
      </c>
    </row>
    <row r="32" spans="1:16">
      <c r="A32" s="255"/>
      <c r="B32" s="425"/>
      <c r="C32" s="425"/>
      <c r="D32" s="425"/>
      <c r="E32" s="425"/>
      <c r="F32" s="425"/>
      <c r="G32" s="425"/>
      <c r="H32" s="427"/>
      <c r="I32" s="427"/>
      <c r="J32" s="427"/>
      <c r="K32" s="427"/>
      <c r="L32" s="427"/>
      <c r="M32" s="428"/>
      <c r="N32" s="426" t="s">
        <v>56</v>
      </c>
    </row>
    <row r="33" spans="1:19">
      <c r="A33" s="413" t="s">
        <v>241</v>
      </c>
      <c r="B33" s="596">
        <f t="shared" ref="B33:G33" si="5">SUM(B31:B32)</f>
        <v>0</v>
      </c>
      <c r="C33" s="596">
        <f t="shared" si="5"/>
        <v>0</v>
      </c>
      <c r="D33" s="596">
        <f t="shared" si="5"/>
        <v>0</v>
      </c>
      <c r="E33" s="596">
        <f t="shared" si="5"/>
        <v>0</v>
      </c>
      <c r="F33" s="596">
        <f t="shared" si="5"/>
        <v>0</v>
      </c>
      <c r="G33" s="596">
        <f t="shared" si="5"/>
        <v>0</v>
      </c>
      <c r="H33" s="596">
        <f>SUM(H30:H32)</f>
        <v>0</v>
      </c>
      <c r="I33" s="596">
        <f>SUM(I30:I32)</f>
        <v>0</v>
      </c>
      <c r="J33" s="596">
        <f>SUM(J31:J32)</f>
        <v>0</v>
      </c>
      <c r="K33" s="596">
        <f>SUM(K31:K32)</f>
        <v>0</v>
      </c>
      <c r="L33" s="596">
        <f>SUM(L31:L32)</f>
        <v>0</v>
      </c>
      <c r="M33" s="596">
        <f>SUM(M31:M32)</f>
        <v>0</v>
      </c>
      <c r="N33" s="597">
        <f>SUM(B33:M33)</f>
        <v>0</v>
      </c>
      <c r="O33" s="27"/>
    </row>
    <row r="34" spans="1:19" ht="10.5" customHeight="1">
      <c r="A34" s="480"/>
      <c r="B34" s="598"/>
      <c r="C34" s="598"/>
      <c r="D34" s="598"/>
      <c r="E34" s="598"/>
      <c r="F34" s="598"/>
      <c r="G34" s="598"/>
      <c r="H34" s="598">
        <v>0</v>
      </c>
      <c r="I34" s="598"/>
      <c r="J34" s="598"/>
      <c r="K34" s="598"/>
      <c r="L34" s="598"/>
      <c r="M34" s="598"/>
      <c r="N34" s="600"/>
    </row>
    <row r="35" spans="1:19" ht="15" customHeight="1">
      <c r="A35" s="411" t="s">
        <v>255</v>
      </c>
      <c r="B35" s="601">
        <v>0</v>
      </c>
      <c r="C35" s="601">
        <v>0</v>
      </c>
      <c r="D35" s="601">
        <v>0</v>
      </c>
      <c r="E35" s="601">
        <v>0</v>
      </c>
      <c r="F35" s="601">
        <v>0</v>
      </c>
      <c r="G35" s="601">
        <v>0</v>
      </c>
      <c r="H35" s="601">
        <v>0</v>
      </c>
      <c r="I35" s="601">
        <v>0</v>
      </c>
      <c r="J35" s="596">
        <v>0</v>
      </c>
      <c r="K35" s="596">
        <v>0</v>
      </c>
      <c r="L35" s="601">
        <v>0</v>
      </c>
      <c r="M35" s="601">
        <v>0</v>
      </c>
      <c r="N35" s="602">
        <f>SUM(B35:M35)</f>
        <v>0</v>
      </c>
      <c r="O35" s="29"/>
      <c r="P35" s="29"/>
      <c r="Q35" s="29"/>
      <c r="R35" s="29"/>
      <c r="S35" s="33"/>
    </row>
    <row r="36" spans="1:19" ht="15" customHeight="1" thickBot="1">
      <c r="A36" s="259" t="s">
        <v>266</v>
      </c>
      <c r="B36" s="429">
        <f t="shared" ref="B36:L36" si="6">B17+B24+B28+B33+B35</f>
        <v>89.907000000000011</v>
      </c>
      <c r="C36" s="429">
        <f t="shared" si="6"/>
        <v>0</v>
      </c>
      <c r="D36" s="429">
        <f t="shared" si="6"/>
        <v>0</v>
      </c>
      <c r="E36" s="429">
        <f t="shared" si="6"/>
        <v>0</v>
      </c>
      <c r="F36" s="429">
        <f t="shared" si="6"/>
        <v>0</v>
      </c>
      <c r="G36" s="429">
        <f t="shared" si="6"/>
        <v>0</v>
      </c>
      <c r="H36" s="429">
        <f>H17+H24+H28+H33+H35</f>
        <v>0</v>
      </c>
      <c r="I36" s="429">
        <f t="shared" si="6"/>
        <v>0</v>
      </c>
      <c r="J36" s="429">
        <f t="shared" si="6"/>
        <v>0</v>
      </c>
      <c r="K36" s="429">
        <f t="shared" si="6"/>
        <v>0</v>
      </c>
      <c r="L36" s="429">
        <f t="shared" si="6"/>
        <v>0</v>
      </c>
      <c r="M36" s="429">
        <f>M17+M24+M28+M33+M35</f>
        <v>0</v>
      </c>
      <c r="N36" s="430">
        <f>SUM(B36:M36)</f>
        <v>89.907000000000011</v>
      </c>
      <c r="O36" s="29"/>
      <c r="P36" s="29"/>
      <c r="Q36" s="29"/>
      <c r="R36" s="29"/>
      <c r="S36" s="33"/>
    </row>
    <row r="37" spans="1:19" s="125" customFormat="1" ht="26.25" customHeight="1" thickBot="1">
      <c r="A37" s="398" t="s">
        <v>267</v>
      </c>
      <c r="B37" s="620">
        <f>B36+0.005</f>
        <v>89.912000000000006</v>
      </c>
      <c r="C37" s="621">
        <v>0</v>
      </c>
      <c r="D37" s="621">
        <v>0</v>
      </c>
      <c r="E37" s="621">
        <v>0</v>
      </c>
      <c r="F37" s="621">
        <v>0</v>
      </c>
      <c r="G37" s="621">
        <v>0</v>
      </c>
      <c r="H37" s="621">
        <v>0</v>
      </c>
      <c r="I37" s="621">
        <v>0</v>
      </c>
      <c r="J37" s="621">
        <v>0</v>
      </c>
      <c r="K37" s="621">
        <v>0</v>
      </c>
      <c r="L37" s="621">
        <v>0</v>
      </c>
      <c r="M37" s="621">
        <v>0</v>
      </c>
      <c r="N37" s="431">
        <f>SUM(B37:M37)</f>
        <v>89.912000000000006</v>
      </c>
      <c r="O37" s="399"/>
    </row>
    <row r="38" spans="1:19">
      <c r="A38" s="34"/>
      <c r="B38" s="35"/>
      <c r="C38" s="35"/>
      <c r="D38" s="35"/>
      <c r="E38" s="35"/>
      <c r="F38" s="35"/>
      <c r="G38" s="35"/>
      <c r="H38" s="35"/>
      <c r="I38" s="35"/>
      <c r="J38" s="35"/>
      <c r="K38" s="35"/>
      <c r="L38" s="35"/>
      <c r="M38" s="35"/>
      <c r="N38" s="35"/>
    </row>
    <row r="39" spans="1:19" ht="15">
      <c r="A39" s="327" t="s">
        <v>67</v>
      </c>
      <c r="B39" s="328"/>
      <c r="C39" s="328"/>
      <c r="D39" s="328"/>
      <c r="E39" s="328"/>
      <c r="F39" s="328"/>
      <c r="G39" s="328"/>
      <c r="H39" s="328"/>
      <c r="I39" s="328"/>
      <c r="J39" s="328"/>
      <c r="K39" s="328"/>
      <c r="L39" s="328"/>
      <c r="M39" s="328"/>
      <c r="N39" s="328"/>
    </row>
    <row r="40" spans="1:19" ht="17.25">
      <c r="A40" s="393" t="s">
        <v>268</v>
      </c>
      <c r="B40" s="394"/>
      <c r="C40" s="394"/>
      <c r="D40" s="394"/>
      <c r="E40" s="394"/>
      <c r="F40" s="394"/>
      <c r="G40" s="394"/>
      <c r="H40" s="394"/>
      <c r="I40" s="394"/>
      <c r="J40" s="394"/>
      <c r="K40" s="394"/>
      <c r="L40" s="394"/>
      <c r="M40" s="394"/>
      <c r="N40" s="394"/>
    </row>
    <row r="41" spans="1:19" ht="15" customHeight="1">
      <c r="A41" s="696" t="s">
        <v>269</v>
      </c>
      <c r="B41" s="696"/>
      <c r="C41" s="696"/>
      <c r="D41" s="696"/>
      <c r="E41" s="696"/>
      <c r="F41" s="696"/>
      <c r="G41" s="696"/>
      <c r="H41" s="696"/>
      <c r="I41" s="696"/>
      <c r="J41" s="696"/>
      <c r="K41" s="696"/>
      <c r="L41" s="696"/>
      <c r="M41" s="696"/>
      <c r="N41" s="696"/>
    </row>
    <row r="42" spans="1:19" ht="15" customHeight="1">
      <c r="A42" s="395" t="s">
        <v>270</v>
      </c>
      <c r="B42" s="396"/>
      <c r="C42" s="396"/>
      <c r="D42" s="396"/>
      <c r="E42" s="396"/>
      <c r="F42" s="396"/>
      <c r="G42" s="396"/>
      <c r="H42" s="396"/>
      <c r="I42" s="396"/>
      <c r="J42" s="396"/>
      <c r="K42" s="396"/>
      <c r="L42" s="396"/>
      <c r="M42" s="396"/>
      <c r="N42" s="396"/>
    </row>
    <row r="43" spans="1:19" ht="15" customHeight="1">
      <c r="A43" s="397"/>
      <c r="B43" s="396"/>
      <c r="C43" s="396"/>
      <c r="D43" s="396"/>
      <c r="E43" s="396"/>
      <c r="F43" s="396"/>
      <c r="G43" s="396"/>
      <c r="H43" s="396"/>
      <c r="I43" s="396"/>
      <c r="J43" s="396"/>
      <c r="K43" s="396"/>
      <c r="L43" s="396"/>
      <c r="M43" s="396"/>
      <c r="N43" s="396"/>
    </row>
    <row r="44" spans="1:19" ht="15" customHeight="1">
      <c r="A44" s="397"/>
      <c r="B44" s="376"/>
      <c r="C44" s="376"/>
      <c r="D44" s="376"/>
      <c r="E44" s="376"/>
      <c r="F44" s="376"/>
      <c r="G44" s="376"/>
      <c r="H44" s="376"/>
      <c r="I44" s="376"/>
      <c r="J44" s="376"/>
      <c r="K44" s="376"/>
      <c r="L44" s="376"/>
      <c r="M44" s="376"/>
      <c r="N44" s="376"/>
    </row>
    <row r="45" spans="1:19" ht="15">
      <c r="A45" s="397"/>
      <c r="E45" s="92"/>
    </row>
    <row r="46" spans="1:19" ht="15">
      <c r="A46" s="181" t="s">
        <v>77</v>
      </c>
      <c r="H46" s="27"/>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E49B-D9A7-4664-A36E-ADD6121550E7}">
  <sheetPr>
    <pageSetUpPr fitToPage="1"/>
  </sheetPr>
  <dimension ref="A1:S40"/>
  <sheetViews>
    <sheetView showGridLines="0" zoomScale="90" zoomScaleNormal="90" zoomScaleSheetLayoutView="75" workbookViewId="0">
      <selection activeCell="A2" sqref="A2"/>
    </sheetView>
  </sheetViews>
  <sheetFormatPr defaultColWidth="9.28515625" defaultRowHeight="12.75"/>
  <cols>
    <col min="1" max="1" width="55.28515625" style="466" customWidth="1"/>
    <col min="2" max="13" width="11.5703125" style="466" customWidth="1"/>
    <col min="14" max="14" width="15.7109375" style="466" bestFit="1" customWidth="1"/>
    <col min="15" max="15" width="9.7109375" style="466" bestFit="1" customWidth="1"/>
    <col min="16" max="16" width="22.7109375" style="466" bestFit="1" customWidth="1"/>
    <col min="17" max="17" width="22.28515625" style="466" customWidth="1"/>
    <col min="18" max="16384" width="9.28515625" style="466"/>
  </cols>
  <sheetData>
    <row r="1" spans="1:16" ht="15">
      <c r="A1" s="604"/>
    </row>
    <row r="3" spans="1:16">
      <c r="E3" s="114" t="s">
        <v>279</v>
      </c>
    </row>
    <row r="4" spans="1:16">
      <c r="C4" s="467"/>
      <c r="D4" s="467"/>
      <c r="E4" s="126" t="s">
        <v>280</v>
      </c>
      <c r="F4" s="467"/>
      <c r="G4" s="467"/>
    </row>
    <row r="5" spans="1:16">
      <c r="D5" s="467"/>
      <c r="E5" s="145" t="str">
        <f>'Program MW '!H3</f>
        <v>January 2022</v>
      </c>
      <c r="F5" s="467"/>
    </row>
    <row r="6" spans="1:16">
      <c r="E6" s="145"/>
    </row>
    <row r="7" spans="1:16" ht="13.5" thickBot="1">
      <c r="A7" s="21"/>
    </row>
    <row r="8" spans="1:16" ht="32.25" customHeight="1" thickBot="1">
      <c r="A8" s="290" t="s">
        <v>221</v>
      </c>
      <c r="B8" s="23" t="s">
        <v>41</v>
      </c>
      <c r="C8" s="23" t="s">
        <v>42</v>
      </c>
      <c r="D8" s="23" t="s">
        <v>43</v>
      </c>
      <c r="E8" s="23" t="s">
        <v>44</v>
      </c>
      <c r="F8" s="23" t="s">
        <v>31</v>
      </c>
      <c r="G8" s="23" t="s">
        <v>45</v>
      </c>
      <c r="H8" s="23" t="s">
        <v>59</v>
      </c>
      <c r="I8" s="23" t="s">
        <v>60</v>
      </c>
      <c r="J8" s="23" t="s">
        <v>61</v>
      </c>
      <c r="K8" s="23" t="s">
        <v>62</v>
      </c>
      <c r="L8" s="23" t="s">
        <v>63</v>
      </c>
      <c r="M8" s="23" t="s">
        <v>64</v>
      </c>
      <c r="N8" s="351" t="s">
        <v>245</v>
      </c>
    </row>
    <row r="9" spans="1:16" ht="25.5">
      <c r="A9" s="291" t="s">
        <v>281</v>
      </c>
      <c r="B9" s="468"/>
      <c r="C9" s="468"/>
      <c r="N9" s="469"/>
    </row>
    <row r="10" spans="1:16" ht="6" customHeight="1">
      <c r="A10" s="253"/>
      <c r="B10" s="468"/>
      <c r="C10" s="468"/>
      <c r="N10" s="470"/>
    </row>
    <row r="11" spans="1:16">
      <c r="A11" s="253" t="s">
        <v>223</v>
      </c>
      <c r="B11" s="468"/>
      <c r="C11" s="468"/>
      <c r="N11" s="470"/>
    </row>
    <row r="12" spans="1:16">
      <c r="A12" s="254" t="s">
        <v>271</v>
      </c>
      <c r="B12" s="471">
        <v>21.271000000000001</v>
      </c>
      <c r="C12" s="471">
        <v>0</v>
      </c>
      <c r="D12" s="471">
        <v>0</v>
      </c>
      <c r="E12" s="471">
        <v>0</v>
      </c>
      <c r="F12" s="471">
        <v>0</v>
      </c>
      <c r="G12" s="471">
        <v>0</v>
      </c>
      <c r="H12" s="471">
        <v>0</v>
      </c>
      <c r="I12" s="471">
        <v>0</v>
      </c>
      <c r="J12" s="471">
        <v>0</v>
      </c>
      <c r="K12" s="471">
        <v>0</v>
      </c>
      <c r="L12" s="471">
        <v>0</v>
      </c>
      <c r="M12" s="471">
        <v>0</v>
      </c>
      <c r="N12" s="472">
        <f>SUM(B12:M12)</f>
        <v>21.271000000000001</v>
      </c>
    </row>
    <row r="13" spans="1:16">
      <c r="A13" s="254" t="s">
        <v>335</v>
      </c>
      <c r="B13" s="471">
        <v>7.6319999999999997</v>
      </c>
      <c r="C13" s="471">
        <v>0</v>
      </c>
      <c r="D13" s="471">
        <v>0</v>
      </c>
      <c r="E13" s="471">
        <v>0</v>
      </c>
      <c r="F13" s="471">
        <v>0</v>
      </c>
      <c r="G13" s="471">
        <v>0</v>
      </c>
      <c r="H13" s="471">
        <v>0</v>
      </c>
      <c r="I13" s="471">
        <v>0</v>
      </c>
      <c r="J13" s="471">
        <v>0</v>
      </c>
      <c r="K13" s="471">
        <v>0</v>
      </c>
      <c r="L13" s="471">
        <v>0</v>
      </c>
      <c r="M13" s="471">
        <v>0</v>
      </c>
      <c r="N13" s="472">
        <f>SUM(B13:M13)</f>
        <v>7.6319999999999997</v>
      </c>
    </row>
    <row r="14" spans="1:16">
      <c r="A14" s="410" t="s">
        <v>248</v>
      </c>
      <c r="B14" s="474">
        <f t="shared" ref="B14:M14" si="0">SUM(B12:B12)</f>
        <v>21.271000000000001</v>
      </c>
      <c r="C14" s="474">
        <f t="shared" si="0"/>
        <v>0</v>
      </c>
      <c r="D14" s="474">
        <f t="shared" si="0"/>
        <v>0</v>
      </c>
      <c r="E14" s="474">
        <f t="shared" si="0"/>
        <v>0</v>
      </c>
      <c r="F14" s="474">
        <f t="shared" si="0"/>
        <v>0</v>
      </c>
      <c r="G14" s="474">
        <f t="shared" si="0"/>
        <v>0</v>
      </c>
      <c r="H14" s="474">
        <f t="shared" si="0"/>
        <v>0</v>
      </c>
      <c r="I14" s="474">
        <f t="shared" si="0"/>
        <v>0</v>
      </c>
      <c r="J14" s="474">
        <f t="shared" si="0"/>
        <v>0</v>
      </c>
      <c r="K14" s="474">
        <f t="shared" si="0"/>
        <v>0</v>
      </c>
      <c r="L14" s="474">
        <f t="shared" si="0"/>
        <v>0</v>
      </c>
      <c r="M14" s="474">
        <f t="shared" si="0"/>
        <v>0</v>
      </c>
      <c r="N14" s="475">
        <f>SUM(B14:M14)</f>
        <v>21.271000000000001</v>
      </c>
    </row>
    <row r="15" spans="1:16">
      <c r="A15" s="470"/>
      <c r="B15" s="471"/>
      <c r="C15" s="471"/>
      <c r="D15" s="471"/>
      <c r="E15" s="471"/>
      <c r="F15" s="471"/>
      <c r="G15" s="471"/>
      <c r="H15" s="471"/>
      <c r="I15" s="471"/>
      <c r="J15" s="471" t="s">
        <v>56</v>
      </c>
      <c r="K15" s="471"/>
      <c r="L15" s="471"/>
      <c r="M15" s="471"/>
      <c r="N15" s="472"/>
      <c r="P15" s="476"/>
    </row>
    <row r="16" spans="1:16">
      <c r="A16" s="253" t="s">
        <v>261</v>
      </c>
      <c r="B16" s="471"/>
      <c r="C16" s="471"/>
      <c r="D16" s="471"/>
      <c r="E16" s="471"/>
      <c r="F16" s="471"/>
      <c r="G16" s="471"/>
      <c r="H16" s="471"/>
      <c r="I16" s="471"/>
      <c r="J16" s="471"/>
      <c r="K16" s="471"/>
      <c r="L16" s="471"/>
      <c r="M16" s="471"/>
      <c r="N16" s="472"/>
      <c r="P16" s="476"/>
    </row>
    <row r="17" spans="1:19">
      <c r="A17" s="254" t="s">
        <v>262</v>
      </c>
      <c r="B17" s="471">
        <v>0</v>
      </c>
      <c r="C17" s="471">
        <v>0</v>
      </c>
      <c r="D17" s="471">
        <v>0</v>
      </c>
      <c r="E17" s="471">
        <v>0</v>
      </c>
      <c r="F17" s="471">
        <v>0</v>
      </c>
      <c r="G17" s="471">
        <v>0</v>
      </c>
      <c r="H17" s="471">
        <v>0</v>
      </c>
      <c r="I17" s="471">
        <v>0</v>
      </c>
      <c r="J17" s="471">
        <v>0</v>
      </c>
      <c r="K17" s="471">
        <v>0</v>
      </c>
      <c r="L17" s="471">
        <v>0</v>
      </c>
      <c r="M17" s="471">
        <v>0</v>
      </c>
      <c r="N17" s="472">
        <f>SUM(B17:M17)</f>
        <v>0</v>
      </c>
      <c r="P17" s="476"/>
    </row>
    <row r="18" spans="1:19">
      <c r="A18" s="254" t="s">
        <v>272</v>
      </c>
      <c r="B18" s="471">
        <v>0</v>
      </c>
      <c r="C18" s="471">
        <v>0</v>
      </c>
      <c r="D18" s="471">
        <v>0</v>
      </c>
      <c r="E18" s="471">
        <v>0</v>
      </c>
      <c r="F18" s="471">
        <v>0</v>
      </c>
      <c r="G18" s="471">
        <v>0</v>
      </c>
      <c r="H18" s="471">
        <v>0</v>
      </c>
      <c r="I18" s="471">
        <v>0</v>
      </c>
      <c r="J18" s="471">
        <v>0</v>
      </c>
      <c r="K18" s="471">
        <v>0</v>
      </c>
      <c r="L18" s="471">
        <v>0</v>
      </c>
      <c r="M18" s="471">
        <v>0</v>
      </c>
      <c r="N18" s="472">
        <f>SUM(B18:M18)</f>
        <v>0</v>
      </c>
      <c r="P18" s="476"/>
    </row>
    <row r="19" spans="1:19">
      <c r="A19" s="254" t="s">
        <v>273</v>
      </c>
      <c r="B19" s="471">
        <v>0</v>
      </c>
      <c r="C19" s="471">
        <v>0</v>
      </c>
      <c r="D19" s="471">
        <v>0</v>
      </c>
      <c r="E19" s="471">
        <v>0</v>
      </c>
      <c r="F19" s="471">
        <v>0</v>
      </c>
      <c r="G19" s="471">
        <v>0</v>
      </c>
      <c r="H19" s="471">
        <v>0</v>
      </c>
      <c r="I19" s="471">
        <v>0</v>
      </c>
      <c r="J19" s="471">
        <v>0</v>
      </c>
      <c r="K19" s="471">
        <v>0</v>
      </c>
      <c r="L19" s="471">
        <v>0</v>
      </c>
      <c r="M19" s="471">
        <v>0</v>
      </c>
      <c r="N19" s="472">
        <f>SUM(B19:M19)</f>
        <v>0</v>
      </c>
      <c r="P19" s="476"/>
    </row>
    <row r="20" spans="1:19">
      <c r="A20" s="256" t="s">
        <v>265</v>
      </c>
      <c r="B20" s="471">
        <v>0</v>
      </c>
      <c r="C20" s="471">
        <v>0</v>
      </c>
      <c r="D20" s="471">
        <v>0</v>
      </c>
      <c r="E20" s="471">
        <v>0</v>
      </c>
      <c r="F20" s="471">
        <v>0</v>
      </c>
      <c r="G20" s="471">
        <v>0</v>
      </c>
      <c r="H20" s="471">
        <v>0</v>
      </c>
      <c r="I20" s="471">
        <v>0</v>
      </c>
      <c r="J20" s="471">
        <v>0</v>
      </c>
      <c r="K20" s="471">
        <v>0</v>
      </c>
      <c r="L20" s="471">
        <v>0</v>
      </c>
      <c r="M20" s="471">
        <v>0</v>
      </c>
      <c r="N20" s="472">
        <f>SUM(B20:M20)</f>
        <v>0</v>
      </c>
      <c r="P20" s="476"/>
    </row>
    <row r="21" spans="1:19">
      <c r="A21" s="411" t="s">
        <v>251</v>
      </c>
      <c r="B21" s="474">
        <f t="shared" ref="B21:M21" si="1">SUM(B17:B20)</f>
        <v>0</v>
      </c>
      <c r="C21" s="474">
        <f t="shared" si="1"/>
        <v>0</v>
      </c>
      <c r="D21" s="474">
        <f t="shared" si="1"/>
        <v>0</v>
      </c>
      <c r="E21" s="474">
        <f t="shared" si="1"/>
        <v>0</v>
      </c>
      <c r="F21" s="474">
        <f t="shared" si="1"/>
        <v>0</v>
      </c>
      <c r="G21" s="474">
        <f t="shared" si="1"/>
        <v>0</v>
      </c>
      <c r="H21" s="474">
        <f t="shared" si="1"/>
        <v>0</v>
      </c>
      <c r="I21" s="474">
        <f t="shared" si="1"/>
        <v>0</v>
      </c>
      <c r="J21" s="474">
        <f t="shared" si="1"/>
        <v>0</v>
      </c>
      <c r="K21" s="474">
        <f t="shared" si="1"/>
        <v>0</v>
      </c>
      <c r="L21" s="474">
        <f t="shared" si="1"/>
        <v>0</v>
      </c>
      <c r="M21" s="474">
        <f t="shared" si="1"/>
        <v>0</v>
      </c>
      <c r="N21" s="475">
        <f>SUM(B21:M21)</f>
        <v>0</v>
      </c>
      <c r="P21" s="476"/>
    </row>
    <row r="22" spans="1:19">
      <c r="A22" s="256"/>
      <c r="B22" s="471"/>
      <c r="C22" s="471"/>
      <c r="D22" s="471"/>
      <c r="E22" s="471"/>
      <c r="F22" s="471"/>
      <c r="G22" s="471"/>
      <c r="H22" s="471"/>
      <c r="I22" s="471"/>
      <c r="J22" s="471"/>
      <c r="K22" s="471"/>
      <c r="L22" s="471"/>
      <c r="M22" s="471"/>
      <c r="N22" s="472"/>
      <c r="P22" s="476"/>
    </row>
    <row r="23" spans="1:19">
      <c r="A23" s="253"/>
      <c r="B23" s="471" t="s">
        <v>56</v>
      </c>
      <c r="C23" s="471" t="s">
        <v>56</v>
      </c>
      <c r="D23" s="471" t="s">
        <v>56</v>
      </c>
      <c r="E23" s="471"/>
      <c r="F23" s="471" t="s">
        <v>56</v>
      </c>
      <c r="G23" s="471"/>
      <c r="H23" s="477" t="s">
        <v>56</v>
      </c>
      <c r="I23" s="477" t="s">
        <v>56</v>
      </c>
      <c r="J23" s="477" t="s">
        <v>56</v>
      </c>
      <c r="K23" s="477" t="s">
        <v>56</v>
      </c>
      <c r="L23" s="477" t="s">
        <v>56</v>
      </c>
      <c r="M23" s="477" t="s">
        <v>56</v>
      </c>
      <c r="N23" s="472" t="s">
        <v>56</v>
      </c>
      <c r="P23" s="476"/>
    </row>
    <row r="24" spans="1:19">
      <c r="A24" s="253" t="s">
        <v>252</v>
      </c>
      <c r="B24" s="471">
        <v>0</v>
      </c>
      <c r="C24" s="471">
        <v>0</v>
      </c>
      <c r="D24" s="471">
        <v>0</v>
      </c>
      <c r="E24" s="471">
        <v>0</v>
      </c>
      <c r="F24" s="471">
        <v>0</v>
      </c>
      <c r="G24" s="471">
        <v>0</v>
      </c>
      <c r="H24" s="477">
        <v>0</v>
      </c>
      <c r="I24" s="477">
        <v>0</v>
      </c>
      <c r="J24" s="477">
        <v>0</v>
      </c>
      <c r="K24" s="477">
        <v>0</v>
      </c>
      <c r="L24" s="477">
        <v>0</v>
      </c>
      <c r="M24" s="477">
        <v>0</v>
      </c>
      <c r="N24" s="472">
        <f>SUM(B24:M24)</f>
        <v>0</v>
      </c>
      <c r="P24" s="476"/>
    </row>
    <row r="25" spans="1:19">
      <c r="A25" s="412" t="s">
        <v>254</v>
      </c>
      <c r="B25" s="474">
        <f t="shared" ref="B25:M25" si="2">SUM(B24:B24)</f>
        <v>0</v>
      </c>
      <c r="C25" s="474">
        <f t="shared" si="2"/>
        <v>0</v>
      </c>
      <c r="D25" s="474">
        <f t="shared" si="2"/>
        <v>0</v>
      </c>
      <c r="E25" s="474">
        <f t="shared" si="2"/>
        <v>0</v>
      </c>
      <c r="F25" s="474">
        <f t="shared" si="2"/>
        <v>0</v>
      </c>
      <c r="G25" s="474">
        <f t="shared" si="2"/>
        <v>0</v>
      </c>
      <c r="H25" s="474">
        <f t="shared" si="2"/>
        <v>0</v>
      </c>
      <c r="I25" s="474">
        <f t="shared" si="2"/>
        <v>0</v>
      </c>
      <c r="J25" s="474">
        <f t="shared" si="2"/>
        <v>0</v>
      </c>
      <c r="K25" s="474">
        <f t="shared" si="2"/>
        <v>0</v>
      </c>
      <c r="L25" s="474">
        <f t="shared" si="2"/>
        <v>0</v>
      </c>
      <c r="M25" s="474">
        <f t="shared" si="2"/>
        <v>0</v>
      </c>
      <c r="N25" s="475">
        <f>SUM(B25:M25)</f>
        <v>0</v>
      </c>
      <c r="P25" s="476"/>
    </row>
    <row r="26" spans="1:19">
      <c r="A26" s="257"/>
      <c r="B26" s="471"/>
      <c r="C26" s="471"/>
      <c r="D26" s="471"/>
      <c r="E26" s="471"/>
      <c r="F26" s="471"/>
      <c r="G26" s="478"/>
      <c r="H26" s="471"/>
      <c r="I26" s="478"/>
      <c r="J26" s="471"/>
      <c r="K26" s="471"/>
      <c r="L26" s="478"/>
      <c r="M26" s="471"/>
      <c r="N26" s="472"/>
    </row>
    <row r="27" spans="1:19">
      <c r="A27" s="258"/>
      <c r="B27" s="471"/>
      <c r="C27" s="471"/>
      <c r="D27" s="471"/>
      <c r="E27" s="471"/>
      <c r="F27" s="471"/>
      <c r="G27" s="471"/>
      <c r="H27" s="471"/>
      <c r="I27" s="471"/>
      <c r="J27" s="471"/>
      <c r="K27" s="471"/>
      <c r="L27" s="471"/>
      <c r="M27" s="471"/>
      <c r="N27" s="472"/>
    </row>
    <row r="28" spans="1:19">
      <c r="A28" s="258" t="s">
        <v>237</v>
      </c>
      <c r="B28" s="471">
        <v>0</v>
      </c>
      <c r="C28" s="471">
        <v>0</v>
      </c>
      <c r="D28" s="471">
        <v>0</v>
      </c>
      <c r="E28" s="471">
        <v>0</v>
      </c>
      <c r="F28" s="471">
        <v>0</v>
      </c>
      <c r="G28" s="471">
        <v>0</v>
      </c>
      <c r="H28" s="477">
        <v>0</v>
      </c>
      <c r="I28" s="477">
        <v>0</v>
      </c>
      <c r="J28" s="477">
        <v>0</v>
      </c>
      <c r="K28" s="477">
        <v>0</v>
      </c>
      <c r="L28" s="477">
        <v>0</v>
      </c>
      <c r="M28" s="477">
        <v>0</v>
      </c>
      <c r="N28" s="472">
        <f>SUM(B28:M28)</f>
        <v>0</v>
      </c>
    </row>
    <row r="29" spans="1:19">
      <c r="A29" s="470"/>
      <c r="B29" s="471"/>
      <c r="C29" s="471"/>
      <c r="D29" s="471"/>
      <c r="E29" s="471"/>
      <c r="F29" s="471"/>
      <c r="G29" s="471"/>
      <c r="H29" s="477"/>
      <c r="I29" s="477"/>
      <c r="J29" s="477"/>
      <c r="K29" s="477"/>
      <c r="L29" s="477"/>
      <c r="M29" s="479"/>
      <c r="N29" s="472" t="s">
        <v>56</v>
      </c>
    </row>
    <row r="30" spans="1:19">
      <c r="A30" s="413" t="s">
        <v>241</v>
      </c>
      <c r="B30" s="474">
        <f t="shared" ref="B30:G30" si="3">SUM(B28:B29)</f>
        <v>0</v>
      </c>
      <c r="C30" s="474">
        <f t="shared" si="3"/>
        <v>0</v>
      </c>
      <c r="D30" s="474">
        <f t="shared" si="3"/>
        <v>0</v>
      </c>
      <c r="E30" s="474">
        <f t="shared" si="3"/>
        <v>0</v>
      </c>
      <c r="F30" s="474">
        <f t="shared" si="3"/>
        <v>0</v>
      </c>
      <c r="G30" s="474">
        <f t="shared" si="3"/>
        <v>0</v>
      </c>
      <c r="H30" s="474">
        <f>SUM(H27:H29)</f>
        <v>0</v>
      </c>
      <c r="I30" s="474">
        <f>SUM(I27:I29)</f>
        <v>0</v>
      </c>
      <c r="J30" s="474">
        <f>SUM(J28:J29)</f>
        <v>0</v>
      </c>
      <c r="K30" s="474">
        <f>SUM(K28:K29)</f>
        <v>0</v>
      </c>
      <c r="L30" s="474">
        <f>SUM(L28:L29)</f>
        <v>0</v>
      </c>
      <c r="M30" s="474">
        <f>SUM(M28:M29)</f>
        <v>0</v>
      </c>
      <c r="N30" s="475">
        <f>SUM(B30:M30)</f>
        <v>0</v>
      </c>
      <c r="O30" s="473"/>
    </row>
    <row r="31" spans="1:19" ht="10.5" customHeight="1">
      <c r="A31" s="480"/>
      <c r="B31" s="478"/>
      <c r="C31" s="478"/>
      <c r="D31" s="478"/>
      <c r="E31" s="478"/>
      <c r="F31" s="478"/>
      <c r="G31" s="478"/>
      <c r="H31" s="478"/>
      <c r="I31" s="478"/>
      <c r="J31" s="478"/>
      <c r="K31" s="478"/>
      <c r="L31" s="478"/>
      <c r="M31" s="478"/>
      <c r="N31" s="481"/>
    </row>
    <row r="32" spans="1:19" ht="15" customHeight="1">
      <c r="A32" s="411" t="s">
        <v>255</v>
      </c>
      <c r="B32" s="482">
        <v>0</v>
      </c>
      <c r="C32" s="482">
        <v>0</v>
      </c>
      <c r="D32" s="482">
        <v>0</v>
      </c>
      <c r="E32" s="482">
        <v>0</v>
      </c>
      <c r="F32" s="482">
        <v>0</v>
      </c>
      <c r="G32" s="482">
        <v>0</v>
      </c>
      <c r="H32" s="482">
        <v>0</v>
      </c>
      <c r="I32" s="482">
        <v>0</v>
      </c>
      <c r="J32" s="474">
        <v>0</v>
      </c>
      <c r="K32" s="474">
        <v>0</v>
      </c>
      <c r="L32" s="482">
        <v>0</v>
      </c>
      <c r="M32" s="482">
        <v>0</v>
      </c>
      <c r="N32" s="483">
        <f>SUM(B32:M32)</f>
        <v>0</v>
      </c>
      <c r="O32" s="484"/>
      <c r="P32" s="484"/>
      <c r="Q32" s="484"/>
      <c r="R32" s="484"/>
      <c r="S32" s="485"/>
    </row>
    <row r="33" spans="1:19" ht="15" customHeight="1" thickBot="1">
      <c r="A33" s="259" t="s">
        <v>274</v>
      </c>
      <c r="B33" s="624">
        <f t="shared" ref="B33:M33" si="4">B14+B21+B25+B30+B32</f>
        <v>21.271000000000001</v>
      </c>
      <c r="C33" s="624">
        <f t="shared" si="4"/>
        <v>0</v>
      </c>
      <c r="D33" s="624">
        <f t="shared" si="4"/>
        <v>0</v>
      </c>
      <c r="E33" s="624">
        <f t="shared" si="4"/>
        <v>0</v>
      </c>
      <c r="F33" s="624">
        <f t="shared" si="4"/>
        <v>0</v>
      </c>
      <c r="G33" s="624">
        <f t="shared" si="4"/>
        <v>0</v>
      </c>
      <c r="H33" s="624">
        <f t="shared" si="4"/>
        <v>0</v>
      </c>
      <c r="I33" s="624">
        <f t="shared" si="4"/>
        <v>0</v>
      </c>
      <c r="J33" s="624">
        <f t="shared" si="4"/>
        <v>0</v>
      </c>
      <c r="K33" s="624">
        <f t="shared" si="4"/>
        <v>0</v>
      </c>
      <c r="L33" s="624">
        <f t="shared" si="4"/>
        <v>0</v>
      </c>
      <c r="M33" s="624">
        <f t="shared" si="4"/>
        <v>0</v>
      </c>
      <c r="N33" s="430">
        <f>SUM(B33:M33)</f>
        <v>21.271000000000001</v>
      </c>
      <c r="O33" s="484"/>
      <c r="P33" s="484"/>
      <c r="Q33" s="484"/>
      <c r="R33" s="484"/>
      <c r="S33" s="485"/>
    </row>
    <row r="34" spans="1:19" s="467" customFormat="1" ht="26.25" customHeight="1" thickBot="1">
      <c r="A34" s="622" t="s">
        <v>275</v>
      </c>
      <c r="B34" s="620">
        <f>B33</f>
        <v>21.271000000000001</v>
      </c>
      <c r="C34" s="667">
        <f t="shared" ref="C34:M34" si="5">C33</f>
        <v>0</v>
      </c>
      <c r="D34" s="668">
        <f t="shared" si="5"/>
        <v>0</v>
      </c>
      <c r="E34" s="668">
        <f t="shared" si="5"/>
        <v>0</v>
      </c>
      <c r="F34" s="668">
        <f t="shared" si="5"/>
        <v>0</v>
      </c>
      <c r="G34" s="668">
        <f t="shared" si="5"/>
        <v>0</v>
      </c>
      <c r="H34" s="668">
        <f t="shared" si="5"/>
        <v>0</v>
      </c>
      <c r="I34" s="668">
        <f t="shared" si="5"/>
        <v>0</v>
      </c>
      <c r="J34" s="668">
        <f t="shared" si="5"/>
        <v>0</v>
      </c>
      <c r="K34" s="668">
        <f t="shared" si="5"/>
        <v>0</v>
      </c>
      <c r="L34" s="668">
        <f t="shared" si="5"/>
        <v>0</v>
      </c>
      <c r="M34" s="669">
        <f t="shared" si="5"/>
        <v>0</v>
      </c>
      <c r="N34" s="623">
        <f>SUM(B34:M34)</f>
        <v>21.271000000000001</v>
      </c>
      <c r="O34" s="486"/>
    </row>
    <row r="35" spans="1:19">
      <c r="A35" s="34"/>
      <c r="B35" s="625"/>
      <c r="C35" s="625"/>
      <c r="D35" s="625"/>
      <c r="E35" s="625"/>
      <c r="F35" s="625"/>
      <c r="G35" s="625"/>
      <c r="H35" s="625"/>
      <c r="I35" s="625"/>
      <c r="J35" s="625"/>
      <c r="K35" s="625"/>
      <c r="L35" s="625"/>
      <c r="M35" s="625"/>
      <c r="N35" s="35"/>
    </row>
    <row r="36" spans="1:19" ht="15">
      <c r="A36" s="327" t="s">
        <v>67</v>
      </c>
      <c r="B36" s="328"/>
      <c r="C36" s="328"/>
      <c r="D36" s="328"/>
      <c r="E36" s="328"/>
      <c r="F36" s="328"/>
      <c r="G36" s="328"/>
      <c r="H36" s="328"/>
      <c r="I36" s="328"/>
      <c r="J36" s="328"/>
      <c r="K36" s="328"/>
      <c r="L36" s="328"/>
      <c r="M36" s="328"/>
      <c r="N36" s="328"/>
    </row>
    <row r="37" spans="1:19" ht="15">
      <c r="A37" s="393" t="s">
        <v>278</v>
      </c>
      <c r="B37" s="394"/>
      <c r="C37" s="394"/>
      <c r="D37" s="394"/>
      <c r="E37" s="394"/>
      <c r="F37" s="394"/>
      <c r="G37" s="394"/>
      <c r="H37" s="394"/>
      <c r="I37" s="394"/>
      <c r="J37" s="394"/>
      <c r="K37" s="394"/>
      <c r="L37" s="394"/>
      <c r="M37" s="394"/>
      <c r="N37" s="394"/>
    </row>
    <row r="38" spans="1:19" ht="15" customHeight="1">
      <c r="A38" s="397" t="s">
        <v>336</v>
      </c>
      <c r="B38" s="376"/>
      <c r="C38" s="376"/>
      <c r="D38" s="376"/>
      <c r="E38" s="376"/>
      <c r="F38" s="376"/>
      <c r="G38" s="376"/>
      <c r="H38" s="376"/>
      <c r="I38" s="376"/>
      <c r="J38" s="376"/>
      <c r="K38" s="376"/>
      <c r="L38" s="376"/>
      <c r="M38" s="376"/>
      <c r="N38" s="376"/>
    </row>
    <row r="39" spans="1:19" ht="15">
      <c r="A39" s="181" t="s">
        <v>77</v>
      </c>
      <c r="E39" s="92"/>
    </row>
    <row r="40" spans="1:19">
      <c r="H40" s="473"/>
    </row>
  </sheetData>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61"/>
  <sheetViews>
    <sheetView showGridLines="0" tabSelected="1" showRuler="0" zoomScale="90" zoomScaleNormal="90" zoomScaleSheetLayoutView="80" workbookViewId="0">
      <selection activeCell="B18" sqref="B18"/>
    </sheetView>
  </sheetViews>
  <sheetFormatPr defaultColWidth="9.28515625" defaultRowHeight="12.75"/>
  <cols>
    <col min="1" max="1" width="41.7109375" style="9" customWidth="1"/>
    <col min="2" max="2" width="11.28515625" style="9" customWidth="1"/>
    <col min="3" max="3" width="12.28515625" style="9" customWidth="1"/>
    <col min="4" max="4" width="12.7109375" style="9" customWidth="1"/>
    <col min="5" max="5" width="19.7109375" style="9" customWidth="1"/>
    <col min="6" max="6" width="10.28515625" style="9" customWidth="1"/>
    <col min="7" max="7" width="9.7109375" style="9" bestFit="1" customWidth="1"/>
    <col min="8" max="8" width="11.28515625" style="9" customWidth="1"/>
    <col min="9" max="9" width="11.5703125" style="9" bestFit="1" customWidth="1"/>
    <col min="10" max="10" width="10.7109375" style="9" customWidth="1"/>
    <col min="11" max="14" width="12.5703125" style="9" customWidth="1"/>
    <col min="15" max="15" width="12.28515625" style="9" customWidth="1"/>
    <col min="16" max="16" width="12.5703125" style="9" customWidth="1"/>
    <col min="17" max="17" width="10.7109375" style="9" customWidth="1"/>
    <col min="18" max="18" width="11" style="9" customWidth="1"/>
    <col min="19" max="19" width="11.28515625" style="9" customWidth="1"/>
    <col min="20" max="20" width="14.28515625" style="9" hidden="1" customWidth="1"/>
    <col min="21" max="21" width="9.7109375" style="9" customWidth="1"/>
    <col min="22" max="22" width="11.28515625" style="9" customWidth="1"/>
    <col min="23" max="23" width="11" style="9" customWidth="1"/>
    <col min="24" max="25" width="9.7109375" style="9" customWidth="1"/>
    <col min="26" max="26" width="12.7109375" style="9" customWidth="1"/>
    <col min="27" max="27" width="8.7109375" style="9" bestFit="1" customWidth="1"/>
    <col min="28" max="28" width="10.5703125" style="9" customWidth="1"/>
    <col min="29" max="29" width="9.7109375" style="9" bestFit="1" customWidth="1"/>
    <col min="30" max="30" width="11.28515625" style="9" customWidth="1"/>
    <col min="31" max="31" width="9.7109375" style="9" bestFit="1" customWidth="1"/>
    <col min="32" max="32" width="10.7109375" style="9" customWidth="1"/>
    <col min="33" max="33" width="12.28515625" style="9" bestFit="1" customWidth="1"/>
    <col min="34" max="34" width="12.28515625" style="9" customWidth="1"/>
    <col min="35" max="35" width="9.5703125" style="9" bestFit="1" customWidth="1"/>
    <col min="36" max="36" width="11.28515625" style="9" customWidth="1"/>
    <col min="37" max="37" width="11.7109375" style="9" bestFit="1" customWidth="1"/>
    <col min="38" max="38" width="11.7109375" style="9" customWidth="1"/>
    <col min="39" max="16384" width="9.28515625" style="9"/>
  </cols>
  <sheetData>
    <row r="1" spans="1:31">
      <c r="H1" s="114" t="s">
        <v>39</v>
      </c>
    </row>
    <row r="2" spans="1:31">
      <c r="H2" s="114" t="s">
        <v>40</v>
      </c>
      <c r="Q2" s="11"/>
      <c r="R2" s="70"/>
    </row>
    <row r="3" spans="1:31">
      <c r="C3" s="118"/>
      <c r="E3" s="118"/>
      <c r="G3" s="118"/>
      <c r="H3" s="117" t="s">
        <v>283</v>
      </c>
      <c r="I3" s="118"/>
    </row>
    <row r="4" spans="1:31" hidden="1">
      <c r="C4" s="9">
        <v>2</v>
      </c>
      <c r="D4" s="9">
        <f>C4</f>
        <v>2</v>
      </c>
      <c r="F4" s="9">
        <f>C4+1</f>
        <v>3</v>
      </c>
      <c r="G4" s="9">
        <f>F4</f>
        <v>3</v>
      </c>
      <c r="I4" s="9">
        <f>F4+1</f>
        <v>4</v>
      </c>
      <c r="J4" s="9">
        <f>I4</f>
        <v>4</v>
      </c>
      <c r="L4" s="9">
        <f>I4+1</f>
        <v>5</v>
      </c>
      <c r="M4" s="9">
        <f>L4</f>
        <v>5</v>
      </c>
      <c r="O4" s="9">
        <f>L4+1</f>
        <v>6</v>
      </c>
      <c r="P4" s="9">
        <f>O4</f>
        <v>6</v>
      </c>
      <c r="R4" s="9">
        <f>O4+1</f>
        <v>7</v>
      </c>
      <c r="S4" s="9">
        <f>R4</f>
        <v>7</v>
      </c>
    </row>
    <row r="5" spans="1:31">
      <c r="C5" s="71"/>
    </row>
    <row r="6" spans="1:31">
      <c r="A6" s="72"/>
      <c r="B6" s="496"/>
      <c r="C6" s="497" t="s">
        <v>41</v>
      </c>
      <c r="D6" s="496"/>
      <c r="E6" s="496"/>
      <c r="F6" s="496" t="s">
        <v>42</v>
      </c>
      <c r="G6" s="496"/>
      <c r="H6" s="496"/>
      <c r="I6" s="496" t="s">
        <v>43</v>
      </c>
      <c r="J6" s="496"/>
      <c r="K6" s="496"/>
      <c r="L6" s="496" t="s">
        <v>44</v>
      </c>
      <c r="M6" s="496"/>
      <c r="N6" s="496"/>
      <c r="O6" s="496" t="s">
        <v>31</v>
      </c>
      <c r="P6" s="496"/>
      <c r="Q6" s="496"/>
      <c r="R6" s="496" t="s">
        <v>45</v>
      </c>
      <c r="S6" s="496"/>
      <c r="T6" s="135"/>
    </row>
    <row r="7" spans="1:31" ht="42">
      <c r="A7" s="498" t="s">
        <v>46</v>
      </c>
      <c r="B7" s="499" t="s">
        <v>47</v>
      </c>
      <c r="C7" s="500" t="s">
        <v>48</v>
      </c>
      <c r="D7" s="501" t="s">
        <v>49</v>
      </c>
      <c r="E7" s="502" t="s">
        <v>47</v>
      </c>
      <c r="F7" s="500" t="s">
        <v>48</v>
      </c>
      <c r="G7" s="501" t="s">
        <v>49</v>
      </c>
      <c r="H7" s="502" t="s">
        <v>47</v>
      </c>
      <c r="I7" s="500" t="s">
        <v>48</v>
      </c>
      <c r="J7" s="501" t="s">
        <v>49</v>
      </c>
      <c r="K7" s="502" t="s">
        <v>47</v>
      </c>
      <c r="L7" s="500" t="s">
        <v>48</v>
      </c>
      <c r="M7" s="501" t="s">
        <v>49</v>
      </c>
      <c r="N7" s="502" t="s">
        <v>47</v>
      </c>
      <c r="O7" s="500" t="s">
        <v>48</v>
      </c>
      <c r="P7" s="501" t="s">
        <v>49</v>
      </c>
      <c r="Q7" s="502" t="s">
        <v>47</v>
      </c>
      <c r="R7" s="500" t="s">
        <v>48</v>
      </c>
      <c r="S7" s="501" t="s">
        <v>49</v>
      </c>
      <c r="T7" s="501" t="s">
        <v>50</v>
      </c>
    </row>
    <row r="8" spans="1:31">
      <c r="A8" s="503" t="s">
        <v>51</v>
      </c>
      <c r="B8" s="504"/>
      <c r="C8" s="504"/>
      <c r="D8" s="505"/>
      <c r="E8" s="506"/>
      <c r="F8" s="504"/>
      <c r="G8" s="505"/>
      <c r="H8" s="506"/>
      <c r="I8" s="504"/>
      <c r="J8" s="504"/>
      <c r="K8" s="506"/>
      <c r="L8" s="504"/>
      <c r="M8" s="507"/>
      <c r="N8" s="506"/>
      <c r="O8" s="504"/>
      <c r="P8" s="507"/>
      <c r="Q8" s="506"/>
      <c r="R8" s="504"/>
      <c r="S8" s="507"/>
      <c r="T8" s="508"/>
    </row>
    <row r="9" spans="1:31">
      <c r="A9" s="69" t="s">
        <v>8</v>
      </c>
      <c r="B9" s="82"/>
      <c r="C9" s="265">
        <f>B9*(INDEX('Ex ante LI &amp; Eligibility Stats'!$A:$M,MATCH('Program MW '!$A9,'Ex ante LI &amp; Eligibility Stats'!$A:$A,0),MATCH('Program MW '!C$6,'Ex ante LI &amp; Eligibility Stats'!$A$8:$M$8,0))/1000)</f>
        <v>0</v>
      </c>
      <c r="D9" s="261">
        <f>B9*(INDEX('Ex post LI &amp; Eligibility Stats'!$A:$N,MATCH($A9,'Ex post LI &amp; Eligibility Stats'!$A:$A,0),MATCH('Program MW '!C$6,'Ex post LI &amp; Eligibility Stats'!$A$8:$N$8,0))/1000)</f>
        <v>0</v>
      </c>
      <c r="E9" s="13"/>
      <c r="F9" s="261">
        <f>E9*(INDEX('Ex ante LI &amp; Eligibility Stats'!$A:$M,MATCH('Program MW '!$A9,'Ex ante LI &amp; Eligibility Stats'!$A:$A,0),MATCH('Program MW '!F$6,'Ex ante LI &amp; Eligibility Stats'!$A$8:$M$8,0))/1000)</f>
        <v>0</v>
      </c>
      <c r="G9" s="261">
        <f>E9*(INDEX('Ex post LI &amp; Eligibility Stats'!$A:$N,MATCH($A9,'Ex post LI &amp; Eligibility Stats'!$A:$A,0),MATCH('Program MW '!F$6,'Ex post LI &amp; Eligibility Stats'!$A$8:$N$8,0))/1000)</f>
        <v>0</v>
      </c>
      <c r="H9" s="13"/>
      <c r="I9" s="261">
        <f>H9*(INDEX('Ex ante LI &amp; Eligibility Stats'!$A:$M,MATCH('Program MW '!$A9,'Ex ante LI &amp; Eligibility Stats'!$A:$A,0),MATCH('Program MW '!I$6,'Ex ante LI &amp; Eligibility Stats'!$A$8:$M$8,0))/1000)</f>
        <v>0</v>
      </c>
      <c r="J9" s="261">
        <f>H9*(INDEX('Ex post LI &amp; Eligibility Stats'!$A:$N,MATCH($A9,'Ex post LI &amp; Eligibility Stats'!$A:$A,0),MATCH('Program MW '!I$6,'Ex post LI &amp; Eligibility Stats'!$A$8:$N$8,0))/1000)</f>
        <v>0</v>
      </c>
      <c r="K9" s="13"/>
      <c r="L9" s="261">
        <f>K9*(INDEX('Ex ante LI &amp; Eligibility Stats'!$A:$M,MATCH('Program MW '!$A9,'Ex ante LI &amp; Eligibility Stats'!$A:$A,0),MATCH('Program MW '!L$6,'Ex ante LI &amp; Eligibility Stats'!$A$8:$M$8,0))/1000)</f>
        <v>0</v>
      </c>
      <c r="M9" s="261">
        <f>K9*(INDEX('Ex post LI &amp; Eligibility Stats'!$A:$N,MATCH($A9,'Ex post LI &amp; Eligibility Stats'!$A:$A,0),MATCH('Program MW '!L$6,'Ex post LI &amp; Eligibility Stats'!$A$8:$N$8,0))/1000)</f>
        <v>0</v>
      </c>
      <c r="N9" s="13"/>
      <c r="O9" s="261">
        <f>N9*(INDEX('Ex ante LI &amp; Eligibility Stats'!$A:$M,MATCH('Program MW '!$A9,'Ex ante LI &amp; Eligibility Stats'!$A:$A,0),MATCH('Program MW '!O$6,'Ex ante LI &amp; Eligibility Stats'!$A$8:$M$8,0))/1000)</f>
        <v>0</v>
      </c>
      <c r="P9" s="261">
        <f>N9*(INDEX('Ex post LI &amp; Eligibility Stats'!$A:$N,MATCH($A9,'Ex post LI &amp; Eligibility Stats'!$A:$A,0),MATCH('Program MW '!O$6,'Ex post LI &amp; Eligibility Stats'!$A$8:$N$8,0))/1000)</f>
        <v>0</v>
      </c>
      <c r="Q9" s="93"/>
      <c r="R9" s="261">
        <f>Q9*(INDEX('Ex ante LI &amp; Eligibility Stats'!$A:$M,MATCH('Program MW '!$A9,'Ex ante LI &amp; Eligibility Stats'!$A:$A,0),MATCH('Program MW '!R$6,'Ex ante LI &amp; Eligibility Stats'!$A$8:$M$8,0))/1000)</f>
        <v>0</v>
      </c>
      <c r="S9" s="261">
        <f>Q9*(INDEX('Ex post LI &amp; Eligibility Stats'!$A:$N,MATCH($A9,'Ex post LI &amp; Eligibility Stats'!$A:$A,0),MATCH('Program MW '!R$6,'Ex post LI &amp; Eligibility Stats'!$A$8:$N$8,0))/1000)</f>
        <v>0</v>
      </c>
      <c r="T9" s="4">
        <v>5276</v>
      </c>
    </row>
    <row r="10" spans="1:31" ht="13.5" thickBot="1">
      <c r="A10" s="136" t="s">
        <v>52</v>
      </c>
      <c r="B10" s="120">
        <f t="shared" ref="B10:Q10" si="0">SUM(B9:B9)</f>
        <v>0</v>
      </c>
      <c r="C10" s="131">
        <f t="shared" si="0"/>
        <v>0</v>
      </c>
      <c r="D10" s="131">
        <f t="shared" si="0"/>
        <v>0</v>
      </c>
      <c r="E10" s="1">
        <f t="shared" si="0"/>
        <v>0</v>
      </c>
      <c r="F10" s="172">
        <f t="shared" si="0"/>
        <v>0</v>
      </c>
      <c r="G10" s="172">
        <f t="shared" si="0"/>
        <v>0</v>
      </c>
      <c r="H10" s="1">
        <f t="shared" si="0"/>
        <v>0</v>
      </c>
      <c r="I10" s="172">
        <f t="shared" si="0"/>
        <v>0</v>
      </c>
      <c r="J10" s="172">
        <f t="shared" si="0"/>
        <v>0</v>
      </c>
      <c r="K10" s="1">
        <f>SUM(K9)</f>
        <v>0</v>
      </c>
      <c r="L10" s="172">
        <f t="shared" ref="L10:M10" si="1">SUM(L9:L9)</f>
        <v>0</v>
      </c>
      <c r="M10" s="172">
        <f t="shared" si="1"/>
        <v>0</v>
      </c>
      <c r="N10" s="1">
        <f t="shared" si="0"/>
        <v>0</v>
      </c>
      <c r="O10" s="172">
        <f t="shared" si="0"/>
        <v>0</v>
      </c>
      <c r="P10" s="172">
        <f t="shared" si="0"/>
        <v>0</v>
      </c>
      <c r="Q10" s="94">
        <f t="shared" si="0"/>
        <v>0</v>
      </c>
      <c r="R10" s="172">
        <f t="shared" ref="R10:S10" si="2">SUM(R9:R9)</f>
        <v>0</v>
      </c>
      <c r="S10" s="172">
        <f t="shared" si="2"/>
        <v>0</v>
      </c>
      <c r="T10" s="5"/>
    </row>
    <row r="11" spans="1:31" ht="13.5" thickTop="1">
      <c r="A11" s="503" t="s">
        <v>53</v>
      </c>
      <c r="B11" s="509"/>
      <c r="C11" s="130"/>
      <c r="D11" s="132"/>
      <c r="E11" s="510"/>
      <c r="F11" s="511"/>
      <c r="G11" s="137"/>
      <c r="H11" s="510"/>
      <c r="I11" s="512"/>
      <c r="J11" s="137"/>
      <c r="K11" s="510"/>
      <c r="L11" s="512"/>
      <c r="M11" s="137"/>
      <c r="N11" s="510"/>
      <c r="O11" s="513"/>
      <c r="P11" s="266"/>
      <c r="Q11" s="514"/>
      <c r="R11" s="512"/>
      <c r="S11" s="138"/>
      <c r="T11" s="508"/>
      <c r="Y11" s="6"/>
      <c r="Z11" s="6"/>
      <c r="AA11" s="6"/>
      <c r="AB11" s="6"/>
      <c r="AC11" s="6"/>
      <c r="AD11" s="6"/>
      <c r="AE11" s="6"/>
    </row>
    <row r="12" spans="1:31">
      <c r="A12" s="39" t="s">
        <v>11</v>
      </c>
      <c r="B12" s="515">
        <v>5372</v>
      </c>
      <c r="C12" s="261">
        <f>B12*(INDEX('Ex ante LI &amp; Eligibility Stats'!$A:$M,MATCH($A12,'Ex ante LI &amp; Eligibility Stats'!$A:$A,0),MATCH('Program MW '!C$6,'Ex ante LI &amp; Eligibility Stats'!$A$8:$M$8,0))/1000)</f>
        <v>0.75208000000000008</v>
      </c>
      <c r="D12" s="516">
        <f>B12*(INDEX('Ex post LI &amp; Eligibility Stats'!$A:$N,MATCH($A12,'Ex post LI &amp; Eligibility Stats'!$A:$A,0),MATCH('Program MW '!C$6,'Ex post LI &amp; Eligibility Stats'!$A$8:$N$8,0))/1000)</f>
        <v>2.5850449123358743</v>
      </c>
      <c r="E12" s="515"/>
      <c r="F12" s="517">
        <f>E12*(INDEX('Ex ante LI &amp; Eligibility Stats'!$A:$M,MATCH($A12,'Ex ante LI &amp; Eligibility Stats'!$A:$A,0),MATCH('Program MW '!F$6,'Ex ante LI &amp; Eligibility Stats'!$A$8:$M$8,0))/1000)</f>
        <v>0</v>
      </c>
      <c r="G12" s="516">
        <f>E12*(INDEX('Ex post LI &amp; Eligibility Stats'!$A:$N,MATCH($A12,'Ex post LI &amp; Eligibility Stats'!$A:$A,0),MATCH('Program MW '!F$6,'Ex post LI &amp; Eligibility Stats'!$A$8:$N$8,0))/1000)</f>
        <v>0</v>
      </c>
      <c r="H12" s="515"/>
      <c r="I12" s="261">
        <f>H12*(INDEX('Ex ante LI &amp; Eligibility Stats'!$A:$M,MATCH('Program MW '!$A12,'Ex ante LI &amp; Eligibility Stats'!$A:$A,0),MATCH('Program MW '!I$6,'Ex ante LI &amp; Eligibility Stats'!$A$8:$M$8,0))/1000)</f>
        <v>0</v>
      </c>
      <c r="J12" s="516">
        <f>H12*(INDEX('Ex post LI &amp; Eligibility Stats'!$A:$N,MATCH($A12,'Ex post LI &amp; Eligibility Stats'!$A:$A,0),MATCH('Program MW '!I$6,'Ex post LI &amp; Eligibility Stats'!$A$8:$N$8,0))/1000)</f>
        <v>0</v>
      </c>
      <c r="K12" s="515"/>
      <c r="L12" s="261">
        <f>K12*(INDEX('Ex ante LI &amp; Eligibility Stats'!$A:$M,MATCH('Program MW '!$A12,'Ex ante LI &amp; Eligibility Stats'!$A:$A,0),MATCH('Program MW '!L$6,'Ex ante LI &amp; Eligibility Stats'!$A$8:$M$8,0))/1000)</f>
        <v>0</v>
      </c>
      <c r="M12" s="516">
        <f>K12*(INDEX('Ex post LI &amp; Eligibility Stats'!$A:$N,MATCH($A12,'Ex post LI &amp; Eligibility Stats'!$A:$A,0),MATCH('Program MW '!L$6,'Ex post LI &amp; Eligibility Stats'!$A$8:$N$8,0))/1000)</f>
        <v>0</v>
      </c>
      <c r="N12" s="515"/>
      <c r="O12" s="261">
        <f>N12*(INDEX('Ex ante LI &amp; Eligibility Stats'!$A:$M,MATCH('Program MW '!$A12,'Ex ante LI &amp; Eligibility Stats'!$A:$A,0),MATCH('Program MW '!O$6,'Ex ante LI &amp; Eligibility Stats'!$A$8:$M$8,0))/1000)</f>
        <v>0</v>
      </c>
      <c r="P12" s="516">
        <f>N12*(INDEX('Ex post LI &amp; Eligibility Stats'!$A:$N,MATCH($A12,'Ex post LI &amp; Eligibility Stats'!$A:$A,0),MATCH('Program MW '!O$6,'Ex post LI &amp; Eligibility Stats'!$A$8:$N$8,0))/1000)</f>
        <v>0</v>
      </c>
      <c r="Q12" s="515"/>
      <c r="R12" s="261">
        <f>Q12*(INDEX('Ex ante LI &amp; Eligibility Stats'!$A:$M,MATCH('Program MW '!$A12,'Ex ante LI &amp; Eligibility Stats'!$A:$A,0),MATCH('Program MW '!R$6,'Ex ante LI &amp; Eligibility Stats'!$A$8:$M$8,0))/1000)</f>
        <v>0</v>
      </c>
      <c r="S12" s="516">
        <f>Q12*(INDEX('Ex post LI &amp; Eligibility Stats'!$A:$N,MATCH($A12,'Ex post LI &amp; Eligibility Stats'!$A:$A,0),MATCH('Program MW '!R$6,'Ex post LI &amp; Eligibility Stats'!$A$8:$N$8,0))/1000)</f>
        <v>0</v>
      </c>
      <c r="T12" s="518">
        <v>138123</v>
      </c>
      <c r="U12" s="6"/>
      <c r="V12" s="6"/>
      <c r="W12" s="6"/>
      <c r="X12" s="6"/>
      <c r="Y12" s="6"/>
      <c r="Z12" s="6"/>
      <c r="AA12" s="6"/>
      <c r="AB12" s="6"/>
      <c r="AC12" s="6"/>
      <c r="AD12" s="6"/>
      <c r="AE12" s="6"/>
    </row>
    <row r="13" spans="1:31" ht="13.5">
      <c r="A13" s="152" t="s">
        <v>54</v>
      </c>
      <c r="B13" s="153">
        <v>0</v>
      </c>
      <c r="C13" s="261">
        <v>0</v>
      </c>
      <c r="D13" s="262">
        <v>0</v>
      </c>
      <c r="E13" s="153"/>
      <c r="F13" s="261">
        <v>0</v>
      </c>
      <c r="G13" s="262">
        <v>0</v>
      </c>
      <c r="H13" s="153"/>
      <c r="I13" s="261">
        <v>0</v>
      </c>
      <c r="J13" s="262">
        <v>0</v>
      </c>
      <c r="K13" s="153"/>
      <c r="L13" s="261">
        <v>0</v>
      </c>
      <c r="M13" s="262">
        <v>0</v>
      </c>
      <c r="N13" s="153"/>
      <c r="O13" s="261">
        <v>0</v>
      </c>
      <c r="P13" s="262">
        <v>0</v>
      </c>
      <c r="Q13" s="153"/>
      <c r="R13" s="261">
        <v>0</v>
      </c>
      <c r="S13" s="262">
        <v>0</v>
      </c>
      <c r="T13" s="4"/>
      <c r="U13" s="6"/>
      <c r="V13" s="6"/>
      <c r="W13" s="6"/>
      <c r="X13" s="6"/>
      <c r="Y13" s="6"/>
      <c r="Z13" s="6"/>
      <c r="AA13" s="6"/>
      <c r="AB13" s="6"/>
      <c r="AC13" s="6"/>
      <c r="AD13" s="6"/>
      <c r="AE13" s="6"/>
    </row>
    <row r="14" spans="1:31">
      <c r="A14" s="216" t="s">
        <v>17</v>
      </c>
      <c r="B14" s="124"/>
      <c r="C14" s="261">
        <f>B14*(INDEX('Ex ante LI &amp; Eligibility Stats'!$A:$M,MATCH($A14,'Ex ante LI &amp; Eligibility Stats'!$A:$A,0),MATCH('Program MW '!C$6,'Ex ante LI &amp; Eligibility Stats'!$A$8:$M$8,0))/1000)</f>
        <v>0</v>
      </c>
      <c r="D14" s="262">
        <f>B14*(INDEX('Ex post LI &amp; Eligibility Stats'!$A:$N,MATCH($A14,'Ex post LI &amp; Eligibility Stats'!$A:$A,0),MATCH('Program MW '!C$6,'Ex post LI &amp; Eligibility Stats'!$A$8:$N$8,0))/1000)</f>
        <v>0</v>
      </c>
      <c r="E14" s="124"/>
      <c r="F14" s="261">
        <f>E14*(INDEX('Ex ante LI &amp; Eligibility Stats'!$A:$M,MATCH($A14,'Ex ante LI &amp; Eligibility Stats'!$A:$A,0),MATCH('Program MW '!F$6,'Ex ante LI &amp; Eligibility Stats'!$A$8:$M$8,0))/1000)</f>
        <v>0</v>
      </c>
      <c r="G14" s="262">
        <f>E14*(INDEX('Ex post LI &amp; Eligibility Stats'!$A:$N,MATCH($A14,'Ex post LI &amp; Eligibility Stats'!$A:$A,0),MATCH('Program MW '!F$6,'Ex post LI &amp; Eligibility Stats'!$A$8:$N$8,0))/1000)</f>
        <v>0</v>
      </c>
      <c r="H14" s="124"/>
      <c r="I14" s="261">
        <f>H14*(INDEX('Ex ante LI &amp; Eligibility Stats'!$A:$M,MATCH('Program MW '!$A14,'Ex ante LI &amp; Eligibility Stats'!$A:$A,0),MATCH('Program MW '!I$6,'Ex ante LI &amp; Eligibility Stats'!$A$8:$M$8,0))/1000)</f>
        <v>0</v>
      </c>
      <c r="J14" s="262">
        <f>H14*(INDEX('Ex post LI &amp; Eligibility Stats'!$A:$N,MATCH($A14,'Ex post LI &amp; Eligibility Stats'!$A:$A,0),MATCH('Program MW '!I$6,'Ex post LI &amp; Eligibility Stats'!$A$8:$N$8,0))/1000)</f>
        <v>0</v>
      </c>
      <c r="K14" s="124"/>
      <c r="L14" s="261">
        <f>K14*(INDEX('Ex ante LI &amp; Eligibility Stats'!$A:$M,MATCH('Program MW '!$A14,'Ex ante LI &amp; Eligibility Stats'!$A:$A,0),MATCH('Program MW '!L$6,'Ex ante LI &amp; Eligibility Stats'!$A$8:$M$8,0))/1000)</f>
        <v>0</v>
      </c>
      <c r="M14" s="262">
        <f>K14*(INDEX('Ex post LI &amp; Eligibility Stats'!$A:$N,MATCH($A14,'Ex post LI &amp; Eligibility Stats'!$A:$A,0),MATCH('Program MW '!L$6,'Ex post LI &amp; Eligibility Stats'!$A$8:$N$8,0))/1000)</f>
        <v>0</v>
      </c>
      <c r="N14" s="124"/>
      <c r="O14" s="261">
        <f>N14*(INDEX('Ex ante LI &amp; Eligibility Stats'!$A:$M,MATCH('Program MW '!$A14,'Ex ante LI &amp; Eligibility Stats'!$A:$A,0),MATCH('Program MW '!O$6,'Ex ante LI &amp; Eligibility Stats'!$A$8:$M$8,0))/1000)</f>
        <v>0</v>
      </c>
      <c r="P14" s="262">
        <f>N14*(INDEX('Ex post LI &amp; Eligibility Stats'!$A:$N,MATCH($A14,'Ex post LI &amp; Eligibility Stats'!$A:$A,0),MATCH('Program MW '!O$6,'Ex post LI &amp; Eligibility Stats'!$A$8:$N$8,0))/1000)</f>
        <v>0</v>
      </c>
      <c r="Q14" s="124"/>
      <c r="R14" s="261">
        <f>Q14*(INDEX('Ex ante LI &amp; Eligibility Stats'!$A:$M,MATCH('Program MW '!$A14,'Ex ante LI &amp; Eligibility Stats'!$A:$A,0),MATCH('Program MW '!R$6,'Ex ante LI &amp; Eligibility Stats'!$A$8:$M$8,0))/1000)</f>
        <v>0</v>
      </c>
      <c r="S14" s="262">
        <f>Q14*(INDEX('Ex post LI &amp; Eligibility Stats'!$A:$N,MATCH($A14,'Ex post LI &amp; Eligibility Stats'!$A:$A,0),MATCH('Program MW '!R$6,'Ex post LI &amp; Eligibility Stats'!$A$8:$N$8,0))/1000)</f>
        <v>0</v>
      </c>
      <c r="T14" s="4">
        <v>663393.5</v>
      </c>
      <c r="U14" s="6"/>
      <c r="V14" s="6"/>
      <c r="W14" s="6"/>
      <c r="X14" s="6"/>
      <c r="Y14" s="6"/>
      <c r="Z14" s="6"/>
      <c r="AA14" s="6"/>
      <c r="AB14" s="6"/>
      <c r="AC14" s="6"/>
      <c r="AD14" s="6"/>
      <c r="AE14" s="6"/>
    </row>
    <row r="15" spans="1:31">
      <c r="A15" s="122" t="s">
        <v>20</v>
      </c>
      <c r="B15" s="124"/>
      <c r="C15" s="261">
        <f>B15*(INDEX('Ex ante LI &amp; Eligibility Stats'!$A:$M,MATCH($A15,'Ex ante LI &amp; Eligibility Stats'!$A:$A,0),MATCH('Program MW '!C$6,'Ex ante LI &amp; Eligibility Stats'!$A$8:$M$8,0))/1000)</f>
        <v>0</v>
      </c>
      <c r="D15" s="262">
        <f>B15*(INDEX('Ex post LI &amp; Eligibility Stats'!$A:$N,MATCH($A15,'Ex post LI &amp; Eligibility Stats'!$A:$A,0),MATCH('Program MW '!C$6,'Ex post LI &amp; Eligibility Stats'!$A$8:$N$8,0))/1000)</f>
        <v>0</v>
      </c>
      <c r="E15" s="124"/>
      <c r="F15" s="261">
        <f>E15*(INDEX('Ex ante LI &amp; Eligibility Stats'!$A:$M,MATCH($A15,'Ex ante LI &amp; Eligibility Stats'!$A:$A,0),MATCH('Program MW '!F$6,'Ex ante LI &amp; Eligibility Stats'!$A$8:$M$8,0))/1000)</f>
        <v>0</v>
      </c>
      <c r="G15" s="262">
        <f>E15*(INDEX('Ex post LI &amp; Eligibility Stats'!$A:$N,MATCH($A15,'Ex post LI &amp; Eligibility Stats'!$A:$A,0),MATCH('Program MW '!F$6,'Ex post LI &amp; Eligibility Stats'!$A$8:$N$8,0))/1000)</f>
        <v>0</v>
      </c>
      <c r="H15" s="124"/>
      <c r="I15" s="261">
        <f>H15*(INDEX('Ex ante LI &amp; Eligibility Stats'!$A:$M,MATCH('Program MW '!$A15,'Ex ante LI &amp; Eligibility Stats'!$A:$A,0),MATCH('Program MW '!I$6,'Ex ante LI &amp; Eligibility Stats'!$A$8:$M$8,0))/1000)</f>
        <v>0</v>
      </c>
      <c r="J15" s="262">
        <f>H15*(INDEX('Ex post LI &amp; Eligibility Stats'!$A:$N,MATCH($A15,'Ex post LI &amp; Eligibility Stats'!$A:$A,0),MATCH('Program MW '!I$6,'Ex post LI &amp; Eligibility Stats'!$A$8:$N$8,0))/1000)</f>
        <v>0</v>
      </c>
      <c r="K15" s="124"/>
      <c r="L15" s="261">
        <f>K15*(INDEX('Ex ante LI &amp; Eligibility Stats'!$A:$M,MATCH('Program MW '!$A15,'Ex ante LI &amp; Eligibility Stats'!$A:$A,0),MATCH('Program MW '!L$6,'Ex ante LI &amp; Eligibility Stats'!$A$8:$M$8,0))/1000)</f>
        <v>0</v>
      </c>
      <c r="M15" s="262">
        <f>K15*(INDEX('Ex post LI &amp; Eligibility Stats'!$A:$N,MATCH($A15,'Ex post LI &amp; Eligibility Stats'!$A:$A,0),MATCH('Program MW '!L$6,'Ex post LI &amp; Eligibility Stats'!$A$8:$N$8,0))/1000)</f>
        <v>0</v>
      </c>
      <c r="N15" s="124"/>
      <c r="O15" s="261">
        <f>N15*(INDEX('Ex ante LI &amp; Eligibility Stats'!$A:$M,MATCH('Program MW '!$A15,'Ex ante LI &amp; Eligibility Stats'!$A:$A,0),MATCH('Program MW '!O$6,'Ex ante LI &amp; Eligibility Stats'!$A$8:$M$8,0))/1000)</f>
        <v>0</v>
      </c>
      <c r="P15" s="262">
        <f>N15*(INDEX('Ex post LI &amp; Eligibility Stats'!$A:$N,MATCH($A15,'Ex post LI &amp; Eligibility Stats'!$A:$A,0),MATCH('Program MW '!O$6,'Ex post LI &amp; Eligibility Stats'!$A$8:$N$8,0))/1000)</f>
        <v>0</v>
      </c>
      <c r="Q15" s="124"/>
      <c r="R15" s="261">
        <f>Q15*(INDEX('Ex ante LI &amp; Eligibility Stats'!$A:$M,MATCH('Program MW '!$A15,'Ex ante LI &amp; Eligibility Stats'!$A:$A,0),MATCH('Program MW '!R$6,'Ex ante LI &amp; Eligibility Stats'!$A$8:$M$8,0))/1000)</f>
        <v>0</v>
      </c>
      <c r="S15" s="262">
        <f>Q15*(INDEX('Ex post LI &amp; Eligibility Stats'!$A:$N,MATCH($A15,'Ex post LI &amp; Eligibility Stats'!$A:$A,0),MATCH('Program MW '!R$6,'Ex post LI &amp; Eligibility Stats'!$A$8:$N$8,0))/1000)</f>
        <v>0</v>
      </c>
      <c r="T15" s="4"/>
      <c r="U15" s="6"/>
      <c r="V15" s="6"/>
      <c r="W15" s="6"/>
      <c r="X15" s="6"/>
      <c r="Y15" s="6"/>
      <c r="Z15" s="6"/>
      <c r="AA15" s="6"/>
      <c r="AB15" s="6"/>
      <c r="AC15" s="6"/>
      <c r="AD15" s="6"/>
      <c r="AE15" s="6"/>
    </row>
    <row r="16" spans="1:31">
      <c r="A16" s="216" t="s">
        <v>21</v>
      </c>
      <c r="B16" s="93">
        <v>8805</v>
      </c>
      <c r="C16" s="261">
        <f>B16*(INDEX('Ex ante LI &amp; Eligibility Stats'!$A:$M,MATCH($A16,'Ex ante LI &amp; Eligibility Stats'!$A:$A,0),MATCH('Program MW '!C$6,'Ex ante LI &amp; Eligibility Stats'!$A$8:$M$8,0))/1000)</f>
        <v>0</v>
      </c>
      <c r="D16" s="262">
        <f>B16*(INDEX('Ex post LI &amp; Eligibility Stats'!$A:$N,MATCH($A16,'Ex post LI &amp; Eligibility Stats'!$A:$A,0),MATCH('Program MW '!C$6,'Ex post LI &amp; Eligibility Stats'!$A$8:$N$8,0))/1000)</f>
        <v>1.1810930145000003</v>
      </c>
      <c r="E16" s="93"/>
      <c r="F16" s="261">
        <f>E16*(INDEX('Ex ante LI &amp; Eligibility Stats'!$A:$M,MATCH($A16,'Ex ante LI &amp; Eligibility Stats'!$A:$A,0),MATCH('Program MW '!F$6,'Ex ante LI &amp; Eligibility Stats'!$A$8:$M$8,0))/1000)</f>
        <v>0</v>
      </c>
      <c r="G16" s="262">
        <f>E16*(INDEX('Ex post LI &amp; Eligibility Stats'!$A:$N,MATCH($A16,'Ex post LI &amp; Eligibility Stats'!$A:$A,0),MATCH('Program MW '!F$6,'Ex post LI &amp; Eligibility Stats'!$A$8:$N$8,0))/1000)</f>
        <v>0</v>
      </c>
      <c r="H16" s="93"/>
      <c r="I16" s="261">
        <f>H16*(INDEX('Ex ante LI &amp; Eligibility Stats'!$A:$M,MATCH('Program MW '!$A16,'Ex ante LI &amp; Eligibility Stats'!$A:$A,0),MATCH('Program MW '!I$6,'Ex ante LI &amp; Eligibility Stats'!$A$8:$M$8,0))/1000)</f>
        <v>0</v>
      </c>
      <c r="J16" s="262">
        <f>H16*(INDEX('Ex post LI &amp; Eligibility Stats'!$A:$N,MATCH($A16,'Ex post LI &amp; Eligibility Stats'!$A:$A,0),MATCH('Program MW '!I$6,'Ex post LI &amp; Eligibility Stats'!$A$8:$N$8,0))/1000)</f>
        <v>0</v>
      </c>
      <c r="K16" s="448"/>
      <c r="L16" s="261">
        <f>K16*(INDEX('Ex ante LI &amp; Eligibility Stats'!$A:$M,MATCH('Program MW '!$A16,'Ex ante LI &amp; Eligibility Stats'!$A:$A,0),MATCH('Program MW '!L$6,'Ex ante LI &amp; Eligibility Stats'!$A$8:$M$8,0))/1000)</f>
        <v>0</v>
      </c>
      <c r="M16" s="262">
        <f>K16*(INDEX('Ex post LI &amp; Eligibility Stats'!$A:$N,MATCH($A16,'Ex post LI &amp; Eligibility Stats'!$A:$A,0),MATCH('Program MW '!L$6,'Ex post LI &amp; Eligibility Stats'!$A$8:$N$8,0))/1000)</f>
        <v>0</v>
      </c>
      <c r="N16" s="93"/>
      <c r="O16" s="261">
        <f>N16*(INDEX('Ex ante LI &amp; Eligibility Stats'!$A:$M,MATCH('Program MW '!$A16,'Ex ante LI &amp; Eligibility Stats'!$A:$A,0),MATCH('Program MW '!O$6,'Ex ante LI &amp; Eligibility Stats'!$A$8:$M$8,0))/1000)</f>
        <v>0</v>
      </c>
      <c r="P16" s="262">
        <f>N16*(INDEX('Ex post LI &amp; Eligibility Stats'!$A:$N,MATCH($A16,'Ex post LI &amp; Eligibility Stats'!$A:$A,0),MATCH('Program MW '!O$6,'Ex post LI &amp; Eligibility Stats'!$A$8:$N$8,0))/1000)</f>
        <v>0</v>
      </c>
      <c r="Q16" s="93"/>
      <c r="R16" s="261">
        <f>Q16*(INDEX('Ex ante LI &amp; Eligibility Stats'!$A:$M,MATCH('Program MW '!$A16,'Ex ante LI &amp; Eligibility Stats'!$A:$A,0),MATCH('Program MW '!R$6,'Ex ante LI &amp; Eligibility Stats'!$A$8:$M$8,0))/1000)</f>
        <v>0</v>
      </c>
      <c r="S16" s="262">
        <f>Q16*(INDEX('Ex post LI &amp; Eligibility Stats'!$A:$N,MATCH($A16,'Ex post LI &amp; Eligibility Stats'!$A:$A,0),MATCH('Program MW '!R$6,'Ex post LI &amp; Eligibility Stats'!$A$8:$N$8,0))/1000)</f>
        <v>0</v>
      </c>
      <c r="T16" s="4">
        <v>157189</v>
      </c>
      <c r="U16" s="6"/>
      <c r="V16" s="6"/>
      <c r="W16" s="6"/>
      <c r="X16" s="6"/>
      <c r="Y16" s="6"/>
      <c r="Z16" s="6"/>
      <c r="AA16" s="6"/>
      <c r="AB16" s="6"/>
      <c r="AC16" s="6"/>
      <c r="AD16" s="6"/>
      <c r="AE16" s="6"/>
    </row>
    <row r="17" spans="1:31">
      <c r="A17" s="216" t="s">
        <v>23</v>
      </c>
      <c r="B17" s="93">
        <v>2552</v>
      </c>
      <c r="C17" s="261">
        <f>B17*(INDEX('Ex ante LI &amp; Eligibility Stats'!$A:$M,MATCH($A17,'Ex ante LI &amp; Eligibility Stats'!$A:$A,0),MATCH('Program MW '!C$6,'Ex ante LI &amp; Eligibility Stats'!$A$8:$M$8,0))/1000)</f>
        <v>0</v>
      </c>
      <c r="D17" s="262">
        <f>B17*(INDEX('Ex post LI &amp; Eligibility Stats'!$A:$N,MATCH($A17,'Ex post LI &amp; Eligibility Stats'!$A:$A,0),MATCH('Program MW '!C$6,'Ex post LI &amp; Eligibility Stats'!$A$8:$N$8,0))/1000)</f>
        <v>0.12592665359999999</v>
      </c>
      <c r="E17" s="93"/>
      <c r="F17" s="261">
        <f>E17*(INDEX('Ex ante LI &amp; Eligibility Stats'!$A:$M,MATCH($A17,'Ex ante LI &amp; Eligibility Stats'!$A:$A,0),MATCH('Program MW '!F$6,'Ex ante LI &amp; Eligibility Stats'!$A$8:$M$8,0))/1000)</f>
        <v>0</v>
      </c>
      <c r="G17" s="262">
        <f>E17*(INDEX('Ex post LI &amp; Eligibility Stats'!$A:$N,MATCH($A17,'Ex post LI &amp; Eligibility Stats'!$A:$A,0),MATCH('Program MW '!F$6,'Ex post LI &amp; Eligibility Stats'!$A$8:$N$8,0))/1000)</f>
        <v>0</v>
      </c>
      <c r="H17" s="93"/>
      <c r="I17" s="261">
        <f>H17*(INDEX('Ex ante LI &amp; Eligibility Stats'!$A:$M,MATCH('Program MW '!$A17,'Ex ante LI &amp; Eligibility Stats'!$A:$A,0),MATCH('Program MW '!I$6,'Ex ante LI &amp; Eligibility Stats'!$A$8:$M$8,0))/1000)</f>
        <v>0</v>
      </c>
      <c r="J17" s="262">
        <f>H17*(INDEX('Ex post LI &amp; Eligibility Stats'!$A:$N,MATCH($A17,'Ex post LI &amp; Eligibility Stats'!$A:$A,0),MATCH('Program MW '!I$6,'Ex post LI &amp; Eligibility Stats'!$A$8:$N$8,0))/1000)</f>
        <v>0</v>
      </c>
      <c r="K17" s="448"/>
      <c r="L17" s="261">
        <f>K17*(INDEX('Ex ante LI &amp; Eligibility Stats'!$A:$M,MATCH('Program MW '!$A17,'Ex ante LI &amp; Eligibility Stats'!$A:$A,0),MATCH('Program MW '!L$6,'Ex ante LI &amp; Eligibility Stats'!$A$8:$M$8,0))/1000)</f>
        <v>0</v>
      </c>
      <c r="M17" s="262">
        <f>K17*(INDEX('Ex post LI &amp; Eligibility Stats'!$A:$N,MATCH($A17,'Ex post LI &amp; Eligibility Stats'!$A:$A,0),MATCH('Program MW '!L$6,'Ex post LI &amp; Eligibility Stats'!$A$8:$N$8,0))/1000)</f>
        <v>0</v>
      </c>
      <c r="N17" s="93"/>
      <c r="O17" s="261">
        <f>N17*(INDEX('Ex ante LI &amp; Eligibility Stats'!$A:$M,MATCH('Program MW '!$A17,'Ex ante LI &amp; Eligibility Stats'!$A:$A,0),MATCH('Program MW '!O$6,'Ex ante LI &amp; Eligibility Stats'!$A$8:$M$8,0))/1000)</f>
        <v>0</v>
      </c>
      <c r="P17" s="262">
        <f>N17*(INDEX('Ex post LI &amp; Eligibility Stats'!$A:$N,MATCH($A17,'Ex post LI &amp; Eligibility Stats'!$A:$A,0),MATCH('Program MW '!O$6,'Ex post LI &amp; Eligibility Stats'!$A$8:$N$8,0))/1000)</f>
        <v>0</v>
      </c>
      <c r="Q17" s="93"/>
      <c r="R17" s="261">
        <f>Q17*(INDEX('Ex ante LI &amp; Eligibility Stats'!$A:$M,MATCH('Program MW '!$A17,'Ex ante LI &amp; Eligibility Stats'!$A:$A,0),MATCH('Program MW '!R$6,'Ex ante LI &amp; Eligibility Stats'!$A$8:$M$8,0))/1000)</f>
        <v>0</v>
      </c>
      <c r="S17" s="262">
        <f>Q17*(INDEX('Ex post LI &amp; Eligibility Stats'!$A:$N,MATCH($A17,'Ex post LI &amp; Eligibility Stats'!$A:$A,0),MATCH('Program MW '!R$6,'Ex post LI &amp; Eligibility Stats'!$A$8:$N$8,0))/1000)</f>
        <v>0</v>
      </c>
      <c r="T17" s="4">
        <v>157189</v>
      </c>
      <c r="U17" s="6"/>
      <c r="V17" s="6"/>
      <c r="W17" s="6"/>
      <c r="X17" s="6"/>
      <c r="Y17" s="6"/>
      <c r="Z17" s="6"/>
      <c r="AA17" s="6"/>
      <c r="AB17" s="6"/>
      <c r="AC17" s="6"/>
      <c r="AD17" s="6"/>
      <c r="AE17" s="6"/>
    </row>
    <row r="18" spans="1:31">
      <c r="A18" s="122" t="s">
        <v>24</v>
      </c>
      <c r="B18" s="124"/>
      <c r="C18" s="261">
        <f>B18*(INDEX('Ex ante LI &amp; Eligibility Stats'!$A:$M,MATCH($A18,'Ex ante LI &amp; Eligibility Stats'!$A:$A,0),MATCH('Program MW '!C$6,'Ex ante LI &amp; Eligibility Stats'!$A$8:$M$8,0))/1000)</f>
        <v>0</v>
      </c>
      <c r="D18" s="262">
        <f>B18*(INDEX('Ex post LI &amp; Eligibility Stats'!$A:$N,MATCH($A18,'Ex post LI &amp; Eligibility Stats'!$A:$A,0),MATCH('Program MW '!C$6,'Ex post LI &amp; Eligibility Stats'!$A$8:$N$8,0))/1000)</f>
        <v>0</v>
      </c>
      <c r="E18" s="124"/>
      <c r="F18" s="261">
        <f>E18*(INDEX('Ex ante LI &amp; Eligibility Stats'!$A:$M,MATCH($A18,'Ex ante LI &amp; Eligibility Stats'!$A:$A,0),MATCH('Program MW '!F$6,'Ex ante LI &amp; Eligibility Stats'!$A$8:$M$8,0))/1000)</f>
        <v>0</v>
      </c>
      <c r="G18" s="262">
        <f>E18*(INDEX('Ex post LI &amp; Eligibility Stats'!$A:$N,MATCH($A18,'Ex post LI &amp; Eligibility Stats'!$A:$A,0),MATCH('Program MW '!F$6,'Ex post LI &amp; Eligibility Stats'!$A$8:$N$8,0))/1000)</f>
        <v>0</v>
      </c>
      <c r="H18" s="124"/>
      <c r="I18" s="261">
        <f>H18*(INDEX('Ex ante LI &amp; Eligibility Stats'!$A:$M,MATCH('Program MW '!$A18,'Ex ante LI &amp; Eligibility Stats'!$A:$A,0),MATCH('Program MW '!I$6,'Ex ante LI &amp; Eligibility Stats'!$A$8:$M$8,0))/1000)</f>
        <v>0</v>
      </c>
      <c r="J18" s="262">
        <f>H18*(INDEX('Ex post LI &amp; Eligibility Stats'!$A:$N,MATCH($A18,'Ex post LI &amp; Eligibility Stats'!$A:$A,0),MATCH('Program MW '!I$6,'Ex post LI &amp; Eligibility Stats'!$A$8:$N$8,0))/1000)</f>
        <v>0</v>
      </c>
      <c r="K18" s="124"/>
      <c r="L18" s="261">
        <f>K18*(INDEX('Ex ante LI &amp; Eligibility Stats'!$A:$M,MATCH('Program MW '!$A18,'Ex ante LI &amp; Eligibility Stats'!$A:$A,0),MATCH('Program MW '!L$6,'Ex ante LI &amp; Eligibility Stats'!$A$8:$M$8,0))/1000)</f>
        <v>0</v>
      </c>
      <c r="M18" s="262">
        <f>K18*(INDEX('Ex post LI &amp; Eligibility Stats'!$A:$N,MATCH($A18,'Ex post LI &amp; Eligibility Stats'!$A:$A,0),MATCH('Program MW '!L$6,'Ex post LI &amp; Eligibility Stats'!$A$8:$N$8,0))/1000)</f>
        <v>0</v>
      </c>
      <c r="N18" s="124"/>
      <c r="O18" s="261">
        <f>N18*(INDEX('Ex ante LI &amp; Eligibility Stats'!$A:$M,MATCH('Program MW '!$A18,'Ex ante LI &amp; Eligibility Stats'!$A:$A,0),MATCH('Program MW '!O$6,'Ex ante LI &amp; Eligibility Stats'!$A$8:$M$8,0))/1000)</f>
        <v>0</v>
      </c>
      <c r="P18" s="262">
        <f>N18*(INDEX('Ex post LI &amp; Eligibility Stats'!$A:$N,MATCH($A18,'Ex post LI &amp; Eligibility Stats'!$A:$A,0),MATCH('Program MW '!O$6,'Ex post LI &amp; Eligibility Stats'!$A$8:$N$8,0))/1000)</f>
        <v>0</v>
      </c>
      <c r="Q18" s="124"/>
      <c r="R18" s="261">
        <f>Q18*(INDEX('Ex ante LI &amp; Eligibility Stats'!$A:$M,MATCH('Program MW '!$A18,'Ex ante LI &amp; Eligibility Stats'!$A:$A,0),MATCH('Program MW '!R$6,'Ex ante LI &amp; Eligibility Stats'!$A$8:$M$8,0))/1000)</f>
        <v>0</v>
      </c>
      <c r="S18" s="262">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122" t="s">
        <v>25</v>
      </c>
      <c r="B19" s="124"/>
      <c r="C19" s="261">
        <f>B19*(INDEX('Ex ante LI &amp; Eligibility Stats'!$A:$M,MATCH($A19,'Ex ante LI &amp; Eligibility Stats'!$A:$A,0),MATCH('Program MW '!C$6,'Ex ante LI &amp; Eligibility Stats'!$A$8:$M$8,0))/1000)</f>
        <v>0</v>
      </c>
      <c r="D19" s="262">
        <f>B19*(INDEX('Ex post LI &amp; Eligibility Stats'!$A:$N,MATCH($A19,'Ex post LI &amp; Eligibility Stats'!$A:$A,0),MATCH('Program MW '!C$6,'Ex post LI &amp; Eligibility Stats'!$A$8:$N$8,0))/1000)</f>
        <v>0</v>
      </c>
      <c r="E19" s="124"/>
      <c r="F19" s="261">
        <f>E19*(INDEX('Ex ante LI &amp; Eligibility Stats'!$A:$M,MATCH($A19,'Ex ante LI &amp; Eligibility Stats'!$A:$A,0),MATCH('Program MW '!F$6,'Ex ante LI &amp; Eligibility Stats'!$A$8:$M$8,0))/1000)</f>
        <v>0</v>
      </c>
      <c r="G19" s="262">
        <f>E19*(INDEX('Ex post LI &amp; Eligibility Stats'!$A:$N,MATCH($A19,'Ex post LI &amp; Eligibility Stats'!$A:$A,0),MATCH('Program MW '!F$6,'Ex post LI &amp; Eligibility Stats'!$A$8:$N$8,0))/1000)</f>
        <v>0</v>
      </c>
      <c r="H19" s="124"/>
      <c r="I19" s="261">
        <f>H19*(INDEX('Ex ante LI &amp; Eligibility Stats'!$A:$M,MATCH('Program MW '!$A19,'Ex ante LI &amp; Eligibility Stats'!$A:$A,0),MATCH('Program MW '!I$6,'Ex ante LI &amp; Eligibility Stats'!$A$8:$M$8,0))/1000)</f>
        <v>0</v>
      </c>
      <c r="J19" s="262">
        <f>H19*(INDEX('Ex post LI &amp; Eligibility Stats'!$A:$N,MATCH($A19,'Ex post LI &amp; Eligibility Stats'!$A:$A,0),MATCH('Program MW '!I$6,'Ex post LI &amp; Eligibility Stats'!$A$8:$N$8,0))/1000)</f>
        <v>0</v>
      </c>
      <c r="K19" s="124"/>
      <c r="L19" s="261">
        <f>K19*(INDEX('Ex ante LI &amp; Eligibility Stats'!$A:$M,MATCH('Program MW '!$A19,'Ex ante LI &amp; Eligibility Stats'!$A:$A,0),MATCH('Program MW '!L$6,'Ex ante LI &amp; Eligibility Stats'!$A$8:$M$8,0))/1000)</f>
        <v>0</v>
      </c>
      <c r="M19" s="262">
        <f>K19*(INDEX('Ex post LI &amp; Eligibility Stats'!$A:$N,MATCH($A19,'Ex post LI &amp; Eligibility Stats'!$A:$A,0),MATCH('Program MW '!L$6,'Ex post LI &amp; Eligibility Stats'!$A$8:$N$8,0))/1000)</f>
        <v>0</v>
      </c>
      <c r="N19" s="124"/>
      <c r="O19" s="261">
        <f>N19*(INDEX('Ex ante LI &amp; Eligibility Stats'!$A:$M,MATCH('Program MW '!$A19,'Ex ante LI &amp; Eligibility Stats'!$A:$A,0),MATCH('Program MW '!O$6,'Ex ante LI &amp; Eligibility Stats'!$A$8:$M$8,0))/1000)</f>
        <v>0</v>
      </c>
      <c r="P19" s="262">
        <f>N19*(INDEX('Ex post LI &amp; Eligibility Stats'!$A:$N,MATCH($A19,'Ex post LI &amp; Eligibility Stats'!$A:$A,0),MATCH('Program MW '!O$6,'Ex post LI &amp; Eligibility Stats'!$A$8:$N$8,0))/1000)</f>
        <v>0</v>
      </c>
      <c r="Q19" s="124"/>
      <c r="R19" s="261">
        <f>Q19*(INDEX('Ex ante LI &amp; Eligibility Stats'!$A:$M,MATCH('Program MW '!$A19,'Ex ante LI &amp; Eligibility Stats'!$A:$A,0),MATCH('Program MW '!R$6,'Ex ante LI &amp; Eligibility Stats'!$A$8:$M$8,0))/1000)</f>
        <v>0</v>
      </c>
      <c r="S19" s="262">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118" customFormat="1">
      <c r="A20" s="216" t="s">
        <v>55</v>
      </c>
      <c r="B20" s="153">
        <v>110</v>
      </c>
      <c r="C20" s="261">
        <v>0</v>
      </c>
      <c r="D20" s="262">
        <v>0</v>
      </c>
      <c r="E20" s="153"/>
      <c r="F20" s="261" t="s">
        <v>56</v>
      </c>
      <c r="G20" s="262" t="s">
        <v>56</v>
      </c>
      <c r="H20" s="153"/>
      <c r="I20" s="449">
        <f>H20*(INDEX('Ex ante LI &amp; Eligibility Stats'!$A:$M,MATCH('Program MW '!$A20,'Ex ante LI &amp; Eligibility Stats'!$A:$A,0),MATCH('Program MW '!I$6,'Ex ante LI &amp; Eligibility Stats'!$A$8:$M$8,0))/1000)</f>
        <v>0</v>
      </c>
      <c r="J20" s="262">
        <f>H20*(INDEX('Ex post LI &amp; Eligibility Stats'!$A:$N,MATCH($A20,'Ex post LI &amp; Eligibility Stats'!$A:$A,0),MATCH('Program MW '!I$6,'Ex post LI &amp; Eligibility Stats'!$A$8:$N$8,0))/1000)</f>
        <v>0</v>
      </c>
      <c r="K20" s="448"/>
      <c r="L20" s="261">
        <f>K20*(INDEX('Ex ante LI &amp; Eligibility Stats'!$A:$M,MATCH('Program MW '!$A20,'Ex ante LI &amp; Eligibility Stats'!$A:$A,0),MATCH('Program MW '!L$6,'Ex ante LI &amp; Eligibility Stats'!$A$8:$M$8,0))/1000)</f>
        <v>0</v>
      </c>
      <c r="M20" s="262">
        <f>K20*(INDEX('Ex post LI &amp; Eligibility Stats'!$A:$N,MATCH($A20,'Ex post LI &amp; Eligibility Stats'!$A:$A,0),MATCH('Program MW '!L$6,'Ex post LI &amp; Eligibility Stats'!$A$8:$N$8,0))/1000)</f>
        <v>0</v>
      </c>
      <c r="N20" s="153"/>
      <c r="O20" s="261">
        <f>N20*(INDEX('Ex ante LI &amp; Eligibility Stats'!$A:$M,MATCH('Program MW '!$A20,'Ex ante LI &amp; Eligibility Stats'!$A:$A,0),MATCH('Program MW '!O$6,'Ex ante LI &amp; Eligibility Stats'!$A$8:$M$8,0))/1000)</f>
        <v>0</v>
      </c>
      <c r="P20" s="262">
        <f>N20*(INDEX('Ex post LI &amp; Eligibility Stats'!$A:$N,MATCH($A20,'Ex post LI &amp; Eligibility Stats'!$A:$A,0),MATCH('Program MW '!O$6,'Ex post LI &amp; Eligibility Stats'!$A$8:$N$8,0))/1000)</f>
        <v>0</v>
      </c>
      <c r="Q20" s="153"/>
      <c r="R20" s="261">
        <f>Q20*(INDEX('Ex ante LI &amp; Eligibility Stats'!$A:$M,MATCH('Program MW '!$A20,'Ex ante LI &amp; Eligibility Stats'!$A:$A,0),MATCH('Program MW '!R$6,'Ex ante LI &amp; Eligibility Stats'!$A$8:$M$8,0))/1000)</f>
        <v>0</v>
      </c>
      <c r="S20" s="262">
        <f>Q20*(INDEX('Ex post LI &amp; Eligibility Stats'!$A:$N,MATCH($A20,'Ex post LI &amp; Eligibility Stats'!$A:$A,0),MATCH('Program MW '!R$6,'Ex post LI &amp; Eligibility Stats'!$A$8:$N$8,0))/1000)</f>
        <v>0</v>
      </c>
      <c r="T20" s="325"/>
      <c r="U20" s="326"/>
      <c r="V20" s="326"/>
      <c r="W20" s="326"/>
      <c r="X20" s="326"/>
      <c r="Y20" s="326"/>
      <c r="Z20" s="326"/>
      <c r="AA20" s="326"/>
      <c r="AB20" s="326"/>
      <c r="AC20" s="326"/>
      <c r="AD20" s="326"/>
      <c r="AE20" s="326"/>
    </row>
    <row r="21" spans="1:31">
      <c r="A21" s="122" t="s">
        <v>26</v>
      </c>
      <c r="B21" s="124">
        <v>50976</v>
      </c>
      <c r="C21" s="261">
        <f>B21*(INDEX('Ex ante LI &amp; Eligibility Stats'!$A:$M,MATCH($A21,'Ex ante LI &amp; Eligibility Stats'!$A:$A,0),MATCH('Program MW '!C$6,'Ex ante LI &amp; Eligibility Stats'!$A$8:$M$8,0))/1000)</f>
        <v>0.50975999999999999</v>
      </c>
      <c r="D21" s="262">
        <f>B21*(INDEX('Ex post LI &amp; Eligibility Stats'!$A:$N,MATCH($A21,'Ex post LI &amp; Eligibility Stats'!$A:$A,0),MATCH('Program MW '!C$6,'Ex post LI &amp; Eligibility Stats'!$A$8:$N$8,0))/1000)</f>
        <v>2.5469749924489515</v>
      </c>
      <c r="E21" s="124"/>
      <c r="F21" s="261">
        <f>E21*(INDEX('Ex ante LI &amp; Eligibility Stats'!$A:$M,MATCH($A21,'Ex ante LI &amp; Eligibility Stats'!$A:$A,0),MATCH('Program MW '!F$6,'Ex ante LI &amp; Eligibility Stats'!$A$8:$M$8,0))/1000)</f>
        <v>0</v>
      </c>
      <c r="G21" s="262">
        <f>E21*(INDEX('Ex post LI &amp; Eligibility Stats'!$A:$N,MATCH($A21,'Ex post LI &amp; Eligibility Stats'!$A:$A,0),MATCH('Program MW '!F$6,'Ex post LI &amp; Eligibility Stats'!$A$8:$N$8,0))/1000)</f>
        <v>0</v>
      </c>
      <c r="H21" s="124"/>
      <c r="I21" s="449">
        <f>H21*(INDEX('Ex ante LI &amp; Eligibility Stats'!$A:$M,MATCH('Program MW '!$A21,'Ex ante LI &amp; Eligibility Stats'!$A:$A,0),MATCH('Program MW '!I$6,'Ex ante LI &amp; Eligibility Stats'!$A$8:$M$8,0))/1000)</f>
        <v>0</v>
      </c>
      <c r="J21" s="262">
        <f>H21*(INDEX('Ex post LI &amp; Eligibility Stats'!$A:$N,MATCH($A21,'Ex post LI &amp; Eligibility Stats'!$A:$A,0),MATCH('Program MW '!I$6,'Ex post LI &amp; Eligibility Stats'!$A$8:$N$8,0))/1000)</f>
        <v>0</v>
      </c>
      <c r="K21" s="448"/>
      <c r="L21" s="261">
        <f>K21*(INDEX('Ex ante LI &amp; Eligibility Stats'!$A:$M,MATCH('Program MW '!$A21,'Ex ante LI &amp; Eligibility Stats'!$A:$A,0),MATCH('Program MW '!L$6,'Ex ante LI &amp; Eligibility Stats'!$A$8:$M$8,0))/1000)</f>
        <v>0</v>
      </c>
      <c r="M21" s="262">
        <f>K21*(INDEX('Ex post LI &amp; Eligibility Stats'!$A:$N,MATCH($A21,'Ex post LI &amp; Eligibility Stats'!$A:$A,0),MATCH('Program MW '!L$6,'Ex post LI &amp; Eligibility Stats'!$A$8:$N$8,0))/1000)</f>
        <v>0</v>
      </c>
      <c r="N21" s="124"/>
      <c r="O21" s="261">
        <f>N21*(INDEX('Ex ante LI &amp; Eligibility Stats'!$A:$M,MATCH('Program MW '!$A21,'Ex ante LI &amp; Eligibility Stats'!$A:$A,0),MATCH('Program MW '!O$6,'Ex ante LI &amp; Eligibility Stats'!$A$8:$M$8,0))/1000)</f>
        <v>0</v>
      </c>
      <c r="P21" s="262">
        <f>N21*(INDEX('Ex post LI &amp; Eligibility Stats'!$A:$N,MATCH($A21,'Ex post LI &amp; Eligibility Stats'!$A:$A,0),MATCH('Program MW '!O$6,'Ex post LI &amp; Eligibility Stats'!$A$8:$N$8,0))/1000)</f>
        <v>0</v>
      </c>
      <c r="Q21" s="124"/>
      <c r="R21" s="261">
        <f>Q21*(INDEX('Ex ante LI &amp; Eligibility Stats'!$A:$M,MATCH('Program MW '!$A21,'Ex ante LI &amp; Eligibility Stats'!$A:$A,0),MATCH('Program MW '!R$6,'Ex ante LI &amp; Eligibility Stats'!$A$8:$M$8,0))/1000)</f>
        <v>0</v>
      </c>
      <c r="S21" s="262">
        <f>Q21*(INDEX('Ex post LI &amp; Eligibility Stats'!$A:$N,MATCH($A21,'Ex post LI &amp; Eligibility Stats'!$A:$A,0),MATCH('Program MW '!R$6,'Ex post LI &amp; Eligibility Stats'!$A$8:$N$8,0))/1000)</f>
        <v>0</v>
      </c>
      <c r="T21" s="4"/>
      <c r="U21" s="6"/>
      <c r="V21" s="6"/>
      <c r="W21" s="6"/>
      <c r="X21" s="6"/>
      <c r="Y21" s="6"/>
      <c r="Z21" s="6"/>
      <c r="AA21" s="6"/>
      <c r="AB21" s="6"/>
      <c r="AC21" s="6"/>
      <c r="AD21" s="6"/>
      <c r="AE21" s="6"/>
    </row>
    <row r="22" spans="1:31">
      <c r="A22" s="173" t="s">
        <v>27</v>
      </c>
      <c r="B22" s="215">
        <v>22881</v>
      </c>
      <c r="C22" s="263">
        <f>B22*(INDEX('Ex ante LI &amp; Eligibility Stats'!$A:$M,MATCH($A22,'Ex ante LI &amp; Eligibility Stats'!$A:$A,0),MATCH('Program MW '!C$6,'Ex ante LI &amp; Eligibility Stats'!$A$8:$M$8,0))/1000)</f>
        <v>0.88547235500067478</v>
      </c>
      <c r="D22" s="264">
        <f>B22*(INDEX('Ex post LI &amp; Eligibility Stats'!$A:$N,MATCH($A22,'Ex post LI &amp; Eligibility Stats'!$A:$A,0),MATCH('Program MW '!C$6,'Ex post LI &amp; Eligibility Stats'!$A$8:$N$8,0))/1000)</f>
        <v>3.8236534905213531</v>
      </c>
      <c r="E22" s="215"/>
      <c r="F22" s="414">
        <f>E22*(INDEX('Ex ante LI &amp; Eligibility Stats'!$A:$M,MATCH($A22,'Ex ante LI &amp; Eligibility Stats'!$A:$A,0),MATCH('Program MW '!F$6,'Ex ante LI &amp; Eligibility Stats'!$A$8:$M$8,0))/1000)</f>
        <v>0</v>
      </c>
      <c r="G22" s="262">
        <f>E22*(INDEX('Ex post LI &amp; Eligibility Stats'!$A:$N,MATCH($A22,'Ex post LI &amp; Eligibility Stats'!$A:$A,0),MATCH('Program MW '!F$6,'Ex post LI &amp; Eligibility Stats'!$A$8:$N$8,0))/1000)</f>
        <v>0</v>
      </c>
      <c r="H22" s="215"/>
      <c r="I22" s="261">
        <f>H22*(INDEX('Ex ante LI &amp; Eligibility Stats'!$A:$M,MATCH('Program MW '!$A22,'Ex ante LI &amp; Eligibility Stats'!$A:$A,0),MATCH('Program MW '!I$6,'Ex ante LI &amp; Eligibility Stats'!$A$8:$M$8,0))/1000)</f>
        <v>0</v>
      </c>
      <c r="J22" s="262">
        <f>H22*(INDEX('Ex post LI &amp; Eligibility Stats'!$A:$N,MATCH($A22,'Ex post LI &amp; Eligibility Stats'!$A:$A,0),MATCH('Program MW '!I$6,'Ex post LI &amp; Eligibility Stats'!$A$8:$N$8,0))/1000)</f>
        <v>0</v>
      </c>
      <c r="K22" s="448"/>
      <c r="L22" s="261">
        <f>K22*(INDEX('Ex ante LI &amp; Eligibility Stats'!$A:$M,MATCH('Program MW '!$A22,'Ex ante LI &amp; Eligibility Stats'!$A:$A,0),MATCH('Program MW '!L$6,'Ex ante LI &amp; Eligibility Stats'!$A$8:$M$8,0))/1000)</f>
        <v>0</v>
      </c>
      <c r="M22" s="262">
        <f>K22*(INDEX('Ex post LI &amp; Eligibility Stats'!$A:$N,MATCH($A22,'Ex post LI &amp; Eligibility Stats'!$A:$A,0),MATCH('Program MW '!L$6,'Ex post LI &amp; Eligibility Stats'!$A$8:$N$8,0))/1000)</f>
        <v>0</v>
      </c>
      <c r="N22" s="215"/>
      <c r="O22" s="261">
        <f>N22*(INDEX('Ex ante LI &amp; Eligibility Stats'!$A:$M,MATCH('Program MW '!$A22,'Ex ante LI &amp; Eligibility Stats'!$A:$A,0),MATCH('Program MW '!O$6,'Ex ante LI &amp; Eligibility Stats'!$A$8:$M$8,0))/1000)</f>
        <v>0</v>
      </c>
      <c r="P22" s="262">
        <f>N22*(INDEX('Ex post LI &amp; Eligibility Stats'!$A:$N,MATCH($A22,'Ex post LI &amp; Eligibility Stats'!$A:$A,0),MATCH('Program MW '!O$6,'Ex post LI &amp; Eligibility Stats'!$A$8:$N$8,0))/1000)</f>
        <v>0</v>
      </c>
      <c r="Q22" s="215"/>
      <c r="R22" s="261">
        <f>Q22*(INDEX('Ex ante LI &amp; Eligibility Stats'!$A:$M,MATCH('Program MW '!$A22,'Ex ante LI &amp; Eligibility Stats'!$A:$A,0),MATCH('Program MW '!R$6,'Ex ante LI &amp; Eligibility Stats'!$A$8:$M$8,0))/1000)</f>
        <v>0</v>
      </c>
      <c r="S22" s="262">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ht="13.5" thickBot="1">
      <c r="A23" s="136" t="s">
        <v>57</v>
      </c>
      <c r="B23" s="123">
        <f t="shared" ref="B23:S23" si="3">SUM(B12:B22)</f>
        <v>90696</v>
      </c>
      <c r="C23" s="134">
        <f t="shared" si="3"/>
        <v>2.147312355000675</v>
      </c>
      <c r="D23" s="133">
        <f t="shared" si="3"/>
        <v>10.262693063406179</v>
      </c>
      <c r="E23" s="1">
        <f t="shared" si="3"/>
        <v>0</v>
      </c>
      <c r="F23" s="175">
        <f t="shared" si="3"/>
        <v>0</v>
      </c>
      <c r="G23" s="176">
        <f t="shared" si="3"/>
        <v>0</v>
      </c>
      <c r="H23" s="1">
        <f t="shared" si="3"/>
        <v>0</v>
      </c>
      <c r="I23" s="175">
        <f t="shared" si="3"/>
        <v>0</v>
      </c>
      <c r="J23" s="176">
        <f t="shared" si="3"/>
        <v>0</v>
      </c>
      <c r="K23" s="1">
        <f t="shared" si="3"/>
        <v>0</v>
      </c>
      <c r="L23" s="175">
        <f t="shared" si="3"/>
        <v>0</v>
      </c>
      <c r="M23" s="176">
        <f t="shared" si="3"/>
        <v>0</v>
      </c>
      <c r="N23" s="1">
        <f t="shared" si="3"/>
        <v>0</v>
      </c>
      <c r="O23" s="177">
        <f t="shared" si="3"/>
        <v>0</v>
      </c>
      <c r="P23" s="180">
        <f t="shared" si="3"/>
        <v>0</v>
      </c>
      <c r="Q23" s="1">
        <f t="shared" si="3"/>
        <v>0</v>
      </c>
      <c r="R23" s="184">
        <f t="shared" si="3"/>
        <v>0</v>
      </c>
      <c r="S23" s="185">
        <f t="shared" si="3"/>
        <v>0</v>
      </c>
      <c r="T23" s="5"/>
      <c r="U23" s="6"/>
      <c r="V23" s="6"/>
      <c r="W23" s="6"/>
      <c r="X23" s="6"/>
      <c r="Y23" s="6"/>
      <c r="Z23" s="6"/>
      <c r="AA23" s="6"/>
      <c r="AB23" s="6"/>
      <c r="AC23" s="6"/>
      <c r="AD23" s="6"/>
      <c r="AE23" s="6"/>
    </row>
    <row r="24" spans="1:31" ht="14.25" thickTop="1" thickBot="1">
      <c r="A24" s="139" t="s">
        <v>58</v>
      </c>
      <c r="B24" s="2">
        <f t="shared" ref="B24:S24" si="4">+B10+B23</f>
        <v>90696</v>
      </c>
      <c r="C24" s="134">
        <f t="shared" si="4"/>
        <v>2.147312355000675</v>
      </c>
      <c r="D24" s="213">
        <f t="shared" si="4"/>
        <v>10.262693063406179</v>
      </c>
      <c r="E24" s="2">
        <f t="shared" si="4"/>
        <v>0</v>
      </c>
      <c r="F24" s="134">
        <f t="shared" si="4"/>
        <v>0</v>
      </c>
      <c r="G24" s="134">
        <f t="shared" si="4"/>
        <v>0</v>
      </c>
      <c r="H24" s="2">
        <f t="shared" si="4"/>
        <v>0</v>
      </c>
      <c r="I24" s="134">
        <f t="shared" si="4"/>
        <v>0</v>
      </c>
      <c r="J24" s="133">
        <f t="shared" si="4"/>
        <v>0</v>
      </c>
      <c r="K24" s="2">
        <f t="shared" si="4"/>
        <v>0</v>
      </c>
      <c r="L24" s="134">
        <f t="shared" si="4"/>
        <v>0</v>
      </c>
      <c r="M24" s="133">
        <f t="shared" si="4"/>
        <v>0</v>
      </c>
      <c r="N24" s="2">
        <f t="shared" si="4"/>
        <v>0</v>
      </c>
      <c r="O24" s="178">
        <f t="shared" si="4"/>
        <v>0</v>
      </c>
      <c r="P24" s="133">
        <f t="shared" si="4"/>
        <v>0</v>
      </c>
      <c r="Q24" s="2">
        <f t="shared" si="4"/>
        <v>0</v>
      </c>
      <c r="R24" s="187">
        <f t="shared" si="4"/>
        <v>0</v>
      </c>
      <c r="S24" s="186">
        <f t="shared" si="4"/>
        <v>0</v>
      </c>
      <c r="T24" s="7"/>
      <c r="U24" s="6"/>
      <c r="V24" s="6"/>
      <c r="W24" s="6"/>
      <c r="X24" s="6"/>
      <c r="Y24" s="6"/>
      <c r="Z24" s="6"/>
      <c r="AA24" s="6"/>
      <c r="AB24" s="6"/>
      <c r="AC24" s="6"/>
      <c r="AD24" s="6"/>
      <c r="AE24" s="6"/>
    </row>
    <row r="25" spans="1:31" ht="13.5" thickTop="1">
      <c r="A25" s="124"/>
      <c r="B25" s="75"/>
      <c r="C25" s="73"/>
      <c r="D25" s="74"/>
      <c r="E25" s="124"/>
      <c r="F25" s="73"/>
      <c r="G25" s="76"/>
      <c r="H25" s="124"/>
      <c r="I25" s="73"/>
      <c r="J25" s="76"/>
      <c r="K25" s="448"/>
      <c r="L25" s="73"/>
      <c r="M25" s="76"/>
      <c r="N25" s="124"/>
      <c r="O25" s="73"/>
      <c r="P25" s="76"/>
      <c r="Q25" s="124"/>
      <c r="R25" s="73"/>
      <c r="S25" s="76"/>
      <c r="T25" s="8"/>
      <c r="U25" s="6"/>
      <c r="V25" s="6"/>
      <c r="W25" s="6"/>
      <c r="X25" s="6"/>
      <c r="Y25" s="6"/>
      <c r="Z25" s="6"/>
      <c r="AA25" s="6"/>
      <c r="AB25" s="6"/>
      <c r="AC25" s="6"/>
      <c r="AD25" s="6"/>
      <c r="AE25" s="6"/>
    </row>
    <row r="26" spans="1:31">
      <c r="A26" s="215"/>
      <c r="B26" s="38"/>
      <c r="C26" s="38"/>
      <c r="D26" s="38"/>
      <c r="E26" s="215"/>
      <c r="F26" s="38"/>
      <c r="G26" s="38"/>
      <c r="H26" s="215"/>
      <c r="I26" s="38"/>
      <c r="J26" s="38"/>
      <c r="K26" s="448"/>
      <c r="L26" s="38"/>
      <c r="M26" s="38"/>
      <c r="N26" s="215"/>
      <c r="O26" s="38"/>
      <c r="P26" s="38"/>
      <c r="Q26" s="215"/>
      <c r="R26" s="38"/>
      <c r="S26" s="38"/>
    </row>
    <row r="27" spans="1:31" hidden="1">
      <c r="B27" s="38"/>
      <c r="C27" s="38">
        <f>C4+6</f>
        <v>8</v>
      </c>
      <c r="D27" s="38">
        <f>D4+6</f>
        <v>8</v>
      </c>
      <c r="E27" s="38"/>
      <c r="F27" s="38">
        <f>F4+6</f>
        <v>9</v>
      </c>
      <c r="G27" s="38">
        <f>G4+6</f>
        <v>9</v>
      </c>
      <c r="H27" s="38"/>
      <c r="I27" s="38">
        <f>I4+6</f>
        <v>10</v>
      </c>
      <c r="J27" s="38">
        <f>J4+6</f>
        <v>10</v>
      </c>
      <c r="K27" s="38"/>
      <c r="L27" s="38">
        <f>L4+6</f>
        <v>11</v>
      </c>
      <c r="M27" s="38">
        <f>M4+6</f>
        <v>11</v>
      </c>
      <c r="N27" s="38"/>
      <c r="O27" s="38">
        <f>O4+6</f>
        <v>12</v>
      </c>
      <c r="P27" s="38">
        <f>P4+6</f>
        <v>12</v>
      </c>
      <c r="Q27" s="38"/>
      <c r="R27" s="38">
        <f>R4+6</f>
        <v>13</v>
      </c>
      <c r="S27" s="38">
        <f>S4+6</f>
        <v>13</v>
      </c>
    </row>
    <row r="28" spans="1:31">
      <c r="A28" s="72"/>
      <c r="B28" s="307"/>
      <c r="C28" s="307" t="s">
        <v>59</v>
      </c>
      <c r="D28" s="201"/>
      <c r="E28" s="307"/>
      <c r="F28" s="307" t="s">
        <v>60</v>
      </c>
      <c r="G28" s="307"/>
      <c r="H28" s="307"/>
      <c r="I28" s="307" t="s">
        <v>61</v>
      </c>
      <c r="J28" s="307"/>
      <c r="K28" s="307"/>
      <c r="L28" s="307" t="s">
        <v>62</v>
      </c>
      <c r="M28" s="307"/>
      <c r="N28" s="307"/>
      <c r="O28" s="307" t="s">
        <v>63</v>
      </c>
      <c r="P28" s="307"/>
      <c r="Q28" s="307"/>
      <c r="R28" s="307" t="s">
        <v>64</v>
      </c>
      <c r="S28" s="635">
        <v>2021</v>
      </c>
      <c r="T28" s="112"/>
      <c r="U28" s="112"/>
    </row>
    <row r="29" spans="1:31" ht="42">
      <c r="A29" s="503" t="s">
        <v>46</v>
      </c>
      <c r="B29" s="506" t="s">
        <v>6</v>
      </c>
      <c r="C29" s="500" t="s">
        <v>48</v>
      </c>
      <c r="D29" s="501" t="s">
        <v>49</v>
      </c>
      <c r="E29" s="506" t="s">
        <v>6</v>
      </c>
      <c r="F29" s="500" t="s">
        <v>48</v>
      </c>
      <c r="G29" s="501" t="s">
        <v>49</v>
      </c>
      <c r="H29" s="506" t="s">
        <v>6</v>
      </c>
      <c r="I29" s="500" t="s">
        <v>48</v>
      </c>
      <c r="J29" s="501" t="s">
        <v>49</v>
      </c>
      <c r="K29" s="506" t="s">
        <v>6</v>
      </c>
      <c r="L29" s="500" t="s">
        <v>48</v>
      </c>
      <c r="M29" s="501" t="s">
        <v>49</v>
      </c>
      <c r="N29" s="506" t="s">
        <v>6</v>
      </c>
      <c r="O29" s="500" t="s">
        <v>48</v>
      </c>
      <c r="P29" s="501" t="s">
        <v>49</v>
      </c>
      <c r="Q29" s="506" t="s">
        <v>6</v>
      </c>
      <c r="R29" s="500" t="s">
        <v>65</v>
      </c>
      <c r="S29" s="501" t="s">
        <v>66</v>
      </c>
      <c r="T29" s="501" t="s">
        <v>50</v>
      </c>
      <c r="V29" s="10"/>
    </row>
    <row r="30" spans="1:31">
      <c r="A30" s="503" t="s">
        <v>51</v>
      </c>
      <c r="B30" s="506"/>
      <c r="C30" s="504"/>
      <c r="D30" s="507"/>
      <c r="E30" s="506"/>
      <c r="F30" s="504"/>
      <c r="G30" s="507"/>
      <c r="H30" s="506"/>
      <c r="I30" s="504"/>
      <c r="J30" s="504"/>
      <c r="K30" s="506"/>
      <c r="L30" s="504"/>
      <c r="M30" s="507"/>
      <c r="N30" s="506"/>
      <c r="O30" s="504"/>
      <c r="P30" s="507"/>
      <c r="Q30" s="506"/>
      <c r="R30" s="504"/>
      <c r="S30" s="507"/>
      <c r="T30" s="508"/>
    </row>
    <row r="31" spans="1:31">
      <c r="A31" s="69" t="s">
        <v>8</v>
      </c>
      <c r="B31" s="95"/>
      <c r="C31" s="261">
        <f>B31*(INDEX('Ex ante LI &amp; Eligibility Stats'!$A:$M,MATCH('Program MW '!$A31,'Ex ante LI &amp; Eligibility Stats'!$A:$A,0),MATCH('Program MW '!C$28,'Ex ante LI &amp; Eligibility Stats'!$A$8:$M$8,0))/1000)</f>
        <v>0</v>
      </c>
      <c r="D31" s="261">
        <f>B31*(INDEX('Ex post LI &amp; Eligibility Stats'!$A:$N,MATCH($A31,'Ex post LI &amp; Eligibility Stats'!$A:$A,0),MATCH('Program MW '!C$28,'Ex post LI &amp; Eligibility Stats'!$A$8:$N$8,0))/1000)</f>
        <v>0</v>
      </c>
      <c r="E31" s="93"/>
      <c r="F31" s="261">
        <f>E31*(INDEX('Ex ante LI &amp; Eligibility Stats'!$A:$M,MATCH('Program MW '!$A31,'Ex ante LI &amp; Eligibility Stats'!$A:$A,0),MATCH('Program MW '!F$28,'Ex ante LI &amp; Eligibility Stats'!$A$8:$M$8,0))/1000)</f>
        <v>0</v>
      </c>
      <c r="G31" s="261">
        <f>E31*(INDEX('Ex post LI &amp; Eligibility Stats'!$A:$N,MATCH($A31,'Ex post LI &amp; Eligibility Stats'!$A:$A,0),MATCH('Program MW '!F$28,'Ex post LI &amp; Eligibility Stats'!$A$8:$N$8,0))/1000)</f>
        <v>0</v>
      </c>
      <c r="H31" s="448"/>
      <c r="I31" s="261">
        <f>H31*(INDEX('Ex ante LI &amp; Eligibility Stats'!$A:$M,MATCH('Program MW '!$A31,'Ex ante LI &amp; Eligibility Stats'!$A:$A,0),MATCH('Program MW '!I$28,'Ex ante LI &amp; Eligibility Stats'!$A$8:$M$8,0))/1000)</f>
        <v>0</v>
      </c>
      <c r="J31" s="261">
        <f>H31*(INDEX('Ex post LI &amp; Eligibility Stats'!$A:$N,MATCH($A31,'Ex post LI &amp; Eligibility Stats'!$A:$A,0),MATCH('Program MW '!I$28,'Ex post LI &amp; Eligibility Stats'!$A$8:$N$8,0))/1000)</f>
        <v>0</v>
      </c>
      <c r="K31" s="519"/>
      <c r="L31" s="261">
        <f>K31*(INDEX('Ex ante LI &amp; Eligibility Stats'!$A:$M,MATCH('Program MW '!$A31,'Ex ante LI &amp; Eligibility Stats'!$A:$A,0),MATCH('Program MW '!L$28,'Ex ante LI &amp; Eligibility Stats'!$A$8:$M$8,0))/1000)</f>
        <v>0</v>
      </c>
      <c r="M31" s="261">
        <f>K31*(INDEX('Ex post LI &amp; Eligibility Stats'!$A:$N,MATCH($A31,'Ex post LI &amp; Eligibility Stats'!$A:$A,0),MATCH('Program MW '!L$28,'Ex post LI &amp; Eligibility Stats'!$A$8:$N$8,0))/1000)</f>
        <v>0</v>
      </c>
      <c r="N31" s="93"/>
      <c r="O31" s="261">
        <f>N31*(INDEX('Ex ante LI &amp; Eligibility Stats'!$A:$M,MATCH('Program MW '!$A31,'Ex ante LI &amp; Eligibility Stats'!$A:$A,0),MATCH('Program MW '!O$28,'Ex ante LI &amp; Eligibility Stats'!$A$8:$M$8,0))/1000)</f>
        <v>0</v>
      </c>
      <c r="P31" s="261">
        <f>N31*(INDEX('Ex post LI &amp; Eligibility Stats'!$A:$N,MATCH($A31,'Ex post LI &amp; Eligibility Stats'!$A:$A,0),MATCH('Program MW '!O$28,'Ex post LI &amp; Eligibility Stats'!$A$8:$N$8,0))/1000)</f>
        <v>0</v>
      </c>
      <c r="Q31" s="93"/>
      <c r="R31" s="261">
        <f>Q31*(INDEX('Ex ante LI &amp; Eligibility Stats'!$A:$M,MATCH('Program MW '!$A31,'Ex ante LI &amp; Eligibility Stats'!$A:$A,0),MATCH('Program MW '!R$28,'Ex ante LI &amp; Eligibility Stats'!$A$8:$M$8,0))/1000)</f>
        <v>0</v>
      </c>
      <c r="S31" s="261">
        <f>Q31*(INDEX('Ex post LI &amp; Eligibility Stats'!$A:$N,MATCH($A31,'Ex post LI &amp; Eligibility Stats'!$A:$A,0),MATCH('Program MW '!R$28,'Ex post LI &amp; Eligibility Stats'!$A$8:$N$8,0))/1000)</f>
        <v>0</v>
      </c>
      <c r="T31" s="4">
        <v>5276</v>
      </c>
    </row>
    <row r="32" spans="1:31" ht="13.5" thickBot="1">
      <c r="A32" s="136" t="s">
        <v>52</v>
      </c>
      <c r="B32" s="121">
        <f t="shared" ref="B32:K32" si="5">SUM(B31:B31)</f>
        <v>0</v>
      </c>
      <c r="C32" s="203">
        <f t="shared" si="5"/>
        <v>0</v>
      </c>
      <c r="D32" s="204">
        <f t="shared" si="5"/>
        <v>0</v>
      </c>
      <c r="E32" s="94">
        <f t="shared" si="5"/>
        <v>0</v>
      </c>
      <c r="F32" s="203">
        <f t="shared" ref="F32:G32" si="6">SUM(F31:F31)</f>
        <v>0</v>
      </c>
      <c r="G32" s="204">
        <f t="shared" si="6"/>
        <v>0</v>
      </c>
      <c r="H32" s="94">
        <f t="shared" si="5"/>
        <v>0</v>
      </c>
      <c r="I32" s="203">
        <f t="shared" si="5"/>
        <v>0</v>
      </c>
      <c r="J32" s="204">
        <f t="shared" si="5"/>
        <v>0</v>
      </c>
      <c r="K32" s="94">
        <f t="shared" si="5"/>
        <v>0</v>
      </c>
      <c r="L32" s="203">
        <f t="shared" ref="L32:M32" si="7">SUM(L31:L31)</f>
        <v>0</v>
      </c>
      <c r="M32" s="204">
        <f t="shared" si="7"/>
        <v>0</v>
      </c>
      <c r="N32" s="94">
        <f t="shared" ref="N32:Q32" si="8">SUM(N31:N31)</f>
        <v>0</v>
      </c>
      <c r="O32" s="203">
        <f t="shared" ref="O32:P32" si="9">SUM(O31:O31)</f>
        <v>0</v>
      </c>
      <c r="P32" s="204">
        <f t="shared" si="9"/>
        <v>0</v>
      </c>
      <c r="Q32" s="94">
        <f t="shared" si="8"/>
        <v>0</v>
      </c>
      <c r="R32" s="203">
        <f t="shared" ref="R32:S32" si="10">SUM(R31:R31)</f>
        <v>0</v>
      </c>
      <c r="S32" s="204">
        <f t="shared" si="10"/>
        <v>0</v>
      </c>
      <c r="T32" s="5"/>
    </row>
    <row r="33" spans="1:26" ht="13.5" thickTop="1">
      <c r="A33" s="503" t="s">
        <v>53</v>
      </c>
      <c r="B33" s="514"/>
      <c r="C33" s="512"/>
      <c r="D33" s="137"/>
      <c r="E33" s="514"/>
      <c r="F33" s="512"/>
      <c r="G33" s="137"/>
      <c r="H33" s="514"/>
      <c r="I33" s="512"/>
      <c r="J33" s="137"/>
      <c r="K33" s="514"/>
      <c r="L33" s="512"/>
      <c r="M33" s="137"/>
      <c r="N33" s="514"/>
      <c r="O33" s="512"/>
      <c r="P33" s="137"/>
      <c r="Q33" s="514"/>
      <c r="R33" s="512"/>
      <c r="S33" s="137"/>
      <c r="T33" s="508"/>
    </row>
    <row r="34" spans="1:26">
      <c r="A34" s="39" t="s">
        <v>11</v>
      </c>
      <c r="B34" s="515"/>
      <c r="C34" s="261">
        <f>B34*(INDEX('Ex ante LI &amp; Eligibility Stats'!$A:$M,MATCH('Program MW '!$A34,'Ex ante LI &amp; Eligibility Stats'!$A:$A,0),MATCH('Program MW '!C$28,'Ex ante LI &amp; Eligibility Stats'!$A$8:$M$8,0))/1000)</f>
        <v>0</v>
      </c>
      <c r="D34" s="516">
        <f>B34*(INDEX('Ex post LI &amp; Eligibility Stats'!$A:$N,MATCH($A34,'Ex post LI &amp; Eligibility Stats'!$A:$A,0),MATCH('Program MW '!C$28,'Ex post LI &amp; Eligibility Stats'!$A$8:$N$8,0))/1000)</f>
        <v>0</v>
      </c>
      <c r="E34" s="515"/>
      <c r="F34" s="261">
        <f>E34*(INDEX('Ex ante LI &amp; Eligibility Stats'!$A:$M,MATCH('Program MW '!$A34,'Ex ante LI &amp; Eligibility Stats'!$A:$A,0),MATCH('Program MW '!F$28,'Ex ante LI &amp; Eligibility Stats'!$A$8:$M$8,0))/1000)</f>
        <v>0</v>
      </c>
      <c r="G34" s="516">
        <f>E34*(INDEX('Ex post LI &amp; Eligibility Stats'!$A:$N,MATCH($A34,'Ex post LI &amp; Eligibility Stats'!$A:$A,0),MATCH('Program MW '!F$28,'Ex post LI &amp; Eligibility Stats'!$A$8:$N$8,0))/1000)</f>
        <v>0</v>
      </c>
      <c r="H34" s="515"/>
      <c r="I34" s="261">
        <f>H34*(INDEX('Ex ante LI &amp; Eligibility Stats'!$A:$M,MATCH('Program MW '!$A34,'Ex ante LI &amp; Eligibility Stats'!$A:$A,0),MATCH('Program MW '!I$28,'Ex ante LI &amp; Eligibility Stats'!$A$8:$M$8,0))/1000)</f>
        <v>0</v>
      </c>
      <c r="J34" s="516">
        <f>H34*(INDEX('Ex post LI &amp; Eligibility Stats'!$A:$N,MATCH($A34,'Ex post LI &amp; Eligibility Stats'!$A:$A,0),MATCH('Program MW '!I$28,'Ex post LI &amp; Eligibility Stats'!$A$8:$N$8,0))/1000)</f>
        <v>0</v>
      </c>
      <c r="K34" s="515"/>
      <c r="L34" s="261">
        <f>K34*(INDEX('Ex ante LI &amp; Eligibility Stats'!$A:$M,MATCH('Program MW '!$A34,'Ex ante LI &amp; Eligibility Stats'!$A:$A,0),MATCH('Program MW '!L$28,'Ex ante LI &amp; Eligibility Stats'!$A$8:$M$8,0))/1000)</f>
        <v>0</v>
      </c>
      <c r="M34" s="516">
        <f>K34*(INDEX('Ex post LI &amp; Eligibility Stats'!$A:$N,MATCH($A34,'Ex post LI &amp; Eligibility Stats'!$A:$A,0),MATCH('Program MW '!L$28,'Ex post LI &amp; Eligibility Stats'!$A$8:$N$8,0))/1000)</f>
        <v>0</v>
      </c>
      <c r="N34" s="515"/>
      <c r="O34" s="261">
        <f>N34*(INDEX('Ex ante LI &amp; Eligibility Stats'!$A:$M,MATCH('Program MW '!$A34,'Ex ante LI &amp; Eligibility Stats'!$A:$A,0),MATCH('Program MW '!O$28,'Ex ante LI &amp; Eligibility Stats'!$A$8:$M$8,0))/1000)</f>
        <v>0</v>
      </c>
      <c r="P34" s="516">
        <f>N34*(INDEX('Ex post LI &amp; Eligibility Stats'!$A:$N,MATCH($A34,'Ex post LI &amp; Eligibility Stats'!$A:$A,0),MATCH('Program MW '!O$28,'Ex post LI &amp; Eligibility Stats'!$A$8:$N$8,0))/1000)</f>
        <v>0</v>
      </c>
      <c r="Q34" s="515">
        <v>5574</v>
      </c>
      <c r="R34" s="261">
        <f>Q34*(INDEX('Ex ante LI &amp; Eligibility Stats'!$A:$M,MATCH('Program MW '!$A34,'Ex ante LI &amp; Eligibility Stats'!$A:$A,0),MATCH('Program MW '!R$28,'Ex ante LI &amp; Eligibility Stats'!$A$8:$M$8,0))/1000)</f>
        <v>0</v>
      </c>
      <c r="S34" s="516">
        <f>Q34*(INDEX('Ex post LI &amp; Eligibility Stats'!$A:$N,MATCH($A34,'Ex post LI &amp; Eligibility Stats'!$A:$A,0),MATCH('Program MW '!R$28,'Ex post LI &amp; Eligibility Stats'!$A$8:$N$8,0))/1000)</f>
        <v>2.6822487604914675</v>
      </c>
      <c r="T34" s="518">
        <v>138123</v>
      </c>
    </row>
    <row r="35" spans="1:26" ht="13.5">
      <c r="A35" s="152" t="s">
        <v>54</v>
      </c>
      <c r="B35" s="153"/>
      <c r="C35" s="261">
        <v>0</v>
      </c>
      <c r="D35" s="262">
        <v>0</v>
      </c>
      <c r="E35" s="153"/>
      <c r="F35" s="261">
        <v>0</v>
      </c>
      <c r="G35" s="262">
        <v>0</v>
      </c>
      <c r="H35" s="153"/>
      <c r="I35" s="261">
        <v>0</v>
      </c>
      <c r="J35" s="262">
        <v>0</v>
      </c>
      <c r="K35" s="153"/>
      <c r="L35" s="261">
        <v>0</v>
      </c>
      <c r="M35" s="262">
        <v>0</v>
      </c>
      <c r="N35" s="153"/>
      <c r="O35" s="261">
        <v>0</v>
      </c>
      <c r="P35" s="262">
        <v>0</v>
      </c>
      <c r="Q35" s="153">
        <v>0</v>
      </c>
      <c r="R35" s="261">
        <v>0</v>
      </c>
      <c r="S35" s="262">
        <v>0</v>
      </c>
      <c r="T35" s="4"/>
    </row>
    <row r="36" spans="1:26">
      <c r="A36" s="152" t="s">
        <v>282</v>
      </c>
      <c r="B36" s="153"/>
      <c r="C36" s="261"/>
      <c r="D36" s="262"/>
      <c r="E36" s="153"/>
      <c r="F36" s="261"/>
      <c r="G36" s="262"/>
      <c r="H36" s="153"/>
      <c r="I36" s="261"/>
      <c r="J36" s="262"/>
      <c r="K36" s="153"/>
      <c r="L36" s="261"/>
      <c r="M36" s="262"/>
      <c r="N36" s="153"/>
      <c r="O36" s="261"/>
      <c r="P36" s="262"/>
      <c r="Q36" s="153"/>
      <c r="R36" s="261"/>
      <c r="S36" s="262"/>
      <c r="T36" s="4"/>
    </row>
    <row r="37" spans="1:26">
      <c r="A37" s="217" t="s">
        <v>17</v>
      </c>
      <c r="B37" s="124"/>
      <c r="C37" s="261">
        <f>B37*(INDEX('Ex ante LI &amp; Eligibility Stats'!$A:$M,MATCH('Program MW '!$A37,'Ex ante LI &amp; Eligibility Stats'!$A:$A,0),MATCH('Program MW '!C$28,'Ex ante LI &amp; Eligibility Stats'!$A$8:$M$8,0))/1000)</f>
        <v>0</v>
      </c>
      <c r="D37" s="262">
        <f>B37*(INDEX('Ex post LI &amp; Eligibility Stats'!$A:$N,MATCH($A37,'Ex post LI &amp; Eligibility Stats'!$A:$A,0),MATCH('Program MW '!C$28,'Ex post LI &amp; Eligibility Stats'!$A$8:$N$8,0))/1000)</f>
        <v>0</v>
      </c>
      <c r="E37" s="124"/>
      <c r="F37" s="261">
        <f>E37*(INDEX('Ex ante LI &amp; Eligibility Stats'!$A:$M,MATCH('Program MW '!$A37,'Ex ante LI &amp; Eligibility Stats'!$A:$A,0),MATCH('Program MW '!F$28,'Ex ante LI &amp; Eligibility Stats'!$A$8:$M$8,0))/1000)</f>
        <v>0</v>
      </c>
      <c r="G37" s="262">
        <f>E37*(INDEX('Ex post LI &amp; Eligibility Stats'!$A:$N,MATCH($A37,'Ex post LI &amp; Eligibility Stats'!$A:$A,0),MATCH('Program MW '!F$28,'Ex post LI &amp; Eligibility Stats'!$A$8:$N$8,0))/1000)</f>
        <v>0</v>
      </c>
      <c r="H37" s="124"/>
      <c r="I37" s="261">
        <f>H37*(INDEX('Ex ante LI &amp; Eligibility Stats'!$A:$M,MATCH('Program MW '!$A37,'Ex ante LI &amp; Eligibility Stats'!$A:$A,0),MATCH('Program MW '!I$28,'Ex ante LI &amp; Eligibility Stats'!$A$8:$M$8,0))/1000)</f>
        <v>0</v>
      </c>
      <c r="J37" s="262">
        <f>H37*(INDEX('Ex post LI &amp; Eligibility Stats'!$A:$N,MATCH($A37,'Ex post LI &amp; Eligibility Stats'!$A:$A,0),MATCH('Program MW '!I$28,'Ex post LI &amp; Eligibility Stats'!$A$8:$N$8,0))/1000)</f>
        <v>0</v>
      </c>
      <c r="K37" s="124"/>
      <c r="L37" s="261">
        <f>K37*(INDEX('Ex ante LI &amp; Eligibility Stats'!$A:$M,MATCH('Program MW '!$A37,'Ex ante LI &amp; Eligibility Stats'!$A:$A,0),MATCH('Program MW '!L$28,'Ex ante LI &amp; Eligibility Stats'!$A$8:$M$8,0))/1000)</f>
        <v>0</v>
      </c>
      <c r="M37" s="262">
        <f>K37*(INDEX('Ex post LI &amp; Eligibility Stats'!$A:$N,MATCH($A37,'Ex post LI &amp; Eligibility Stats'!$A:$A,0),MATCH('Program MW '!L$28,'Ex post LI &amp; Eligibility Stats'!$A$8:$N$8,0))/1000)</f>
        <v>0</v>
      </c>
      <c r="N37" s="124"/>
      <c r="O37" s="375">
        <f>N37*(INDEX('Ex ante LI &amp; Eligibility Stats'!$A:$M,MATCH('Program MW '!$A37,'Ex ante LI &amp; Eligibility Stats'!$A:$A,0),MATCH('Program MW '!O$28,'Ex ante LI &amp; Eligibility Stats'!$A$8:$M$8,0))/1000)</f>
        <v>0</v>
      </c>
      <c r="P37" s="262">
        <f>N37*(INDEX('Ex post LI &amp; Eligibility Stats'!$A:$N,MATCH($A37,'Ex post LI &amp; Eligibility Stats'!$A:$A,0),MATCH('Program MW '!O$28,'Ex post LI &amp; Eligibility Stats'!$A$8:$N$8,0))/1000)</f>
        <v>0</v>
      </c>
      <c r="Q37" s="124">
        <v>15334</v>
      </c>
      <c r="R37" s="261">
        <f>Q37*(INDEX('Ex ante LI &amp; Eligibility Stats'!$A:$M,MATCH('Program MW '!$A37,'Ex ante LI &amp; Eligibility Stats'!$A:$A,0),MATCH('Program MW '!R$28,'Ex ante LI &amp; Eligibility Stats'!$A$8:$M$8,0))/1000)</f>
        <v>0</v>
      </c>
      <c r="S37" s="262">
        <f>Q37*(INDEX('Ex post LI &amp; Eligibility Stats'!$A:$N,MATCH($A37,'Ex post LI &amp; Eligibility Stats'!$A:$A,0),MATCH('Program MW '!R$28,'Ex post LI &amp; Eligibility Stats'!$A$8:$N$8,0))/1000)</f>
        <v>4.604572194755078</v>
      </c>
      <c r="T37" s="4">
        <v>663393.5</v>
      </c>
    </row>
    <row r="38" spans="1:26">
      <c r="A38" s="217" t="s">
        <v>20</v>
      </c>
      <c r="B38" s="124"/>
      <c r="C38" s="261">
        <f>B38*(INDEX('Ex ante LI &amp; Eligibility Stats'!$A:$M,MATCH('Program MW '!$A38,'Ex ante LI &amp; Eligibility Stats'!$A:$A,0),MATCH('Program MW '!C$28,'Ex ante LI &amp; Eligibility Stats'!$A$8:$M$8,0))/1000)</f>
        <v>0</v>
      </c>
      <c r="D38" s="262">
        <f>B38*(INDEX('Ex post LI &amp; Eligibility Stats'!$A:$N,MATCH($A38,'Ex post LI &amp; Eligibility Stats'!$A:$A,0),MATCH('Program MW '!C$28,'Ex post LI &amp; Eligibility Stats'!$A$8:$N$8,0))/1000)</f>
        <v>0</v>
      </c>
      <c r="E38" s="124"/>
      <c r="F38" s="261">
        <f>E38*(INDEX('Ex ante LI &amp; Eligibility Stats'!$A:$M,MATCH('Program MW '!$A38,'Ex ante LI &amp; Eligibility Stats'!$A:$A,0),MATCH('Program MW '!F$28,'Ex ante LI &amp; Eligibility Stats'!$A$8:$M$8,0))/1000)</f>
        <v>0</v>
      </c>
      <c r="G38" s="262">
        <f>E38*(INDEX('Ex post LI &amp; Eligibility Stats'!$A:$N,MATCH($A38,'Ex post LI &amp; Eligibility Stats'!$A:$A,0),MATCH('Program MW '!F$28,'Ex post LI &amp; Eligibility Stats'!$A$8:$N$8,0))/1000)</f>
        <v>0</v>
      </c>
      <c r="H38" s="124"/>
      <c r="I38" s="261">
        <f>H38*(INDEX('Ex ante LI &amp; Eligibility Stats'!$A:$M,MATCH('Program MW '!$A38,'Ex ante LI &amp; Eligibility Stats'!$A:$A,0),MATCH('Program MW '!I$28,'Ex ante LI &amp; Eligibility Stats'!$A$8:$M$8,0))/1000)</f>
        <v>0</v>
      </c>
      <c r="J38" s="262">
        <f>H38*(INDEX('Ex post LI &amp; Eligibility Stats'!$A:$N,MATCH($A38,'Ex post LI &amp; Eligibility Stats'!$A:$A,0),MATCH('Program MW '!I$28,'Ex post LI &amp; Eligibility Stats'!$A$8:$N$8,0))/1000)</f>
        <v>0</v>
      </c>
      <c r="K38" s="124"/>
      <c r="L38" s="261">
        <f>K38*(INDEX('Ex ante LI &amp; Eligibility Stats'!$A:$M,MATCH('Program MW '!$A38,'Ex ante LI &amp; Eligibility Stats'!$A:$A,0),MATCH('Program MW '!L$28,'Ex ante LI &amp; Eligibility Stats'!$A$8:$M$8,0))/1000)</f>
        <v>0</v>
      </c>
      <c r="M38" s="262">
        <f>K38*(INDEX('Ex post LI &amp; Eligibility Stats'!$A:$N,MATCH($A38,'Ex post LI &amp; Eligibility Stats'!$A:$A,0),MATCH('Program MW '!L$28,'Ex post LI &amp; Eligibility Stats'!$A$8:$N$8,0))/1000)</f>
        <v>0</v>
      </c>
      <c r="N38" s="124"/>
      <c r="O38" s="261">
        <f>N38*(INDEX('Ex ante LI &amp; Eligibility Stats'!$A:$M,MATCH('Program MW '!$A38,'Ex ante LI &amp; Eligibility Stats'!$A:$A,0),MATCH('Program MW '!O$28,'Ex ante LI &amp; Eligibility Stats'!$A$8:$M$8,0))/1000)</f>
        <v>0</v>
      </c>
      <c r="P38" s="262">
        <f>N38*(INDEX('Ex post LI &amp; Eligibility Stats'!$A:$N,MATCH($A38,'Ex post LI &amp; Eligibility Stats'!$A:$A,0),MATCH('Program MW '!O$28,'Ex post LI &amp; Eligibility Stats'!$A$8:$N$8,0))/1000)</f>
        <v>0</v>
      </c>
      <c r="Q38" s="124">
        <v>296</v>
      </c>
      <c r="R38" s="261">
        <f>Q38*(INDEX('Ex ante LI &amp; Eligibility Stats'!$A:$M,MATCH('Program MW '!$A38,'Ex ante LI &amp; Eligibility Stats'!$A:$A,0),MATCH('Program MW '!R$28,'Ex ante LI &amp; Eligibility Stats'!$A$8:$M$8,0))/1000)</f>
        <v>0</v>
      </c>
      <c r="S38" s="262">
        <f>Q38*(INDEX('Ex post LI &amp; Eligibility Stats'!$A:$N,MATCH($A38,'Ex post LI &amp; Eligibility Stats'!$A:$A,0),MATCH('Program MW '!R$28,'Ex post LI &amp; Eligibility Stats'!$A$8:$N$8,0))/1000)</f>
        <v>0.13729801845550538</v>
      </c>
      <c r="T38" s="4"/>
    </row>
    <row r="39" spans="1:26">
      <c r="A39" s="217" t="s">
        <v>21</v>
      </c>
      <c r="B39" s="93"/>
      <c r="C39" s="261">
        <f>B39*(INDEX('Ex ante LI &amp; Eligibility Stats'!$A:$M,MATCH('Program MW '!$A39,'Ex ante LI &amp; Eligibility Stats'!$A:$A,0),MATCH('Program MW '!C$28,'Ex ante LI &amp; Eligibility Stats'!$A$8:$M$8,0))/1000)</f>
        <v>0</v>
      </c>
      <c r="D39" s="262">
        <f>B39*(INDEX('Ex post LI &amp; Eligibility Stats'!$A:$N,MATCH($A39,'Ex post LI &amp; Eligibility Stats'!$A:$A,0),MATCH('Program MW '!C$28,'Ex post LI &amp; Eligibility Stats'!$A$8:$N$8,0))/1000)</f>
        <v>0</v>
      </c>
      <c r="E39" s="93"/>
      <c r="F39" s="261">
        <f>E39*(INDEX('Ex ante LI &amp; Eligibility Stats'!$A:$M,MATCH('Program MW '!$A39,'Ex ante LI &amp; Eligibility Stats'!$A:$A,0),MATCH('Program MW '!F$28,'Ex ante LI &amp; Eligibility Stats'!$A$8:$M$8,0))/1000)</f>
        <v>0</v>
      </c>
      <c r="G39" s="262">
        <f>E39*(INDEX('Ex post LI &amp; Eligibility Stats'!$A:$N,MATCH($A39,'Ex post LI &amp; Eligibility Stats'!$A:$A,0),MATCH('Program MW '!F$28,'Ex post LI &amp; Eligibility Stats'!$A$8:$N$8,0))/1000)</f>
        <v>0</v>
      </c>
      <c r="H39" s="93"/>
      <c r="I39" s="261">
        <f>H39*(INDEX('Ex ante LI &amp; Eligibility Stats'!$A:$M,MATCH('Program MW '!$A39,'Ex ante LI &amp; Eligibility Stats'!$A:$A,0),MATCH('Program MW '!I$28,'Ex ante LI &amp; Eligibility Stats'!$A$8:$M$8,0))/1000)</f>
        <v>0</v>
      </c>
      <c r="J39" s="262">
        <f>H39*(INDEX('Ex post LI &amp; Eligibility Stats'!$A:$N,MATCH($A39,'Ex post LI &amp; Eligibility Stats'!$A:$A,0),MATCH('Program MW '!I$28,'Ex post LI &amp; Eligibility Stats'!$A$8:$N$8,0))/1000)</f>
        <v>0</v>
      </c>
      <c r="K39" s="93"/>
      <c r="L39" s="261">
        <f>K39*(INDEX('Ex ante LI &amp; Eligibility Stats'!$A:$M,MATCH('Program MW '!$A39,'Ex ante LI &amp; Eligibility Stats'!$A:$A,0),MATCH('Program MW '!L$28,'Ex ante LI &amp; Eligibility Stats'!$A$8:$M$8,0))/1000)</f>
        <v>0</v>
      </c>
      <c r="M39" s="262">
        <f>K39*(INDEX('Ex post LI &amp; Eligibility Stats'!$A:$N,MATCH($A39,'Ex post LI &amp; Eligibility Stats'!$A:$A,0),MATCH('Program MW '!L$28,'Ex post LI &amp; Eligibility Stats'!$A$8:$N$8,0))/1000)</f>
        <v>0</v>
      </c>
      <c r="N39" s="93"/>
      <c r="O39" s="261">
        <f>N39*(INDEX('Ex ante LI &amp; Eligibility Stats'!$A:$M,MATCH('Program MW '!$A39,'Ex ante LI &amp; Eligibility Stats'!$A:$A,0),MATCH('Program MW '!O$28,'Ex ante LI &amp; Eligibility Stats'!$A$8:$M$8,0))/1000)</f>
        <v>0</v>
      </c>
      <c r="P39" s="262">
        <f>N39*(INDEX('Ex post LI &amp; Eligibility Stats'!$A:$N,MATCH($A39,'Ex post LI &amp; Eligibility Stats'!$A:$A,0),MATCH('Program MW '!O$28,'Ex post LI &amp; Eligibility Stats'!$A$8:$N$8,0))/1000)</f>
        <v>0</v>
      </c>
      <c r="Q39" s="93">
        <v>8873</v>
      </c>
      <c r="R39" s="261">
        <f>Q39*(INDEX('Ex ante LI &amp; Eligibility Stats'!$A:$M,MATCH('Program MW '!$A39,'Ex ante LI &amp; Eligibility Stats'!$A:$A,0),MATCH('Program MW '!R$28,'Ex ante LI &amp; Eligibility Stats'!$A$8:$M$8,0))/1000)</f>
        <v>0</v>
      </c>
      <c r="S39" s="262">
        <f>Q39*(INDEX('Ex post LI &amp; Eligibility Stats'!$A:$N,MATCH($A39,'Ex post LI &amp; Eligibility Stats'!$A:$A,0),MATCH('Program MW '!R$28,'Ex post LI &amp; Eligibility Stats'!$A$8:$N$8,0))/1000)</f>
        <v>1.1902144597000002</v>
      </c>
      <c r="T39" s="4">
        <v>157189</v>
      </c>
    </row>
    <row r="40" spans="1:26">
      <c r="A40" s="217" t="s">
        <v>23</v>
      </c>
      <c r="B40" s="93"/>
      <c r="C40" s="261">
        <f>B40*(INDEX('Ex ante LI &amp; Eligibility Stats'!$A:$M,MATCH('Program MW '!$A40,'Ex ante LI &amp; Eligibility Stats'!$A:$A,0),MATCH('Program MW '!C$28,'Ex ante LI &amp; Eligibility Stats'!$A$8:$M$8,0))/1000)</f>
        <v>0</v>
      </c>
      <c r="D40" s="262">
        <f>B40*(INDEX('Ex post LI &amp; Eligibility Stats'!$A:$N,MATCH($A40,'Ex post LI &amp; Eligibility Stats'!$A:$A,0),MATCH('Program MW '!C$28,'Ex post LI &amp; Eligibility Stats'!$A$8:$N$8,0))/1000)</f>
        <v>0</v>
      </c>
      <c r="E40" s="93"/>
      <c r="F40" s="261">
        <f>E40*(INDEX('Ex ante LI &amp; Eligibility Stats'!$A:$M,MATCH('Program MW '!$A40,'Ex ante LI &amp; Eligibility Stats'!$A:$A,0),MATCH('Program MW '!F$28,'Ex ante LI &amp; Eligibility Stats'!$A$8:$M$8,0))/1000)</f>
        <v>0</v>
      </c>
      <c r="G40" s="262">
        <f>E40*(INDEX('Ex post LI &amp; Eligibility Stats'!$A:$N,MATCH($A40,'Ex post LI &amp; Eligibility Stats'!$A:$A,0),MATCH('Program MW '!F$28,'Ex post LI &amp; Eligibility Stats'!$A$8:$N$8,0))/1000)</f>
        <v>0</v>
      </c>
      <c r="H40" s="93"/>
      <c r="I40" s="261">
        <f>H40*(INDEX('Ex ante LI &amp; Eligibility Stats'!$A:$M,MATCH('Program MW '!$A40,'Ex ante LI &amp; Eligibility Stats'!$A:$A,0),MATCH('Program MW '!I$28,'Ex ante LI &amp; Eligibility Stats'!$A$8:$M$8,0))/1000)</f>
        <v>0</v>
      </c>
      <c r="J40" s="262">
        <f>H40*(INDEX('Ex post LI &amp; Eligibility Stats'!$A:$N,MATCH($A40,'Ex post LI &amp; Eligibility Stats'!$A:$A,0),MATCH('Program MW '!I$28,'Ex post LI &amp; Eligibility Stats'!$A$8:$N$8,0))/1000)</f>
        <v>0</v>
      </c>
      <c r="K40" s="93"/>
      <c r="L40" s="261">
        <f>K40*(INDEX('Ex ante LI &amp; Eligibility Stats'!$A:$M,MATCH('Program MW '!$A40,'Ex ante LI &amp; Eligibility Stats'!$A:$A,0),MATCH('Program MW '!L$28,'Ex ante LI &amp; Eligibility Stats'!$A$8:$M$8,0))/1000)</f>
        <v>0</v>
      </c>
      <c r="M40" s="262">
        <f>K40*(INDEX('Ex post LI &amp; Eligibility Stats'!$A:$N,MATCH($A40,'Ex post LI &amp; Eligibility Stats'!$A:$A,0),MATCH('Program MW '!L$28,'Ex post LI &amp; Eligibility Stats'!$A$8:$N$8,0))/1000)</f>
        <v>0</v>
      </c>
      <c r="N40" s="93"/>
      <c r="O40" s="261">
        <f>N40*(INDEX('Ex ante LI &amp; Eligibility Stats'!$A:$M,MATCH('Program MW '!$A40,'Ex ante LI &amp; Eligibility Stats'!$A:$A,0),MATCH('Program MW '!O$28,'Ex ante LI &amp; Eligibility Stats'!$A$8:$M$8,0))/1000)</f>
        <v>0</v>
      </c>
      <c r="P40" s="262">
        <f>N40*(INDEX('Ex post LI &amp; Eligibility Stats'!$A:$N,MATCH($A40,'Ex post LI &amp; Eligibility Stats'!$A:$A,0),MATCH('Program MW '!O$28,'Ex post LI &amp; Eligibility Stats'!$A$8:$N$8,0))/1000)</f>
        <v>0</v>
      </c>
      <c r="Q40" s="93">
        <v>2560</v>
      </c>
      <c r="R40" s="261">
        <f>Q40*(INDEX('Ex ante LI &amp; Eligibility Stats'!$A:$M,MATCH('Program MW '!$A40,'Ex ante LI &amp; Eligibility Stats'!$A:$A,0),MATCH('Program MW '!R$28,'Ex ante LI &amp; Eligibility Stats'!$A$8:$M$8,0))/1000)</f>
        <v>0</v>
      </c>
      <c r="S40" s="262">
        <f>Q40*(INDEX('Ex post LI &amp; Eligibility Stats'!$A:$N,MATCH($A40,'Ex post LI &amp; Eligibility Stats'!$A:$A,0),MATCH('Program MW '!R$28,'Ex post LI &amp; Eligibility Stats'!$A$8:$N$8,0))/1000)</f>
        <v>0.126321408</v>
      </c>
      <c r="T40" s="4">
        <v>157189</v>
      </c>
    </row>
    <row r="41" spans="1:26">
      <c r="A41" s="69" t="s">
        <v>24</v>
      </c>
      <c r="B41" s="124"/>
      <c r="C41" s="261">
        <f>B41*(INDEX('Ex ante LI &amp; Eligibility Stats'!$A:$M,MATCH('Program MW '!$A41,'Ex ante LI &amp; Eligibility Stats'!$A:$A,0),MATCH('Program MW '!C$28,'Ex ante LI &amp; Eligibility Stats'!$A$8:$M$8,0))/1000)</f>
        <v>0</v>
      </c>
      <c r="D41" s="262">
        <f>B41*(INDEX('Ex post LI &amp; Eligibility Stats'!$A:$N,MATCH($A41,'Ex post LI &amp; Eligibility Stats'!$A:$A,0),MATCH('Program MW '!C$28,'Ex post LI &amp; Eligibility Stats'!$A$8:$N$8,0))/1000)</f>
        <v>0</v>
      </c>
      <c r="E41" s="124"/>
      <c r="F41" s="261">
        <f>E41*(INDEX('Ex ante LI &amp; Eligibility Stats'!$A:$M,MATCH('Program MW '!$A41,'Ex ante LI &amp; Eligibility Stats'!$A:$A,0),MATCH('Program MW '!F$28,'Ex ante LI &amp; Eligibility Stats'!$A$8:$M$8,0))/1000)</f>
        <v>0</v>
      </c>
      <c r="G41" s="262">
        <f>E41*(INDEX('Ex post LI &amp; Eligibility Stats'!$A:$N,MATCH($A41,'Ex post LI &amp; Eligibility Stats'!$A:$A,0),MATCH('Program MW '!F$28,'Ex post LI &amp; Eligibility Stats'!$A$8:$N$8,0))/1000)</f>
        <v>0</v>
      </c>
      <c r="H41" s="153"/>
      <c r="I41" s="261">
        <f>H41*(INDEX('Ex ante LI &amp; Eligibility Stats'!$A:$M,MATCH('Program MW '!$A41,'Ex ante LI &amp; Eligibility Stats'!$A:$A,0),MATCH('Program MW '!I$28,'Ex ante LI &amp; Eligibility Stats'!$A$8:$M$8,0))/1000)</f>
        <v>0</v>
      </c>
      <c r="J41" s="262">
        <f>H41*(INDEX('Ex post LI &amp; Eligibility Stats'!$A:$N,MATCH($A41,'Ex post LI &amp; Eligibility Stats'!$A:$A,0),MATCH('Program MW '!I$28,'Ex post LI &amp; Eligibility Stats'!$A$8:$N$8,0))/1000)</f>
        <v>0</v>
      </c>
      <c r="K41" s="124"/>
      <c r="L41" s="261">
        <f>K41*(INDEX('Ex ante LI &amp; Eligibility Stats'!$A:$M,MATCH('Program MW '!$A41,'Ex ante LI &amp; Eligibility Stats'!$A:$A,0),MATCH('Program MW '!L$28,'Ex ante LI &amp; Eligibility Stats'!$A$8:$M$8,0))/1000)</f>
        <v>0</v>
      </c>
      <c r="M41" s="262">
        <f>K41*(INDEX('Ex post LI &amp; Eligibility Stats'!$A:$N,MATCH($A41,'Ex post LI &amp; Eligibility Stats'!$A:$A,0),MATCH('Program MW '!L$28,'Ex post LI &amp; Eligibility Stats'!$A$8:$N$8,0))/1000)</f>
        <v>0</v>
      </c>
      <c r="N41" s="124"/>
      <c r="O41" s="261">
        <f>N41*(INDEX('Ex ante LI &amp; Eligibility Stats'!$A:$M,MATCH('Program MW '!$A41,'Ex ante LI &amp; Eligibility Stats'!$A:$A,0),MATCH('Program MW '!O$28,'Ex ante LI &amp; Eligibility Stats'!$A$8:$M$8,0))/1000)</f>
        <v>0</v>
      </c>
      <c r="P41" s="262">
        <f>N41*(INDEX('Ex post LI &amp; Eligibility Stats'!$A:$N,MATCH($A41,'Ex post LI &amp; Eligibility Stats'!$A:$A,0),MATCH('Program MW '!O$28,'Ex post LI &amp; Eligibility Stats'!$A$8:$N$8,0))/1000)</f>
        <v>0</v>
      </c>
      <c r="Q41" s="124">
        <v>0</v>
      </c>
      <c r="R41" s="261">
        <f>Q41*(INDEX('Ex ante LI &amp; Eligibility Stats'!$A:$M,MATCH('Program MW '!$A41,'Ex ante LI &amp; Eligibility Stats'!$A:$A,0),MATCH('Program MW '!R$28,'Ex ante LI &amp; Eligibility Stats'!$A$8:$M$8,0))/1000)</f>
        <v>0</v>
      </c>
      <c r="S41" s="262">
        <f>Q41*(INDEX('Ex post LI &amp; Eligibility Stats'!$A:$N,MATCH($A41,'Ex post LI &amp; Eligibility Stats'!$A:$A,0),MATCH('Program MW '!R$28,'Ex post LI &amp; Eligibility Stats'!$A$8:$N$8,0))/1000)</f>
        <v>0</v>
      </c>
      <c r="T41" s="4">
        <v>18875</v>
      </c>
      <c r="V41" s="310" t="s">
        <v>56</v>
      </c>
    </row>
    <row r="42" spans="1:26">
      <c r="A42" s="69" t="s">
        <v>25</v>
      </c>
      <c r="B42" s="124"/>
      <c r="C42" s="261">
        <f>B42*(INDEX('Ex ante LI &amp; Eligibility Stats'!$A:$M,MATCH('Program MW '!$A42,'Ex ante LI &amp; Eligibility Stats'!$A:$A,0),MATCH('Program MW '!C$28,'Ex ante LI &amp; Eligibility Stats'!$A$8:$M$8,0))/1000)</f>
        <v>0</v>
      </c>
      <c r="D42" s="262">
        <f>B42*(INDEX('Ex post LI &amp; Eligibility Stats'!$A:$N,MATCH($A42,'Ex post LI &amp; Eligibility Stats'!$A:$A,0),MATCH('Program MW '!C$28,'Ex post LI &amp; Eligibility Stats'!$A$8:$N$8,0))/1000)</f>
        <v>0</v>
      </c>
      <c r="E42" s="124"/>
      <c r="F42" s="261">
        <f>E42*(INDEX('Ex ante LI &amp; Eligibility Stats'!$A:$M,MATCH('Program MW '!$A42,'Ex ante LI &amp; Eligibility Stats'!$A:$A,0),MATCH('Program MW '!F$28,'Ex ante LI &amp; Eligibility Stats'!$A$8:$M$8,0))/1000)</f>
        <v>0</v>
      </c>
      <c r="G42" s="262">
        <f>E42*(INDEX('Ex post LI &amp; Eligibility Stats'!$A:$N,MATCH($A42,'Ex post LI &amp; Eligibility Stats'!$A:$A,0),MATCH('Program MW '!F$28,'Ex post LI &amp; Eligibility Stats'!$A$8:$N$8,0))/1000)</f>
        <v>0</v>
      </c>
      <c r="H42" s="153"/>
      <c r="I42" s="261">
        <f>H42*(INDEX('Ex ante LI &amp; Eligibility Stats'!$A:$M,MATCH('Program MW '!$A42,'Ex ante LI &amp; Eligibility Stats'!$A:$A,0),MATCH('Program MW '!I$28,'Ex ante LI &amp; Eligibility Stats'!$A$8:$M$8,0))/1000)</f>
        <v>0</v>
      </c>
      <c r="J42" s="262">
        <f>H42*(INDEX('Ex post LI &amp; Eligibility Stats'!$A:$N,MATCH($A42,'Ex post LI &amp; Eligibility Stats'!$A:$A,0),MATCH('Program MW '!I$28,'Ex post LI &amp; Eligibility Stats'!$A$8:$N$8,0))/1000)</f>
        <v>0</v>
      </c>
      <c r="K42" s="124"/>
      <c r="L42" s="261">
        <f>K42*(INDEX('Ex ante LI &amp; Eligibility Stats'!$A:$M,MATCH('Program MW '!$A42,'Ex ante LI &amp; Eligibility Stats'!$A:$A,0),MATCH('Program MW '!L$28,'Ex ante LI &amp; Eligibility Stats'!$A$8:$M$8,0))/1000)</f>
        <v>0</v>
      </c>
      <c r="M42" s="262">
        <f>K42*(INDEX('Ex post LI &amp; Eligibility Stats'!$A:$N,MATCH($A42,'Ex post LI &amp; Eligibility Stats'!$A:$A,0),MATCH('Program MW '!L$28,'Ex post LI &amp; Eligibility Stats'!$A$8:$N$8,0))/1000)</f>
        <v>0</v>
      </c>
      <c r="N42" s="124"/>
      <c r="O42" s="261">
        <f>N42*(INDEX('Ex ante LI &amp; Eligibility Stats'!$A:$M,MATCH('Program MW '!$A42,'Ex ante LI &amp; Eligibility Stats'!$A:$A,0),MATCH('Program MW '!O$28,'Ex ante LI &amp; Eligibility Stats'!$A$8:$M$8,0))/1000)</f>
        <v>0</v>
      </c>
      <c r="P42" s="262">
        <f>N42*(INDEX('Ex post LI &amp; Eligibility Stats'!$A:$N,MATCH($A42,'Ex post LI &amp; Eligibility Stats'!$A:$A,0),MATCH('Program MW '!O$28,'Ex post LI &amp; Eligibility Stats'!$A$8:$N$8,0))/1000)</f>
        <v>0</v>
      </c>
      <c r="Q42" s="124">
        <v>0</v>
      </c>
      <c r="R42" s="261">
        <f>Q42*(INDEX('Ex ante LI &amp; Eligibility Stats'!$A:$M,MATCH('Program MW '!$A42,'Ex ante LI &amp; Eligibility Stats'!$A:$A,0),MATCH('Program MW '!R$28,'Ex ante LI &amp; Eligibility Stats'!$A$8:$M$8,0))/1000)</f>
        <v>0</v>
      </c>
      <c r="S42" s="262">
        <f>Q42*(INDEX('Ex post LI &amp; Eligibility Stats'!$A:$N,MATCH($A42,'Ex post LI &amp; Eligibility Stats'!$A:$A,0),MATCH('Program MW '!R$28,'Ex post LI &amp; Eligibility Stats'!$A$8:$N$8,0))/1000)</f>
        <v>0</v>
      </c>
      <c r="T42" s="4">
        <v>18875</v>
      </c>
    </row>
    <row r="43" spans="1:26" s="118" customFormat="1">
      <c r="A43" s="217" t="s">
        <v>55</v>
      </c>
      <c r="B43" s="153"/>
      <c r="C43" s="261">
        <f>B43*(INDEX('Ex ante LI &amp; Eligibility Stats'!$A:$M,MATCH('Program MW '!$A43,'Ex ante LI &amp; Eligibility Stats'!$A:$A,0),MATCH('Program MW '!C$28,'Ex ante LI &amp; Eligibility Stats'!$A$8:$M$8,0))/1000)</f>
        <v>0</v>
      </c>
      <c r="D43" s="262">
        <f>B43*(INDEX('Ex post LI &amp; Eligibility Stats'!$A:$N,MATCH($A43,'Ex post LI &amp; Eligibility Stats'!$A:$A,0),MATCH('Program MW '!C$28,'Ex post LI &amp; Eligibility Stats'!$A$8:$N$8,0))/1000)</f>
        <v>0</v>
      </c>
      <c r="E43" s="153"/>
      <c r="F43" s="261">
        <f>E43*(INDEX('Ex ante LI &amp; Eligibility Stats'!$A:$M,MATCH('Program MW '!$A43,'Ex ante LI &amp; Eligibility Stats'!$A:$A,0),MATCH('Program MW '!F$28,'Ex ante LI &amp; Eligibility Stats'!$A$8:$M$8,0))/1000)</f>
        <v>0</v>
      </c>
      <c r="G43" s="262">
        <f>E43*(INDEX('Ex post LI &amp; Eligibility Stats'!$A:$N,MATCH($A43,'Ex post LI &amp; Eligibility Stats'!$A:$A,0),MATCH('Program MW '!F$28,'Ex post LI &amp; Eligibility Stats'!$A$8:$N$8,0))/1000)</f>
        <v>0</v>
      </c>
      <c r="H43" s="153"/>
      <c r="I43" s="261">
        <f>H43*(INDEX('Ex ante LI &amp; Eligibility Stats'!$A:$M,MATCH('Program MW '!$A43,'Ex ante LI &amp; Eligibility Stats'!$A:$A,0),MATCH('Program MW '!I$28,'Ex ante LI &amp; Eligibility Stats'!$A$8:$M$8,0))/1000)</f>
        <v>0</v>
      </c>
      <c r="J43" s="262">
        <f>H43*(INDEX('Ex post LI &amp; Eligibility Stats'!$A:$N,MATCH($A43,'Ex post LI &amp; Eligibility Stats'!$A:$A,0),MATCH('Program MW '!I$28,'Ex post LI &amp; Eligibility Stats'!$A$8:$N$8,0))/1000)</f>
        <v>0</v>
      </c>
      <c r="K43" s="153"/>
      <c r="L43" s="261">
        <f>K43*(INDEX('Ex ante LI &amp; Eligibility Stats'!$A:$M,MATCH('Program MW '!$A43,'Ex ante LI &amp; Eligibility Stats'!$A:$A,0),MATCH('Program MW '!L$28,'Ex ante LI &amp; Eligibility Stats'!$A$8:$M$8,0))/1000)</f>
        <v>0</v>
      </c>
      <c r="M43" s="262">
        <f>K43*(INDEX('Ex post LI &amp; Eligibility Stats'!$A:$N,MATCH($A43,'Ex post LI &amp; Eligibility Stats'!$A:$A,0),MATCH('Program MW '!L$28,'Ex post LI &amp; Eligibility Stats'!$A$8:$N$8,0))/1000)</f>
        <v>0</v>
      </c>
      <c r="N43" s="153"/>
      <c r="O43" s="261">
        <f>N43*(INDEX('Ex ante LI &amp; Eligibility Stats'!$A:$M,MATCH('Program MW '!$A43,'Ex ante LI &amp; Eligibility Stats'!$A:$A,0),MATCH('Program MW '!O$28,'Ex ante LI &amp; Eligibility Stats'!$A$8:$M$8,0))/1000)</f>
        <v>0</v>
      </c>
      <c r="P43" s="262">
        <f>N43*(INDEX('Ex post LI &amp; Eligibility Stats'!$A:$N,MATCH($A43,'Ex post LI &amp; Eligibility Stats'!$A:$A,0),MATCH('Program MW '!O$28,'Ex post LI &amp; Eligibility Stats'!$A$8:$N$8,0))/1000)</f>
        <v>0</v>
      </c>
      <c r="Q43" s="153">
        <v>108</v>
      </c>
      <c r="R43" s="261">
        <f>Q43*(INDEX('Ex ante LI &amp; Eligibility Stats'!$A:$M,MATCH('Program MW '!$A43,'Ex ante LI &amp; Eligibility Stats'!$A:$A,0),MATCH('Program MW '!R$28,'Ex ante LI &amp; Eligibility Stats'!$A$8:$M$8,0))/1000)</f>
        <v>0</v>
      </c>
      <c r="S43" s="262">
        <f>Q43*(INDEX('Ex post LI &amp; Eligibility Stats'!$A:$N,MATCH($A43,'Ex post LI &amp; Eligibility Stats'!$A:$A,0),MATCH('Program MW '!R$28,'Ex post LI &amp; Eligibility Stats'!$A$8:$N$8,0))/1000)</f>
        <v>5.1247068643569947E-2</v>
      </c>
      <c r="T43" s="325"/>
    </row>
    <row r="44" spans="1:26">
      <c r="A44" s="69" t="s">
        <v>26</v>
      </c>
      <c r="B44" s="124"/>
      <c r="C44" s="261">
        <f>B44*(INDEX('Ex ante LI &amp; Eligibility Stats'!$A:$M,MATCH('Program MW '!$A44,'Ex ante LI &amp; Eligibility Stats'!$A:$A,0),MATCH('Program MW '!C$28,'Ex ante LI &amp; Eligibility Stats'!$A$8:$M$8,0))/1000)</f>
        <v>0</v>
      </c>
      <c r="D44" s="262">
        <f>B44*(INDEX('Ex post LI &amp; Eligibility Stats'!$A:$N,MATCH($A44,'Ex post LI &amp; Eligibility Stats'!$A:$A,0),MATCH('Program MW '!C$28,'Ex post LI &amp; Eligibility Stats'!$A$8:$N$8,0))/1000)</f>
        <v>0</v>
      </c>
      <c r="E44" s="124"/>
      <c r="F44" s="261">
        <f>E44*(INDEX('Ex ante LI &amp; Eligibility Stats'!$A:$M,MATCH('Program MW '!$A44,'Ex ante LI &amp; Eligibility Stats'!$A:$A,0),MATCH('Program MW '!F$28,'Ex ante LI &amp; Eligibility Stats'!$A$8:$M$8,0))/1000)</f>
        <v>0</v>
      </c>
      <c r="G44" s="262">
        <f>E44*(INDEX('Ex post LI &amp; Eligibility Stats'!$A:$N,MATCH($A44,'Ex post LI &amp; Eligibility Stats'!$A:$A,0),MATCH('Program MW '!F$28,'Ex post LI &amp; Eligibility Stats'!$A$8:$N$8,0))/1000)</f>
        <v>0</v>
      </c>
      <c r="H44" s="124"/>
      <c r="I44" s="261">
        <f>H44*(INDEX('Ex ante LI &amp; Eligibility Stats'!$A:$M,MATCH('Program MW '!$A44,'Ex ante LI &amp; Eligibility Stats'!$A:$A,0),MATCH('Program MW '!I$28,'Ex ante LI &amp; Eligibility Stats'!$A$8:$M$8,0))/1000)</f>
        <v>0</v>
      </c>
      <c r="J44" s="262">
        <f>H44*(INDEX('Ex post LI &amp; Eligibility Stats'!$A:$N,MATCH($A44,'Ex post LI &amp; Eligibility Stats'!$A:$A,0),MATCH('Program MW '!I$28,'Ex post LI &amp; Eligibility Stats'!$A$8:$N$8,0))/1000)</f>
        <v>0</v>
      </c>
      <c r="K44" s="124"/>
      <c r="L44" s="261">
        <f>K44*(INDEX('Ex ante LI &amp; Eligibility Stats'!$A:$M,MATCH('Program MW '!$A44,'Ex ante LI &amp; Eligibility Stats'!$A:$A,0),MATCH('Program MW '!L$28,'Ex ante LI &amp; Eligibility Stats'!$A$8:$M$8,0))/1000)</f>
        <v>0</v>
      </c>
      <c r="M44" s="262">
        <f>K44*(INDEX('Ex post LI &amp; Eligibility Stats'!$A:$N,MATCH($A44,'Ex post LI &amp; Eligibility Stats'!$A:$A,0),MATCH('Program MW '!L$28,'Ex post LI &amp; Eligibility Stats'!$A$8:$N$8,0))/1000)</f>
        <v>0</v>
      </c>
      <c r="N44" s="124"/>
      <c r="O44" s="261">
        <f>N44*(INDEX('Ex ante LI &amp; Eligibility Stats'!$A:$M,MATCH('Program MW '!$A44,'Ex ante LI &amp; Eligibility Stats'!$A:$A,0),MATCH('Program MW '!O$28,'Ex ante LI &amp; Eligibility Stats'!$A$8:$M$8,0))/1000)</f>
        <v>0</v>
      </c>
      <c r="P44" s="262">
        <f>N44*(INDEX('Ex post LI &amp; Eligibility Stats'!$A:$N,MATCH($A44,'Ex post LI &amp; Eligibility Stats'!$A:$A,0),MATCH('Program MW '!O$28,'Ex post LI &amp; Eligibility Stats'!$A$8:$N$8,0))/1000)</f>
        <v>0</v>
      </c>
      <c r="Q44" s="124">
        <v>51040</v>
      </c>
      <c r="R44" s="261">
        <f>Q44*(INDEX('Ex ante LI &amp; Eligibility Stats'!$A:$M,MATCH('Program MW '!$A44,'Ex ante LI &amp; Eligibility Stats'!$A:$A,0),MATCH('Program MW '!R$28,'Ex ante LI &amp; Eligibility Stats'!$A$8:$M$8,0))/1000)</f>
        <v>-3.966852934886504E-3</v>
      </c>
      <c r="S44" s="262">
        <f>Q44*(INDEX('Ex post LI &amp; Eligibility Stats'!$A:$N,MATCH($A44,'Ex post LI &amp; Eligibility Stats'!$A:$A,0),MATCH('Program MW '!R$28,'Ex post LI &amp; Eligibility Stats'!$A$8:$N$8,0))/1000)</f>
        <v>2.5501727011651463</v>
      </c>
      <c r="T44" s="4"/>
    </row>
    <row r="45" spans="1:26">
      <c r="A45" s="39" t="s">
        <v>27</v>
      </c>
      <c r="B45" s="215"/>
      <c r="C45" s="261">
        <f>B45*(INDEX('Ex ante LI &amp; Eligibility Stats'!$A:$M,MATCH('Program MW '!$A45,'Ex ante LI &amp; Eligibility Stats'!$A:$A,0),MATCH('Program MW '!C$28,'Ex ante LI &amp; Eligibility Stats'!$A$8:$M$8,0))/1000)</f>
        <v>0</v>
      </c>
      <c r="D45" s="262">
        <f>B45*(INDEX('Ex post LI &amp; Eligibility Stats'!$A:$N,MATCH($A45,'Ex post LI &amp; Eligibility Stats'!$A:$A,0),MATCH('Program MW '!C$28,'Ex post LI &amp; Eligibility Stats'!$A$8:$N$8,0))/1000)</f>
        <v>0</v>
      </c>
      <c r="E45" s="215"/>
      <c r="F45" s="261">
        <f>E45*(INDEX('Ex ante LI &amp; Eligibility Stats'!$A:$M,MATCH('Program MW '!$A45,'Ex ante LI &amp; Eligibility Stats'!$A:$A,0),MATCH('Program MW '!F$28,'Ex ante LI &amp; Eligibility Stats'!$A$8:$M$8,0))/1000)</f>
        <v>0</v>
      </c>
      <c r="G45" s="262">
        <f>E45*(INDEX('Ex post LI &amp; Eligibility Stats'!$A:$N,MATCH($A45,'Ex post LI &amp; Eligibility Stats'!$A:$A,0),MATCH('Program MW '!F$28,'Ex post LI &amp; Eligibility Stats'!$A$8:$N$8,0))/1000)</f>
        <v>0</v>
      </c>
      <c r="H45" s="215"/>
      <c r="I45" s="261">
        <f>H45*(INDEX('Ex ante LI &amp; Eligibility Stats'!$A:$M,MATCH('Program MW '!$A45,'Ex ante LI &amp; Eligibility Stats'!$A:$A,0),MATCH('Program MW '!I$28,'Ex ante LI &amp; Eligibility Stats'!$A$8:$M$8,0))/1000)</f>
        <v>0</v>
      </c>
      <c r="J45" s="262">
        <f>H45*(INDEX('Ex post LI &amp; Eligibility Stats'!$A:$N,MATCH($A45,'Ex post LI &amp; Eligibility Stats'!$A:$A,0),MATCH('Program MW '!I$28,'Ex post LI &amp; Eligibility Stats'!$A$8:$N$8,0))/1000)</f>
        <v>0</v>
      </c>
      <c r="K45" s="215"/>
      <c r="L45" s="261">
        <f>K45*(INDEX('Ex ante LI &amp; Eligibility Stats'!$A:$M,MATCH('Program MW '!$A45,'Ex ante LI &amp; Eligibility Stats'!$A:$A,0),MATCH('Program MW '!L$28,'Ex ante LI &amp; Eligibility Stats'!$A$8:$M$8,0))/1000)</f>
        <v>0</v>
      </c>
      <c r="M45" s="262">
        <f>K45*(INDEX('Ex post LI &amp; Eligibility Stats'!$A:$N,MATCH($A45,'Ex post LI &amp; Eligibility Stats'!$A:$A,0),MATCH('Program MW '!L$28,'Ex post LI &amp; Eligibility Stats'!$A$8:$N$8,0))/1000)</f>
        <v>0</v>
      </c>
      <c r="N45" s="215"/>
      <c r="O45" s="261">
        <f>N45*(INDEX('Ex ante LI &amp; Eligibility Stats'!$A:$M,MATCH('Program MW '!$A45,'Ex ante LI &amp; Eligibility Stats'!$A:$A,0),MATCH('Program MW '!O$28,'Ex ante LI &amp; Eligibility Stats'!$A$8:$M$8,0))/1000)</f>
        <v>0</v>
      </c>
      <c r="P45" s="262">
        <f>N45*(INDEX('Ex post LI &amp; Eligibility Stats'!$A:$N,MATCH($A45,'Ex post LI &amp; Eligibility Stats'!$A:$A,0),MATCH('Program MW '!O$28,'Ex post LI &amp; Eligibility Stats'!$A$8:$N$8,0))/1000)</f>
        <v>0</v>
      </c>
      <c r="Q45" s="215">
        <v>21897</v>
      </c>
      <c r="R45" s="261">
        <f>Q45*(INDEX('Ex ante LI &amp; Eligibility Stats'!$A:$M,MATCH('Program MW '!$A45,'Ex ante LI &amp; Eligibility Stats'!$A:$A,0),MATCH('Program MW '!R$28,'Ex ante LI &amp; Eligibility Stats'!$A$8:$M$8,0))/1000)</f>
        <v>3.529843614540805</v>
      </c>
      <c r="S45" s="262">
        <f>Q45*(INDEX('Ex post LI &amp; Eligibility Stats'!$A:$N,MATCH($A45,'Ex post LI &amp; Eligibility Stats'!$A:$A,0),MATCH('Program MW '!R$28,'Ex post LI &amp; Eligibility Stats'!$A$8:$N$8,0))/1000)</f>
        <v>3.6592168385099457</v>
      </c>
      <c r="T45" s="4"/>
    </row>
    <row r="46" spans="1:26" ht="13.5" thickBot="1">
      <c r="A46" s="136" t="s">
        <v>57</v>
      </c>
      <c r="B46" s="3">
        <f t="shared" ref="B46:S46" si="11">SUM(B34:B45)</f>
        <v>0</v>
      </c>
      <c r="C46" s="199">
        <f t="shared" si="11"/>
        <v>0</v>
      </c>
      <c r="D46" s="180">
        <f t="shared" si="11"/>
        <v>0</v>
      </c>
      <c r="E46" s="3">
        <f t="shared" si="11"/>
        <v>0</v>
      </c>
      <c r="F46" s="199">
        <f t="shared" si="11"/>
        <v>0</v>
      </c>
      <c r="G46" s="180">
        <f t="shared" si="11"/>
        <v>0</v>
      </c>
      <c r="H46" s="3">
        <f t="shared" si="11"/>
        <v>0</v>
      </c>
      <c r="I46" s="199">
        <f t="shared" si="11"/>
        <v>0</v>
      </c>
      <c r="J46" s="180">
        <f t="shared" si="11"/>
        <v>0</v>
      </c>
      <c r="K46" s="3">
        <f t="shared" si="11"/>
        <v>0</v>
      </c>
      <c r="L46" s="199">
        <f t="shared" si="11"/>
        <v>0</v>
      </c>
      <c r="M46" s="180">
        <f t="shared" si="11"/>
        <v>0</v>
      </c>
      <c r="N46" s="3">
        <f t="shared" si="11"/>
        <v>0</v>
      </c>
      <c r="O46" s="199">
        <f t="shared" si="11"/>
        <v>0</v>
      </c>
      <c r="P46" s="180">
        <f t="shared" si="11"/>
        <v>0</v>
      </c>
      <c r="Q46" s="3">
        <f t="shared" si="11"/>
        <v>105682</v>
      </c>
      <c r="R46" s="199">
        <f t="shared" si="11"/>
        <v>3.5258767616059186</v>
      </c>
      <c r="S46" s="180">
        <f t="shared" si="11"/>
        <v>15.001291449720711</v>
      </c>
      <c r="T46" s="8"/>
    </row>
    <row r="47" spans="1:26" ht="14.25" thickTop="1" thickBot="1">
      <c r="A47" s="139" t="s">
        <v>58</v>
      </c>
      <c r="B47" s="2">
        <f t="shared" ref="B47:S47" si="12">+B32+B46</f>
        <v>0</v>
      </c>
      <c r="C47" s="200">
        <f t="shared" si="12"/>
        <v>0</v>
      </c>
      <c r="D47" s="179">
        <f t="shared" si="12"/>
        <v>0</v>
      </c>
      <c r="E47" s="2">
        <f t="shared" si="12"/>
        <v>0</v>
      </c>
      <c r="F47" s="200">
        <f t="shared" si="12"/>
        <v>0</v>
      </c>
      <c r="G47" s="179">
        <f t="shared" si="12"/>
        <v>0</v>
      </c>
      <c r="H47" s="2">
        <f t="shared" si="12"/>
        <v>0</v>
      </c>
      <c r="I47" s="200">
        <f t="shared" si="12"/>
        <v>0</v>
      </c>
      <c r="J47" s="179">
        <f t="shared" si="12"/>
        <v>0</v>
      </c>
      <c r="K47" s="2">
        <f t="shared" si="12"/>
        <v>0</v>
      </c>
      <c r="L47" s="200">
        <f t="shared" si="12"/>
        <v>0</v>
      </c>
      <c r="M47" s="179">
        <f t="shared" si="12"/>
        <v>0</v>
      </c>
      <c r="N47" s="2">
        <f t="shared" si="12"/>
        <v>0</v>
      </c>
      <c r="O47" s="200">
        <f t="shared" si="12"/>
        <v>0</v>
      </c>
      <c r="P47" s="179">
        <f t="shared" si="12"/>
        <v>0</v>
      </c>
      <c r="Q47" s="2">
        <f t="shared" si="12"/>
        <v>105682</v>
      </c>
      <c r="R47" s="200">
        <f t="shared" si="12"/>
        <v>3.5258767616059186</v>
      </c>
      <c r="S47" s="179">
        <f t="shared" si="12"/>
        <v>15.001291449720711</v>
      </c>
      <c r="T47" s="11"/>
      <c r="U47" s="6"/>
      <c r="V47" s="11"/>
      <c r="W47" s="11"/>
      <c r="X47" s="6"/>
      <c r="Y47" s="11"/>
      <c r="Z47" s="11"/>
    </row>
    <row r="48" spans="1:26" ht="13.5" thickTop="1">
      <c r="A48" s="112"/>
      <c r="B48" s="11"/>
      <c r="C48" s="11"/>
      <c r="D48" s="6"/>
      <c r="E48" s="11"/>
      <c r="F48" s="11"/>
      <c r="G48" s="11"/>
      <c r="H48" s="6"/>
      <c r="I48" s="11"/>
      <c r="J48" s="11"/>
      <c r="K48" s="11"/>
      <c r="L48" s="11"/>
      <c r="M48" s="6"/>
      <c r="N48" s="11"/>
      <c r="O48" s="11"/>
      <c r="P48" s="11"/>
      <c r="Q48" s="6"/>
      <c r="R48" s="11"/>
      <c r="S48" s="11"/>
      <c r="T48" s="11"/>
      <c r="U48" s="6"/>
      <c r="V48" s="6"/>
      <c r="W48" s="11"/>
      <c r="X48" s="6"/>
      <c r="Y48" s="6"/>
      <c r="Z48" s="11"/>
    </row>
    <row r="49" spans="1:31" ht="15">
      <c r="A49" s="190" t="s">
        <v>67</v>
      </c>
      <c r="B49" s="140"/>
      <c r="C49" s="140"/>
      <c r="D49" s="140"/>
      <c r="E49" s="308"/>
      <c r="F49" s="141"/>
      <c r="G49" s="140"/>
      <c r="H49" s="141"/>
      <c r="I49" s="140"/>
      <c r="J49" s="140"/>
      <c r="K49" s="140"/>
      <c r="L49" s="140"/>
      <c r="M49" s="140"/>
      <c r="N49" s="140"/>
      <c r="O49" s="140"/>
      <c r="P49" s="142"/>
      <c r="Q49" s="140"/>
      <c r="R49" s="140"/>
      <c r="S49" s="140"/>
      <c r="T49" s="12"/>
      <c r="U49" s="12"/>
      <c r="V49" s="12"/>
      <c r="W49" s="12"/>
      <c r="X49" s="12"/>
      <c r="Y49" s="12"/>
      <c r="Z49" s="12"/>
    </row>
    <row r="50" spans="1:31" ht="14.25">
      <c r="A50" s="670" t="s">
        <v>294</v>
      </c>
      <c r="B50" s="670"/>
      <c r="C50" s="670"/>
      <c r="D50" s="670"/>
      <c r="E50" s="670"/>
      <c r="F50" s="670"/>
      <c r="G50" s="670"/>
      <c r="H50" s="670"/>
      <c r="I50" s="670"/>
      <c r="J50" s="670"/>
      <c r="K50" s="670"/>
      <c r="L50" s="670"/>
      <c r="M50" s="670"/>
      <c r="N50" s="670"/>
      <c r="O50" s="670"/>
    </row>
    <row r="51" spans="1:31" ht="14.25">
      <c r="A51" s="670" t="s">
        <v>295</v>
      </c>
      <c r="B51" s="670"/>
      <c r="C51" s="670"/>
      <c r="D51" s="670"/>
      <c r="E51" s="670"/>
      <c r="F51" s="670"/>
      <c r="G51" s="670"/>
      <c r="H51" s="670"/>
      <c r="I51" s="670"/>
      <c r="J51" s="670"/>
      <c r="K51" s="670"/>
      <c r="L51" s="670"/>
      <c r="M51" s="670"/>
      <c r="N51" s="670"/>
      <c r="O51" s="670"/>
      <c r="P51" s="12"/>
      <c r="Q51" s="12"/>
      <c r="R51" s="12"/>
      <c r="S51" s="12"/>
      <c r="T51" s="112"/>
      <c r="U51" s="112"/>
      <c r="V51" s="112"/>
      <c r="W51" s="112"/>
      <c r="X51" s="112"/>
      <c r="Y51" s="112"/>
      <c r="Z51" s="112"/>
    </row>
    <row r="52" spans="1:31" s="118" customFormat="1" ht="18" customHeight="1">
      <c r="A52" s="670" t="s">
        <v>68</v>
      </c>
      <c r="B52" s="670"/>
      <c r="C52" s="670"/>
      <c r="D52" s="670"/>
      <c r="E52" s="670"/>
      <c r="F52" s="670"/>
      <c r="G52" s="670"/>
      <c r="H52" s="670"/>
      <c r="I52" s="670"/>
      <c r="J52" s="670"/>
      <c r="K52" s="670"/>
      <c r="L52" s="670"/>
      <c r="M52" s="670"/>
      <c r="N52" s="670"/>
      <c r="O52" s="670"/>
      <c r="P52" s="306"/>
      <c r="Q52" s="306"/>
      <c r="R52" s="306"/>
      <c r="S52" s="306"/>
      <c r="T52" s="150"/>
      <c r="U52" s="150"/>
      <c r="V52" s="150"/>
      <c r="W52" s="150"/>
      <c r="X52" s="150"/>
      <c r="Y52" s="150"/>
      <c r="Z52" s="150"/>
    </row>
    <row r="53" spans="1:31" s="118" customFormat="1" ht="18" customHeight="1">
      <c r="A53" s="670" t="s">
        <v>69</v>
      </c>
      <c r="B53" s="670"/>
      <c r="C53" s="670"/>
      <c r="D53" s="670"/>
      <c r="E53" s="670"/>
      <c r="F53" s="670"/>
      <c r="G53" s="670"/>
      <c r="H53" s="670"/>
      <c r="I53" s="670"/>
      <c r="J53" s="670"/>
      <c r="K53" s="670"/>
      <c r="L53" s="670"/>
      <c r="M53" s="670"/>
      <c r="N53" s="670"/>
      <c r="O53" s="670"/>
      <c r="P53" s="306"/>
      <c r="Q53" s="306"/>
      <c r="R53" s="306"/>
      <c r="S53" s="306"/>
      <c r="T53" s="150"/>
      <c r="U53" s="150"/>
      <c r="V53" s="150"/>
      <c r="W53" s="150"/>
      <c r="X53" s="150"/>
      <c r="Y53" s="150"/>
      <c r="Z53" s="150"/>
    </row>
    <row r="54" spans="1:31" s="118" customFormat="1" ht="14.1" customHeight="1">
      <c r="A54" s="670" t="s">
        <v>70</v>
      </c>
      <c r="B54" s="670"/>
      <c r="C54" s="670"/>
      <c r="D54" s="670"/>
      <c r="E54" s="670"/>
      <c r="F54" s="670"/>
      <c r="G54" s="670"/>
      <c r="H54" s="670"/>
      <c r="I54" s="670"/>
      <c r="J54" s="670"/>
      <c r="K54" s="670"/>
      <c r="L54" s="670"/>
      <c r="M54" s="670"/>
      <c r="N54" s="670"/>
      <c r="O54" s="451"/>
      <c r="P54" s="306"/>
      <c r="Q54" s="306"/>
      <c r="R54" s="306"/>
      <c r="S54" s="306"/>
      <c r="T54" s="150"/>
      <c r="U54" s="150"/>
      <c r="V54" s="150"/>
      <c r="W54" s="150"/>
      <c r="X54" s="150"/>
      <c r="Y54" s="150"/>
      <c r="Z54" s="150"/>
    </row>
    <row r="55" spans="1:31" ht="15.75" customHeight="1">
      <c r="A55" s="377" t="s">
        <v>71</v>
      </c>
      <c r="B55" s="453"/>
      <c r="C55" s="453"/>
      <c r="D55" s="453"/>
      <c r="E55" s="453"/>
      <c r="F55" s="453"/>
      <c r="G55" s="453"/>
      <c r="H55" s="453"/>
      <c r="I55" s="453"/>
      <c r="J55" s="453"/>
      <c r="K55" s="453"/>
      <c r="L55" s="453"/>
      <c r="M55" s="453"/>
      <c r="N55" s="453"/>
      <c r="O55" s="454"/>
    </row>
    <row r="56" spans="1:31" ht="14.25">
      <c r="A56" s="377" t="s">
        <v>72</v>
      </c>
      <c r="B56" s="453"/>
      <c r="C56" s="453"/>
      <c r="D56" s="453"/>
      <c r="E56" s="453"/>
      <c r="F56" s="453"/>
      <c r="G56" s="453"/>
      <c r="H56" s="453"/>
      <c r="I56" s="453"/>
      <c r="J56" s="453"/>
      <c r="K56" s="453"/>
      <c r="L56" s="453"/>
      <c r="M56" s="453"/>
      <c r="N56" s="453"/>
      <c r="O56" s="454"/>
    </row>
    <row r="57" spans="1:31" ht="14.25">
      <c r="A57" s="452" t="s">
        <v>73</v>
      </c>
      <c r="B57" s="453"/>
      <c r="C57" s="453"/>
      <c r="D57" s="453"/>
      <c r="E57" s="453"/>
      <c r="F57" s="453"/>
      <c r="G57" s="453"/>
      <c r="H57" s="453"/>
      <c r="I57" s="453"/>
      <c r="J57" s="453"/>
      <c r="K57" s="453"/>
      <c r="L57" s="453"/>
      <c r="M57" s="453"/>
      <c r="N57" s="453"/>
      <c r="O57" s="454"/>
    </row>
    <row r="58" spans="1:31" s="118" customFormat="1" ht="14.25">
      <c r="A58" s="489" t="s">
        <v>74</v>
      </c>
    </row>
    <row r="59" spans="1:31" s="118" customFormat="1" ht="14.25">
      <c r="A59" s="489" t="s">
        <v>75</v>
      </c>
    </row>
    <row r="60" spans="1:31" ht="14.25">
      <c r="A60" s="377" t="s">
        <v>76</v>
      </c>
      <c r="B60" s="453"/>
      <c r="C60" s="453"/>
      <c r="D60" s="453"/>
      <c r="E60" s="453"/>
      <c r="F60" s="453"/>
      <c r="G60" s="453"/>
      <c r="H60" s="453"/>
      <c r="I60" s="453"/>
      <c r="J60" s="453"/>
      <c r="K60" s="453"/>
      <c r="L60" s="453"/>
      <c r="M60" s="453"/>
      <c r="N60" s="453"/>
      <c r="O60" s="454"/>
      <c r="P60" s="488"/>
      <c r="Q60" s="488"/>
      <c r="R60" s="488"/>
      <c r="S60" s="488"/>
      <c r="T60" s="488"/>
      <c r="U60" s="488"/>
      <c r="V60" s="488"/>
      <c r="W60" s="488"/>
      <c r="X60" s="488"/>
      <c r="Y60" s="488"/>
      <c r="Z60" s="488"/>
      <c r="AA60" s="488"/>
      <c r="AB60" s="488"/>
      <c r="AC60" s="488"/>
      <c r="AD60" s="488"/>
      <c r="AE60" s="488"/>
    </row>
    <row r="61" spans="1:31" ht="15">
      <c r="A61" s="181" t="s">
        <v>77</v>
      </c>
    </row>
  </sheetData>
  <mergeCells count="5">
    <mergeCell ref="A50:O50"/>
    <mergeCell ref="A51:O51"/>
    <mergeCell ref="A52:O52"/>
    <mergeCell ref="A53:O53"/>
    <mergeCell ref="A54:N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4"/>
  <sheetViews>
    <sheetView topLeftCell="A20" zoomScaleNormal="100" zoomScaleSheetLayoutView="100" workbookViewId="0">
      <selection activeCell="A20" sqref="A20"/>
    </sheetView>
  </sheetViews>
  <sheetFormatPr defaultColWidth="9.28515625" defaultRowHeight="12.75"/>
  <cols>
    <col min="1" max="1" width="33.5703125" customWidth="1"/>
    <col min="2" max="2" width="9" customWidth="1"/>
    <col min="3" max="3" width="10.285156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119" customWidth="1"/>
    <col min="15" max="15" width="149.5703125" customWidth="1"/>
  </cols>
  <sheetData>
    <row r="2" spans="1:16">
      <c r="A2" s="36"/>
      <c r="H2" s="114" t="s">
        <v>39</v>
      </c>
      <c r="N2" s="282"/>
    </row>
    <row r="3" spans="1:16">
      <c r="E3" s="283"/>
      <c r="H3" s="117" t="str">
        <f>'Program MW '!H3</f>
        <v>January 2022</v>
      </c>
      <c r="N3" s="282"/>
    </row>
    <row r="4" spans="1:16" ht="12.75" customHeight="1">
      <c r="E4" s="116"/>
      <c r="F4" s="116"/>
      <c r="G4" s="116"/>
      <c r="I4" s="116"/>
      <c r="N4" s="282"/>
    </row>
    <row r="5" spans="1:16">
      <c r="B5" s="116"/>
      <c r="C5" s="116"/>
      <c r="D5" s="116"/>
      <c r="F5" s="115"/>
      <c r="N5" s="282"/>
      <c r="O5" s="38"/>
    </row>
    <row r="6" spans="1:16">
      <c r="F6" s="115"/>
      <c r="N6" s="282"/>
    </row>
    <row r="7" spans="1:16" ht="13.5" customHeight="1">
      <c r="A7" s="671" t="s">
        <v>78</v>
      </c>
      <c r="B7" s="672"/>
      <c r="C7" s="672"/>
      <c r="D7" s="672"/>
      <c r="E7" s="672"/>
      <c r="F7" s="672"/>
      <c r="G7" s="672"/>
      <c r="H7" s="672"/>
      <c r="I7" s="672"/>
      <c r="J7" s="672"/>
      <c r="K7" s="672"/>
      <c r="L7" s="672"/>
      <c r="M7" s="672"/>
      <c r="N7" s="673"/>
      <c r="O7" s="520"/>
    </row>
    <row r="8" spans="1:16" ht="38.25" customHeight="1">
      <c r="A8" s="37" t="s">
        <v>1</v>
      </c>
      <c r="B8" s="331" t="s">
        <v>41</v>
      </c>
      <c r="C8" s="331" t="s">
        <v>42</v>
      </c>
      <c r="D8" s="331" t="s">
        <v>43</v>
      </c>
      <c r="E8" s="331" t="s">
        <v>44</v>
      </c>
      <c r="F8" s="331" t="s">
        <v>31</v>
      </c>
      <c r="G8" s="331" t="s">
        <v>45</v>
      </c>
      <c r="H8" s="331" t="s">
        <v>59</v>
      </c>
      <c r="I8" s="331" t="s">
        <v>60</v>
      </c>
      <c r="J8" s="331" t="s">
        <v>61</v>
      </c>
      <c r="K8" s="331" t="s">
        <v>62</v>
      </c>
      <c r="L8" s="331" t="s">
        <v>63</v>
      </c>
      <c r="M8" s="331" t="s">
        <v>64</v>
      </c>
      <c r="N8" s="330" t="s">
        <v>79</v>
      </c>
      <c r="O8" s="218" t="s">
        <v>80</v>
      </c>
      <c r="P8" s="634"/>
    </row>
    <row r="9" spans="1:16" ht="75.75" customHeight="1">
      <c r="A9" s="332" t="s">
        <v>8</v>
      </c>
      <c r="B9" s="521">
        <v>147.93927001953125</v>
      </c>
      <c r="C9" s="521">
        <v>123.35836029052734</v>
      </c>
      <c r="D9" s="521">
        <v>154.17617797851563</v>
      </c>
      <c r="E9" s="521">
        <v>141.36283874511719</v>
      </c>
      <c r="F9" s="521">
        <v>137.30026245117188</v>
      </c>
      <c r="G9" s="521">
        <v>167.08448791503906</v>
      </c>
      <c r="H9" s="521">
        <v>159.48800659179688</v>
      </c>
      <c r="I9" s="521">
        <v>159.82838439941406</v>
      </c>
      <c r="J9" s="521">
        <v>182.0330810546875</v>
      </c>
      <c r="K9" s="521">
        <v>153.41392517089844</v>
      </c>
      <c r="L9" s="521">
        <v>178.67237854003906</v>
      </c>
      <c r="M9" s="521">
        <v>115.07282257080078</v>
      </c>
      <c r="N9" s="522">
        <v>5326</v>
      </c>
      <c r="O9" s="639" t="s">
        <v>288</v>
      </c>
      <c r="P9" s="638"/>
    </row>
    <row r="10" spans="1:16" ht="75.75" customHeight="1">
      <c r="A10" s="333" t="s">
        <v>11</v>
      </c>
      <c r="B10" s="334">
        <v>0.14000000000000001</v>
      </c>
      <c r="C10" s="334">
        <v>0.14000000000000001</v>
      </c>
      <c r="D10" s="521">
        <v>0</v>
      </c>
      <c r="E10" s="521">
        <v>0</v>
      </c>
      <c r="F10" s="521">
        <v>0</v>
      </c>
      <c r="G10" s="521">
        <v>0</v>
      </c>
      <c r="H10" s="521">
        <v>0</v>
      </c>
      <c r="I10" s="521">
        <v>0</v>
      </c>
      <c r="J10" s="521">
        <v>0</v>
      </c>
      <c r="K10" s="521">
        <v>0</v>
      </c>
      <c r="L10" s="521">
        <v>0</v>
      </c>
      <c r="M10" s="521">
        <v>0</v>
      </c>
      <c r="N10" s="335">
        <v>24298</v>
      </c>
      <c r="O10" s="639" t="s">
        <v>81</v>
      </c>
    </row>
    <row r="11" spans="1:16" ht="75.75" customHeight="1">
      <c r="A11" s="333" t="s">
        <v>17</v>
      </c>
      <c r="B11" s="334">
        <v>1.1249953786318656E-5</v>
      </c>
      <c r="C11" s="334">
        <v>2.6053535293613095E-6</v>
      </c>
      <c r="D11" s="521">
        <v>0</v>
      </c>
      <c r="E11" s="521">
        <v>3.6579277366399765E-2</v>
      </c>
      <c r="F11" s="521">
        <v>8.1266388297080994E-2</v>
      </c>
      <c r="G11" s="521">
        <v>5.1364414393901825E-2</v>
      </c>
      <c r="H11" s="521">
        <v>0.16627712547779083</v>
      </c>
      <c r="I11" s="521">
        <v>0.22152504324913025</v>
      </c>
      <c r="J11" s="521">
        <v>0.28739506006240845</v>
      </c>
      <c r="K11" s="521">
        <v>0.1512436717748642</v>
      </c>
      <c r="L11" s="521">
        <v>2.2867627441883087E-2</v>
      </c>
      <c r="M11" s="521">
        <v>0</v>
      </c>
      <c r="N11" s="336">
        <v>590220</v>
      </c>
      <c r="O11" s="639" t="s">
        <v>289</v>
      </c>
    </row>
    <row r="12" spans="1:16" ht="75.75" customHeight="1">
      <c r="A12" s="333" t="s">
        <v>20</v>
      </c>
      <c r="B12" s="334">
        <v>3.6358251236379147E-4</v>
      </c>
      <c r="C12" s="334">
        <v>8.4200954006519169E-5</v>
      </c>
      <c r="D12" s="521">
        <v>0</v>
      </c>
      <c r="E12" s="521">
        <v>0.3435758650302887</v>
      </c>
      <c r="F12" s="521">
        <v>0.92136132717132568</v>
      </c>
      <c r="G12" s="521">
        <v>0.85638010501861572</v>
      </c>
      <c r="H12" s="521">
        <v>2.0786657333374023</v>
      </c>
      <c r="I12" s="521">
        <v>3.0234215259552002</v>
      </c>
      <c r="J12" s="521">
        <v>2.5092508792877197</v>
      </c>
      <c r="K12" s="521">
        <v>2.084477424621582</v>
      </c>
      <c r="L12" s="521">
        <v>0.46237781643867493</v>
      </c>
      <c r="M12" s="521">
        <v>0</v>
      </c>
      <c r="N12" s="336">
        <v>133226</v>
      </c>
      <c r="O12" s="639" t="s">
        <v>82</v>
      </c>
    </row>
    <row r="13" spans="1:16" ht="75.75" customHeight="1">
      <c r="A13" s="333" t="s">
        <v>21</v>
      </c>
      <c r="B13" s="337">
        <v>0</v>
      </c>
      <c r="C13" s="337">
        <v>0</v>
      </c>
      <c r="D13" s="521">
        <v>0</v>
      </c>
      <c r="E13" s="521">
        <v>2.7623999999999999E-2</v>
      </c>
      <c r="F13" s="521">
        <v>5.7694599999999999E-2</v>
      </c>
      <c r="G13" s="521">
        <v>3.6857399999999998E-2</v>
      </c>
      <c r="H13" s="521">
        <v>0.13324759999999999</v>
      </c>
      <c r="I13" s="521">
        <v>0.19637180000000001</v>
      </c>
      <c r="J13" s="521">
        <v>0.24341650000000001</v>
      </c>
      <c r="K13" s="521">
        <v>0.12678610000000001</v>
      </c>
      <c r="L13" s="521">
        <v>0</v>
      </c>
      <c r="M13" s="521">
        <v>0</v>
      </c>
      <c r="N13" s="336">
        <v>590220</v>
      </c>
      <c r="O13" s="639" t="s">
        <v>290</v>
      </c>
    </row>
    <row r="14" spans="1:16" ht="75.75" customHeight="1">
      <c r="A14" s="333" t="s">
        <v>23</v>
      </c>
      <c r="B14" s="337">
        <v>0</v>
      </c>
      <c r="C14" s="337">
        <v>0</v>
      </c>
      <c r="D14" s="521">
        <v>0</v>
      </c>
      <c r="E14" s="521">
        <v>5.6296800000000001E-2</v>
      </c>
      <c r="F14" s="521">
        <v>6.4429500000000001E-2</v>
      </c>
      <c r="G14" s="521">
        <v>5.9807899999999997E-2</v>
      </c>
      <c r="H14" s="521">
        <v>8.1098299999999998E-2</v>
      </c>
      <c r="I14" s="521">
        <v>9.1515600000000003E-2</v>
      </c>
      <c r="J14" s="521">
        <v>0.1040353</v>
      </c>
      <c r="K14" s="521">
        <v>8.3492899999999995E-2</v>
      </c>
      <c r="L14" s="521">
        <v>0</v>
      </c>
      <c r="M14" s="521">
        <v>0</v>
      </c>
      <c r="N14" s="336">
        <v>133226</v>
      </c>
      <c r="O14" s="639" t="s">
        <v>83</v>
      </c>
    </row>
    <row r="15" spans="1:16" ht="75.75" customHeight="1">
      <c r="A15" s="333" t="s">
        <v>24</v>
      </c>
      <c r="B15" s="337">
        <v>0</v>
      </c>
      <c r="C15" s="337">
        <v>0</v>
      </c>
      <c r="D15" s="521">
        <v>0</v>
      </c>
      <c r="E15" s="521">
        <v>0</v>
      </c>
      <c r="F15" s="521">
        <v>11.825189999999999</v>
      </c>
      <c r="G15" s="521">
        <v>11.825189999999999</v>
      </c>
      <c r="H15" s="521">
        <v>11.825189999999999</v>
      </c>
      <c r="I15" s="521">
        <v>11.825189999999999</v>
      </c>
      <c r="J15" s="521">
        <v>11.825189999999999</v>
      </c>
      <c r="K15" s="521">
        <v>11.825189999999999</v>
      </c>
      <c r="L15" s="521">
        <v>0</v>
      </c>
      <c r="M15" s="521">
        <v>0</v>
      </c>
      <c r="N15" s="335">
        <v>78368</v>
      </c>
      <c r="O15" s="639" t="s">
        <v>84</v>
      </c>
    </row>
    <row r="16" spans="1:16" ht="75.75" customHeight="1">
      <c r="A16" s="333" t="s">
        <v>25</v>
      </c>
      <c r="B16" s="337">
        <v>0</v>
      </c>
      <c r="C16" s="337">
        <v>0</v>
      </c>
      <c r="D16" s="521">
        <v>0</v>
      </c>
      <c r="E16" s="521">
        <v>0</v>
      </c>
      <c r="F16" s="521">
        <v>9.0606369999999998</v>
      </c>
      <c r="G16" s="521">
        <v>9.0606369999999998</v>
      </c>
      <c r="H16" s="521">
        <v>9.0606369999999998</v>
      </c>
      <c r="I16" s="521">
        <v>9.0606369999999998</v>
      </c>
      <c r="J16" s="521">
        <v>9.0606369999999998</v>
      </c>
      <c r="K16" s="521">
        <v>9.0606369999999998</v>
      </c>
      <c r="L16" s="521">
        <v>0</v>
      </c>
      <c r="M16" s="521">
        <v>0</v>
      </c>
      <c r="N16" s="335">
        <v>78368</v>
      </c>
      <c r="O16" s="639" t="s">
        <v>84</v>
      </c>
    </row>
    <row r="17" spans="1:15" ht="75.75" customHeight="1">
      <c r="A17" s="333" t="s">
        <v>27</v>
      </c>
      <c r="B17" s="334">
        <v>3.8699023425579071E-2</v>
      </c>
      <c r="C17" s="334">
        <v>3.4362420439720154E-2</v>
      </c>
      <c r="D17" s="521">
        <v>4.2291874821189825E-2</v>
      </c>
      <c r="E17" s="521">
        <v>4.6052272182349342E-2</v>
      </c>
      <c r="F17" s="521">
        <v>9.885066047078217E-2</v>
      </c>
      <c r="G17" s="521">
        <v>7.4932532811322408E-2</v>
      </c>
      <c r="H17" s="521">
        <v>8.597143254338098E-2</v>
      </c>
      <c r="I17" s="521">
        <v>9.1918985532060252E-2</v>
      </c>
      <c r="J17" s="521">
        <v>0.10056453415944168</v>
      </c>
      <c r="K17" s="521">
        <v>9.3665201236999687E-2</v>
      </c>
      <c r="L17" s="521">
        <v>0.14194687939870335</v>
      </c>
      <c r="M17" s="521">
        <v>0.16120215621047654</v>
      </c>
      <c r="N17" s="335">
        <v>1292629</v>
      </c>
      <c r="O17" s="639" t="s">
        <v>85</v>
      </c>
    </row>
    <row r="18" spans="1:15" ht="160.5" customHeight="1">
      <c r="A18" s="379" t="s">
        <v>26</v>
      </c>
      <c r="B18" s="338">
        <v>0.01</v>
      </c>
      <c r="C18" s="338">
        <v>0.01</v>
      </c>
      <c r="D18" s="523">
        <v>1.04106768919839E-4</v>
      </c>
      <c r="E18" s="523">
        <v>7.3445614094823331E-4</v>
      </c>
      <c r="F18" s="523">
        <v>1.3674112203188298E-3</v>
      </c>
      <c r="G18" s="523">
        <v>8.7751531743847301E-4</v>
      </c>
      <c r="H18" s="523">
        <v>2.1878068924228323E-3</v>
      </c>
      <c r="I18" s="523">
        <v>3.1452219928486133E-3</v>
      </c>
      <c r="J18" s="523">
        <v>4.4619246315722007E-3</v>
      </c>
      <c r="K18" s="523">
        <v>2.8590413124677172E-3</v>
      </c>
      <c r="L18" s="523">
        <v>3.151220920205923E-4</v>
      </c>
      <c r="M18" s="523">
        <v>-7.7720472862196388E-5</v>
      </c>
      <c r="N18" s="380">
        <v>120672</v>
      </c>
      <c r="O18" s="639" t="s">
        <v>291</v>
      </c>
    </row>
    <row r="19" spans="1:15" ht="51" customHeight="1">
      <c r="A19" s="332" t="s">
        <v>55</v>
      </c>
      <c r="B19" s="381">
        <v>7.0191817358136177E-3</v>
      </c>
      <c r="C19" s="381">
        <v>7.0191817358136177E-3</v>
      </c>
      <c r="D19" s="381">
        <v>8.5556581616401672E-3</v>
      </c>
      <c r="E19" s="381">
        <v>0</v>
      </c>
      <c r="F19" s="381">
        <v>0</v>
      </c>
      <c r="G19" s="381">
        <v>0</v>
      </c>
      <c r="H19" s="381">
        <v>0</v>
      </c>
      <c r="I19" s="381">
        <v>0</v>
      </c>
      <c r="J19" s="381">
        <v>0</v>
      </c>
      <c r="K19" s="381">
        <v>0</v>
      </c>
      <c r="L19" s="381">
        <v>0</v>
      </c>
      <c r="M19" s="381">
        <v>0</v>
      </c>
      <c r="N19" s="382">
        <v>2822</v>
      </c>
      <c r="O19" s="639" t="s">
        <v>86</v>
      </c>
    </row>
    <row r="20" spans="1:15" ht="51" customHeight="1">
      <c r="A20" s="347"/>
      <c r="B20" s="348"/>
      <c r="C20" s="348"/>
      <c r="D20" s="348"/>
      <c r="E20" s="348"/>
      <c r="F20" s="348"/>
      <c r="G20" s="348"/>
      <c r="H20" s="348"/>
      <c r="I20" s="348"/>
      <c r="J20" s="348"/>
      <c r="K20" s="348"/>
      <c r="L20" s="348"/>
      <c r="M20" s="348"/>
      <c r="N20" s="349"/>
      <c r="O20" s="329"/>
    </row>
    <row r="21" spans="1:15" ht="12.75" customHeight="1">
      <c r="A21" s="347"/>
      <c r="B21" s="348"/>
      <c r="C21" s="348"/>
      <c r="D21" s="348"/>
      <c r="E21" s="348"/>
      <c r="F21" s="348"/>
      <c r="G21" s="348"/>
      <c r="H21" s="348"/>
      <c r="I21" s="348"/>
      <c r="J21" s="348"/>
      <c r="K21" s="348"/>
      <c r="L21" s="348"/>
      <c r="M21" s="348"/>
      <c r="N21" s="350"/>
      <c r="O21" s="329"/>
    </row>
    <row r="22" spans="1:15" ht="15">
      <c r="A22" s="191" t="s">
        <v>67</v>
      </c>
      <c r="B22" s="284"/>
      <c r="C22" s="284"/>
      <c r="D22" s="284"/>
      <c r="E22" s="284"/>
      <c r="F22" s="285"/>
      <c r="G22" s="284"/>
      <c r="H22" s="285"/>
      <c r="I22" s="284"/>
      <c r="J22" s="284"/>
      <c r="K22" s="284"/>
      <c r="L22" s="284"/>
      <c r="M22" s="284"/>
      <c r="N22" s="282"/>
      <c r="O22" s="284"/>
    </row>
    <row r="23" spans="1:15" ht="18" customHeight="1">
      <c r="A23" s="678" t="s">
        <v>293</v>
      </c>
      <c r="B23" s="678"/>
      <c r="C23" s="678"/>
      <c r="D23" s="678"/>
      <c r="E23" s="678"/>
      <c r="F23" s="678"/>
      <c r="G23" s="678"/>
      <c r="H23" s="678"/>
      <c r="I23" s="678"/>
      <c r="J23" s="678"/>
      <c r="K23" s="678"/>
      <c r="L23" s="678"/>
      <c r="M23" s="678"/>
      <c r="N23" s="415"/>
      <c r="O23" s="415"/>
    </row>
    <row r="24" spans="1:15" ht="13.5" customHeight="1">
      <c r="A24" s="674" t="s">
        <v>87</v>
      </c>
      <c r="B24" s="675"/>
      <c r="C24" s="675"/>
      <c r="D24" s="675"/>
      <c r="E24" s="675"/>
      <c r="F24" s="675"/>
      <c r="G24" s="675"/>
      <c r="H24" s="675"/>
      <c r="I24" s="675"/>
      <c r="J24" s="675"/>
      <c r="K24" s="675"/>
      <c r="L24" s="675"/>
      <c r="M24" s="675"/>
      <c r="N24" s="675"/>
      <c r="O24" s="38"/>
    </row>
    <row r="25" spans="1:15" ht="13.5" customHeight="1">
      <c r="A25" s="353" t="s">
        <v>88</v>
      </c>
      <c r="B25" s="38"/>
      <c r="C25" s="38"/>
      <c r="D25" s="38"/>
      <c r="E25" s="38"/>
      <c r="F25" s="38"/>
      <c r="G25" s="38"/>
      <c r="H25" s="38"/>
      <c r="I25" s="38"/>
      <c r="J25" s="38"/>
      <c r="K25" s="38"/>
      <c r="L25" s="38"/>
      <c r="M25" s="38"/>
      <c r="N25" s="38"/>
      <c r="O25" s="38"/>
    </row>
    <row r="26" spans="1:15" s="116" customFormat="1" ht="13.5" customHeight="1">
      <c r="A26" s="676" t="s">
        <v>89</v>
      </c>
      <c r="B26" s="677"/>
      <c r="C26" s="677"/>
      <c r="D26" s="677"/>
      <c r="E26" s="677"/>
      <c r="F26" s="677"/>
      <c r="G26" s="677"/>
      <c r="H26" s="677"/>
      <c r="I26" s="677"/>
      <c r="J26" s="677"/>
      <c r="K26" s="677"/>
      <c r="L26" s="677"/>
      <c r="M26" s="677"/>
      <c r="N26" s="677"/>
      <c r="O26" s="38"/>
    </row>
    <row r="27" spans="1:15" ht="15">
      <c r="A27" s="181" t="s">
        <v>77</v>
      </c>
      <c r="B27" s="385"/>
      <c r="C27" s="385"/>
      <c r="D27" s="385"/>
      <c r="E27" s="385"/>
      <c r="F27" s="385"/>
      <c r="G27" s="385"/>
      <c r="H27" s="385"/>
      <c r="I27" s="385"/>
      <c r="J27" s="385"/>
      <c r="K27" s="385"/>
      <c r="L27" s="385"/>
      <c r="M27" s="385"/>
      <c r="N27" s="385"/>
      <c r="O27" s="378" t="s">
        <v>90</v>
      </c>
    </row>
    <row r="28" spans="1:15" ht="13.5" customHeight="1">
      <c r="A28" s="353"/>
      <c r="B28" s="38"/>
      <c r="C28" s="38"/>
      <c r="D28" s="38"/>
      <c r="E28" s="38"/>
      <c r="F28" s="38"/>
      <c r="G28" s="38"/>
      <c r="H28" s="38"/>
      <c r="I28" s="38"/>
      <c r="J28" s="38"/>
      <c r="K28" s="38"/>
      <c r="L28" s="38"/>
      <c r="M28" s="38"/>
      <c r="N28" s="38"/>
      <c r="O28" s="38"/>
    </row>
    <row r="29" spans="1:15" ht="12.75" customHeight="1">
      <c r="N29" s="282"/>
    </row>
    <row r="30" spans="1:15" ht="12.75" customHeight="1">
      <c r="N30" s="282"/>
    </row>
    <row r="34" spans="8:8" ht="12.75" customHeight="1">
      <c r="H34">
        <v>0</v>
      </c>
    </row>
  </sheetData>
  <mergeCells count="4">
    <mergeCell ref="A7:N7"/>
    <mergeCell ref="A24:N24"/>
    <mergeCell ref="A26:N26"/>
    <mergeCell ref="A23:M23"/>
  </mergeCells>
  <phoneticPr fontId="45"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zoomScaleNormal="100" zoomScaleSheetLayoutView="100" workbookViewId="0">
      <selection activeCell="A8" sqref="A8"/>
    </sheetView>
  </sheetViews>
  <sheetFormatPr defaultColWidth="9.28515625" defaultRowHeight="40.5" customHeight="1"/>
  <cols>
    <col min="1" max="1" width="35" customWidth="1"/>
    <col min="2" max="9" width="10.7109375" customWidth="1"/>
    <col min="10" max="10" width="11.28515625" customWidth="1"/>
    <col min="11" max="13" width="10.7109375" customWidth="1"/>
    <col min="14" max="14" width="14.28515625" style="148" bestFit="1" customWidth="1"/>
    <col min="15" max="15" width="149.5703125" customWidth="1"/>
  </cols>
  <sheetData>
    <row r="1" spans="1:16" ht="12.75">
      <c r="N1" s="286"/>
    </row>
    <row r="2" spans="1:16" ht="12.75">
      <c r="H2" s="114" t="s">
        <v>39</v>
      </c>
      <c r="N2" s="286"/>
    </row>
    <row r="3" spans="1:16" ht="12.75">
      <c r="H3" s="145" t="str">
        <f>'Program MW '!H3</f>
        <v>January 2022</v>
      </c>
      <c r="N3" s="286"/>
    </row>
    <row r="4" spans="1:16" ht="12.75">
      <c r="F4" s="116"/>
      <c r="G4" s="116"/>
      <c r="I4" s="116"/>
      <c r="N4" s="286"/>
      <c r="O4" s="38"/>
    </row>
    <row r="5" spans="1:16" ht="12.75">
      <c r="B5" s="116"/>
      <c r="C5" s="116"/>
      <c r="D5" s="116"/>
      <c r="F5" s="114"/>
      <c r="N5" s="286"/>
    </row>
    <row r="6" spans="1:16" ht="12.75">
      <c r="F6" s="114"/>
      <c r="N6" s="286"/>
    </row>
    <row r="7" spans="1:16" ht="22.5" customHeight="1">
      <c r="A7" s="679" t="s">
        <v>91</v>
      </c>
      <c r="B7" s="680"/>
      <c r="C7" s="680"/>
      <c r="D7" s="680"/>
      <c r="E7" s="680"/>
      <c r="F7" s="680"/>
      <c r="G7" s="680"/>
      <c r="H7" s="680"/>
      <c r="I7" s="680"/>
      <c r="J7" s="680"/>
      <c r="K7" s="680"/>
      <c r="L7" s="680"/>
      <c r="M7" s="680"/>
      <c r="N7" s="681"/>
      <c r="O7" s="524"/>
    </row>
    <row r="8" spans="1:16" ht="40.5" customHeight="1">
      <c r="A8" s="37" t="s">
        <v>1</v>
      </c>
      <c r="B8" s="331" t="s">
        <v>41</v>
      </c>
      <c r="C8" s="331" t="s">
        <v>42</v>
      </c>
      <c r="D8" s="331" t="s">
        <v>43</v>
      </c>
      <c r="E8" s="331" t="s">
        <v>44</v>
      </c>
      <c r="F8" s="331" t="s">
        <v>31</v>
      </c>
      <c r="G8" s="331" t="s">
        <v>45</v>
      </c>
      <c r="H8" s="331" t="s">
        <v>59</v>
      </c>
      <c r="I8" s="331" t="s">
        <v>60</v>
      </c>
      <c r="J8" s="331" t="s">
        <v>61</v>
      </c>
      <c r="K8" s="331" t="s">
        <v>62</v>
      </c>
      <c r="L8" s="331" t="s">
        <v>63</v>
      </c>
      <c r="M8" s="331" t="s">
        <v>64</v>
      </c>
      <c r="N8" s="525" t="str">
        <f>'Ex ante LI &amp; Eligibility Stats'!N8:N8</f>
        <v>Eligible Accounts as of January</v>
      </c>
      <c r="O8" s="218" t="s">
        <v>80</v>
      </c>
    </row>
    <row r="9" spans="1:16" ht="75.75" customHeight="1">
      <c r="A9" s="332" t="s">
        <v>8</v>
      </c>
      <c r="B9" s="521">
        <v>106</v>
      </c>
      <c r="C9" s="521">
        <v>106</v>
      </c>
      <c r="D9" s="521">
        <v>106</v>
      </c>
      <c r="E9" s="521">
        <v>106</v>
      </c>
      <c r="F9" s="521">
        <v>106</v>
      </c>
      <c r="G9" s="521">
        <v>106</v>
      </c>
      <c r="H9" s="521">
        <v>106</v>
      </c>
      <c r="I9" s="521">
        <v>106</v>
      </c>
      <c r="J9" s="521">
        <v>106</v>
      </c>
      <c r="K9" s="521">
        <v>106</v>
      </c>
      <c r="L9" s="521">
        <v>106</v>
      </c>
      <c r="M9" s="521">
        <v>106</v>
      </c>
      <c r="N9" s="526">
        <f>'Ex ante LI &amp; Eligibility Stats'!N9</f>
        <v>5326</v>
      </c>
      <c r="O9" s="219" t="str">
        <f>'Ex ante LI &amp; Eligibility Stats'!O9</f>
        <v>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v>
      </c>
      <c r="P9" s="521"/>
    </row>
    <row r="10" spans="1:16" ht="75.75" customHeight="1">
      <c r="A10" s="386" t="s">
        <v>11</v>
      </c>
      <c r="B10" s="387">
        <v>0.48120716908709499</v>
      </c>
      <c r="C10" s="387">
        <v>0.48120716908709499</v>
      </c>
      <c r="D10" s="521">
        <v>0.48120716908709499</v>
      </c>
      <c r="E10" s="521">
        <v>0.48120716908709499</v>
      </c>
      <c r="F10" s="521">
        <v>0.48120716908709499</v>
      </c>
      <c r="G10" s="521">
        <v>0.48120716908709499</v>
      </c>
      <c r="H10" s="521">
        <v>0.48120716908709499</v>
      </c>
      <c r="I10" s="521">
        <v>0.48120716908709499</v>
      </c>
      <c r="J10" s="521">
        <v>0.48120716908709499</v>
      </c>
      <c r="K10" s="521">
        <v>0.48120716908709499</v>
      </c>
      <c r="L10" s="521">
        <v>0.48120716908709499</v>
      </c>
      <c r="M10" s="521">
        <v>0.48120716908709499</v>
      </c>
      <c r="N10" s="336">
        <f>'Ex ante LI &amp; Eligibility Stats'!N10</f>
        <v>24298</v>
      </c>
      <c r="O10" s="219"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333" t="s">
        <v>17</v>
      </c>
      <c r="B11" s="334">
        <v>0.30028513073921204</v>
      </c>
      <c r="C11" s="334">
        <v>0.30028513073921204</v>
      </c>
      <c r="D11" s="521">
        <v>0.30028513073921204</v>
      </c>
      <c r="E11" s="521">
        <v>0.30028513073921204</v>
      </c>
      <c r="F11" s="521">
        <v>0.30028513073921204</v>
      </c>
      <c r="G11" s="521">
        <v>0.30028513073921204</v>
      </c>
      <c r="H11" s="521">
        <v>0.30028513073921204</v>
      </c>
      <c r="I11" s="521">
        <v>0.30028513073921204</v>
      </c>
      <c r="J11" s="521">
        <v>0.30028513073921204</v>
      </c>
      <c r="K11" s="521">
        <v>0.30028513073921204</v>
      </c>
      <c r="L11" s="521">
        <v>0.30028513073921204</v>
      </c>
      <c r="M11" s="521">
        <v>0.30028513073921204</v>
      </c>
      <c r="N11" s="336">
        <f>'Ex ante LI &amp; Eligibility Stats'!N11</f>
        <v>590220</v>
      </c>
      <c r="O11" s="219"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333" t="s">
        <v>20</v>
      </c>
      <c r="B12" s="334">
        <v>0.4638446569442749</v>
      </c>
      <c r="C12" s="334">
        <v>0.4638446569442749</v>
      </c>
      <c r="D12" s="521">
        <v>0.4638446569442749</v>
      </c>
      <c r="E12" s="521">
        <v>0.4638446569442749</v>
      </c>
      <c r="F12" s="521">
        <v>0.4638446569442749</v>
      </c>
      <c r="G12" s="521">
        <v>0.4638446569442749</v>
      </c>
      <c r="H12" s="521">
        <v>0.4638446569442749</v>
      </c>
      <c r="I12" s="521">
        <v>0.4638446569442749</v>
      </c>
      <c r="J12" s="521">
        <v>0.4638446569442749</v>
      </c>
      <c r="K12" s="521">
        <v>0.4638446569442749</v>
      </c>
      <c r="L12" s="521">
        <v>0.4638446569442749</v>
      </c>
      <c r="M12" s="521">
        <v>0.4638446569442749</v>
      </c>
      <c r="N12" s="336">
        <f>'Ex ante LI &amp; Eligibility Stats'!N12</f>
        <v>133226</v>
      </c>
      <c r="O12" s="219"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333" t="s">
        <v>21</v>
      </c>
      <c r="B13" s="334">
        <v>0.13413890000000001</v>
      </c>
      <c r="C13" s="334">
        <v>0.13413890000000001</v>
      </c>
      <c r="D13" s="521">
        <v>0.13413890000000001</v>
      </c>
      <c r="E13" s="521">
        <v>0.13413890000000001</v>
      </c>
      <c r="F13" s="521">
        <v>0.13413890000000001</v>
      </c>
      <c r="G13" s="521">
        <v>0.13413890000000001</v>
      </c>
      <c r="H13" s="521">
        <v>0.13413890000000001</v>
      </c>
      <c r="I13" s="521">
        <v>0.13413890000000001</v>
      </c>
      <c r="J13" s="521">
        <v>0.13413890000000001</v>
      </c>
      <c r="K13" s="521">
        <v>0.13413890000000001</v>
      </c>
      <c r="L13" s="521">
        <v>0.13413890000000001</v>
      </c>
      <c r="M13" s="521">
        <v>0.13413890000000001</v>
      </c>
      <c r="N13" s="336">
        <f>'Ex ante LI &amp; Eligibility Stats'!N13</f>
        <v>590220</v>
      </c>
      <c r="O13" s="219"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333" t="s">
        <v>23</v>
      </c>
      <c r="B14" s="334">
        <v>4.9344300000000001E-2</v>
      </c>
      <c r="C14" s="334">
        <v>4.9344300000000001E-2</v>
      </c>
      <c r="D14" s="521">
        <v>4.9344300000000001E-2</v>
      </c>
      <c r="E14" s="521">
        <v>4.9344300000000001E-2</v>
      </c>
      <c r="F14" s="521">
        <v>4.9344300000000001E-2</v>
      </c>
      <c r="G14" s="521">
        <v>4.9344300000000001E-2</v>
      </c>
      <c r="H14" s="521">
        <v>4.9344300000000001E-2</v>
      </c>
      <c r="I14" s="521">
        <v>4.9344300000000001E-2</v>
      </c>
      <c r="J14" s="521">
        <v>4.9344300000000001E-2</v>
      </c>
      <c r="K14" s="521">
        <v>4.9344300000000001E-2</v>
      </c>
      <c r="L14" s="521">
        <v>4.9344300000000001E-2</v>
      </c>
      <c r="M14" s="521">
        <v>4.9344300000000001E-2</v>
      </c>
      <c r="N14" s="336">
        <f>'Ex ante LI &amp; Eligibility Stats'!N14</f>
        <v>133226</v>
      </c>
      <c r="O14" s="219"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386" t="s">
        <v>24</v>
      </c>
      <c r="B15" s="527">
        <v>17.953320000000001</v>
      </c>
      <c r="C15" s="527">
        <v>17.953320000000001</v>
      </c>
      <c r="D15" s="521">
        <v>17.953320000000001</v>
      </c>
      <c r="E15" s="521">
        <v>17.953320000000001</v>
      </c>
      <c r="F15" s="521">
        <v>17.953320000000001</v>
      </c>
      <c r="G15" s="521">
        <v>17.953320000000001</v>
      </c>
      <c r="H15" s="521">
        <v>17.953320000000001</v>
      </c>
      <c r="I15" s="521">
        <v>17.953320000000001</v>
      </c>
      <c r="J15" s="521">
        <v>17.953320000000001</v>
      </c>
      <c r="K15" s="521">
        <v>17.953320000000001</v>
      </c>
      <c r="L15" s="521">
        <v>17.953320000000001</v>
      </c>
      <c r="M15" s="521">
        <v>17.953320000000001</v>
      </c>
      <c r="N15" s="336">
        <f>'Ex ante LI &amp; Eligibility Stats'!N15</f>
        <v>78368</v>
      </c>
      <c r="O15" s="219"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386" t="s">
        <v>25</v>
      </c>
      <c r="B16" s="527">
        <v>13.800850000000001</v>
      </c>
      <c r="C16" s="527">
        <v>13.800850000000001</v>
      </c>
      <c r="D16" s="521">
        <v>13.800850000000001</v>
      </c>
      <c r="E16" s="521">
        <v>13.800850000000001</v>
      </c>
      <c r="F16" s="521">
        <v>13.800850000000001</v>
      </c>
      <c r="G16" s="521">
        <v>13.800850000000001</v>
      </c>
      <c r="H16" s="521">
        <v>13.800850000000001</v>
      </c>
      <c r="I16" s="521">
        <v>13.800850000000001</v>
      </c>
      <c r="J16" s="521">
        <v>13.800850000000001</v>
      </c>
      <c r="K16" s="521">
        <v>13.800850000000001</v>
      </c>
      <c r="L16" s="521">
        <v>13.800850000000001</v>
      </c>
      <c r="M16" s="521">
        <v>13.800850000000001</v>
      </c>
      <c r="N16" s="336">
        <f>'Ex ante LI &amp; Eligibility Stats'!N16</f>
        <v>78368</v>
      </c>
      <c r="O16" s="219"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333" t="s">
        <v>27</v>
      </c>
      <c r="B17" s="521">
        <v>0.16711041871077983</v>
      </c>
      <c r="C17" s="521">
        <v>0.16711041871077983</v>
      </c>
      <c r="D17" s="521">
        <v>0.16711041871077983</v>
      </c>
      <c r="E17" s="521">
        <v>0.16711041871077983</v>
      </c>
      <c r="F17" s="521">
        <v>0.16711041871077983</v>
      </c>
      <c r="G17" s="521">
        <v>0.16711041871077983</v>
      </c>
      <c r="H17" s="521">
        <v>0.16711041871077983</v>
      </c>
      <c r="I17" s="521">
        <v>0.16711041871077983</v>
      </c>
      <c r="J17" s="521">
        <v>0.16711041871077983</v>
      </c>
      <c r="K17" s="521">
        <v>0.16711041871077983</v>
      </c>
      <c r="L17" s="521">
        <v>0.16711041871077983</v>
      </c>
      <c r="M17" s="521">
        <v>0.16711041871077983</v>
      </c>
      <c r="N17" s="336">
        <f>'Ex ante LI &amp; Eligibility Stats'!N17</f>
        <v>1292629</v>
      </c>
      <c r="O17" s="219"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379" t="s">
        <v>26</v>
      </c>
      <c r="B18" s="338">
        <v>4.9964198690539703E-2</v>
      </c>
      <c r="C18" s="338">
        <v>4.9964198690539703E-2</v>
      </c>
      <c r="D18" s="523">
        <v>4.9964198690539703E-2</v>
      </c>
      <c r="E18" s="523">
        <v>4.9964198690539703E-2</v>
      </c>
      <c r="F18" s="523">
        <v>4.9964198690539703E-2</v>
      </c>
      <c r="G18" s="523">
        <v>4.9964198690539703E-2</v>
      </c>
      <c r="H18" s="523">
        <v>4.9964198690539703E-2</v>
      </c>
      <c r="I18" s="523">
        <v>4.9964198690539703E-2</v>
      </c>
      <c r="J18" s="523">
        <v>4.9964198690539703E-2</v>
      </c>
      <c r="K18" s="523">
        <v>4.9964198690539703E-2</v>
      </c>
      <c r="L18" s="523">
        <v>4.9964198690539703E-2</v>
      </c>
      <c r="M18" s="523">
        <v>4.9964198690539703E-2</v>
      </c>
      <c r="N18" s="383">
        <f>'Ex ante LI &amp; Eligibility Stats'!N18</f>
        <v>120672</v>
      </c>
      <c r="O18" s="528"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332" t="s">
        <v>55</v>
      </c>
      <c r="B19" s="381">
        <v>0.47450989484786987</v>
      </c>
      <c r="C19" s="381">
        <v>0.47450989484786987</v>
      </c>
      <c r="D19" s="381">
        <v>0.47450989484786987</v>
      </c>
      <c r="E19" s="381">
        <v>0.47450989484786987</v>
      </c>
      <c r="F19" s="381">
        <v>0.47450989484786987</v>
      </c>
      <c r="G19" s="381">
        <v>0.47450989484786987</v>
      </c>
      <c r="H19" s="381">
        <v>0.47450989484786987</v>
      </c>
      <c r="I19" s="381">
        <v>0.47450989484786987</v>
      </c>
      <c r="J19" s="381">
        <v>0.47450989484786987</v>
      </c>
      <c r="K19" s="381">
        <v>0.47450989484786987</v>
      </c>
      <c r="L19" s="381">
        <v>0.47450989484786987</v>
      </c>
      <c r="M19" s="381">
        <v>0.47450989484786987</v>
      </c>
      <c r="N19" s="384">
        <f>'Ex ante LI &amp; Eligibility Stats'!N19</f>
        <v>2822</v>
      </c>
      <c r="O19" s="219"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347"/>
      <c r="B20" s="348"/>
      <c r="C20" s="348"/>
      <c r="D20" s="348"/>
      <c r="E20" s="348"/>
      <c r="F20" s="348"/>
      <c r="G20" s="348"/>
      <c r="H20" s="348"/>
      <c r="I20" s="348"/>
      <c r="J20" s="348"/>
      <c r="K20" s="348"/>
      <c r="L20" s="348"/>
      <c r="M20" s="348"/>
      <c r="N20" s="349"/>
      <c r="O20" s="329"/>
    </row>
    <row r="21" spans="1:26" ht="15">
      <c r="A21" s="682" t="s">
        <v>92</v>
      </c>
      <c r="B21" s="682"/>
      <c r="C21" s="682"/>
      <c r="D21" s="682"/>
      <c r="E21" s="682"/>
      <c r="F21" s="682"/>
      <c r="G21" s="682"/>
      <c r="H21" s="682"/>
      <c r="I21" s="682"/>
      <c r="J21" s="682"/>
      <c r="K21" s="682"/>
      <c r="L21" s="682"/>
      <c r="M21" s="682"/>
      <c r="N21" s="682"/>
      <c r="O21" s="682"/>
    </row>
    <row r="22" spans="1:26" s="9" customFormat="1" ht="17.25" customHeight="1">
      <c r="A22" s="678" t="s">
        <v>292</v>
      </c>
      <c r="B22" s="683"/>
      <c r="C22" s="683"/>
      <c r="D22" s="683"/>
      <c r="E22" s="683"/>
      <c r="F22" s="683"/>
      <c r="G22" s="683"/>
      <c r="H22" s="683"/>
      <c r="I22" s="683"/>
      <c r="J22" s="683"/>
      <c r="K22" s="683"/>
      <c r="L22" s="683"/>
      <c r="M22" s="416"/>
      <c r="N22" s="416"/>
      <c r="O22" s="416"/>
      <c r="P22" s="12"/>
      <c r="Q22" s="12"/>
      <c r="R22" s="12"/>
      <c r="S22" s="12"/>
      <c r="T22" s="112"/>
      <c r="U22" s="112"/>
      <c r="V22" s="112"/>
      <c r="W22" s="112"/>
      <c r="X22" s="112"/>
      <c r="Y22" s="112"/>
      <c r="Z22" s="112"/>
    </row>
    <row r="23" spans="1:26" ht="12.75" customHeight="1">
      <c r="A23" s="674" t="s">
        <v>93</v>
      </c>
      <c r="B23" s="675"/>
      <c r="C23" s="675"/>
      <c r="D23" s="675"/>
      <c r="E23" s="675"/>
      <c r="F23" s="675"/>
      <c r="G23" s="675"/>
      <c r="H23" s="675"/>
      <c r="I23" s="675"/>
      <c r="J23" s="675"/>
      <c r="K23" s="675"/>
      <c r="L23" s="675"/>
      <c r="M23" s="675"/>
      <c r="N23" s="675"/>
      <c r="O23" s="675"/>
    </row>
    <row r="24" spans="1:26" ht="12.75" customHeight="1">
      <c r="A24" s="676" t="s">
        <v>94</v>
      </c>
      <c r="B24" s="677"/>
      <c r="C24" s="677"/>
      <c r="D24" s="677"/>
      <c r="E24" s="677"/>
      <c r="F24" s="677"/>
      <c r="G24" s="677"/>
      <c r="H24" s="677"/>
      <c r="I24" s="677"/>
      <c r="J24" s="677"/>
      <c r="K24" s="677"/>
      <c r="L24" s="677"/>
      <c r="M24" s="677"/>
      <c r="N24" s="677"/>
    </row>
    <row r="25" spans="1:26" s="9" customFormat="1" ht="15">
      <c r="A25" s="192" t="s">
        <v>77</v>
      </c>
      <c r="B25"/>
      <c r="C25"/>
      <c r="D25"/>
      <c r="E25"/>
      <c r="F25"/>
      <c r="G25"/>
      <c r="H25"/>
      <c r="I25"/>
      <c r="J25"/>
      <c r="K25"/>
      <c r="L25"/>
      <c r="M25"/>
      <c r="N25" s="286"/>
      <c r="O25"/>
      <c r="P25" s="12"/>
      <c r="Q25" s="12"/>
      <c r="R25" s="12"/>
      <c r="S25" s="12"/>
      <c r="T25" s="112"/>
      <c r="U25" s="112"/>
      <c r="V25" s="112"/>
      <c r="W25" s="112"/>
      <c r="X25" s="112"/>
      <c r="Y25" s="112"/>
      <c r="Z25" s="112"/>
    </row>
    <row r="26" spans="1:26" ht="40.5" customHeight="1">
      <c r="N26" s="286"/>
    </row>
    <row r="29" spans="1:26" ht="40.5" customHeight="1">
      <c r="H29" t="s">
        <v>56</v>
      </c>
    </row>
    <row r="53" spans="1:1" ht="40.5" customHeight="1">
      <c r="A53" s="151"/>
    </row>
  </sheetData>
  <mergeCells count="5">
    <mergeCell ref="A7:N7"/>
    <mergeCell ref="A21:O21"/>
    <mergeCell ref="A23:O23"/>
    <mergeCell ref="A24:N24"/>
    <mergeCell ref="A22:L22"/>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1" customWidth="1"/>
    <col min="2" max="4" width="10.7109375" style="41" customWidth="1"/>
    <col min="5" max="5" width="12.7109375" style="41" customWidth="1"/>
    <col min="6" max="8" width="10.5703125" style="41" customWidth="1"/>
    <col min="9" max="9" width="12.7109375" style="41" customWidth="1"/>
    <col min="10" max="12" width="10.7109375" style="41" customWidth="1"/>
    <col min="13" max="13" width="12.7109375" style="41" customWidth="1"/>
    <col min="14" max="16" width="10.7109375" style="41" customWidth="1"/>
    <col min="17" max="17" width="12.7109375" style="41" customWidth="1"/>
    <col min="18" max="20" width="10.7109375" style="41" customWidth="1"/>
    <col min="21" max="21" width="12.7109375" style="41" customWidth="1"/>
    <col min="22" max="24" width="10.7109375" style="41" customWidth="1"/>
    <col min="25" max="25" width="12.7109375" style="41" customWidth="1"/>
    <col min="26" max="16384" width="9.28515625" style="41"/>
  </cols>
  <sheetData>
    <row r="1" spans="1:25">
      <c r="A1" s="40" t="s">
        <v>95</v>
      </c>
    </row>
    <row r="3" spans="1:25" ht="21.75" customHeight="1">
      <c r="A3" s="77">
        <v>2016</v>
      </c>
      <c r="B3" s="684" t="s">
        <v>41</v>
      </c>
      <c r="C3" s="684"/>
      <c r="D3" s="684"/>
      <c r="E3" s="684"/>
      <c r="F3" s="685" t="s">
        <v>42</v>
      </c>
      <c r="G3" s="685"/>
      <c r="H3" s="685"/>
      <c r="I3" s="685"/>
      <c r="J3" s="685" t="s">
        <v>43</v>
      </c>
      <c r="K3" s="685"/>
      <c r="L3" s="685"/>
      <c r="M3" s="685"/>
      <c r="N3" s="685" t="s">
        <v>44</v>
      </c>
      <c r="O3" s="685"/>
      <c r="P3" s="685"/>
      <c r="Q3" s="685"/>
      <c r="R3" s="685" t="s">
        <v>31</v>
      </c>
      <c r="S3" s="685"/>
      <c r="T3" s="685"/>
      <c r="U3" s="685"/>
      <c r="V3" s="685" t="s">
        <v>45</v>
      </c>
      <c r="W3" s="685"/>
      <c r="X3" s="685"/>
      <c r="Y3" s="685"/>
    </row>
    <row r="4" spans="1:25" ht="79.5" customHeight="1">
      <c r="A4" s="354" t="s">
        <v>96</v>
      </c>
      <c r="B4" s="51" t="s">
        <v>97</v>
      </c>
      <c r="C4" s="51" t="s">
        <v>98</v>
      </c>
      <c r="D4" s="51" t="s">
        <v>99</v>
      </c>
      <c r="E4" s="51" t="s">
        <v>100</v>
      </c>
      <c r="F4" s="51" t="s">
        <v>97</v>
      </c>
      <c r="G4" s="51" t="s">
        <v>98</v>
      </c>
      <c r="H4" s="51" t="s">
        <v>99</v>
      </c>
      <c r="I4" s="51" t="s">
        <v>100</v>
      </c>
      <c r="J4" s="51" t="s">
        <v>97</v>
      </c>
      <c r="K4" s="51" t="s">
        <v>98</v>
      </c>
      <c r="L4" s="51" t="s">
        <v>99</v>
      </c>
      <c r="M4" s="51" t="s">
        <v>100</v>
      </c>
      <c r="N4" s="51" t="s">
        <v>97</v>
      </c>
      <c r="O4" s="51" t="s">
        <v>98</v>
      </c>
      <c r="P4" s="51" t="s">
        <v>99</v>
      </c>
      <c r="Q4" s="51" t="s">
        <v>100</v>
      </c>
      <c r="R4" s="51" t="s">
        <v>97</v>
      </c>
      <c r="S4" s="51" t="s">
        <v>98</v>
      </c>
      <c r="T4" s="51" t="s">
        <v>99</v>
      </c>
      <c r="U4" s="51" t="s">
        <v>100</v>
      </c>
      <c r="V4" s="51" t="s">
        <v>97</v>
      </c>
      <c r="W4" s="51" t="s">
        <v>98</v>
      </c>
      <c r="X4" s="51" t="s">
        <v>99</v>
      </c>
      <c r="Y4" s="51" t="s">
        <v>100</v>
      </c>
    </row>
    <row r="5" spans="1:25">
      <c r="A5" s="78" t="s">
        <v>101</v>
      </c>
      <c r="B5" s="53"/>
      <c r="C5" s="54">
        <v>5.8977000000000004</v>
      </c>
      <c r="D5" s="55">
        <v>2.3029999999999999</v>
      </c>
      <c r="E5" s="56">
        <f>SUM(B5:D5)</f>
        <v>8.2007000000000012</v>
      </c>
      <c r="F5" s="52"/>
      <c r="G5" s="55">
        <v>5.8977000000000004</v>
      </c>
      <c r="H5" s="55">
        <v>2.3029999999999999</v>
      </c>
      <c r="I5" s="57">
        <f>SUM(G5:H5)</f>
        <v>8.2007000000000012</v>
      </c>
      <c r="J5" s="52"/>
      <c r="K5" s="55"/>
      <c r="L5" s="55"/>
      <c r="M5" s="57">
        <f>SUM(K5:L5)</f>
        <v>0</v>
      </c>
      <c r="N5" s="52"/>
      <c r="O5" s="55"/>
      <c r="P5" s="55"/>
      <c r="Q5" s="57">
        <f>SUM(O5:P5)</f>
        <v>0</v>
      </c>
      <c r="R5" s="52"/>
      <c r="S5" s="55"/>
      <c r="T5" s="55"/>
      <c r="U5" s="57">
        <f>SUM(S5:T5)</f>
        <v>0</v>
      </c>
      <c r="V5" s="52"/>
      <c r="W5" s="55"/>
      <c r="X5" s="55"/>
      <c r="Y5" s="57">
        <f>SUM(W5:X5)</f>
        <v>0</v>
      </c>
    </row>
    <row r="6" spans="1:25">
      <c r="A6" s="78" t="s">
        <v>102</v>
      </c>
      <c r="B6" s="83"/>
      <c r="C6" s="84">
        <v>12.8962</v>
      </c>
      <c r="D6" s="54">
        <v>1.4750000000000001</v>
      </c>
      <c r="E6" s="56">
        <f>SUM(B6:D6)</f>
        <v>14.3712</v>
      </c>
      <c r="F6" s="52"/>
      <c r="G6" s="55">
        <v>12.911899999999999</v>
      </c>
      <c r="H6" s="58">
        <v>1.4750000000000001</v>
      </c>
      <c r="I6" s="57">
        <f>SUM(G6:H6)</f>
        <v>14.386899999999999</v>
      </c>
      <c r="J6" s="59"/>
      <c r="K6" s="55"/>
      <c r="L6" s="58"/>
      <c r="M6" s="57">
        <f>SUM(K6:L6)</f>
        <v>0</v>
      </c>
      <c r="N6" s="59"/>
      <c r="O6" s="55"/>
      <c r="P6" s="58"/>
      <c r="Q6" s="57">
        <f>SUM(O6:P6)</f>
        <v>0</v>
      </c>
      <c r="R6" s="59"/>
      <c r="S6" s="55"/>
      <c r="T6" s="58"/>
      <c r="U6" s="57">
        <f>SUM(S6:T6)</f>
        <v>0</v>
      </c>
      <c r="V6" s="59"/>
      <c r="W6" s="55"/>
      <c r="X6" s="58"/>
      <c r="Y6" s="57">
        <f>SUM(W6:X6)</f>
        <v>0</v>
      </c>
    </row>
    <row r="7" spans="1:25" s="40" customFormat="1">
      <c r="A7" s="529" t="s">
        <v>103</v>
      </c>
      <c r="B7" s="530"/>
      <c r="C7" s="531">
        <f>SUM(C5:C6)</f>
        <v>18.793900000000001</v>
      </c>
      <c r="D7" s="531">
        <f>SUM(D5:D6)</f>
        <v>3.778</v>
      </c>
      <c r="E7" s="531">
        <f>SUM(E5:E6)</f>
        <v>22.571899999999999</v>
      </c>
      <c r="F7" s="532"/>
      <c r="G7" s="57">
        <f t="shared" ref="G7:Y7" si="0">SUM(G5:G6)</f>
        <v>18.8096</v>
      </c>
      <c r="H7" s="57">
        <f t="shared" si="0"/>
        <v>3.778</v>
      </c>
      <c r="I7" s="57">
        <f t="shared" si="0"/>
        <v>22.587600000000002</v>
      </c>
      <c r="J7" s="57"/>
      <c r="K7" s="57">
        <f t="shared" si="0"/>
        <v>0</v>
      </c>
      <c r="L7" s="57">
        <f t="shared" si="0"/>
        <v>0</v>
      </c>
      <c r="M7" s="57">
        <f t="shared" si="0"/>
        <v>0</v>
      </c>
      <c r="N7" s="57"/>
      <c r="O7" s="57">
        <f t="shared" si="0"/>
        <v>0</v>
      </c>
      <c r="P7" s="57">
        <f t="shared" si="0"/>
        <v>0</v>
      </c>
      <c r="Q7" s="57">
        <f t="shared" si="0"/>
        <v>0</v>
      </c>
      <c r="R7" s="57"/>
      <c r="S7" s="57">
        <f t="shared" si="0"/>
        <v>0</v>
      </c>
      <c r="T7" s="57">
        <f t="shared" si="0"/>
        <v>0</v>
      </c>
      <c r="U7" s="57">
        <f t="shared" si="0"/>
        <v>0</v>
      </c>
      <c r="V7" s="57"/>
      <c r="W7" s="57">
        <f t="shared" si="0"/>
        <v>0</v>
      </c>
      <c r="X7" s="57">
        <f t="shared" si="0"/>
        <v>0</v>
      </c>
      <c r="Y7" s="57">
        <f t="shared" si="0"/>
        <v>0</v>
      </c>
    </row>
    <row r="8" spans="1:25" ht="4.5" customHeight="1">
      <c r="A8" s="529"/>
      <c r="B8" s="532"/>
      <c r="C8" s="85"/>
      <c r="D8" s="85"/>
      <c r="E8" s="86"/>
      <c r="F8" s="532"/>
      <c r="G8" s="59"/>
      <c r="H8" s="59"/>
      <c r="I8" s="57"/>
      <c r="J8" s="533"/>
      <c r="K8" s="59"/>
      <c r="L8" s="59"/>
      <c r="M8" s="57"/>
      <c r="N8" s="533"/>
      <c r="O8" s="59"/>
      <c r="P8" s="59"/>
      <c r="Q8" s="57"/>
      <c r="R8" s="533"/>
      <c r="S8" s="59"/>
      <c r="T8" s="59"/>
      <c r="U8" s="57"/>
      <c r="V8" s="533"/>
      <c r="W8" s="59"/>
      <c r="X8" s="59"/>
      <c r="Y8" s="57"/>
    </row>
    <row r="9" spans="1:25">
      <c r="A9" s="534" t="s">
        <v>51</v>
      </c>
      <c r="B9" s="535"/>
      <c r="C9" s="51"/>
      <c r="D9" s="51"/>
      <c r="E9" s="355"/>
      <c r="F9" s="535"/>
      <c r="G9" s="60"/>
      <c r="H9" s="61"/>
      <c r="I9" s="61"/>
      <c r="J9" s="536"/>
      <c r="K9" s="60"/>
      <c r="L9" s="61"/>
      <c r="M9" s="57"/>
      <c r="N9" s="536"/>
      <c r="O9" s="60"/>
      <c r="P9" s="61"/>
      <c r="Q9" s="57"/>
      <c r="R9" s="536"/>
      <c r="S9" s="60"/>
      <c r="T9" s="61"/>
      <c r="U9" s="57"/>
      <c r="V9" s="536"/>
      <c r="W9" s="60"/>
      <c r="X9" s="61"/>
      <c r="Y9" s="57">
        <f>SUM(W9:X9)</f>
        <v>0</v>
      </c>
    </row>
    <row r="10" spans="1:25">
      <c r="A10" s="78" t="s">
        <v>104</v>
      </c>
      <c r="B10" s="83"/>
      <c r="C10" s="83"/>
      <c r="D10" s="54"/>
      <c r="E10" s="56"/>
      <c r="F10" s="52"/>
      <c r="G10" s="55"/>
      <c r="H10" s="54"/>
      <c r="I10" s="56"/>
      <c r="J10" s="59"/>
      <c r="K10" s="54" t="s">
        <v>56</v>
      </c>
      <c r="L10" s="54"/>
      <c r="M10" s="57"/>
      <c r="N10" s="59"/>
      <c r="O10" s="54" t="s">
        <v>56</v>
      </c>
      <c r="P10" s="54"/>
      <c r="Q10" s="57"/>
      <c r="R10" s="59"/>
      <c r="S10" s="54" t="s">
        <v>56</v>
      </c>
      <c r="T10" s="54"/>
      <c r="U10" s="57"/>
      <c r="V10" s="59"/>
      <c r="W10" s="54" t="s">
        <v>56</v>
      </c>
      <c r="X10" s="54"/>
      <c r="Y10" s="57">
        <f>SUM(W10:X10)</f>
        <v>0</v>
      </c>
    </row>
    <row r="11" spans="1:25">
      <c r="A11" s="78" t="s">
        <v>105</v>
      </c>
      <c r="B11" s="83"/>
      <c r="C11" s="83"/>
      <c r="D11" s="54"/>
      <c r="E11" s="56"/>
      <c r="F11" s="52"/>
      <c r="G11" s="55"/>
      <c r="H11" s="55"/>
      <c r="I11" s="59"/>
      <c r="J11" s="59"/>
      <c r="K11" s="55"/>
      <c r="L11" s="55"/>
      <c r="M11" s="57"/>
      <c r="N11" s="59"/>
      <c r="O11" s="55"/>
      <c r="P11" s="55"/>
      <c r="Q11" s="57"/>
      <c r="R11" s="59"/>
      <c r="S11" s="55"/>
      <c r="T11" s="55"/>
      <c r="U11" s="57"/>
      <c r="V11" s="59"/>
      <c r="W11" s="55"/>
      <c r="X11" s="55"/>
      <c r="Y11" s="57">
        <f>SUM(W11:X11)</f>
        <v>0</v>
      </c>
    </row>
    <row r="12" spans="1:25">
      <c r="A12" s="78"/>
      <c r="B12" s="53"/>
      <c r="C12" s="54"/>
      <c r="D12" s="54"/>
      <c r="E12" s="87"/>
      <c r="F12" s="52"/>
      <c r="G12" s="55"/>
      <c r="H12" s="55"/>
      <c r="I12" s="59"/>
      <c r="J12" s="59"/>
      <c r="K12" s="55"/>
      <c r="L12" s="55"/>
      <c r="M12" s="57" t="s">
        <v>56</v>
      </c>
      <c r="N12" s="59"/>
      <c r="O12" s="55"/>
      <c r="P12" s="55"/>
      <c r="Q12" s="57" t="s">
        <v>56</v>
      </c>
      <c r="R12" s="59"/>
      <c r="S12" s="55"/>
      <c r="T12" s="55"/>
      <c r="U12" s="57" t="s">
        <v>56</v>
      </c>
      <c r="V12" s="59"/>
      <c r="W12" s="55"/>
      <c r="X12" s="55"/>
      <c r="Y12" s="57" t="s">
        <v>56</v>
      </c>
    </row>
    <row r="13" spans="1:25" s="40" customFormat="1">
      <c r="A13" s="529" t="s">
        <v>103</v>
      </c>
      <c r="B13" s="530"/>
      <c r="C13" s="531">
        <v>0</v>
      </c>
      <c r="D13" s="531">
        <f>SUM(D10:D12)</f>
        <v>0</v>
      </c>
      <c r="E13" s="531">
        <f>SUM(E10:E12)</f>
        <v>0</v>
      </c>
      <c r="F13" s="532"/>
      <c r="G13" s="57">
        <f>SUM(G9:G12)</f>
        <v>0</v>
      </c>
      <c r="H13" s="57">
        <f>SUM(H9:H12)</f>
        <v>0</v>
      </c>
      <c r="I13" s="57">
        <f>SUM(I9:I12)</f>
        <v>0</v>
      </c>
      <c r="J13" s="533"/>
      <c r="K13" s="57">
        <f>SUM(K9:K12)</f>
        <v>0</v>
      </c>
      <c r="L13" s="57">
        <f>SUM(L9:L12)</f>
        <v>0</v>
      </c>
      <c r="M13" s="57">
        <f>SUM(M9:M12)</f>
        <v>0</v>
      </c>
      <c r="N13" s="533"/>
      <c r="O13" s="57">
        <f>SUM(O9:O12)</f>
        <v>0</v>
      </c>
      <c r="P13" s="57">
        <f>SUM(P9:P12)</f>
        <v>0</v>
      </c>
      <c r="Q13" s="57">
        <f>SUM(Q9:Q12)</f>
        <v>0</v>
      </c>
      <c r="R13" s="533"/>
      <c r="S13" s="57">
        <f>SUM(S9:S12)</f>
        <v>0</v>
      </c>
      <c r="T13" s="57">
        <f>SUM(T9:T12)</f>
        <v>0</v>
      </c>
      <c r="U13" s="57">
        <f>SUM(U9:U12)</f>
        <v>0</v>
      </c>
      <c r="V13" s="533"/>
      <c r="W13" s="57">
        <f>SUM(W9:W12)</f>
        <v>0</v>
      </c>
      <c r="X13" s="57">
        <f>SUM(X9:X12)</f>
        <v>0</v>
      </c>
      <c r="Y13" s="57">
        <f>SUM(Y9:Y12)</f>
        <v>0</v>
      </c>
    </row>
    <row r="14" spans="1:25" ht="4.5" customHeight="1">
      <c r="A14" s="529"/>
      <c r="B14" s="532"/>
      <c r="C14" s="85"/>
      <c r="D14" s="85"/>
      <c r="E14" s="86"/>
      <c r="F14" s="532"/>
      <c r="G14" s="59"/>
      <c r="H14" s="59"/>
      <c r="I14" s="57"/>
      <c r="J14" s="533"/>
      <c r="K14" s="59"/>
      <c r="L14" s="59"/>
      <c r="M14" s="57">
        <f>SUM(M9:M12)</f>
        <v>0</v>
      </c>
      <c r="N14" s="533"/>
      <c r="O14" s="59"/>
      <c r="P14" s="59"/>
      <c r="Q14" s="57">
        <f>SUM(Q9:Q12)</f>
        <v>0</v>
      </c>
      <c r="R14" s="533"/>
      <c r="S14" s="59"/>
      <c r="T14" s="59"/>
      <c r="U14" s="57">
        <f>SUM(U9:U12)</f>
        <v>0</v>
      </c>
      <c r="V14" s="533"/>
      <c r="W14" s="59"/>
      <c r="X14" s="59"/>
      <c r="Y14" s="57"/>
    </row>
    <row r="15" spans="1:25" s="40" customFormat="1" ht="17.25" customHeight="1">
      <c r="A15" s="529" t="s">
        <v>100</v>
      </c>
      <c r="B15" s="532"/>
      <c r="C15" s="531">
        <f>C7+C13</f>
        <v>18.793900000000001</v>
      </c>
      <c r="D15" s="531">
        <f>D7+D13</f>
        <v>3.778</v>
      </c>
      <c r="E15" s="531">
        <f>E7+E13</f>
        <v>22.571899999999999</v>
      </c>
      <c r="F15" s="532"/>
      <c r="G15" s="57">
        <f>G7+G13</f>
        <v>18.8096</v>
      </c>
      <c r="H15" s="57">
        <f>H7+H13</f>
        <v>3.778</v>
      </c>
      <c r="I15" s="57">
        <f>I7+I13</f>
        <v>22.587600000000002</v>
      </c>
      <c r="J15" s="533"/>
      <c r="K15" s="57">
        <f>K7+K13</f>
        <v>0</v>
      </c>
      <c r="L15" s="57">
        <f>L7+L13</f>
        <v>0</v>
      </c>
      <c r="M15" s="57">
        <f>M7+M13</f>
        <v>0</v>
      </c>
      <c r="N15" s="533"/>
      <c r="O15" s="57">
        <f>O7+O13</f>
        <v>0</v>
      </c>
      <c r="P15" s="57">
        <f>P7+P13</f>
        <v>0</v>
      </c>
      <c r="Q15" s="57">
        <f>Q7+Q13</f>
        <v>0</v>
      </c>
      <c r="R15" s="533"/>
      <c r="S15" s="57">
        <f>S7+S13</f>
        <v>0</v>
      </c>
      <c r="T15" s="57">
        <f>T7+T13</f>
        <v>0</v>
      </c>
      <c r="U15" s="57">
        <f>U7+U13</f>
        <v>0</v>
      </c>
      <c r="V15" s="533"/>
      <c r="W15" s="57">
        <f>W7+W13</f>
        <v>0</v>
      </c>
      <c r="X15" s="57">
        <f>X7+X13</f>
        <v>0</v>
      </c>
      <c r="Y15" s="57">
        <f>Y7+Y13</f>
        <v>0</v>
      </c>
    </row>
    <row r="16" spans="1:25" ht="17.25" customHeight="1">
      <c r="A16" s="537"/>
      <c r="B16" s="538"/>
      <c r="C16" s="539"/>
      <c r="D16" s="539"/>
      <c r="E16" s="540"/>
      <c r="F16" s="538"/>
      <c r="G16" s="541"/>
      <c r="H16" s="541"/>
      <c r="I16" s="542"/>
      <c r="J16" s="542"/>
      <c r="K16" s="541"/>
      <c r="L16" s="541"/>
      <c r="M16" s="542"/>
      <c r="N16" s="542"/>
      <c r="O16" s="541"/>
      <c r="P16" s="541"/>
      <c r="Q16" s="542"/>
      <c r="R16" s="542"/>
      <c r="S16" s="541"/>
      <c r="T16" s="541"/>
      <c r="U16" s="542"/>
      <c r="V16" s="542"/>
      <c r="W16" s="541"/>
      <c r="X16" s="541"/>
      <c r="Y16" s="542"/>
    </row>
    <row r="17" spans="1:25">
      <c r="A17" s="354" t="s">
        <v>106</v>
      </c>
      <c r="B17" s="543"/>
      <c r="C17" s="544"/>
      <c r="D17" s="544"/>
      <c r="E17" s="545"/>
      <c r="F17" s="546"/>
      <c r="G17" s="547"/>
      <c r="H17" s="547"/>
      <c r="I17" s="548"/>
      <c r="J17" s="548"/>
      <c r="K17" s="547"/>
      <c r="L17" s="547"/>
      <c r="M17" s="548"/>
      <c r="N17" s="548"/>
      <c r="O17" s="547"/>
      <c r="P17" s="547"/>
      <c r="Q17" s="548"/>
      <c r="R17" s="548"/>
      <c r="S17" s="547"/>
      <c r="T17" s="547"/>
      <c r="U17" s="548"/>
      <c r="V17" s="548"/>
      <c r="W17" s="547"/>
      <c r="X17" s="547"/>
      <c r="Y17" s="549"/>
    </row>
    <row r="18" spans="1:25">
      <c r="A18" s="79" t="s">
        <v>107</v>
      </c>
      <c r="B18" s="53"/>
      <c r="C18" s="83"/>
      <c r="D18" s="83"/>
      <c r="E18" s="87"/>
      <c r="F18" s="53"/>
      <c r="G18" s="55"/>
      <c r="H18" s="55"/>
      <c r="I18" s="59"/>
      <c r="J18" s="53"/>
      <c r="K18" s="55"/>
      <c r="L18" s="55"/>
      <c r="M18" s="59"/>
      <c r="N18" s="53"/>
      <c r="O18" s="55"/>
      <c r="P18" s="55"/>
      <c r="Q18" s="59"/>
      <c r="R18" s="53"/>
      <c r="S18" s="55"/>
      <c r="T18" s="55"/>
      <c r="U18" s="59"/>
      <c r="V18" s="53"/>
      <c r="W18" s="55"/>
      <c r="X18" s="55"/>
      <c r="Y18" s="59"/>
    </row>
    <row r="19" spans="1:25">
      <c r="A19" s="78"/>
      <c r="B19" s="52"/>
      <c r="C19" s="88"/>
      <c r="D19" s="88"/>
      <c r="E19" s="89">
        <v>59.3</v>
      </c>
      <c r="F19" s="52"/>
      <c r="G19" s="55"/>
      <c r="H19" s="55"/>
      <c r="I19" s="89">
        <v>59.3</v>
      </c>
      <c r="J19" s="59"/>
      <c r="K19" s="55"/>
      <c r="L19" s="55"/>
      <c r="M19" s="59"/>
      <c r="N19" s="59"/>
      <c r="O19" s="55"/>
      <c r="P19" s="55"/>
      <c r="Q19" s="59"/>
      <c r="R19" s="59"/>
      <c r="S19" s="55"/>
      <c r="T19" s="55"/>
      <c r="U19" s="59"/>
      <c r="V19" s="59"/>
      <c r="W19" s="55"/>
      <c r="X19" s="55"/>
      <c r="Y19" s="59"/>
    </row>
    <row r="20" spans="1:25" s="40" customFormat="1">
      <c r="A20" s="80" t="s">
        <v>103</v>
      </c>
      <c r="B20" s="531">
        <f>SUM(B18:B19)</f>
        <v>0</v>
      </c>
      <c r="C20" s="531"/>
      <c r="D20" s="531"/>
      <c r="E20" s="531">
        <v>59.3</v>
      </c>
      <c r="F20" s="62">
        <f>SUM(F18:F19)</f>
        <v>0</v>
      </c>
      <c r="G20" s="63"/>
      <c r="H20" s="63"/>
      <c r="I20" s="531">
        <v>59.3</v>
      </c>
      <c r="J20" s="57">
        <f>SUM(J18:J19)</f>
        <v>0</v>
      </c>
      <c r="K20" s="63"/>
      <c r="L20" s="63"/>
      <c r="M20" s="57"/>
      <c r="N20" s="57">
        <f>SUM(N18:N19)</f>
        <v>0</v>
      </c>
      <c r="O20" s="63"/>
      <c r="P20" s="63"/>
      <c r="Q20" s="57"/>
      <c r="R20" s="57">
        <f>SUM(R18:R19)</f>
        <v>0</v>
      </c>
      <c r="S20" s="63"/>
      <c r="T20" s="63"/>
      <c r="U20" s="57"/>
      <c r="V20" s="57">
        <f>SUM(V18:V19)</f>
        <v>0</v>
      </c>
      <c r="W20" s="63"/>
      <c r="X20" s="63"/>
      <c r="Y20" s="57"/>
    </row>
    <row r="21" spans="1:25" ht="4.5" customHeight="1">
      <c r="A21" s="529"/>
      <c r="B21" s="85"/>
      <c r="C21" s="85"/>
      <c r="D21" s="85"/>
      <c r="E21" s="86"/>
      <c r="F21" s="532"/>
      <c r="G21" s="59"/>
      <c r="H21" s="59"/>
      <c r="I21" s="86"/>
      <c r="J21" s="533"/>
      <c r="K21" s="59"/>
      <c r="L21" s="59"/>
      <c r="M21" s="57"/>
      <c r="N21" s="533"/>
      <c r="O21" s="59"/>
      <c r="P21" s="59"/>
      <c r="Q21" s="57"/>
      <c r="R21" s="533"/>
      <c r="S21" s="59"/>
      <c r="T21" s="59"/>
      <c r="U21" s="57"/>
      <c r="V21" s="533"/>
      <c r="W21" s="59"/>
      <c r="X21" s="59"/>
      <c r="Y21" s="57"/>
    </row>
    <row r="22" spans="1:25" s="40" customFormat="1">
      <c r="A22" s="529" t="s">
        <v>108</v>
      </c>
      <c r="B22" s="550">
        <f>B20</f>
        <v>0</v>
      </c>
      <c r="C22" s="550"/>
      <c r="D22" s="550"/>
      <c r="E22" s="551">
        <v>59.3</v>
      </c>
      <c r="F22" s="62">
        <f>F20</f>
        <v>0</v>
      </c>
      <c r="G22" s="550"/>
      <c r="H22" s="550"/>
      <c r="I22" s="551">
        <v>59.3</v>
      </c>
      <c r="J22" s="533">
        <f>J20</f>
        <v>0</v>
      </c>
      <c r="K22" s="550"/>
      <c r="L22" s="550"/>
      <c r="M22" s="551"/>
      <c r="N22" s="533">
        <f>N20</f>
        <v>0</v>
      </c>
      <c r="O22" s="550"/>
      <c r="P22" s="550"/>
      <c r="Q22" s="551"/>
      <c r="R22" s="533">
        <f>R20</f>
        <v>0</v>
      </c>
      <c r="S22" s="550"/>
      <c r="T22" s="550"/>
      <c r="U22" s="551"/>
      <c r="V22" s="533">
        <f>V20</f>
        <v>0</v>
      </c>
      <c r="W22" s="550"/>
      <c r="X22" s="550"/>
      <c r="Y22" s="551"/>
    </row>
    <row r="23" spans="1:25">
      <c r="A23" s="40"/>
      <c r="B23" s="66"/>
      <c r="C23" s="67"/>
      <c r="D23" s="67"/>
      <c r="E23" s="68"/>
      <c r="F23" s="66"/>
      <c r="G23" s="67"/>
      <c r="H23" s="68"/>
      <c r="I23" s="66"/>
      <c r="J23" s="66"/>
      <c r="K23" s="67"/>
      <c r="L23" s="68"/>
      <c r="M23" s="66"/>
      <c r="N23" s="66"/>
      <c r="O23" s="67"/>
      <c r="P23" s="68"/>
      <c r="Q23" s="66"/>
      <c r="R23" s="66"/>
      <c r="S23" s="67"/>
      <c r="T23" s="68"/>
      <c r="U23" s="66"/>
      <c r="V23" s="66"/>
      <c r="W23" s="67"/>
      <c r="X23" s="68"/>
      <c r="Y23" s="66"/>
    </row>
    <row r="24" spans="1:25">
      <c r="B24" s="50"/>
      <c r="C24" s="50"/>
      <c r="D24" s="50"/>
      <c r="E24" s="50"/>
      <c r="F24" s="50"/>
      <c r="G24" s="50"/>
      <c r="H24" s="50"/>
      <c r="I24" s="50"/>
      <c r="J24" s="50"/>
      <c r="K24" s="50"/>
      <c r="L24" s="50"/>
      <c r="M24" s="50"/>
      <c r="N24" s="50"/>
      <c r="O24" s="50"/>
      <c r="P24" s="50"/>
      <c r="Q24" s="50"/>
      <c r="R24" s="50"/>
      <c r="S24" s="50"/>
      <c r="T24" s="50"/>
      <c r="U24" s="50"/>
      <c r="V24" s="50"/>
      <c r="W24" s="50"/>
      <c r="X24" s="50"/>
      <c r="Y24" s="50"/>
    </row>
    <row r="25" spans="1:25">
      <c r="A25" s="81"/>
      <c r="B25" s="685" t="s">
        <v>59</v>
      </c>
      <c r="C25" s="685"/>
      <c r="D25" s="685"/>
      <c r="E25" s="685"/>
      <c r="F25" s="685" t="s">
        <v>60</v>
      </c>
      <c r="G25" s="685"/>
      <c r="H25" s="685"/>
      <c r="I25" s="685" t="s">
        <v>59</v>
      </c>
      <c r="J25" s="685" t="s">
        <v>61</v>
      </c>
      <c r="K25" s="685"/>
      <c r="L25" s="685"/>
      <c r="M25" s="685" t="s">
        <v>59</v>
      </c>
      <c r="N25" s="685" t="s">
        <v>62</v>
      </c>
      <c r="O25" s="685"/>
      <c r="P25" s="685"/>
      <c r="Q25" s="685" t="s">
        <v>59</v>
      </c>
      <c r="R25" s="685" t="s">
        <v>63</v>
      </c>
      <c r="S25" s="685"/>
      <c r="T25" s="685"/>
      <c r="U25" s="685" t="s">
        <v>59</v>
      </c>
      <c r="V25" s="685" t="s">
        <v>64</v>
      </c>
      <c r="W25" s="685"/>
      <c r="X25" s="685"/>
      <c r="Y25" s="685" t="s">
        <v>59</v>
      </c>
    </row>
    <row r="26" spans="1:25" ht="38.25">
      <c r="A26" s="354" t="s">
        <v>96</v>
      </c>
      <c r="B26" s="51" t="s">
        <v>97</v>
      </c>
      <c r="C26" s="51" t="s">
        <v>98</v>
      </c>
      <c r="D26" s="51" t="s">
        <v>99</v>
      </c>
      <c r="E26" s="51" t="s">
        <v>100</v>
      </c>
      <c r="F26" s="51" t="s">
        <v>97</v>
      </c>
      <c r="G26" s="51" t="s">
        <v>98</v>
      </c>
      <c r="H26" s="51" t="s">
        <v>99</v>
      </c>
      <c r="I26" s="51" t="s">
        <v>100</v>
      </c>
      <c r="J26" s="51" t="s">
        <v>97</v>
      </c>
      <c r="K26" s="51" t="s">
        <v>98</v>
      </c>
      <c r="L26" s="51" t="s">
        <v>99</v>
      </c>
      <c r="M26" s="51" t="s">
        <v>100</v>
      </c>
      <c r="N26" s="51" t="s">
        <v>97</v>
      </c>
      <c r="O26" s="51" t="s">
        <v>98</v>
      </c>
      <c r="P26" s="51" t="s">
        <v>99</v>
      </c>
      <c r="Q26" s="51" t="s">
        <v>100</v>
      </c>
      <c r="R26" s="51" t="s">
        <v>97</v>
      </c>
      <c r="S26" s="51" t="s">
        <v>98</v>
      </c>
      <c r="T26" s="51" t="s">
        <v>99</v>
      </c>
      <c r="U26" s="51" t="s">
        <v>100</v>
      </c>
      <c r="V26" s="51" t="s">
        <v>97</v>
      </c>
      <c r="W26" s="51" t="s">
        <v>98</v>
      </c>
      <c r="X26" s="51" t="s">
        <v>99</v>
      </c>
      <c r="Y26" s="51" t="s">
        <v>100</v>
      </c>
    </row>
    <row r="27" spans="1:25">
      <c r="A27" s="78" t="s">
        <v>109</v>
      </c>
      <c r="B27" s="64"/>
      <c r="C27" s="64"/>
      <c r="D27" s="55"/>
      <c r="E27" s="90"/>
      <c r="F27" s="59"/>
      <c r="G27" s="55"/>
      <c r="H27" s="58"/>
      <c r="I27" s="57"/>
      <c r="J27" s="59"/>
      <c r="K27" s="55"/>
      <c r="L27" s="58"/>
      <c r="M27" s="57"/>
      <c r="N27" s="59"/>
      <c r="O27" s="55"/>
      <c r="P27" s="58"/>
      <c r="Q27" s="57"/>
      <c r="R27" s="59"/>
      <c r="S27" s="55"/>
      <c r="T27" s="58"/>
      <c r="U27" s="57"/>
      <c r="V27" s="59"/>
      <c r="W27" s="55"/>
      <c r="X27" s="58"/>
      <c r="Y27" s="57"/>
    </row>
    <row r="28" spans="1:25">
      <c r="A28" s="78" t="s">
        <v>102</v>
      </c>
      <c r="B28" s="64"/>
      <c r="C28" s="91"/>
      <c r="D28" s="55"/>
      <c r="E28" s="90">
        <f>SUM(B28:D28)</f>
        <v>0</v>
      </c>
      <c r="F28" s="59"/>
      <c r="G28" s="55"/>
      <c r="H28" s="58"/>
      <c r="I28" s="57">
        <f>SUM(G28:H28)</f>
        <v>0</v>
      </c>
      <c r="J28" s="59"/>
      <c r="K28" s="55"/>
      <c r="L28" s="58"/>
      <c r="M28" s="57">
        <f>SUM(K28:L28)</f>
        <v>0</v>
      </c>
      <c r="N28" s="59"/>
      <c r="O28" s="55"/>
      <c r="P28" s="58"/>
      <c r="Q28" s="57">
        <f t="shared" ref="Q28:Q33" si="1">SUM(O28:P28)</f>
        <v>0</v>
      </c>
      <c r="R28" s="59"/>
      <c r="S28" s="55"/>
      <c r="T28" s="58"/>
      <c r="U28" s="57">
        <f>SUM(S28:T28)</f>
        <v>0</v>
      </c>
      <c r="V28" s="59"/>
      <c r="W28" s="55"/>
      <c r="X28" s="58"/>
      <c r="Y28" s="57">
        <f>SUM(W28:X28)</f>
        <v>0</v>
      </c>
    </row>
    <row r="29" spans="1:25">
      <c r="A29" s="78" t="s">
        <v>110</v>
      </c>
      <c r="B29" s="64"/>
      <c r="C29" s="55"/>
      <c r="D29" s="55"/>
      <c r="E29" s="90"/>
      <c r="F29" s="59"/>
      <c r="G29" s="55"/>
      <c r="H29" s="58"/>
      <c r="I29" s="57">
        <f>SUM(G29:H29)</f>
        <v>0</v>
      </c>
      <c r="J29" s="59"/>
      <c r="K29" s="55"/>
      <c r="L29" s="58"/>
      <c r="M29" s="57">
        <f t="shared" ref="M29:M40" si="2">SUM(K29:L29)</f>
        <v>0</v>
      </c>
      <c r="N29" s="59"/>
      <c r="O29" s="55"/>
      <c r="P29" s="58"/>
      <c r="Q29" s="57">
        <f t="shared" si="1"/>
        <v>0</v>
      </c>
      <c r="R29" s="59"/>
      <c r="S29" s="55"/>
      <c r="T29" s="58"/>
      <c r="U29" s="57"/>
      <c r="V29" s="59"/>
      <c r="W29" s="55"/>
      <c r="X29" s="58"/>
      <c r="Y29" s="57"/>
    </row>
    <row r="30" spans="1:25">
      <c r="A30" s="78" t="s">
        <v>111</v>
      </c>
      <c r="B30" s="64"/>
      <c r="C30" s="55"/>
      <c r="D30" s="55"/>
      <c r="E30" s="90"/>
      <c r="F30" s="59"/>
      <c r="G30" s="65"/>
      <c r="H30" s="65"/>
      <c r="I30" s="57">
        <f>SUM(G30:H30)</f>
        <v>0</v>
      </c>
      <c r="J30" s="59"/>
      <c r="K30" s="65"/>
      <c r="L30" s="65"/>
      <c r="M30" s="57">
        <f t="shared" si="2"/>
        <v>0</v>
      </c>
      <c r="N30" s="59"/>
      <c r="O30" s="65"/>
      <c r="P30" s="65"/>
      <c r="Q30" s="57">
        <f t="shared" si="1"/>
        <v>0</v>
      </c>
      <c r="R30" s="59"/>
      <c r="S30" s="65"/>
      <c r="T30" s="65"/>
      <c r="U30" s="57"/>
      <c r="V30" s="59"/>
      <c r="W30" s="65"/>
      <c r="X30" s="65"/>
      <c r="Y30" s="57"/>
    </row>
    <row r="31" spans="1:25">
      <c r="A31" s="78" t="s">
        <v>112</v>
      </c>
      <c r="B31" s="64"/>
      <c r="C31" s="55"/>
      <c r="D31" s="55"/>
      <c r="E31" s="90"/>
      <c r="F31" s="59"/>
      <c r="G31" s="65"/>
      <c r="H31" s="65"/>
      <c r="I31" s="57">
        <f>SUM(G31:H31)</f>
        <v>0</v>
      </c>
      <c r="J31" s="59"/>
      <c r="K31" s="65"/>
      <c r="L31" s="65"/>
      <c r="M31" s="57">
        <f t="shared" si="2"/>
        <v>0</v>
      </c>
      <c r="N31" s="59"/>
      <c r="O31" s="65"/>
      <c r="P31" s="65"/>
      <c r="Q31" s="57">
        <f t="shared" si="1"/>
        <v>0</v>
      </c>
      <c r="R31" s="59"/>
      <c r="S31" s="65"/>
      <c r="T31" s="65"/>
      <c r="U31" s="57"/>
      <c r="V31" s="59"/>
      <c r="W31" s="65"/>
      <c r="X31" s="65"/>
      <c r="Y31" s="57"/>
    </row>
    <row r="32" spans="1:25">
      <c r="A32" s="78" t="s">
        <v>113</v>
      </c>
      <c r="B32" s="59"/>
      <c r="C32" s="55"/>
      <c r="D32" s="55"/>
      <c r="E32" s="90">
        <f>SUM(B32:D32)</f>
        <v>0</v>
      </c>
      <c r="F32" s="59"/>
      <c r="G32" s="55"/>
      <c r="H32" s="55"/>
      <c r="I32" s="57">
        <f>SUM(G32:H32)</f>
        <v>0</v>
      </c>
      <c r="J32" s="59"/>
      <c r="K32" s="55"/>
      <c r="L32" s="55"/>
      <c r="M32" s="57">
        <f t="shared" si="2"/>
        <v>0</v>
      </c>
      <c r="N32" s="59"/>
      <c r="O32" s="55"/>
      <c r="P32" s="55"/>
      <c r="Q32" s="57">
        <f t="shared" si="1"/>
        <v>0</v>
      </c>
      <c r="R32" s="59"/>
      <c r="S32" s="55"/>
      <c r="T32" s="55"/>
      <c r="U32" s="57">
        <f>SUM(S32:T32)</f>
        <v>0</v>
      </c>
      <c r="V32" s="59"/>
      <c r="W32" s="55"/>
      <c r="X32" s="55"/>
      <c r="Y32" s="57">
        <f>SUM(W32:X32)</f>
        <v>0</v>
      </c>
    </row>
    <row r="33" spans="1:25" s="40" customFormat="1">
      <c r="A33" s="529" t="s">
        <v>103</v>
      </c>
      <c r="B33" s="552"/>
      <c r="C33" s="533">
        <f>SUM(C27:C32)</f>
        <v>0</v>
      </c>
      <c r="D33" s="533">
        <f>SUM(D27:D32)</f>
        <v>0</v>
      </c>
      <c r="E33" s="533">
        <f>SUM(E27:E32)</f>
        <v>0</v>
      </c>
      <c r="F33" s="533"/>
      <c r="G33" s="57">
        <f>SUM(G27:G32)</f>
        <v>0</v>
      </c>
      <c r="H33" s="57">
        <f>SUM(H27:H32)</f>
        <v>0</v>
      </c>
      <c r="I33" s="57">
        <f>SUM(I27:I32)</f>
        <v>0</v>
      </c>
      <c r="J33" s="533"/>
      <c r="K33" s="57">
        <f>SUM(K28:K32)</f>
        <v>0</v>
      </c>
      <c r="L33" s="57">
        <f>SUM(L28:L32)</f>
        <v>0</v>
      </c>
      <c r="M33" s="57">
        <f t="shared" si="2"/>
        <v>0</v>
      </c>
      <c r="N33" s="533"/>
      <c r="O33" s="57">
        <f>SUM(O28:O32)</f>
        <v>0</v>
      </c>
      <c r="P33" s="57">
        <f>SUM(P28:P32)</f>
        <v>0</v>
      </c>
      <c r="Q33" s="57">
        <f t="shared" si="1"/>
        <v>0</v>
      </c>
      <c r="R33" s="533"/>
      <c r="S33" s="57">
        <f>SUM(S28:S32)</f>
        <v>0</v>
      </c>
      <c r="T33" s="57">
        <f>SUM(T28:T32)</f>
        <v>0</v>
      </c>
      <c r="U33" s="57">
        <f>SUM(S33:T33)</f>
        <v>0</v>
      </c>
      <c r="V33" s="533"/>
      <c r="W33" s="57">
        <f>SUM(W28:W32)</f>
        <v>0</v>
      </c>
      <c r="X33" s="57">
        <f>SUM(X28:X32)</f>
        <v>0</v>
      </c>
      <c r="Y33" s="57">
        <f>SUM(W33:X33)</f>
        <v>0</v>
      </c>
    </row>
    <row r="34" spans="1:25" ht="4.5" customHeight="1">
      <c r="A34" s="529"/>
      <c r="B34" s="533"/>
      <c r="C34" s="59"/>
      <c r="D34" s="59"/>
      <c r="E34" s="57"/>
      <c r="F34" s="533"/>
      <c r="G34" s="59"/>
      <c r="H34" s="59"/>
      <c r="I34" s="57"/>
      <c r="J34" s="533"/>
      <c r="K34" s="59"/>
      <c r="L34" s="59"/>
      <c r="M34" s="57"/>
      <c r="N34" s="533"/>
      <c r="O34" s="59"/>
      <c r="P34" s="59"/>
      <c r="Q34" s="57"/>
      <c r="R34" s="533"/>
      <c r="S34" s="59"/>
      <c r="T34" s="59"/>
      <c r="U34" s="57"/>
      <c r="V34" s="533"/>
      <c r="W34" s="59"/>
      <c r="X34" s="59"/>
      <c r="Y34" s="57"/>
    </row>
    <row r="35" spans="1:25">
      <c r="A35" s="534" t="s">
        <v>51</v>
      </c>
      <c r="B35" s="536"/>
      <c r="C35" s="60"/>
      <c r="D35" s="60"/>
      <c r="E35" s="61"/>
      <c r="F35" s="536"/>
      <c r="G35" s="60"/>
      <c r="H35" s="61"/>
      <c r="I35" s="57">
        <f>SUM(G35:H35)</f>
        <v>0</v>
      </c>
      <c r="J35" s="536"/>
      <c r="K35" s="60"/>
      <c r="L35" s="61"/>
      <c r="M35" s="57">
        <f t="shared" si="2"/>
        <v>0</v>
      </c>
      <c r="N35" s="536"/>
      <c r="O35" s="57"/>
      <c r="P35" s="61"/>
      <c r="Q35" s="57">
        <f t="shared" ref="Q35:Q40" si="3">SUM(O35:P35)</f>
        <v>0</v>
      </c>
      <c r="R35" s="536"/>
      <c r="S35" s="60"/>
      <c r="T35" s="61"/>
      <c r="U35" s="57">
        <f t="shared" ref="U35:U40" si="4">SUM(S35:T35)</f>
        <v>0</v>
      </c>
      <c r="V35" s="536"/>
      <c r="W35" s="60"/>
      <c r="X35" s="61"/>
      <c r="Y35" s="57">
        <f t="shared" ref="Y35:Y40" si="5">SUM(W35:X35)</f>
        <v>0</v>
      </c>
    </row>
    <row r="36" spans="1:25">
      <c r="A36" s="78" t="s">
        <v>104</v>
      </c>
      <c r="B36" s="64"/>
      <c r="C36" s="64"/>
      <c r="D36" s="55"/>
      <c r="E36" s="90"/>
      <c r="F36" s="59"/>
      <c r="G36" s="55"/>
      <c r="H36" s="55"/>
      <c r="I36" s="57">
        <f>SUM(G36:H36)</f>
        <v>0</v>
      </c>
      <c r="J36" s="59"/>
      <c r="K36" s="55"/>
      <c r="L36" s="55"/>
      <c r="M36" s="57">
        <f t="shared" si="2"/>
        <v>0</v>
      </c>
      <c r="N36" s="59"/>
      <c r="O36" s="57"/>
      <c r="P36" s="55"/>
      <c r="Q36" s="57">
        <f t="shared" si="3"/>
        <v>0</v>
      </c>
      <c r="R36" s="59"/>
      <c r="S36" s="55"/>
      <c r="T36" s="55"/>
      <c r="U36" s="57">
        <f t="shared" si="4"/>
        <v>0</v>
      </c>
      <c r="V36" s="59"/>
      <c r="W36" s="55"/>
      <c r="X36" s="55"/>
      <c r="Y36" s="57">
        <f t="shared" si="5"/>
        <v>0</v>
      </c>
    </row>
    <row r="37" spans="1:25">
      <c r="A37" s="78" t="s">
        <v>114</v>
      </c>
      <c r="B37" s="64"/>
      <c r="C37" s="64"/>
      <c r="D37" s="55"/>
      <c r="E37" s="90"/>
      <c r="F37" s="59"/>
      <c r="G37" s="55"/>
      <c r="H37" s="55"/>
      <c r="I37" s="57">
        <f>SUM(G37:H37)</f>
        <v>0</v>
      </c>
      <c r="J37" s="59"/>
      <c r="K37" s="55"/>
      <c r="L37" s="55"/>
      <c r="M37" s="57">
        <f t="shared" si="2"/>
        <v>0</v>
      </c>
      <c r="N37" s="59"/>
      <c r="O37" s="57"/>
      <c r="P37" s="55"/>
      <c r="Q37" s="57">
        <f t="shared" si="3"/>
        <v>0</v>
      </c>
      <c r="R37" s="59"/>
      <c r="S37" s="55"/>
      <c r="T37" s="55"/>
      <c r="U37" s="57">
        <f t="shared" si="4"/>
        <v>0</v>
      </c>
      <c r="V37" s="59"/>
      <c r="W37" s="55"/>
      <c r="X37" s="55"/>
      <c r="Y37" s="57">
        <f t="shared" si="5"/>
        <v>0</v>
      </c>
    </row>
    <row r="38" spans="1:25">
      <c r="A38" s="78" t="s">
        <v>105</v>
      </c>
      <c r="B38" s="64"/>
      <c r="C38" s="64"/>
      <c r="D38" s="55"/>
      <c r="E38" s="90"/>
      <c r="F38" s="59"/>
      <c r="G38" s="55"/>
      <c r="H38" s="55"/>
      <c r="I38" s="57">
        <f>SUM(G38:H38)</f>
        <v>0</v>
      </c>
      <c r="J38" s="59"/>
      <c r="K38" s="55"/>
      <c r="L38" s="55"/>
      <c r="M38" s="57">
        <f t="shared" si="2"/>
        <v>0</v>
      </c>
      <c r="N38" s="59"/>
      <c r="O38" s="57"/>
      <c r="P38" s="55"/>
      <c r="Q38" s="57">
        <f t="shared" si="3"/>
        <v>0</v>
      </c>
      <c r="R38" s="59"/>
      <c r="S38" s="55"/>
      <c r="T38" s="55"/>
      <c r="U38" s="57">
        <f t="shared" si="4"/>
        <v>0</v>
      </c>
      <c r="V38" s="59"/>
      <c r="W38" s="55"/>
      <c r="X38" s="55"/>
      <c r="Y38" s="57">
        <f t="shared" si="5"/>
        <v>0</v>
      </c>
    </row>
    <row r="39" spans="1:25">
      <c r="A39" s="78"/>
      <c r="B39" s="59"/>
      <c r="C39" s="55"/>
      <c r="D39" s="55"/>
      <c r="E39" s="63"/>
      <c r="F39" s="59"/>
      <c r="G39" s="55"/>
      <c r="H39" s="55"/>
      <c r="I39" s="57">
        <f>SUM(G39:H39)</f>
        <v>0</v>
      </c>
      <c r="J39" s="59"/>
      <c r="K39" s="55"/>
      <c r="L39" s="55"/>
      <c r="M39" s="57">
        <f t="shared" si="2"/>
        <v>0</v>
      </c>
      <c r="N39" s="59"/>
      <c r="O39" s="57"/>
      <c r="P39" s="55"/>
      <c r="Q39" s="57">
        <f t="shared" si="3"/>
        <v>0</v>
      </c>
      <c r="R39" s="59"/>
      <c r="S39" s="55"/>
      <c r="T39" s="55"/>
      <c r="U39" s="57">
        <f t="shared" si="4"/>
        <v>0</v>
      </c>
      <c r="V39" s="59"/>
      <c r="W39" s="55"/>
      <c r="X39" s="55"/>
      <c r="Y39" s="57">
        <f t="shared" si="5"/>
        <v>0</v>
      </c>
    </row>
    <row r="40" spans="1:25" s="40" customFormat="1">
      <c r="A40" s="529" t="s">
        <v>103</v>
      </c>
      <c r="B40" s="552"/>
      <c r="C40" s="533">
        <f>SUM(C35:C39)</f>
        <v>0</v>
      </c>
      <c r="D40" s="533">
        <f>SUM(D36:D39)</f>
        <v>0</v>
      </c>
      <c r="E40" s="533">
        <f>SUM(E36:E39)</f>
        <v>0</v>
      </c>
      <c r="F40" s="533"/>
      <c r="G40" s="57">
        <f>SUM(G35:G39)</f>
        <v>0</v>
      </c>
      <c r="H40" s="57">
        <f>SUM(H35:H39)</f>
        <v>0</v>
      </c>
      <c r="I40" s="57">
        <f>SUM(I35:I39)</f>
        <v>0</v>
      </c>
      <c r="J40" s="533"/>
      <c r="K40" s="57">
        <f>(K35+K39)</f>
        <v>0</v>
      </c>
      <c r="L40" s="57">
        <f>(L35+L39)</f>
        <v>0</v>
      </c>
      <c r="M40" s="57">
        <f t="shared" si="2"/>
        <v>0</v>
      </c>
      <c r="N40" s="533"/>
      <c r="O40" s="57"/>
      <c r="P40" s="57"/>
      <c r="Q40" s="57">
        <f t="shared" si="3"/>
        <v>0</v>
      </c>
      <c r="R40" s="533"/>
      <c r="S40" s="57"/>
      <c r="T40" s="57"/>
      <c r="U40" s="57">
        <f t="shared" si="4"/>
        <v>0</v>
      </c>
      <c r="V40" s="533"/>
      <c r="W40" s="57"/>
      <c r="X40" s="57"/>
      <c r="Y40" s="57">
        <f t="shared" si="5"/>
        <v>0</v>
      </c>
    </row>
    <row r="41" spans="1:25" ht="4.5" customHeight="1">
      <c r="A41" s="529"/>
      <c r="B41" s="533"/>
      <c r="C41" s="59"/>
      <c r="D41" s="59"/>
      <c r="E41" s="57"/>
      <c r="F41" s="533"/>
      <c r="G41" s="59"/>
      <c r="H41" s="59"/>
      <c r="I41" s="57"/>
      <c r="J41" s="533"/>
      <c r="K41" s="59"/>
      <c r="L41" s="59"/>
      <c r="M41" s="57"/>
      <c r="N41" s="533"/>
      <c r="O41" s="59"/>
      <c r="P41" s="59"/>
      <c r="Q41" s="57"/>
      <c r="R41" s="533"/>
      <c r="S41" s="59"/>
      <c r="T41" s="59"/>
      <c r="U41" s="57"/>
      <c r="V41" s="533"/>
      <c r="W41" s="59"/>
      <c r="X41" s="59"/>
      <c r="Y41" s="57"/>
    </row>
    <row r="42" spans="1:25" ht="17.25" customHeight="1">
      <c r="A42" s="529" t="s">
        <v>100</v>
      </c>
      <c r="B42" s="533"/>
      <c r="C42" s="533">
        <f>C33+C40</f>
        <v>0</v>
      </c>
      <c r="D42" s="533">
        <f>D33+D40</f>
        <v>0</v>
      </c>
      <c r="E42" s="533">
        <f>E33+E40</f>
        <v>0</v>
      </c>
      <c r="F42" s="533"/>
      <c r="G42" s="57">
        <f>G33+G40</f>
        <v>0</v>
      </c>
      <c r="H42" s="57">
        <f>H33+H40</f>
        <v>0</v>
      </c>
      <c r="I42" s="57">
        <f>I33+I40</f>
        <v>0</v>
      </c>
      <c r="J42" s="533"/>
      <c r="K42" s="57">
        <f>(K33+K40)</f>
        <v>0</v>
      </c>
      <c r="L42" s="57">
        <f>(L33+L40)</f>
        <v>0</v>
      </c>
      <c r="M42" s="57">
        <f>(M33+M40)</f>
        <v>0</v>
      </c>
      <c r="N42" s="57">
        <f>N33+N40</f>
        <v>0</v>
      </c>
      <c r="O42" s="57">
        <f>O33+O40</f>
        <v>0</v>
      </c>
      <c r="P42" s="57">
        <f>(P33+P40)</f>
        <v>0</v>
      </c>
      <c r="Q42" s="57">
        <f>(Q33+Q40)</f>
        <v>0</v>
      </c>
      <c r="R42" s="57">
        <f t="shared" ref="R42:Y42" si="6">SUM(R33:R40)</f>
        <v>0</v>
      </c>
      <c r="S42" s="57">
        <f t="shared" si="6"/>
        <v>0</v>
      </c>
      <c r="T42" s="57">
        <f t="shared" si="6"/>
        <v>0</v>
      </c>
      <c r="U42" s="57">
        <f t="shared" si="6"/>
        <v>0</v>
      </c>
      <c r="V42" s="57">
        <f t="shared" si="6"/>
        <v>0</v>
      </c>
      <c r="W42" s="57">
        <f t="shared" si="6"/>
        <v>0</v>
      </c>
      <c r="X42" s="57">
        <f t="shared" si="6"/>
        <v>0</v>
      </c>
      <c r="Y42" s="57">
        <f t="shared" si="6"/>
        <v>0</v>
      </c>
    </row>
    <row r="43" spans="1:25" ht="17.25" customHeight="1">
      <c r="A43" s="537"/>
      <c r="B43" s="542"/>
      <c r="C43" s="541"/>
      <c r="D43" s="541"/>
      <c r="E43" s="542"/>
      <c r="F43" s="542"/>
      <c r="G43" s="541"/>
      <c r="H43" s="541"/>
      <c r="I43" s="542"/>
      <c r="J43" s="542"/>
      <c r="K43" s="541"/>
      <c r="L43" s="541"/>
      <c r="M43" s="542"/>
      <c r="N43" s="542"/>
      <c r="O43" s="541"/>
      <c r="P43" s="541"/>
      <c r="Q43" s="542"/>
      <c r="R43" s="542"/>
      <c r="S43" s="541"/>
      <c r="T43" s="541"/>
      <c r="U43" s="542"/>
      <c r="V43" s="542"/>
      <c r="W43" s="541"/>
      <c r="X43" s="541"/>
      <c r="Y43" s="542"/>
    </row>
    <row r="44" spans="1:25">
      <c r="A44" s="354" t="s">
        <v>106</v>
      </c>
      <c r="B44" s="553"/>
      <c r="C44" s="547"/>
      <c r="D44" s="547"/>
      <c r="E44" s="554"/>
      <c r="F44" s="548"/>
      <c r="G44" s="547"/>
      <c r="H44" s="547"/>
      <c r="I44" s="548"/>
      <c r="J44" s="548"/>
      <c r="K44" s="547"/>
      <c r="L44" s="547"/>
      <c r="M44" s="548"/>
      <c r="N44" s="548"/>
      <c r="O44" s="547"/>
      <c r="P44" s="547"/>
      <c r="Q44" s="548"/>
      <c r="R44" s="548"/>
      <c r="S44" s="547"/>
      <c r="T44" s="547"/>
      <c r="U44" s="548"/>
      <c r="V44" s="548"/>
      <c r="W44" s="547"/>
      <c r="X44" s="547"/>
      <c r="Y44" s="549"/>
    </row>
    <row r="45" spans="1:25">
      <c r="A45" s="79" t="s">
        <v>107</v>
      </c>
      <c r="B45" s="59"/>
      <c r="C45" s="64"/>
      <c r="D45" s="64"/>
      <c r="E45" s="63"/>
      <c r="F45" s="53"/>
      <c r="G45" s="64"/>
      <c r="H45" s="64"/>
      <c r="I45" s="63"/>
      <c r="J45" s="53"/>
      <c r="K45" s="64"/>
      <c r="L45" s="64"/>
      <c r="M45" s="63"/>
      <c r="N45" s="53"/>
      <c r="O45" s="64"/>
      <c r="P45" s="64"/>
      <c r="Q45" s="63"/>
      <c r="R45" s="53"/>
      <c r="S45" s="64"/>
      <c r="T45" s="64"/>
      <c r="U45" s="63"/>
      <c r="V45" s="53"/>
      <c r="W45" s="64"/>
      <c r="X45" s="64"/>
      <c r="Y45" s="63"/>
    </row>
    <row r="46" spans="1:25">
      <c r="A46" s="78"/>
      <c r="B46" s="59"/>
      <c r="C46" s="55"/>
      <c r="D46" s="55"/>
      <c r="E46" s="63"/>
      <c r="F46" s="59"/>
      <c r="G46" s="55"/>
      <c r="H46" s="55"/>
      <c r="I46" s="63"/>
      <c r="J46" s="59"/>
      <c r="K46" s="55"/>
      <c r="L46" s="55"/>
      <c r="M46" s="63"/>
      <c r="N46" s="59"/>
      <c r="O46" s="55"/>
      <c r="P46" s="55"/>
      <c r="Q46" s="63"/>
      <c r="R46" s="59"/>
      <c r="S46" s="55"/>
      <c r="T46" s="55"/>
      <c r="U46" s="63"/>
      <c r="V46" s="59"/>
      <c r="W46" s="55"/>
      <c r="X46" s="55"/>
      <c r="Y46" s="63"/>
    </row>
    <row r="47" spans="1:25" s="40" customFormat="1">
      <c r="A47" s="80" t="s">
        <v>103</v>
      </c>
      <c r="B47" s="533">
        <f>SUM(B45:B46)</f>
        <v>0</v>
      </c>
      <c r="C47" s="533"/>
      <c r="D47" s="533"/>
      <c r="E47" s="533"/>
      <c r="F47" s="533">
        <f>SUM(F45:F46)</f>
        <v>0</v>
      </c>
      <c r="G47" s="533"/>
      <c r="H47" s="533"/>
      <c r="I47" s="533">
        <f>SUM(I45:I46)</f>
        <v>0</v>
      </c>
      <c r="J47" s="533"/>
      <c r="K47" s="533"/>
      <c r="L47" s="533"/>
      <c r="M47" s="533">
        <f>SUM(M45:M46)</f>
        <v>0</v>
      </c>
      <c r="N47" s="533"/>
      <c r="O47" s="533"/>
      <c r="P47" s="533"/>
      <c r="Q47" s="533">
        <f>SUM(Q45:Q46)</f>
        <v>0</v>
      </c>
      <c r="R47" s="533"/>
      <c r="S47" s="533"/>
      <c r="T47" s="533"/>
      <c r="U47" s="533">
        <f>SUM(U45:U46)</f>
        <v>0</v>
      </c>
      <c r="V47" s="533"/>
      <c r="W47" s="533"/>
      <c r="X47" s="533"/>
      <c r="Y47" s="533"/>
    </row>
    <row r="48" spans="1:25" ht="4.5" customHeight="1">
      <c r="A48" s="529"/>
      <c r="B48" s="59"/>
      <c r="C48" s="59"/>
      <c r="D48" s="59"/>
      <c r="E48" s="57"/>
      <c r="F48" s="59"/>
      <c r="G48" s="59"/>
      <c r="H48" s="59"/>
      <c r="I48" s="57"/>
      <c r="J48" s="59"/>
      <c r="K48" s="59"/>
      <c r="L48" s="59"/>
      <c r="M48" s="57"/>
      <c r="N48" s="59"/>
      <c r="O48" s="59"/>
      <c r="P48" s="59"/>
      <c r="Q48" s="57"/>
      <c r="R48" s="59"/>
      <c r="S48" s="59"/>
      <c r="T48" s="59"/>
      <c r="U48" s="57"/>
      <c r="V48" s="59"/>
      <c r="W48" s="59"/>
      <c r="X48" s="59"/>
      <c r="Y48" s="57"/>
    </row>
    <row r="49" spans="1:25" s="43" customFormat="1">
      <c r="A49" s="529" t="s">
        <v>108</v>
      </c>
      <c r="B49" s="555">
        <f>B47</f>
        <v>0</v>
      </c>
      <c r="C49" s="555"/>
      <c r="D49" s="555"/>
      <c r="E49" s="555"/>
      <c r="F49" s="555">
        <f>F47</f>
        <v>0</v>
      </c>
      <c r="G49" s="555"/>
      <c r="H49" s="555"/>
      <c r="I49" s="555">
        <f>I47</f>
        <v>0</v>
      </c>
      <c r="J49" s="555"/>
      <c r="K49" s="555"/>
      <c r="L49" s="555"/>
      <c r="M49" s="555">
        <f>M47</f>
        <v>0</v>
      </c>
      <c r="N49" s="555"/>
      <c r="O49" s="555"/>
      <c r="P49" s="555"/>
      <c r="Q49" s="555">
        <f>Q47</f>
        <v>0</v>
      </c>
      <c r="R49" s="555"/>
      <c r="S49" s="555"/>
      <c r="T49" s="555"/>
      <c r="U49" s="555">
        <f>U47</f>
        <v>0</v>
      </c>
      <c r="V49" s="555"/>
      <c r="W49" s="555"/>
      <c r="X49" s="555"/>
      <c r="Y49" s="555"/>
    </row>
    <row r="50" spans="1:25" s="48" customFormat="1">
      <c r="A50" s="40"/>
      <c r="B50" s="44"/>
      <c r="C50" s="44"/>
      <c r="D50" s="44"/>
      <c r="E50" s="45"/>
      <c r="F50" s="43"/>
      <c r="G50" s="46"/>
      <c r="H50" s="47"/>
      <c r="I50" s="43"/>
      <c r="J50" s="43"/>
      <c r="K50" s="46"/>
      <c r="L50" s="47"/>
      <c r="M50" s="43"/>
      <c r="N50" s="43"/>
      <c r="O50" s="46"/>
      <c r="P50" s="47"/>
      <c r="Q50" s="43"/>
      <c r="R50" s="43"/>
      <c r="S50" s="46"/>
      <c r="T50" s="47"/>
      <c r="U50" s="43"/>
      <c r="V50" s="43"/>
      <c r="W50" s="46"/>
      <c r="X50" s="47"/>
      <c r="Y50" s="43"/>
    </row>
    <row r="51" spans="1:25">
      <c r="A51" s="40" t="s">
        <v>67</v>
      </c>
      <c r="B51" s="40"/>
      <c r="C51" s="42" t="s">
        <v>115</v>
      </c>
      <c r="D51" s="42"/>
      <c r="E51" s="42"/>
      <c r="F51" s="40"/>
      <c r="G51" s="42"/>
      <c r="H51" s="42"/>
      <c r="I51" s="40"/>
      <c r="J51" s="40"/>
      <c r="K51" s="42"/>
      <c r="L51" s="42"/>
      <c r="M51" s="40"/>
      <c r="N51" s="40"/>
      <c r="O51" s="42"/>
      <c r="P51" s="42"/>
      <c r="Q51" s="40"/>
      <c r="R51" s="40"/>
      <c r="S51" s="42"/>
      <c r="T51" s="42"/>
      <c r="V51" s="40"/>
      <c r="W51" s="42"/>
      <c r="X51" s="42"/>
      <c r="Y51" s="40"/>
    </row>
    <row r="52" spans="1:25">
      <c r="W52" s="42"/>
      <c r="X52" s="42"/>
    </row>
    <row r="53" spans="1:25">
      <c r="A53" s="40" t="s">
        <v>116</v>
      </c>
      <c r="B53" s="40" t="s">
        <v>117</v>
      </c>
      <c r="D53" s="42"/>
      <c r="G53" s="42"/>
      <c r="I53" s="40"/>
      <c r="K53" s="42"/>
      <c r="M53" s="40"/>
      <c r="O53" s="42"/>
      <c r="P53" s="42"/>
      <c r="S53" s="42"/>
      <c r="T53" s="42"/>
      <c r="W53" s="42"/>
      <c r="X53" s="42"/>
    </row>
    <row r="54" spans="1:25">
      <c r="A54" s="40" t="s">
        <v>118</v>
      </c>
      <c r="B54" s="40" t="s">
        <v>119</v>
      </c>
      <c r="D54" s="42"/>
      <c r="G54" s="42"/>
      <c r="I54" s="40"/>
      <c r="K54" s="42"/>
      <c r="M54" s="40"/>
      <c r="O54" s="42"/>
      <c r="P54" s="42"/>
      <c r="S54" s="42"/>
      <c r="T54" s="42"/>
    </row>
    <row r="55" spans="1:25">
      <c r="A55" s="40" t="s">
        <v>120</v>
      </c>
      <c r="B55" s="40" t="s">
        <v>121</v>
      </c>
      <c r="D55" s="42"/>
      <c r="G55" s="42"/>
      <c r="I55" s="40"/>
      <c r="K55" s="42"/>
      <c r="M55" s="40"/>
      <c r="U55" s="49"/>
      <c r="V55" s="49"/>
      <c r="Y55" s="49"/>
    </row>
    <row r="56" spans="1:25">
      <c r="A56" s="40" t="s">
        <v>122</v>
      </c>
      <c r="B56" s="40" t="s">
        <v>123</v>
      </c>
      <c r="D56" s="42"/>
      <c r="F56" s="49"/>
      <c r="I56" s="49"/>
      <c r="J56" s="49"/>
      <c r="M56" s="49"/>
      <c r="N56" s="49"/>
      <c r="Q56" s="49"/>
      <c r="R56" s="49"/>
      <c r="W56" s="42"/>
      <c r="X56" s="42"/>
    </row>
    <row r="57" spans="1:25">
      <c r="A57" s="40"/>
      <c r="B57" s="40"/>
      <c r="D57" s="42"/>
      <c r="G57" s="42"/>
      <c r="I57" s="40"/>
      <c r="K57" s="42"/>
      <c r="M57" s="40"/>
      <c r="O57" s="42"/>
      <c r="P57" s="42"/>
      <c r="S57" s="42"/>
      <c r="T57" s="42"/>
      <c r="U57" s="49"/>
      <c r="V57" s="49"/>
      <c r="Y57" s="49"/>
    </row>
    <row r="58" spans="1:25">
      <c r="A58" s="49"/>
      <c r="B58" s="49"/>
      <c r="F58" s="49"/>
      <c r="I58" s="49"/>
      <c r="J58" s="49"/>
      <c r="M58" s="49"/>
      <c r="N58" s="49"/>
      <c r="Q58" s="49"/>
      <c r="R58" s="49"/>
      <c r="U58" s="49"/>
      <c r="V58" s="49"/>
      <c r="Y58" s="49"/>
    </row>
    <row r="59" spans="1:25">
      <c r="A59" s="49"/>
      <c r="B59" s="49"/>
      <c r="F59" s="49"/>
      <c r="I59" s="49"/>
      <c r="J59" s="49"/>
      <c r="M59" s="49"/>
      <c r="N59" s="49"/>
      <c r="Q59" s="49"/>
      <c r="R59" s="49"/>
      <c r="U59" s="49"/>
      <c r="V59" s="49"/>
      <c r="Y59" s="49"/>
    </row>
    <row r="60" spans="1:25">
      <c r="A60" s="49"/>
      <c r="B60" s="49"/>
      <c r="F60" s="49"/>
      <c r="I60" s="49"/>
      <c r="J60" s="49"/>
      <c r="M60" s="49"/>
      <c r="N60" s="49"/>
      <c r="Q60" s="49"/>
      <c r="R60" s="49"/>
      <c r="U60" s="49"/>
      <c r="V60" s="49"/>
      <c r="Y60" s="49"/>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103"/>
  <sheetViews>
    <sheetView zoomScaleNormal="100" zoomScaleSheetLayoutView="90" workbookViewId="0">
      <selection activeCell="A110" sqref="A110"/>
    </sheetView>
  </sheetViews>
  <sheetFormatPr defaultColWidth="9.28515625" defaultRowHeight="14.25" customHeight="1"/>
  <cols>
    <col min="1" max="1" width="56.7109375" style="288" customWidth="1"/>
    <col min="2" max="2" width="30" style="188" customWidth="1"/>
    <col min="3" max="3" width="15.7109375" style="289" customWidth="1"/>
    <col min="4" max="4" width="27" style="288" bestFit="1" customWidth="1"/>
    <col min="5" max="5" width="15.7109375" style="288" customWidth="1"/>
    <col min="6" max="6" width="22" style="288" customWidth="1"/>
    <col min="7" max="7" width="37" style="288" customWidth="1"/>
    <col min="8" max="16384" width="9.28515625" style="144"/>
  </cols>
  <sheetData>
    <row r="2" spans="1:7" ht="12.75">
      <c r="C2" s="189" t="s">
        <v>39</v>
      </c>
    </row>
    <row r="3" spans="1:7" ht="12.75">
      <c r="C3" s="189" t="s">
        <v>124</v>
      </c>
    </row>
    <row r="4" spans="1:7" ht="12.75">
      <c r="C4" s="607" t="str">
        <f>'Program MW '!H3</f>
        <v>January 2022</v>
      </c>
    </row>
    <row r="5" spans="1:7" ht="12.75">
      <c r="C5" s="189"/>
    </row>
    <row r="7" spans="1:7" ht="15.75">
      <c r="A7" s="686" t="s">
        <v>125</v>
      </c>
      <c r="B7" s="687"/>
      <c r="C7" s="687"/>
      <c r="D7" s="687"/>
      <c r="E7" s="687"/>
      <c r="F7" s="687"/>
      <c r="G7" s="688"/>
    </row>
    <row r="8" spans="1:7" ht="27">
      <c r="A8" s="608" t="s">
        <v>126</v>
      </c>
      <c r="B8" s="608" t="s">
        <v>127</v>
      </c>
      <c r="C8" s="609" t="s">
        <v>128</v>
      </c>
      <c r="D8" s="608" t="s">
        <v>129</v>
      </c>
      <c r="E8" s="610" t="s">
        <v>276</v>
      </c>
      <c r="F8" s="610" t="s">
        <v>130</v>
      </c>
      <c r="G8" s="610" t="s">
        <v>277</v>
      </c>
    </row>
    <row r="9" spans="1:7" ht="14.25" customHeight="1">
      <c r="A9" s="611"/>
      <c r="B9" s="612"/>
      <c r="C9" s="613"/>
      <c r="D9" s="614"/>
      <c r="E9" s="615"/>
      <c r="F9" s="616"/>
      <c r="G9" s="617"/>
    </row>
    <row r="10" spans="1:7" ht="14.25" customHeight="1">
      <c r="A10" s="611"/>
      <c r="B10" s="612"/>
      <c r="C10" s="613"/>
      <c r="D10" s="614"/>
      <c r="E10" s="615"/>
      <c r="F10" s="616"/>
      <c r="G10" s="617"/>
    </row>
    <row r="11" spans="1:7" ht="14.25" customHeight="1">
      <c r="A11" s="611"/>
      <c r="B11" s="612"/>
      <c r="C11" s="613"/>
      <c r="D11" s="614"/>
      <c r="E11" s="615"/>
      <c r="F11" s="616"/>
      <c r="G11" s="617"/>
    </row>
    <row r="12" spans="1:7" ht="14.25" customHeight="1">
      <c r="A12" s="611"/>
      <c r="B12" s="612"/>
      <c r="C12" s="613"/>
      <c r="D12" s="614"/>
      <c r="E12" s="615"/>
      <c r="F12" s="616"/>
      <c r="G12" s="617"/>
    </row>
    <row r="13" spans="1:7" ht="14.25" customHeight="1">
      <c r="A13" s="611"/>
      <c r="B13" s="612"/>
      <c r="C13" s="613"/>
      <c r="D13" s="614"/>
      <c r="E13" s="615"/>
      <c r="F13" s="616"/>
      <c r="G13" s="617"/>
    </row>
    <row r="14" spans="1:7" ht="18" customHeight="1">
      <c r="A14" s="611"/>
      <c r="B14" s="612"/>
      <c r="C14" s="613"/>
      <c r="D14" s="614"/>
      <c r="E14" s="615"/>
      <c r="F14" s="616"/>
      <c r="G14" s="617"/>
    </row>
    <row r="15" spans="1:7" ht="18.75" customHeight="1">
      <c r="A15" s="611"/>
      <c r="B15" s="612"/>
      <c r="C15" s="613"/>
      <c r="D15" s="614"/>
      <c r="E15" s="615"/>
      <c r="F15" s="616"/>
      <c r="G15" s="617"/>
    </row>
    <row r="16" spans="1:7" ht="14.25" customHeight="1">
      <c r="A16" s="611"/>
      <c r="B16" s="612"/>
      <c r="C16" s="613"/>
      <c r="D16" s="614"/>
      <c r="E16" s="615"/>
      <c r="F16" s="616"/>
      <c r="G16" s="617"/>
    </row>
    <row r="17" spans="1:7" ht="14.25" customHeight="1">
      <c r="A17" s="611"/>
      <c r="B17" s="612"/>
      <c r="C17" s="613"/>
      <c r="D17" s="614"/>
      <c r="E17" s="615"/>
      <c r="F17" s="616"/>
      <c r="G17" s="617"/>
    </row>
    <row r="18" spans="1:7" ht="14.25" customHeight="1">
      <c r="A18" s="611"/>
      <c r="B18" s="612"/>
      <c r="C18" s="613"/>
      <c r="D18" s="614"/>
      <c r="E18" s="615"/>
      <c r="F18" s="616"/>
      <c r="G18" s="617"/>
    </row>
    <row r="19" spans="1:7" ht="14.25" customHeight="1">
      <c r="A19" s="611"/>
      <c r="B19" s="612"/>
      <c r="C19" s="613"/>
      <c r="D19" s="614"/>
      <c r="E19" s="615"/>
      <c r="F19" s="616"/>
      <c r="G19" s="617"/>
    </row>
    <row r="20" spans="1:7" ht="14.25" customHeight="1">
      <c r="A20" s="611"/>
      <c r="B20" s="612"/>
      <c r="C20" s="613"/>
      <c r="D20" s="614"/>
      <c r="E20" s="615"/>
      <c r="F20" s="616"/>
      <c r="G20" s="617"/>
    </row>
    <row r="21" spans="1:7" ht="14.25" customHeight="1">
      <c r="A21" s="611"/>
      <c r="B21" s="612"/>
      <c r="C21" s="613"/>
      <c r="D21" s="614"/>
      <c r="E21" s="615"/>
      <c r="F21" s="616"/>
      <c r="G21" s="617"/>
    </row>
    <row r="22" spans="1:7" ht="14.25" customHeight="1">
      <c r="A22" s="611"/>
      <c r="B22" s="612"/>
      <c r="C22" s="613"/>
      <c r="D22" s="614"/>
      <c r="E22" s="615"/>
      <c r="F22" s="616"/>
      <c r="G22" s="617"/>
    </row>
    <row r="23" spans="1:7" ht="14.25" customHeight="1">
      <c r="A23" s="611"/>
      <c r="B23" s="612"/>
      <c r="C23" s="613"/>
      <c r="D23" s="614"/>
      <c r="E23" s="615"/>
      <c r="F23" s="616"/>
      <c r="G23" s="617"/>
    </row>
    <row r="24" spans="1:7" ht="14.25" customHeight="1">
      <c r="A24" s="611"/>
      <c r="B24" s="612"/>
      <c r="C24" s="613"/>
      <c r="D24" s="614"/>
      <c r="E24" s="615"/>
      <c r="F24" s="616"/>
      <c r="G24" s="617"/>
    </row>
    <row r="25" spans="1:7" ht="14.25" customHeight="1">
      <c r="A25" s="611"/>
      <c r="B25" s="612"/>
      <c r="C25" s="613"/>
      <c r="D25" s="614"/>
      <c r="E25" s="615"/>
      <c r="F25" s="616"/>
      <c r="G25" s="617"/>
    </row>
    <row r="26" spans="1:7" ht="14.25" customHeight="1">
      <c r="A26" s="611"/>
      <c r="B26" s="612"/>
      <c r="C26" s="613"/>
      <c r="D26" s="614"/>
      <c r="E26" s="615"/>
      <c r="F26" s="616"/>
      <c r="G26" s="617"/>
    </row>
    <row r="27" spans="1:7" ht="14.25" customHeight="1">
      <c r="A27" s="611"/>
      <c r="B27" s="612"/>
      <c r="C27" s="613"/>
      <c r="D27" s="614"/>
      <c r="E27" s="615"/>
      <c r="F27" s="616"/>
      <c r="G27" s="617"/>
    </row>
    <row r="28" spans="1:7" ht="14.25" customHeight="1">
      <c r="A28" s="611"/>
      <c r="B28" s="612"/>
      <c r="C28" s="613"/>
      <c r="D28" s="614"/>
      <c r="E28" s="615"/>
      <c r="F28" s="616"/>
      <c r="G28" s="617"/>
    </row>
    <row r="29" spans="1:7" ht="14.25" customHeight="1">
      <c r="A29" s="611"/>
      <c r="B29" s="612"/>
      <c r="C29" s="613"/>
      <c r="D29" s="614"/>
      <c r="E29" s="615"/>
      <c r="F29" s="616"/>
      <c r="G29" s="617"/>
    </row>
    <row r="30" spans="1:7" ht="14.25" customHeight="1">
      <c r="A30" s="611"/>
      <c r="B30" s="612"/>
      <c r="C30" s="613"/>
      <c r="D30" s="614"/>
      <c r="E30" s="615"/>
      <c r="F30" s="616"/>
      <c r="G30" s="617"/>
    </row>
    <row r="31" spans="1:7" ht="14.25" customHeight="1">
      <c r="A31" s="611"/>
      <c r="B31" s="612"/>
      <c r="C31" s="613"/>
      <c r="D31" s="614"/>
      <c r="E31" s="615"/>
      <c r="F31" s="616"/>
      <c r="G31" s="617"/>
    </row>
    <row r="32" spans="1:7" ht="14.25" customHeight="1">
      <c r="A32" s="611"/>
      <c r="B32" s="612"/>
      <c r="C32" s="613"/>
      <c r="D32" s="614"/>
      <c r="E32" s="615"/>
      <c r="F32" s="616"/>
      <c r="G32" s="617"/>
    </row>
    <row r="33" spans="1:7" ht="14.25" customHeight="1">
      <c r="A33" s="611"/>
      <c r="B33" s="612"/>
      <c r="C33" s="613"/>
      <c r="D33" s="614"/>
      <c r="E33" s="615"/>
      <c r="F33" s="616"/>
      <c r="G33" s="617"/>
    </row>
    <row r="34" spans="1:7" ht="14.25" customHeight="1">
      <c r="A34" s="611"/>
      <c r="B34" s="612"/>
      <c r="C34" s="613"/>
      <c r="D34" s="614"/>
      <c r="E34" s="615"/>
      <c r="F34" s="616"/>
      <c r="G34" s="617"/>
    </row>
    <row r="35" spans="1:7" ht="14.25" customHeight="1">
      <c r="A35" s="611"/>
      <c r="B35" s="612"/>
      <c r="C35" s="613"/>
      <c r="D35" s="614"/>
      <c r="E35" s="615"/>
      <c r="F35" s="616"/>
      <c r="G35" s="617"/>
    </row>
    <row r="36" spans="1:7" ht="14.25" customHeight="1">
      <c r="A36" s="611"/>
      <c r="B36" s="612"/>
      <c r="C36" s="613"/>
      <c r="D36" s="614"/>
      <c r="E36" s="615"/>
      <c r="F36" s="616"/>
      <c r="G36" s="617"/>
    </row>
    <row r="37" spans="1:7" ht="14.25" customHeight="1">
      <c r="A37" s="611"/>
      <c r="B37" s="612"/>
      <c r="C37" s="613"/>
      <c r="D37" s="614"/>
      <c r="E37" s="615"/>
      <c r="F37" s="616"/>
      <c r="G37" s="617"/>
    </row>
    <row r="38" spans="1:7" ht="14.25" customHeight="1">
      <c r="A38" s="611"/>
      <c r="B38" s="612"/>
      <c r="C38" s="613"/>
      <c r="D38" s="614"/>
      <c r="E38" s="615"/>
      <c r="F38" s="616"/>
      <c r="G38" s="617"/>
    </row>
    <row r="39" spans="1:7" ht="14.25" customHeight="1">
      <c r="A39" s="611"/>
      <c r="B39" s="612"/>
      <c r="C39" s="613"/>
      <c r="D39" s="614"/>
      <c r="E39" s="615"/>
      <c r="F39" s="616"/>
      <c r="G39" s="617"/>
    </row>
    <row r="40" spans="1:7" ht="14.25" customHeight="1">
      <c r="A40" s="611"/>
      <c r="B40" s="612"/>
      <c r="C40" s="613"/>
      <c r="D40" s="614"/>
      <c r="E40" s="615"/>
      <c r="F40" s="616"/>
      <c r="G40" s="617"/>
    </row>
    <row r="41" spans="1:7" ht="14.25" customHeight="1">
      <c r="A41" s="611"/>
      <c r="B41" s="612"/>
      <c r="C41" s="613"/>
      <c r="D41" s="614"/>
      <c r="E41" s="615"/>
      <c r="F41" s="616"/>
      <c r="G41" s="617"/>
    </row>
    <row r="42" spans="1:7" ht="14.25" customHeight="1">
      <c r="A42" s="611"/>
      <c r="B42" s="612"/>
      <c r="C42" s="613"/>
      <c r="D42" s="614"/>
      <c r="E42" s="615"/>
      <c r="F42" s="616"/>
      <c r="G42" s="617"/>
    </row>
    <row r="43" spans="1:7" ht="14.25" customHeight="1">
      <c r="A43" s="611"/>
      <c r="B43" s="612"/>
      <c r="C43" s="613"/>
      <c r="D43" s="614"/>
      <c r="E43" s="615"/>
      <c r="F43" s="616"/>
      <c r="G43" s="617"/>
    </row>
    <row r="44" spans="1:7" ht="14.25" customHeight="1">
      <c r="A44" s="611"/>
      <c r="B44" s="612"/>
      <c r="C44" s="613"/>
      <c r="D44" s="614"/>
      <c r="E44" s="615"/>
      <c r="F44" s="616"/>
      <c r="G44" s="617"/>
    </row>
    <row r="45" spans="1:7" ht="14.25" customHeight="1">
      <c r="A45" s="611"/>
      <c r="B45" s="612"/>
      <c r="C45" s="613"/>
      <c r="D45" s="614"/>
      <c r="E45" s="615"/>
      <c r="F45" s="616"/>
      <c r="G45" s="617"/>
    </row>
    <row r="46" spans="1:7" ht="14.25" customHeight="1">
      <c r="A46" s="611"/>
      <c r="B46" s="612"/>
      <c r="C46" s="613"/>
      <c r="D46" s="614"/>
      <c r="E46" s="615"/>
      <c r="F46" s="616"/>
      <c r="G46" s="617"/>
    </row>
    <row r="47" spans="1:7" ht="14.25" customHeight="1">
      <c r="A47" s="611"/>
      <c r="B47" s="612"/>
      <c r="C47" s="613"/>
      <c r="D47" s="614"/>
      <c r="E47" s="615"/>
      <c r="F47" s="616"/>
      <c r="G47" s="617"/>
    </row>
    <row r="48" spans="1:7" ht="14.25" customHeight="1">
      <c r="A48" s="611"/>
      <c r="B48" s="612"/>
      <c r="C48" s="613"/>
      <c r="D48" s="614"/>
      <c r="E48" s="615"/>
      <c r="F48" s="616"/>
      <c r="G48" s="617"/>
    </row>
    <row r="49" spans="1:7" ht="14.25" customHeight="1">
      <c r="A49" s="611"/>
      <c r="B49" s="612"/>
      <c r="C49" s="613"/>
      <c r="D49" s="614"/>
      <c r="E49" s="615"/>
      <c r="F49" s="616"/>
      <c r="G49" s="617"/>
    </row>
    <row r="50" spans="1:7" ht="14.25" customHeight="1">
      <c r="A50" s="611"/>
      <c r="B50" s="612"/>
      <c r="C50" s="613"/>
      <c r="D50" s="614"/>
      <c r="E50" s="615"/>
      <c r="F50" s="616"/>
      <c r="G50" s="617"/>
    </row>
    <row r="51" spans="1:7" ht="14.25" customHeight="1">
      <c r="A51" s="611"/>
      <c r="B51" s="612"/>
      <c r="C51" s="613"/>
      <c r="D51" s="614"/>
      <c r="E51" s="615"/>
      <c r="F51" s="616"/>
      <c r="G51" s="617"/>
    </row>
    <row r="52" spans="1:7" ht="14.25" customHeight="1">
      <c r="A52" s="611"/>
      <c r="B52" s="612"/>
      <c r="C52" s="613"/>
      <c r="D52" s="614"/>
      <c r="E52" s="615"/>
      <c r="F52" s="616"/>
      <c r="G52" s="617"/>
    </row>
    <row r="53" spans="1:7" ht="14.25" customHeight="1">
      <c r="A53" s="611"/>
      <c r="B53" s="612"/>
      <c r="C53" s="613"/>
      <c r="D53" s="614"/>
      <c r="E53" s="615"/>
      <c r="F53" s="616"/>
      <c r="G53" s="617"/>
    </row>
    <row r="54" spans="1:7" ht="14.25" customHeight="1">
      <c r="A54" s="611"/>
      <c r="B54" s="612"/>
      <c r="C54" s="613"/>
      <c r="D54" s="614"/>
      <c r="E54" s="615"/>
      <c r="F54" s="616"/>
      <c r="G54" s="617"/>
    </row>
    <row r="55" spans="1:7" ht="14.25" customHeight="1">
      <c r="A55" s="611"/>
      <c r="B55" s="612"/>
      <c r="C55" s="613"/>
      <c r="D55" s="614"/>
      <c r="E55" s="615"/>
      <c r="F55" s="616"/>
      <c r="G55" s="617"/>
    </row>
    <row r="56" spans="1:7" ht="14.25" customHeight="1">
      <c r="A56" s="611"/>
      <c r="B56" s="612"/>
      <c r="C56" s="613"/>
      <c r="D56" s="614"/>
      <c r="E56" s="615"/>
      <c r="F56" s="616"/>
      <c r="G56" s="617"/>
    </row>
    <row r="57" spans="1:7" ht="14.25" customHeight="1">
      <c r="A57" s="611"/>
      <c r="B57" s="612"/>
      <c r="C57" s="613"/>
      <c r="D57" s="614"/>
      <c r="E57" s="615"/>
      <c r="F57" s="616"/>
      <c r="G57" s="617"/>
    </row>
    <row r="58" spans="1:7" ht="14.25" customHeight="1">
      <c r="A58" s="611"/>
      <c r="B58" s="612"/>
      <c r="C58" s="613"/>
      <c r="D58" s="614"/>
      <c r="E58" s="615"/>
      <c r="F58" s="616"/>
      <c r="G58" s="617"/>
    </row>
    <row r="59" spans="1:7" ht="14.25" customHeight="1">
      <c r="A59" s="611"/>
      <c r="B59" s="612"/>
      <c r="C59" s="613"/>
      <c r="D59" s="614"/>
      <c r="E59" s="615"/>
      <c r="F59" s="616"/>
      <c r="G59" s="617"/>
    </row>
    <row r="60" spans="1:7" ht="14.25" customHeight="1">
      <c r="A60" s="611"/>
      <c r="B60" s="612"/>
      <c r="C60" s="613"/>
      <c r="D60" s="614"/>
      <c r="E60" s="615"/>
      <c r="F60" s="616"/>
      <c r="G60" s="617"/>
    </row>
    <row r="61" spans="1:7" ht="14.25" customHeight="1">
      <c r="A61" s="611"/>
      <c r="B61" s="612"/>
      <c r="C61" s="613"/>
      <c r="D61" s="614"/>
      <c r="E61" s="615"/>
      <c r="F61" s="616"/>
      <c r="G61" s="617"/>
    </row>
    <row r="62" spans="1:7" ht="14.25" customHeight="1">
      <c r="A62" s="611"/>
      <c r="B62" s="612"/>
      <c r="C62" s="613"/>
      <c r="D62" s="614"/>
      <c r="E62" s="615"/>
      <c r="F62" s="616"/>
      <c r="G62" s="617"/>
    </row>
    <row r="63" spans="1:7" ht="14.25" customHeight="1">
      <c r="A63" s="611"/>
      <c r="B63" s="612"/>
      <c r="C63" s="613"/>
      <c r="D63" s="614"/>
      <c r="E63" s="615"/>
      <c r="F63" s="616"/>
      <c r="G63" s="617"/>
    </row>
    <row r="64" spans="1:7" ht="14.25" customHeight="1">
      <c r="A64" s="611"/>
      <c r="B64" s="612"/>
      <c r="C64" s="613"/>
      <c r="D64" s="614"/>
      <c r="E64" s="615"/>
      <c r="F64" s="616"/>
      <c r="G64" s="617"/>
    </row>
    <row r="65" spans="1:7" ht="14.25" customHeight="1">
      <c r="A65" s="611"/>
      <c r="B65" s="612"/>
      <c r="C65" s="613"/>
      <c r="D65" s="614"/>
      <c r="E65" s="615"/>
      <c r="F65" s="616"/>
      <c r="G65" s="617"/>
    </row>
    <row r="66" spans="1:7" ht="14.25" customHeight="1">
      <c r="A66" s="611"/>
      <c r="B66" s="612"/>
      <c r="C66" s="613"/>
      <c r="D66" s="614"/>
      <c r="E66" s="615"/>
      <c r="F66" s="616"/>
      <c r="G66" s="617"/>
    </row>
    <row r="67" spans="1:7" ht="14.25" customHeight="1">
      <c r="A67" s="611"/>
      <c r="B67" s="612"/>
      <c r="C67" s="613"/>
      <c r="D67" s="614"/>
      <c r="E67" s="615"/>
      <c r="F67" s="616"/>
      <c r="G67" s="617"/>
    </row>
    <row r="68" spans="1:7" ht="14.25" customHeight="1">
      <c r="A68" s="611"/>
      <c r="B68" s="612"/>
      <c r="C68" s="613"/>
      <c r="D68" s="614"/>
      <c r="E68" s="615"/>
      <c r="F68" s="616"/>
      <c r="G68" s="617"/>
    </row>
    <row r="69" spans="1:7" ht="14.25" customHeight="1">
      <c r="A69" s="611"/>
      <c r="B69" s="612"/>
      <c r="C69" s="613"/>
      <c r="D69" s="614"/>
      <c r="E69" s="615"/>
      <c r="F69" s="616"/>
      <c r="G69" s="617"/>
    </row>
    <row r="70" spans="1:7" ht="14.25" customHeight="1">
      <c r="A70" s="611"/>
      <c r="B70" s="612"/>
      <c r="C70" s="613"/>
      <c r="D70" s="614"/>
      <c r="E70" s="615"/>
      <c r="F70" s="616"/>
      <c r="G70" s="617"/>
    </row>
    <row r="71" spans="1:7" ht="14.25" customHeight="1">
      <c r="A71" s="611"/>
      <c r="B71" s="612"/>
      <c r="C71" s="613"/>
      <c r="D71" s="614"/>
      <c r="E71" s="615"/>
      <c r="F71" s="616"/>
      <c r="G71" s="617"/>
    </row>
    <row r="72" spans="1:7" ht="14.25" customHeight="1">
      <c r="A72" s="611"/>
      <c r="B72" s="612"/>
      <c r="C72" s="613"/>
      <c r="D72" s="614"/>
      <c r="E72" s="615"/>
      <c r="F72" s="616"/>
      <c r="G72" s="617"/>
    </row>
    <row r="73" spans="1:7" ht="14.25" customHeight="1">
      <c r="A73" s="611"/>
      <c r="B73" s="612"/>
      <c r="C73" s="613"/>
      <c r="D73" s="614"/>
      <c r="E73" s="615"/>
      <c r="F73" s="616"/>
      <c r="G73" s="617"/>
    </row>
    <row r="74" spans="1:7" ht="14.25" customHeight="1">
      <c r="A74" s="611"/>
      <c r="B74" s="612"/>
      <c r="C74" s="613"/>
      <c r="D74" s="614"/>
      <c r="E74" s="615"/>
      <c r="F74" s="616"/>
      <c r="G74" s="617"/>
    </row>
    <row r="75" spans="1:7" ht="14.25" customHeight="1">
      <c r="A75" s="611"/>
      <c r="B75" s="612"/>
      <c r="C75" s="613"/>
      <c r="D75" s="614"/>
      <c r="E75" s="615"/>
      <c r="F75" s="616"/>
      <c r="G75" s="617"/>
    </row>
    <row r="76" spans="1:7" ht="14.25" customHeight="1">
      <c r="A76" s="611"/>
      <c r="B76" s="612"/>
      <c r="C76" s="613"/>
      <c r="D76" s="614"/>
      <c r="E76" s="615"/>
      <c r="F76" s="616"/>
      <c r="G76" s="617"/>
    </row>
    <row r="77" spans="1:7" ht="14.25" customHeight="1">
      <c r="A77" s="611"/>
      <c r="B77" s="612"/>
      <c r="C77" s="613"/>
      <c r="D77" s="614"/>
      <c r="E77" s="615"/>
      <c r="F77" s="616"/>
      <c r="G77" s="617"/>
    </row>
    <row r="78" spans="1:7" ht="14.25" customHeight="1">
      <c r="A78" s="611"/>
      <c r="B78" s="612"/>
      <c r="C78" s="613"/>
      <c r="D78" s="614"/>
      <c r="E78" s="615"/>
      <c r="F78" s="616"/>
      <c r="G78" s="617"/>
    </row>
    <row r="79" spans="1:7" ht="14.25" customHeight="1">
      <c r="A79" s="611"/>
      <c r="B79" s="612"/>
      <c r="C79" s="613"/>
      <c r="D79" s="614"/>
      <c r="E79" s="615"/>
      <c r="F79" s="616"/>
      <c r="G79" s="617"/>
    </row>
    <row r="80" spans="1:7" ht="14.25" customHeight="1">
      <c r="A80" s="611"/>
      <c r="B80" s="612"/>
      <c r="C80" s="613"/>
      <c r="D80" s="614"/>
      <c r="E80" s="615"/>
      <c r="F80" s="616"/>
      <c r="G80" s="617"/>
    </row>
    <row r="81" spans="1:7" ht="14.25" customHeight="1">
      <c r="A81" s="611"/>
      <c r="B81" s="612"/>
      <c r="C81" s="613"/>
      <c r="D81" s="614"/>
      <c r="E81" s="615"/>
      <c r="F81" s="616"/>
      <c r="G81" s="617"/>
    </row>
    <row r="82" spans="1:7" ht="14.25" customHeight="1">
      <c r="A82" s="611"/>
      <c r="B82" s="612"/>
      <c r="C82" s="613"/>
      <c r="D82" s="614"/>
      <c r="E82" s="615"/>
      <c r="F82" s="616"/>
      <c r="G82" s="617"/>
    </row>
    <row r="83" spans="1:7" ht="14.25" customHeight="1">
      <c r="A83" s="611"/>
      <c r="B83" s="612"/>
      <c r="C83" s="613"/>
      <c r="D83" s="614"/>
      <c r="E83" s="615"/>
      <c r="F83" s="616"/>
      <c r="G83" s="617"/>
    </row>
    <row r="84" spans="1:7" ht="14.25" customHeight="1">
      <c r="A84" s="611"/>
      <c r="B84" s="612"/>
      <c r="C84" s="613"/>
      <c r="D84" s="614"/>
      <c r="E84" s="615"/>
      <c r="F84" s="616"/>
      <c r="G84" s="617"/>
    </row>
    <row r="85" spans="1:7" ht="14.25" customHeight="1">
      <c r="A85" s="611"/>
      <c r="B85" s="612"/>
      <c r="C85" s="613"/>
      <c r="D85" s="614"/>
      <c r="E85" s="615"/>
      <c r="F85" s="616"/>
      <c r="G85" s="617"/>
    </row>
    <row r="86" spans="1:7" ht="14.25" customHeight="1">
      <c r="A86" s="611"/>
      <c r="B86" s="612"/>
      <c r="C86" s="613"/>
      <c r="D86" s="614"/>
      <c r="E86" s="615"/>
      <c r="F86" s="616"/>
      <c r="G86" s="617"/>
    </row>
    <row r="87" spans="1:7" ht="14.25" customHeight="1">
      <c r="A87" s="611"/>
      <c r="B87" s="612"/>
      <c r="C87" s="613"/>
      <c r="D87" s="614"/>
      <c r="E87" s="615"/>
      <c r="F87" s="616"/>
      <c r="G87" s="617"/>
    </row>
    <row r="88" spans="1:7" ht="14.25" customHeight="1">
      <c r="A88" s="611"/>
      <c r="B88" s="612"/>
      <c r="C88" s="613"/>
      <c r="D88" s="614"/>
      <c r="E88" s="615"/>
      <c r="F88" s="616"/>
      <c r="G88" s="617"/>
    </row>
    <row r="89" spans="1:7" ht="14.25" customHeight="1">
      <c r="A89" s="611"/>
      <c r="B89" s="612"/>
      <c r="C89" s="613"/>
      <c r="D89" s="614"/>
      <c r="E89" s="615"/>
      <c r="F89" s="616"/>
      <c r="G89" s="617"/>
    </row>
    <row r="90" spans="1:7" ht="14.25" customHeight="1">
      <c r="A90" s="611"/>
      <c r="B90" s="612"/>
      <c r="C90" s="613"/>
      <c r="D90" s="614"/>
      <c r="E90" s="615"/>
      <c r="F90" s="616"/>
      <c r="G90" s="617"/>
    </row>
    <row r="91" spans="1:7" ht="14.25" customHeight="1">
      <c r="A91" s="611"/>
      <c r="B91" s="612"/>
      <c r="C91" s="613"/>
      <c r="D91" s="614"/>
      <c r="E91" s="615"/>
      <c r="F91" s="616"/>
      <c r="G91" s="617"/>
    </row>
    <row r="92" spans="1:7" ht="14.25" customHeight="1">
      <c r="A92" s="611"/>
      <c r="B92" s="612"/>
      <c r="C92" s="613"/>
      <c r="D92" s="614"/>
      <c r="E92" s="615"/>
      <c r="F92" s="616"/>
      <c r="G92" s="617"/>
    </row>
    <row r="93" spans="1:7" ht="14.25" customHeight="1">
      <c r="A93" s="611"/>
      <c r="B93" s="612"/>
      <c r="C93" s="613"/>
      <c r="D93" s="614"/>
      <c r="E93" s="615"/>
      <c r="F93" s="616"/>
      <c r="G93" s="617"/>
    </row>
    <row r="94" spans="1:7" ht="14.25" customHeight="1">
      <c r="A94" s="611"/>
      <c r="B94" s="612"/>
      <c r="C94" s="613"/>
      <c r="D94" s="614"/>
      <c r="E94" s="615"/>
      <c r="F94" s="616"/>
      <c r="G94" s="617"/>
    </row>
    <row r="95" spans="1:7" ht="14.25" customHeight="1">
      <c r="A95" s="611"/>
      <c r="B95" s="612"/>
      <c r="C95" s="613"/>
      <c r="D95" s="614"/>
      <c r="E95" s="615"/>
      <c r="F95" s="616"/>
      <c r="G95" s="617"/>
    </row>
    <row r="96" spans="1:7" ht="14.25" customHeight="1">
      <c r="A96" s="611"/>
      <c r="B96" s="612"/>
      <c r="C96" s="613"/>
      <c r="D96" s="614"/>
      <c r="E96" s="615"/>
      <c r="F96" s="616"/>
      <c r="G96" s="617"/>
    </row>
    <row r="97" spans="1:7" ht="14.25" customHeight="1">
      <c r="A97" s="611"/>
      <c r="B97" s="612"/>
      <c r="C97" s="613"/>
      <c r="D97" s="614"/>
      <c r="E97" s="615"/>
      <c r="F97" s="616"/>
      <c r="G97" s="617"/>
    </row>
    <row r="98" spans="1:7" ht="14.25" customHeight="1">
      <c r="A98" s="38"/>
      <c r="B98" s="490"/>
      <c r="C98" s="491"/>
      <c r="E98" s="618"/>
      <c r="F98" s="492"/>
      <c r="G98" s="493"/>
    </row>
    <row r="99" spans="1:7" ht="14.25" customHeight="1">
      <c r="A99" s="373" t="s">
        <v>67</v>
      </c>
    </row>
    <row r="100" spans="1:7" ht="14.25" customHeight="1">
      <c r="A100" s="450" t="s">
        <v>131</v>
      </c>
    </row>
    <row r="101" spans="1:7" ht="14.25" customHeight="1">
      <c r="A101" s="487" t="s">
        <v>132</v>
      </c>
    </row>
    <row r="102" spans="1:7" ht="14.25" customHeight="1">
      <c r="A102" s="343" t="s">
        <v>77</v>
      </c>
    </row>
    <row r="103" spans="1:7" ht="14.25" customHeight="1">
      <c r="A103" s="619"/>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zoomScale="80" zoomScaleNormal="80" workbookViewId="0">
      <selection activeCell="D18" sqref="D18"/>
    </sheetView>
  </sheetViews>
  <sheetFormatPr defaultColWidth="9.28515625" defaultRowHeight="12.75"/>
  <cols>
    <col min="1" max="1" width="48" style="41" customWidth="1"/>
    <col min="2" max="3" width="13" style="41" customWidth="1"/>
    <col min="4" max="13" width="13.28515625" style="41" customWidth="1"/>
    <col min="14" max="14" width="23.28515625" style="41" bestFit="1" customWidth="1"/>
    <col min="15" max="16384" width="9.28515625" style="41"/>
  </cols>
  <sheetData>
    <row r="2" spans="1:13" ht="20.25">
      <c r="B2" s="267" t="s">
        <v>39</v>
      </c>
      <c r="C2" s="40"/>
      <c r="D2" s="40"/>
      <c r="E2" s="268"/>
      <c r="F2" s="268"/>
      <c r="G2" s="268"/>
      <c r="H2" s="268"/>
      <c r="I2" s="268"/>
      <c r="J2" s="268"/>
      <c r="K2" s="268"/>
      <c r="L2" s="268"/>
      <c r="M2" s="268"/>
    </row>
    <row r="3" spans="1:13" ht="18">
      <c r="B3" s="689" t="s">
        <v>133</v>
      </c>
      <c r="C3" s="689"/>
      <c r="D3" s="689"/>
      <c r="E3" s="689"/>
      <c r="F3" s="689"/>
      <c r="G3" s="689"/>
      <c r="H3" s="689"/>
      <c r="I3" s="689"/>
      <c r="J3" s="689"/>
      <c r="K3" s="689"/>
      <c r="L3" s="689"/>
      <c r="M3" s="689"/>
    </row>
    <row r="4" spans="1:13" ht="18">
      <c r="A4" s="127"/>
      <c r="B4" s="40"/>
      <c r="C4" s="40"/>
      <c r="D4" s="40"/>
      <c r="E4" s="40"/>
      <c r="F4" s="269"/>
      <c r="G4" s="690" t="str">
        <f>'Program MW '!H3</f>
        <v>January 2022</v>
      </c>
      <c r="H4" s="690"/>
      <c r="I4" s="269"/>
      <c r="J4" s="40"/>
      <c r="K4" s="40"/>
      <c r="L4" s="40"/>
      <c r="M4" s="40"/>
    </row>
    <row r="5" spans="1:13">
      <c r="B5" s="146"/>
      <c r="C5" s="146"/>
      <c r="D5" s="146"/>
    </row>
    <row r="7" spans="1:13" ht="21.75" customHeight="1">
      <c r="A7" s="77"/>
      <c r="B7" s="556" t="s">
        <v>10</v>
      </c>
      <c r="C7" s="556" t="s">
        <v>28</v>
      </c>
      <c r="D7" s="556" t="s">
        <v>43</v>
      </c>
      <c r="E7" s="556" t="s">
        <v>44</v>
      </c>
      <c r="F7" s="556" t="s">
        <v>134</v>
      </c>
      <c r="G7" s="556" t="s">
        <v>45</v>
      </c>
      <c r="H7" s="556" t="s">
        <v>59</v>
      </c>
      <c r="I7" s="556" t="s">
        <v>60</v>
      </c>
      <c r="J7" s="556" t="s">
        <v>61</v>
      </c>
      <c r="K7" s="556" t="s">
        <v>62</v>
      </c>
      <c r="L7" s="556" t="s">
        <v>63</v>
      </c>
      <c r="M7" s="128" t="s">
        <v>64</v>
      </c>
    </row>
    <row r="8" spans="1:13" ht="38.25">
      <c r="A8" s="221" t="s">
        <v>135</v>
      </c>
      <c r="B8" s="557" t="s">
        <v>98</v>
      </c>
      <c r="C8" s="96" t="s">
        <v>98</v>
      </c>
      <c r="D8" s="96" t="s">
        <v>98</v>
      </c>
      <c r="E8" s="96" t="s">
        <v>98</v>
      </c>
      <c r="F8" s="96" t="s">
        <v>98</v>
      </c>
      <c r="G8" s="96" t="s">
        <v>98</v>
      </c>
      <c r="H8" s="96" t="s">
        <v>98</v>
      </c>
      <c r="I8" s="96" t="s">
        <v>98</v>
      </c>
      <c r="J8" s="96" t="s">
        <v>98</v>
      </c>
      <c r="K8" s="96" t="s">
        <v>98</v>
      </c>
      <c r="L8" s="96" t="s">
        <v>136</v>
      </c>
      <c r="M8" s="96" t="s">
        <v>136</v>
      </c>
    </row>
    <row r="9" spans="1:13">
      <c r="A9" s="558" t="s">
        <v>101</v>
      </c>
      <c r="B9" s="236">
        <v>1.23E-2</v>
      </c>
      <c r="C9" s="236"/>
      <c r="D9" s="236"/>
      <c r="E9" s="236"/>
      <c r="F9" s="236"/>
      <c r="G9" s="236"/>
      <c r="H9" s="236"/>
      <c r="I9" s="236"/>
      <c r="J9" s="236"/>
      <c r="K9" s="236"/>
      <c r="L9" s="236"/>
      <c r="M9" s="236"/>
    </row>
    <row r="10" spans="1:13">
      <c r="A10" s="558" t="s">
        <v>102</v>
      </c>
      <c r="B10" s="236">
        <v>0</v>
      </c>
      <c r="C10" s="236"/>
      <c r="D10" s="236"/>
      <c r="E10" s="236"/>
      <c r="F10" s="236"/>
      <c r="G10" s="236"/>
      <c r="H10" s="236"/>
      <c r="I10" s="236"/>
      <c r="J10" s="236"/>
      <c r="K10" s="236"/>
      <c r="L10" s="236"/>
      <c r="M10" s="236"/>
    </row>
    <row r="11" spans="1:13">
      <c r="A11" s="129" t="s">
        <v>137</v>
      </c>
      <c r="B11" s="236">
        <v>0</v>
      </c>
      <c r="C11" s="236"/>
      <c r="D11" s="236"/>
      <c r="E11" s="236"/>
      <c r="F11" s="236"/>
      <c r="G11" s="236"/>
      <c r="H11" s="236"/>
      <c r="I11" s="236"/>
      <c r="J11" s="236"/>
      <c r="K11" s="236"/>
      <c r="L11" s="236"/>
      <c r="M11" s="236"/>
    </row>
    <row r="12" spans="1:13">
      <c r="A12" s="129" t="s">
        <v>138</v>
      </c>
      <c r="B12" s="236">
        <v>0</v>
      </c>
      <c r="C12" s="236"/>
      <c r="D12" s="236"/>
      <c r="E12" s="236"/>
      <c r="F12" s="236"/>
      <c r="G12" s="236"/>
      <c r="H12" s="236"/>
      <c r="I12" s="236"/>
      <c r="J12" s="236"/>
      <c r="K12" s="236"/>
      <c r="L12" s="236"/>
      <c r="M12" s="236"/>
    </row>
    <row r="13" spans="1:13" s="40" customFormat="1">
      <c r="A13" s="559" t="s">
        <v>103</v>
      </c>
      <c r="B13" s="531">
        <f t="shared" ref="B13:G13" si="0">SUM(B9:B12)</f>
        <v>1.23E-2</v>
      </c>
      <c r="C13" s="531">
        <f t="shared" si="0"/>
        <v>0</v>
      </c>
      <c r="D13" s="531">
        <f t="shared" si="0"/>
        <v>0</v>
      </c>
      <c r="E13" s="531">
        <f t="shared" si="0"/>
        <v>0</v>
      </c>
      <c r="F13" s="531">
        <f t="shared" ref="F13" si="1">SUM(F9:F12)</f>
        <v>0</v>
      </c>
      <c r="G13" s="531">
        <f t="shared" si="0"/>
        <v>0</v>
      </c>
      <c r="H13" s="57">
        <f t="shared" ref="H13" si="2">SUM(H9:H12)</f>
        <v>0</v>
      </c>
      <c r="I13" s="57">
        <f>SUM(I9:I12)</f>
        <v>0</v>
      </c>
      <c r="J13" s="57">
        <f>SUM(J9:J12)</f>
        <v>0</v>
      </c>
      <c r="K13" s="57">
        <f>SUM(K9:K12)</f>
        <v>0</v>
      </c>
      <c r="L13" s="57">
        <f>SUM(L9:L12)</f>
        <v>0</v>
      </c>
      <c r="M13" s="57">
        <f>SUM(M9:M12)</f>
        <v>0</v>
      </c>
    </row>
    <row r="14" spans="1:13" s="48" customFormat="1">
      <c r="A14" s="40"/>
      <c r="B14" s="44"/>
      <c r="C14" s="46"/>
      <c r="D14" s="46"/>
      <c r="E14" s="46"/>
      <c r="F14" s="46"/>
      <c r="G14" s="46"/>
    </row>
    <row r="15" spans="1:13" ht="15">
      <c r="A15" s="193" t="s">
        <v>67</v>
      </c>
      <c r="G15" s="42"/>
    </row>
    <row r="16" spans="1:13" ht="15">
      <c r="A16" s="296" t="s">
        <v>139</v>
      </c>
      <c r="B16" s="146"/>
      <c r="C16" s="146"/>
      <c r="D16" s="230"/>
      <c r="E16" s="230"/>
      <c r="F16" s="230"/>
      <c r="G16" s="146"/>
      <c r="H16" s="146"/>
      <c r="I16" s="146"/>
      <c r="J16" s="146"/>
      <c r="K16" s="146"/>
    </row>
    <row r="17" spans="1:14" ht="15">
      <c r="A17" s="295"/>
    </row>
    <row r="20" spans="1:14" ht="21.75" customHeight="1">
      <c r="A20" s="77"/>
      <c r="B20" s="556" t="s">
        <v>10</v>
      </c>
      <c r="C20" s="556" t="s">
        <v>28</v>
      </c>
      <c r="D20" s="556" t="s">
        <v>43</v>
      </c>
      <c r="E20" s="556" t="s">
        <v>44</v>
      </c>
      <c r="F20" s="556" t="s">
        <v>134</v>
      </c>
      <c r="G20" s="556" t="s">
        <v>45</v>
      </c>
      <c r="H20" s="556" t="s">
        <v>59</v>
      </c>
      <c r="I20" s="556" t="s">
        <v>60</v>
      </c>
      <c r="J20" s="556" t="s">
        <v>61</v>
      </c>
      <c r="K20" s="556" t="s">
        <v>62</v>
      </c>
      <c r="L20" s="556" t="s">
        <v>63</v>
      </c>
      <c r="M20" s="128" t="s">
        <v>64</v>
      </c>
      <c r="N20" s="271"/>
    </row>
    <row r="21" spans="1:14" ht="51">
      <c r="A21" s="220" t="s">
        <v>135</v>
      </c>
      <c r="B21" s="96" t="s">
        <v>140</v>
      </c>
      <c r="C21" s="96" t="str">
        <f>B21</f>
        <v>Technology Deployment- Residential MWs</v>
      </c>
      <c r="D21" s="96" t="str">
        <f>B21</f>
        <v>Technology Deployment- Residential MWs</v>
      </c>
      <c r="E21" s="96" t="str">
        <f t="shared" ref="E21:M21" si="3">C21</f>
        <v>Technology Deployment- Residential MWs</v>
      </c>
      <c r="F21" s="96" t="str">
        <f t="shared" si="3"/>
        <v>Technology Deployment- Residential MWs</v>
      </c>
      <c r="G21" s="96" t="str">
        <f t="shared" si="3"/>
        <v>Technology Deployment- Residential MWs</v>
      </c>
      <c r="H21" s="96" t="str">
        <f t="shared" si="3"/>
        <v>Technology Deployment- Residential MWs</v>
      </c>
      <c r="I21" s="96" t="str">
        <f t="shared" si="3"/>
        <v>Technology Deployment- Residential MWs</v>
      </c>
      <c r="J21" s="96" t="str">
        <f t="shared" si="3"/>
        <v>Technology Deployment- Residential MWs</v>
      </c>
      <c r="K21" s="96" t="str">
        <f t="shared" si="3"/>
        <v>Technology Deployment- Residential MWs</v>
      </c>
      <c r="L21" s="96" t="str">
        <f t="shared" si="3"/>
        <v>Technology Deployment- Residential MWs</v>
      </c>
      <c r="M21" s="96" t="str">
        <f t="shared" si="3"/>
        <v>Technology Deployment- Residential MWs</v>
      </c>
      <c r="N21" s="271"/>
    </row>
    <row r="22" spans="1:14">
      <c r="A22" s="129" t="s">
        <v>17</v>
      </c>
      <c r="B22" s="54">
        <f>'Program MW '!D14</f>
        <v>0</v>
      </c>
      <c r="C22" s="54"/>
      <c r="D22" s="54"/>
      <c r="E22" s="54"/>
      <c r="F22" s="54"/>
      <c r="G22" s="54"/>
      <c r="H22" s="54"/>
      <c r="I22" s="54"/>
      <c r="J22" s="54"/>
      <c r="K22" s="54"/>
      <c r="L22" s="54"/>
      <c r="M22" s="54"/>
      <c r="N22" s="271"/>
    </row>
    <row r="23" spans="1:14">
      <c r="A23" s="129" t="s">
        <v>27</v>
      </c>
      <c r="B23" s="54">
        <f>'Program MW '!D15</f>
        <v>0</v>
      </c>
      <c r="C23" s="54"/>
      <c r="D23" s="54"/>
      <c r="E23" s="54"/>
      <c r="F23" s="54"/>
      <c r="G23" s="54"/>
      <c r="H23" s="54"/>
      <c r="I23" s="54"/>
      <c r="J23" s="54"/>
      <c r="K23" s="54"/>
      <c r="L23" s="54"/>
      <c r="M23" s="54"/>
    </row>
    <row r="24" spans="1:14">
      <c r="A24" s="129" t="s">
        <v>138</v>
      </c>
      <c r="B24" s="54">
        <f>'Program MW '!D16</f>
        <v>1.1810930145000003</v>
      </c>
      <c r="C24" s="54"/>
      <c r="D24" s="54"/>
      <c r="E24" s="54"/>
      <c r="F24" s="54"/>
      <c r="G24" s="54"/>
      <c r="H24" s="54"/>
      <c r="I24" s="54"/>
      <c r="J24" s="54"/>
      <c r="K24" s="54"/>
      <c r="L24" s="54"/>
      <c r="M24" s="54"/>
    </row>
    <row r="25" spans="1:14" s="40" customFormat="1">
      <c r="A25" s="559" t="s">
        <v>103</v>
      </c>
      <c r="B25" s="531">
        <f t="shared" ref="B25:H25" si="4">SUM(B22:B24)</f>
        <v>1.1810930145000003</v>
      </c>
      <c r="C25" s="57">
        <f t="shared" si="4"/>
        <v>0</v>
      </c>
      <c r="D25" s="57">
        <f t="shared" si="4"/>
        <v>0</v>
      </c>
      <c r="E25" s="57">
        <f t="shared" ref="E25" si="5">SUM(E22:E24)</f>
        <v>0</v>
      </c>
      <c r="F25" s="57">
        <f t="shared" ref="F25" si="6">SUM(F22:F24)</f>
        <v>0</v>
      </c>
      <c r="G25" s="57">
        <f t="shared" si="4"/>
        <v>0</v>
      </c>
      <c r="H25" s="57">
        <f t="shared" si="4"/>
        <v>0</v>
      </c>
      <c r="I25" s="57">
        <f t="shared" ref="I25:J25" si="7">SUM(I22:I24)</f>
        <v>0</v>
      </c>
      <c r="J25" s="57">
        <f t="shared" si="7"/>
        <v>0</v>
      </c>
      <c r="K25" s="57">
        <f>SUM(K22:K24)</f>
        <v>0</v>
      </c>
      <c r="L25" s="57">
        <f>SUM(L22:L24)</f>
        <v>0</v>
      </c>
      <c r="M25" s="57">
        <f>SUM(M22:M24)</f>
        <v>0</v>
      </c>
    </row>
    <row r="26" spans="1:14" s="48" customFormat="1">
      <c r="A26" s="40"/>
      <c r="B26" s="44"/>
      <c r="C26" s="46"/>
      <c r="D26" s="46"/>
      <c r="E26" s="46"/>
      <c r="F26" s="46"/>
      <c r="G26" s="46"/>
    </row>
    <row r="27" spans="1:14" ht="15">
      <c r="A27" s="193" t="s">
        <v>67</v>
      </c>
      <c r="G27" s="42"/>
    </row>
    <row r="28" spans="1:14" ht="15">
      <c r="A28" s="294" t="s">
        <v>141</v>
      </c>
      <c r="G28" s="42"/>
    </row>
    <row r="29" spans="1:14" ht="15">
      <c r="A29" s="295"/>
      <c r="C29" s="42"/>
      <c r="D29" s="42"/>
      <c r="E29" s="42"/>
      <c r="F29" s="42"/>
      <c r="G29" s="42"/>
    </row>
    <row r="30" spans="1:14">
      <c r="C30" s="42"/>
      <c r="D30" s="42"/>
      <c r="E30" s="42"/>
      <c r="F30" s="42"/>
      <c r="G30" s="42"/>
    </row>
    <row r="31" spans="1:14" ht="21.75" customHeight="1">
      <c r="A31" s="77"/>
      <c r="B31" s="556" t="s">
        <v>10</v>
      </c>
      <c r="C31" s="556" t="s">
        <v>28</v>
      </c>
      <c r="D31" s="556" t="s">
        <v>43</v>
      </c>
      <c r="E31" s="556" t="s">
        <v>44</v>
      </c>
      <c r="F31" s="556" t="s">
        <v>134</v>
      </c>
      <c r="G31" s="556" t="s">
        <v>45</v>
      </c>
      <c r="H31" s="556" t="s">
        <v>59</v>
      </c>
      <c r="I31" s="556" t="s">
        <v>60</v>
      </c>
      <c r="J31" s="556" t="s">
        <v>61</v>
      </c>
      <c r="K31" s="556" t="s">
        <v>62</v>
      </c>
      <c r="L31" s="556" t="s">
        <v>63</v>
      </c>
      <c r="M31" s="128" t="s">
        <v>64</v>
      </c>
    </row>
    <row r="32" spans="1:14" ht="51">
      <c r="A32" s="220" t="s">
        <v>135</v>
      </c>
      <c r="B32" s="96" t="s">
        <v>142</v>
      </c>
      <c r="C32" s="96" t="str">
        <f>B32</f>
        <v>Technology Deployment- Commercial MWs</v>
      </c>
      <c r="D32" s="96" t="str">
        <f>B32</f>
        <v>Technology Deployment- Commercial MWs</v>
      </c>
      <c r="E32" s="96" t="str">
        <f t="shared" ref="E32" si="8">C32</f>
        <v>Technology Deployment- Commercial MWs</v>
      </c>
      <c r="F32" s="96" t="str">
        <f t="shared" ref="F32" si="9">D32</f>
        <v>Technology Deployment- Commercial MWs</v>
      </c>
      <c r="G32" s="96" t="str">
        <f t="shared" ref="G32" si="10">E32</f>
        <v>Technology Deployment- Commercial MWs</v>
      </c>
      <c r="H32" s="96" t="str">
        <f t="shared" ref="H32" si="11">F32</f>
        <v>Technology Deployment- Commercial MWs</v>
      </c>
      <c r="I32" s="96" t="s">
        <v>143</v>
      </c>
      <c r="J32" s="96" t="str">
        <f t="shared" ref="J32" si="12">H32</f>
        <v>Technology Deployment- Commercial MWs</v>
      </c>
      <c r="K32" s="96" t="str">
        <f>B32</f>
        <v>Technology Deployment- Commercial MWs</v>
      </c>
      <c r="L32" s="96" t="s">
        <v>143</v>
      </c>
      <c r="M32" s="96" t="str">
        <f t="shared" ref="M32" si="13">K32</f>
        <v>Technology Deployment- Commercial MWs</v>
      </c>
    </row>
    <row r="33" spans="1:13">
      <c r="A33" s="129" t="s">
        <v>20</v>
      </c>
      <c r="B33" s="54">
        <f>'Program MW '!D15</f>
        <v>0</v>
      </c>
      <c r="C33" s="54"/>
      <c r="D33" s="54"/>
      <c r="E33" s="54"/>
      <c r="F33" s="54"/>
      <c r="G33" s="54"/>
      <c r="H33" s="54"/>
      <c r="I33" s="54"/>
      <c r="J33" s="54"/>
      <c r="K33" s="54"/>
      <c r="L33" s="54"/>
      <c r="M33" s="54"/>
    </row>
    <row r="34" spans="1:13">
      <c r="A34" s="129" t="s">
        <v>26</v>
      </c>
      <c r="B34" s="54">
        <f>'Program MW '!D16</f>
        <v>1.1810930145000003</v>
      </c>
      <c r="C34" s="54"/>
      <c r="D34" s="54"/>
      <c r="E34" s="54"/>
      <c r="F34" s="54"/>
      <c r="G34" s="54"/>
      <c r="H34" s="54"/>
      <c r="I34" s="54"/>
      <c r="J34" s="54"/>
      <c r="K34" s="54"/>
      <c r="L34" s="54"/>
      <c r="M34" s="54"/>
    </row>
    <row r="35" spans="1:13">
      <c r="A35" s="339" t="s">
        <v>55</v>
      </c>
      <c r="B35" s="54">
        <f>'Program MW '!D17</f>
        <v>0.12592665359999999</v>
      </c>
      <c r="C35" s="54"/>
      <c r="D35" s="54"/>
      <c r="E35" s="54"/>
      <c r="F35" s="54"/>
      <c r="G35" s="54"/>
      <c r="H35" s="54"/>
      <c r="I35" s="54"/>
      <c r="J35" s="54"/>
      <c r="K35" s="54"/>
      <c r="L35" s="54"/>
      <c r="M35" s="54"/>
    </row>
    <row r="36" spans="1:13">
      <c r="A36" s="129" t="s">
        <v>101</v>
      </c>
      <c r="B36" s="54">
        <f>'Program MW '!D18</f>
        <v>0</v>
      </c>
      <c r="C36" s="54"/>
      <c r="D36" s="54"/>
      <c r="E36" s="54"/>
      <c r="F36" s="54"/>
      <c r="G36" s="54"/>
      <c r="H36" s="54"/>
      <c r="I36" s="54"/>
      <c r="J36" s="54"/>
      <c r="K36" s="54"/>
      <c r="L36" s="54"/>
      <c r="M36" s="54"/>
    </row>
    <row r="37" spans="1:13">
      <c r="A37" s="129" t="s">
        <v>102</v>
      </c>
      <c r="B37" s="54">
        <f>'Program MW '!D19</f>
        <v>0</v>
      </c>
      <c r="C37" s="54"/>
      <c r="D37" s="54"/>
      <c r="E37" s="54"/>
      <c r="F37" s="54"/>
      <c r="G37" s="54"/>
      <c r="H37" s="54"/>
      <c r="I37" s="54"/>
      <c r="J37" s="54"/>
      <c r="K37" s="54"/>
      <c r="L37" s="54"/>
      <c r="M37" s="54"/>
    </row>
    <row r="38" spans="1:13">
      <c r="A38" s="129" t="s">
        <v>137</v>
      </c>
      <c r="B38" s="54">
        <f>'Program MW '!D20</f>
        <v>0</v>
      </c>
      <c r="C38" s="54"/>
      <c r="D38" s="54"/>
      <c r="E38" s="54"/>
      <c r="F38" s="54"/>
      <c r="G38" s="54"/>
      <c r="H38" s="54"/>
      <c r="I38" s="54"/>
      <c r="J38" s="54"/>
      <c r="K38" s="54"/>
      <c r="L38" s="54"/>
      <c r="M38" s="54"/>
    </row>
    <row r="39" spans="1:13">
      <c r="A39" s="129" t="s">
        <v>138</v>
      </c>
      <c r="B39" s="54">
        <v>0</v>
      </c>
      <c r="C39" s="54"/>
      <c r="D39" s="54"/>
      <c r="E39" s="54"/>
      <c r="F39" s="54"/>
      <c r="G39" s="54"/>
      <c r="H39" s="54"/>
      <c r="I39" s="54"/>
      <c r="J39" s="54"/>
      <c r="K39" s="54"/>
      <c r="L39" s="54"/>
      <c r="M39" s="54"/>
    </row>
    <row r="40" spans="1:13" s="40" customFormat="1">
      <c r="A40" s="559" t="s">
        <v>103</v>
      </c>
      <c r="B40" s="531">
        <f t="shared" ref="B40:C40" si="14">SUM(B33:B39)</f>
        <v>1.3070196681000001</v>
      </c>
      <c r="C40" s="531">
        <f t="shared" si="14"/>
        <v>0</v>
      </c>
      <c r="D40" s="531">
        <f t="shared" ref="D40:I40" si="15">SUM(D33:D39)</f>
        <v>0</v>
      </c>
      <c r="E40" s="531">
        <f t="shared" ref="E40" si="16">SUM(E33:E39)</f>
        <v>0</v>
      </c>
      <c r="F40" s="531">
        <f t="shared" ref="F40" si="17">SUM(F33:F39)</f>
        <v>0</v>
      </c>
      <c r="G40" s="531">
        <f t="shared" si="15"/>
        <v>0</v>
      </c>
      <c r="H40" s="531">
        <f t="shared" si="15"/>
        <v>0</v>
      </c>
      <c r="I40" s="531">
        <f t="shared" si="15"/>
        <v>0</v>
      </c>
      <c r="J40" s="531">
        <f t="shared" ref="J40" si="18">SUM(J33:J39)</f>
        <v>0</v>
      </c>
      <c r="K40" s="531">
        <f>SUM(K33:K39)</f>
        <v>0</v>
      </c>
      <c r="L40" s="531">
        <f>SUM(L33:L39)</f>
        <v>0</v>
      </c>
      <c r="M40" s="531">
        <f>SUM(M33:M39)</f>
        <v>0</v>
      </c>
    </row>
    <row r="41" spans="1:13">
      <c r="C41" s="42"/>
      <c r="D41" s="42"/>
      <c r="E41" s="42"/>
      <c r="F41" s="42"/>
      <c r="G41" s="42"/>
    </row>
    <row r="42" spans="1:13" ht="15">
      <c r="A42" s="193" t="s">
        <v>67</v>
      </c>
      <c r="G42" s="42"/>
    </row>
    <row r="43" spans="1:13" ht="14.25">
      <c r="A43" s="345"/>
      <c r="B43" s="146"/>
      <c r="C43" s="146"/>
      <c r="D43" s="230"/>
      <c r="E43" s="230"/>
      <c r="F43" s="230"/>
      <c r="G43" s="146"/>
      <c r="H43" s="146"/>
      <c r="I43" s="146"/>
      <c r="J43" s="146"/>
      <c r="K43" s="146"/>
    </row>
    <row r="44" spans="1:13" ht="15">
      <c r="A44" s="194" t="s">
        <v>77</v>
      </c>
    </row>
    <row r="46" spans="1:13" ht="15">
      <c r="A46" s="113" t="s">
        <v>56</v>
      </c>
    </row>
    <row r="48" spans="1:13">
      <c r="A48" s="155"/>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90" zoomScaleNormal="90" workbookViewId="0">
      <pane xSplit="1" ySplit="10" topLeftCell="B11" activePane="bottomRight" state="frozen"/>
      <selection pane="topRight" activeCell="O33" sqref="O33"/>
      <selection pane="bottomLeft" activeCell="O33" sqref="O33"/>
      <selection pane="bottomRight" activeCell="A2" sqref="A2"/>
    </sheetView>
  </sheetViews>
  <sheetFormatPr defaultRowHeight="12"/>
  <cols>
    <col min="1" max="1" width="84.28515625" style="209" customWidth="1"/>
    <col min="2" max="3" width="12.7109375" style="209" customWidth="1"/>
    <col min="4" max="4" width="9.28515625" style="209" bestFit="1" customWidth="1"/>
    <col min="5" max="10" width="12.7109375" style="209" customWidth="1"/>
    <col min="11" max="11" width="10.7109375" style="209" customWidth="1"/>
    <col min="12" max="13" width="12.7109375" style="209" customWidth="1"/>
    <col min="14" max="15" width="16.5703125" style="209" customWidth="1"/>
    <col min="16" max="16" width="16.5703125" style="209" hidden="1" customWidth="1"/>
    <col min="17" max="17" width="16.5703125" style="209" customWidth="1"/>
    <col min="18" max="256" width="9.28515625" style="209"/>
    <col min="257" max="257" width="70" style="209" customWidth="1"/>
    <col min="258" max="269" width="12.7109375" style="209" customWidth="1"/>
    <col min="270" max="270" width="11" style="209" customWidth="1"/>
    <col min="271" max="271" width="0" style="209" hidden="1" customWidth="1"/>
    <col min="272" max="273" width="11.7109375" style="209" customWidth="1"/>
    <col min="274" max="512" width="9.28515625" style="209"/>
    <col min="513" max="513" width="70" style="209" customWidth="1"/>
    <col min="514" max="525" width="12.7109375" style="209" customWidth="1"/>
    <col min="526" max="526" width="11" style="209" customWidth="1"/>
    <col min="527" max="527" width="0" style="209" hidden="1" customWidth="1"/>
    <col min="528" max="529" width="11.7109375" style="209" customWidth="1"/>
    <col min="530" max="768" width="9.28515625" style="209"/>
    <col min="769" max="769" width="70" style="209" customWidth="1"/>
    <col min="770" max="781" width="12.7109375" style="209" customWidth="1"/>
    <col min="782" max="782" width="11" style="209" customWidth="1"/>
    <col min="783" max="783" width="0" style="209" hidden="1" customWidth="1"/>
    <col min="784" max="785" width="11.7109375" style="209" customWidth="1"/>
    <col min="786" max="1024" width="9.28515625" style="209"/>
    <col min="1025" max="1025" width="70" style="209" customWidth="1"/>
    <col min="1026" max="1037" width="12.7109375" style="209" customWidth="1"/>
    <col min="1038" max="1038" width="11" style="209" customWidth="1"/>
    <col min="1039" max="1039" width="0" style="209" hidden="1" customWidth="1"/>
    <col min="1040" max="1041" width="11.7109375" style="209" customWidth="1"/>
    <col min="1042" max="1280" width="9.28515625" style="209"/>
    <col min="1281" max="1281" width="70" style="209" customWidth="1"/>
    <col min="1282" max="1293" width="12.7109375" style="209" customWidth="1"/>
    <col min="1294" max="1294" width="11" style="209" customWidth="1"/>
    <col min="1295" max="1295" width="0" style="209" hidden="1" customWidth="1"/>
    <col min="1296" max="1297" width="11.7109375" style="209" customWidth="1"/>
    <col min="1298" max="1536" width="9.28515625" style="209"/>
    <col min="1537" max="1537" width="70" style="209" customWidth="1"/>
    <col min="1538" max="1549" width="12.7109375" style="209" customWidth="1"/>
    <col min="1550" max="1550" width="11" style="209" customWidth="1"/>
    <col min="1551" max="1551" width="0" style="209" hidden="1" customWidth="1"/>
    <col min="1552" max="1553" width="11.7109375" style="209" customWidth="1"/>
    <col min="1554" max="1792" width="9.28515625" style="209"/>
    <col min="1793" max="1793" width="70" style="209" customWidth="1"/>
    <col min="1794" max="1805" width="12.7109375" style="209" customWidth="1"/>
    <col min="1806" max="1806" width="11" style="209" customWidth="1"/>
    <col min="1807" max="1807" width="0" style="209" hidden="1" customWidth="1"/>
    <col min="1808" max="1809" width="11.7109375" style="209" customWidth="1"/>
    <col min="1810" max="2048" width="9.28515625" style="209"/>
    <col min="2049" max="2049" width="70" style="209" customWidth="1"/>
    <col min="2050" max="2061" width="12.7109375" style="209" customWidth="1"/>
    <col min="2062" max="2062" width="11" style="209" customWidth="1"/>
    <col min="2063" max="2063" width="0" style="209" hidden="1" customWidth="1"/>
    <col min="2064" max="2065" width="11.7109375" style="209" customWidth="1"/>
    <col min="2066" max="2304" width="9.28515625" style="209"/>
    <col min="2305" max="2305" width="70" style="209" customWidth="1"/>
    <col min="2306" max="2317" width="12.7109375" style="209" customWidth="1"/>
    <col min="2318" max="2318" width="11" style="209" customWidth="1"/>
    <col min="2319" max="2319" width="0" style="209" hidden="1" customWidth="1"/>
    <col min="2320" max="2321" width="11.7109375" style="209" customWidth="1"/>
    <col min="2322" max="2560" width="9.28515625" style="209"/>
    <col min="2561" max="2561" width="70" style="209" customWidth="1"/>
    <col min="2562" max="2573" width="12.7109375" style="209" customWidth="1"/>
    <col min="2574" max="2574" width="11" style="209" customWidth="1"/>
    <col min="2575" max="2575" width="0" style="209" hidden="1" customWidth="1"/>
    <col min="2576" max="2577" width="11.7109375" style="209" customWidth="1"/>
    <col min="2578" max="2816" width="9.28515625" style="209"/>
    <col min="2817" max="2817" width="70" style="209" customWidth="1"/>
    <col min="2818" max="2829" width="12.7109375" style="209" customWidth="1"/>
    <col min="2830" max="2830" width="11" style="209" customWidth="1"/>
    <col min="2831" max="2831" width="0" style="209" hidden="1" customWidth="1"/>
    <col min="2832" max="2833" width="11.7109375" style="209" customWidth="1"/>
    <col min="2834" max="3072" width="9.28515625" style="209"/>
    <col min="3073" max="3073" width="70" style="209" customWidth="1"/>
    <col min="3074" max="3085" width="12.7109375" style="209" customWidth="1"/>
    <col min="3086" max="3086" width="11" style="209" customWidth="1"/>
    <col min="3087" max="3087" width="0" style="209" hidden="1" customWidth="1"/>
    <col min="3088" max="3089" width="11.7109375" style="209" customWidth="1"/>
    <col min="3090" max="3328" width="9.28515625" style="209"/>
    <col min="3329" max="3329" width="70" style="209" customWidth="1"/>
    <col min="3330" max="3341" width="12.7109375" style="209" customWidth="1"/>
    <col min="3342" max="3342" width="11" style="209" customWidth="1"/>
    <col min="3343" max="3343" width="0" style="209" hidden="1" customWidth="1"/>
    <col min="3344" max="3345" width="11.7109375" style="209" customWidth="1"/>
    <col min="3346" max="3584" width="9.28515625" style="209"/>
    <col min="3585" max="3585" width="70" style="209" customWidth="1"/>
    <col min="3586" max="3597" width="12.7109375" style="209" customWidth="1"/>
    <col min="3598" max="3598" width="11" style="209" customWidth="1"/>
    <col min="3599" max="3599" width="0" style="209" hidden="1" customWidth="1"/>
    <col min="3600" max="3601" width="11.7109375" style="209" customWidth="1"/>
    <col min="3602" max="3840" width="9.28515625" style="209"/>
    <col min="3841" max="3841" width="70" style="209" customWidth="1"/>
    <col min="3842" max="3853" width="12.7109375" style="209" customWidth="1"/>
    <col min="3854" max="3854" width="11" style="209" customWidth="1"/>
    <col min="3855" max="3855" width="0" style="209" hidden="1" customWidth="1"/>
    <col min="3856" max="3857" width="11.7109375" style="209" customWidth="1"/>
    <col min="3858" max="4096" width="9.28515625" style="209"/>
    <col min="4097" max="4097" width="70" style="209" customWidth="1"/>
    <col min="4098" max="4109" width="12.7109375" style="209" customWidth="1"/>
    <col min="4110" max="4110" width="11" style="209" customWidth="1"/>
    <col min="4111" max="4111" width="0" style="209" hidden="1" customWidth="1"/>
    <col min="4112" max="4113" width="11.7109375" style="209" customWidth="1"/>
    <col min="4114" max="4352" width="9.28515625" style="209"/>
    <col min="4353" max="4353" width="70" style="209" customWidth="1"/>
    <col min="4354" max="4365" width="12.7109375" style="209" customWidth="1"/>
    <col min="4366" max="4366" width="11" style="209" customWidth="1"/>
    <col min="4367" max="4367" width="0" style="209" hidden="1" customWidth="1"/>
    <col min="4368" max="4369" width="11.7109375" style="209" customWidth="1"/>
    <col min="4370" max="4608" width="9.28515625" style="209"/>
    <col min="4609" max="4609" width="70" style="209" customWidth="1"/>
    <col min="4610" max="4621" width="12.7109375" style="209" customWidth="1"/>
    <col min="4622" max="4622" width="11" style="209" customWidth="1"/>
    <col min="4623" max="4623" width="0" style="209" hidden="1" customWidth="1"/>
    <col min="4624" max="4625" width="11.7109375" style="209" customWidth="1"/>
    <col min="4626" max="4864" width="9.28515625" style="209"/>
    <col min="4865" max="4865" width="70" style="209" customWidth="1"/>
    <col min="4866" max="4877" width="12.7109375" style="209" customWidth="1"/>
    <col min="4878" max="4878" width="11" style="209" customWidth="1"/>
    <col min="4879" max="4879" width="0" style="209" hidden="1" customWidth="1"/>
    <col min="4880" max="4881" width="11.7109375" style="209" customWidth="1"/>
    <col min="4882" max="5120" width="9.28515625" style="209"/>
    <col min="5121" max="5121" width="70" style="209" customWidth="1"/>
    <col min="5122" max="5133" width="12.7109375" style="209" customWidth="1"/>
    <col min="5134" max="5134" width="11" style="209" customWidth="1"/>
    <col min="5135" max="5135" width="0" style="209" hidden="1" customWidth="1"/>
    <col min="5136" max="5137" width="11.7109375" style="209" customWidth="1"/>
    <col min="5138" max="5376" width="9.28515625" style="209"/>
    <col min="5377" max="5377" width="70" style="209" customWidth="1"/>
    <col min="5378" max="5389" width="12.7109375" style="209" customWidth="1"/>
    <col min="5390" max="5390" width="11" style="209" customWidth="1"/>
    <col min="5391" max="5391" width="0" style="209" hidden="1" customWidth="1"/>
    <col min="5392" max="5393" width="11.7109375" style="209" customWidth="1"/>
    <col min="5394" max="5632" width="9.28515625" style="209"/>
    <col min="5633" max="5633" width="70" style="209" customWidth="1"/>
    <col min="5634" max="5645" width="12.7109375" style="209" customWidth="1"/>
    <col min="5646" max="5646" width="11" style="209" customWidth="1"/>
    <col min="5647" max="5647" width="0" style="209" hidden="1" customWidth="1"/>
    <col min="5648" max="5649" width="11.7109375" style="209" customWidth="1"/>
    <col min="5650" max="5888" width="9.28515625" style="209"/>
    <col min="5889" max="5889" width="70" style="209" customWidth="1"/>
    <col min="5890" max="5901" width="12.7109375" style="209" customWidth="1"/>
    <col min="5902" max="5902" width="11" style="209" customWidth="1"/>
    <col min="5903" max="5903" width="0" style="209" hidden="1" customWidth="1"/>
    <col min="5904" max="5905" width="11.7109375" style="209" customWidth="1"/>
    <col min="5906" max="6144" width="9.28515625" style="209"/>
    <col min="6145" max="6145" width="70" style="209" customWidth="1"/>
    <col min="6146" max="6157" width="12.7109375" style="209" customWidth="1"/>
    <col min="6158" max="6158" width="11" style="209" customWidth="1"/>
    <col min="6159" max="6159" width="0" style="209" hidden="1" customWidth="1"/>
    <col min="6160" max="6161" width="11.7109375" style="209" customWidth="1"/>
    <col min="6162" max="6400" width="9.28515625" style="209"/>
    <col min="6401" max="6401" width="70" style="209" customWidth="1"/>
    <col min="6402" max="6413" width="12.7109375" style="209" customWidth="1"/>
    <col min="6414" max="6414" width="11" style="209" customWidth="1"/>
    <col min="6415" max="6415" width="0" style="209" hidden="1" customWidth="1"/>
    <col min="6416" max="6417" width="11.7109375" style="209" customWidth="1"/>
    <col min="6418" max="6656" width="9.28515625" style="209"/>
    <col min="6657" max="6657" width="70" style="209" customWidth="1"/>
    <col min="6658" max="6669" width="12.7109375" style="209" customWidth="1"/>
    <col min="6670" max="6670" width="11" style="209" customWidth="1"/>
    <col min="6671" max="6671" width="0" style="209" hidden="1" customWidth="1"/>
    <col min="6672" max="6673" width="11.7109375" style="209" customWidth="1"/>
    <col min="6674" max="6912" width="9.28515625" style="209"/>
    <col min="6913" max="6913" width="70" style="209" customWidth="1"/>
    <col min="6914" max="6925" width="12.7109375" style="209" customWidth="1"/>
    <col min="6926" max="6926" width="11" style="209" customWidth="1"/>
    <col min="6927" max="6927" width="0" style="209" hidden="1" customWidth="1"/>
    <col min="6928" max="6929" width="11.7109375" style="209" customWidth="1"/>
    <col min="6930" max="7168" width="9.28515625" style="209"/>
    <col min="7169" max="7169" width="70" style="209" customWidth="1"/>
    <col min="7170" max="7181" width="12.7109375" style="209" customWidth="1"/>
    <col min="7182" max="7182" width="11" style="209" customWidth="1"/>
    <col min="7183" max="7183" width="0" style="209" hidden="1" customWidth="1"/>
    <col min="7184" max="7185" width="11.7109375" style="209" customWidth="1"/>
    <col min="7186" max="7424" width="9.28515625" style="209"/>
    <col min="7425" max="7425" width="70" style="209" customWidth="1"/>
    <col min="7426" max="7437" width="12.7109375" style="209" customWidth="1"/>
    <col min="7438" max="7438" width="11" style="209" customWidth="1"/>
    <col min="7439" max="7439" width="0" style="209" hidden="1" customWidth="1"/>
    <col min="7440" max="7441" width="11.7109375" style="209" customWidth="1"/>
    <col min="7442" max="7680" width="9.28515625" style="209"/>
    <col min="7681" max="7681" width="70" style="209" customWidth="1"/>
    <col min="7682" max="7693" width="12.7109375" style="209" customWidth="1"/>
    <col min="7694" max="7694" width="11" style="209" customWidth="1"/>
    <col min="7695" max="7695" width="0" style="209" hidden="1" customWidth="1"/>
    <col min="7696" max="7697" width="11.7109375" style="209" customWidth="1"/>
    <col min="7698" max="7936" width="9.28515625" style="209"/>
    <col min="7937" max="7937" width="70" style="209" customWidth="1"/>
    <col min="7938" max="7949" width="12.7109375" style="209" customWidth="1"/>
    <col min="7950" max="7950" width="11" style="209" customWidth="1"/>
    <col min="7951" max="7951" width="0" style="209" hidden="1" customWidth="1"/>
    <col min="7952" max="7953" width="11.7109375" style="209" customWidth="1"/>
    <col min="7954" max="8192" width="9.28515625" style="209"/>
    <col min="8193" max="8193" width="70" style="209" customWidth="1"/>
    <col min="8194" max="8205" width="12.7109375" style="209" customWidth="1"/>
    <col min="8206" max="8206" width="11" style="209" customWidth="1"/>
    <col min="8207" max="8207" width="0" style="209" hidden="1" customWidth="1"/>
    <col min="8208" max="8209" width="11.7109375" style="209" customWidth="1"/>
    <col min="8210" max="8448" width="9.28515625" style="209"/>
    <col min="8449" max="8449" width="70" style="209" customWidth="1"/>
    <col min="8450" max="8461" width="12.7109375" style="209" customWidth="1"/>
    <col min="8462" max="8462" width="11" style="209" customWidth="1"/>
    <col min="8463" max="8463" width="0" style="209" hidden="1" customWidth="1"/>
    <col min="8464" max="8465" width="11.7109375" style="209" customWidth="1"/>
    <col min="8466" max="8704" width="9.28515625" style="209"/>
    <col min="8705" max="8705" width="70" style="209" customWidth="1"/>
    <col min="8706" max="8717" width="12.7109375" style="209" customWidth="1"/>
    <col min="8718" max="8718" width="11" style="209" customWidth="1"/>
    <col min="8719" max="8719" width="0" style="209" hidden="1" customWidth="1"/>
    <col min="8720" max="8721" width="11.7109375" style="209" customWidth="1"/>
    <col min="8722" max="8960" width="9.28515625" style="209"/>
    <col min="8961" max="8961" width="70" style="209" customWidth="1"/>
    <col min="8962" max="8973" width="12.7109375" style="209" customWidth="1"/>
    <col min="8974" max="8974" width="11" style="209" customWidth="1"/>
    <col min="8975" max="8975" width="0" style="209" hidden="1" customWidth="1"/>
    <col min="8976" max="8977" width="11.7109375" style="209" customWidth="1"/>
    <col min="8978" max="9216" width="9.28515625" style="209"/>
    <col min="9217" max="9217" width="70" style="209" customWidth="1"/>
    <col min="9218" max="9229" width="12.7109375" style="209" customWidth="1"/>
    <col min="9230" max="9230" width="11" style="209" customWidth="1"/>
    <col min="9231" max="9231" width="0" style="209" hidden="1" customWidth="1"/>
    <col min="9232" max="9233" width="11.7109375" style="209" customWidth="1"/>
    <col min="9234" max="9472" width="9.28515625" style="209"/>
    <col min="9473" max="9473" width="70" style="209" customWidth="1"/>
    <col min="9474" max="9485" width="12.7109375" style="209" customWidth="1"/>
    <col min="9486" max="9486" width="11" style="209" customWidth="1"/>
    <col min="9487" max="9487" width="0" style="209" hidden="1" customWidth="1"/>
    <col min="9488" max="9489" width="11.7109375" style="209" customWidth="1"/>
    <col min="9490" max="9728" width="9.28515625" style="209"/>
    <col min="9729" max="9729" width="70" style="209" customWidth="1"/>
    <col min="9730" max="9741" width="12.7109375" style="209" customWidth="1"/>
    <col min="9742" max="9742" width="11" style="209" customWidth="1"/>
    <col min="9743" max="9743" width="0" style="209" hidden="1" customWidth="1"/>
    <col min="9744" max="9745" width="11.7109375" style="209" customWidth="1"/>
    <col min="9746" max="9984" width="9.28515625" style="209"/>
    <col min="9985" max="9985" width="70" style="209" customWidth="1"/>
    <col min="9986" max="9997" width="12.7109375" style="209" customWidth="1"/>
    <col min="9998" max="9998" width="11" style="209" customWidth="1"/>
    <col min="9999" max="9999" width="0" style="209" hidden="1" customWidth="1"/>
    <col min="10000" max="10001" width="11.7109375" style="209" customWidth="1"/>
    <col min="10002" max="10240" width="9.28515625" style="209"/>
    <col min="10241" max="10241" width="70" style="209" customWidth="1"/>
    <col min="10242" max="10253" width="12.7109375" style="209" customWidth="1"/>
    <col min="10254" max="10254" width="11" style="209" customWidth="1"/>
    <col min="10255" max="10255" width="0" style="209" hidden="1" customWidth="1"/>
    <col min="10256" max="10257" width="11.7109375" style="209" customWidth="1"/>
    <col min="10258" max="10496" width="9.28515625" style="209"/>
    <col min="10497" max="10497" width="70" style="209" customWidth="1"/>
    <col min="10498" max="10509" width="12.7109375" style="209" customWidth="1"/>
    <col min="10510" max="10510" width="11" style="209" customWidth="1"/>
    <col min="10511" max="10511" width="0" style="209" hidden="1" customWidth="1"/>
    <col min="10512" max="10513" width="11.7109375" style="209" customWidth="1"/>
    <col min="10514" max="10752" width="9.28515625" style="209"/>
    <col min="10753" max="10753" width="70" style="209" customWidth="1"/>
    <col min="10754" max="10765" width="12.7109375" style="209" customWidth="1"/>
    <col min="10766" max="10766" width="11" style="209" customWidth="1"/>
    <col min="10767" max="10767" width="0" style="209" hidden="1" customWidth="1"/>
    <col min="10768" max="10769" width="11.7109375" style="209" customWidth="1"/>
    <col min="10770" max="11008" width="9.28515625" style="209"/>
    <col min="11009" max="11009" width="70" style="209" customWidth="1"/>
    <col min="11010" max="11021" width="12.7109375" style="209" customWidth="1"/>
    <col min="11022" max="11022" width="11" style="209" customWidth="1"/>
    <col min="11023" max="11023" width="0" style="209" hidden="1" customWidth="1"/>
    <col min="11024" max="11025" width="11.7109375" style="209" customWidth="1"/>
    <col min="11026" max="11264" width="9.28515625" style="209"/>
    <col min="11265" max="11265" width="70" style="209" customWidth="1"/>
    <col min="11266" max="11277" width="12.7109375" style="209" customWidth="1"/>
    <col min="11278" max="11278" width="11" style="209" customWidth="1"/>
    <col min="11279" max="11279" width="0" style="209" hidden="1" customWidth="1"/>
    <col min="11280" max="11281" width="11.7109375" style="209" customWidth="1"/>
    <col min="11282" max="11520" width="9.28515625" style="209"/>
    <col min="11521" max="11521" width="70" style="209" customWidth="1"/>
    <col min="11522" max="11533" width="12.7109375" style="209" customWidth="1"/>
    <col min="11534" max="11534" width="11" style="209" customWidth="1"/>
    <col min="11535" max="11535" width="0" style="209" hidden="1" customWidth="1"/>
    <col min="11536" max="11537" width="11.7109375" style="209" customWidth="1"/>
    <col min="11538" max="11776" width="9.28515625" style="209"/>
    <col min="11777" max="11777" width="70" style="209" customWidth="1"/>
    <col min="11778" max="11789" width="12.7109375" style="209" customWidth="1"/>
    <col min="11790" max="11790" width="11" style="209" customWidth="1"/>
    <col min="11791" max="11791" width="0" style="209" hidden="1" customWidth="1"/>
    <col min="11792" max="11793" width="11.7109375" style="209" customWidth="1"/>
    <col min="11794" max="12032" width="9.28515625" style="209"/>
    <col min="12033" max="12033" width="70" style="209" customWidth="1"/>
    <col min="12034" max="12045" width="12.7109375" style="209" customWidth="1"/>
    <col min="12046" max="12046" width="11" style="209" customWidth="1"/>
    <col min="12047" max="12047" width="0" style="209" hidden="1" customWidth="1"/>
    <col min="12048" max="12049" width="11.7109375" style="209" customWidth="1"/>
    <col min="12050" max="12288" width="9.28515625" style="209"/>
    <col min="12289" max="12289" width="70" style="209" customWidth="1"/>
    <col min="12290" max="12301" width="12.7109375" style="209" customWidth="1"/>
    <col min="12302" max="12302" width="11" style="209" customWidth="1"/>
    <col min="12303" max="12303" width="0" style="209" hidden="1" customWidth="1"/>
    <col min="12304" max="12305" width="11.7109375" style="209" customWidth="1"/>
    <col min="12306" max="12544" width="9.28515625" style="209"/>
    <col min="12545" max="12545" width="70" style="209" customWidth="1"/>
    <col min="12546" max="12557" width="12.7109375" style="209" customWidth="1"/>
    <col min="12558" max="12558" width="11" style="209" customWidth="1"/>
    <col min="12559" max="12559" width="0" style="209" hidden="1" customWidth="1"/>
    <col min="12560" max="12561" width="11.7109375" style="209" customWidth="1"/>
    <col min="12562" max="12800" width="9.28515625" style="209"/>
    <col min="12801" max="12801" width="70" style="209" customWidth="1"/>
    <col min="12802" max="12813" width="12.7109375" style="209" customWidth="1"/>
    <col min="12814" max="12814" width="11" style="209" customWidth="1"/>
    <col min="12815" max="12815" width="0" style="209" hidden="1" customWidth="1"/>
    <col min="12816" max="12817" width="11.7109375" style="209" customWidth="1"/>
    <col min="12818" max="13056" width="9.28515625" style="209"/>
    <col min="13057" max="13057" width="70" style="209" customWidth="1"/>
    <col min="13058" max="13069" width="12.7109375" style="209" customWidth="1"/>
    <col min="13070" max="13070" width="11" style="209" customWidth="1"/>
    <col min="13071" max="13071" width="0" style="209" hidden="1" customWidth="1"/>
    <col min="13072" max="13073" width="11.7109375" style="209" customWidth="1"/>
    <col min="13074" max="13312" width="9.28515625" style="209"/>
    <col min="13313" max="13313" width="70" style="209" customWidth="1"/>
    <col min="13314" max="13325" width="12.7109375" style="209" customWidth="1"/>
    <col min="13326" max="13326" width="11" style="209" customWidth="1"/>
    <col min="13327" max="13327" width="0" style="209" hidden="1" customWidth="1"/>
    <col min="13328" max="13329" width="11.7109375" style="209" customWidth="1"/>
    <col min="13330" max="13568" width="9.28515625" style="209"/>
    <col min="13569" max="13569" width="70" style="209" customWidth="1"/>
    <col min="13570" max="13581" width="12.7109375" style="209" customWidth="1"/>
    <col min="13582" max="13582" width="11" style="209" customWidth="1"/>
    <col min="13583" max="13583" width="0" style="209" hidden="1" customWidth="1"/>
    <col min="13584" max="13585" width="11.7109375" style="209" customWidth="1"/>
    <col min="13586" max="13824" width="9.28515625" style="209"/>
    <col min="13825" max="13825" width="70" style="209" customWidth="1"/>
    <col min="13826" max="13837" width="12.7109375" style="209" customWidth="1"/>
    <col min="13838" max="13838" width="11" style="209" customWidth="1"/>
    <col min="13839" max="13839" width="0" style="209" hidden="1" customWidth="1"/>
    <col min="13840" max="13841" width="11.7109375" style="209" customWidth="1"/>
    <col min="13842" max="14080" width="9.28515625" style="209"/>
    <col min="14081" max="14081" width="70" style="209" customWidth="1"/>
    <col min="14082" max="14093" width="12.7109375" style="209" customWidth="1"/>
    <col min="14094" max="14094" width="11" style="209" customWidth="1"/>
    <col min="14095" max="14095" width="0" style="209" hidden="1" customWidth="1"/>
    <col min="14096" max="14097" width="11.7109375" style="209" customWidth="1"/>
    <col min="14098" max="14336" width="9.28515625" style="209"/>
    <col min="14337" max="14337" width="70" style="209" customWidth="1"/>
    <col min="14338" max="14349" width="12.7109375" style="209" customWidth="1"/>
    <col min="14350" max="14350" width="11" style="209" customWidth="1"/>
    <col min="14351" max="14351" width="0" style="209" hidden="1" customWidth="1"/>
    <col min="14352" max="14353" width="11.7109375" style="209" customWidth="1"/>
    <col min="14354" max="14592" width="9.28515625" style="209"/>
    <col min="14593" max="14593" width="70" style="209" customWidth="1"/>
    <col min="14594" max="14605" width="12.7109375" style="209" customWidth="1"/>
    <col min="14606" max="14606" width="11" style="209" customWidth="1"/>
    <col min="14607" max="14607" width="0" style="209" hidden="1" customWidth="1"/>
    <col min="14608" max="14609" width="11.7109375" style="209" customWidth="1"/>
    <col min="14610" max="14848" width="9.28515625" style="209"/>
    <col min="14849" max="14849" width="70" style="209" customWidth="1"/>
    <col min="14850" max="14861" width="12.7109375" style="209" customWidth="1"/>
    <col min="14862" max="14862" width="11" style="209" customWidth="1"/>
    <col min="14863" max="14863" width="0" style="209" hidden="1" customWidth="1"/>
    <col min="14864" max="14865" width="11.7109375" style="209" customWidth="1"/>
    <col min="14866" max="15104" width="9.28515625" style="209"/>
    <col min="15105" max="15105" width="70" style="209" customWidth="1"/>
    <col min="15106" max="15117" width="12.7109375" style="209" customWidth="1"/>
    <col min="15118" max="15118" width="11" style="209" customWidth="1"/>
    <col min="15119" max="15119" width="0" style="209" hidden="1" customWidth="1"/>
    <col min="15120" max="15121" width="11.7109375" style="209" customWidth="1"/>
    <col min="15122" max="15360" width="9.28515625" style="209"/>
    <col min="15361" max="15361" width="70" style="209" customWidth="1"/>
    <col min="15362" max="15373" width="12.7109375" style="209" customWidth="1"/>
    <col min="15374" max="15374" width="11" style="209" customWidth="1"/>
    <col min="15375" max="15375" width="0" style="209" hidden="1" customWidth="1"/>
    <col min="15376" max="15377" width="11.7109375" style="209" customWidth="1"/>
    <col min="15378" max="15616" width="9.28515625" style="209"/>
    <col min="15617" max="15617" width="70" style="209" customWidth="1"/>
    <col min="15618" max="15629" width="12.7109375" style="209" customWidth="1"/>
    <col min="15630" max="15630" width="11" style="209" customWidth="1"/>
    <col min="15631" max="15631" width="0" style="209" hidden="1" customWidth="1"/>
    <col min="15632" max="15633" width="11.7109375" style="209" customWidth="1"/>
    <col min="15634" max="15872" width="9.28515625" style="209"/>
    <col min="15873" max="15873" width="70" style="209" customWidth="1"/>
    <col min="15874" max="15885" width="12.7109375" style="209" customWidth="1"/>
    <col min="15886" max="15886" width="11" style="209" customWidth="1"/>
    <col min="15887" max="15887" width="0" style="209" hidden="1" customWidth="1"/>
    <col min="15888" max="15889" width="11.7109375" style="209" customWidth="1"/>
    <col min="15890" max="16128" width="9.28515625" style="209"/>
    <col min="16129" max="16129" width="70" style="209" customWidth="1"/>
    <col min="16130" max="16141" width="12.7109375" style="209" customWidth="1"/>
    <col min="16142" max="16142" width="11" style="209" customWidth="1"/>
    <col min="16143" max="16143" width="0" style="209" hidden="1" customWidth="1"/>
    <col min="16144" max="16145" width="11.7109375" style="209" customWidth="1"/>
    <col min="16146" max="16384" width="9.28515625" style="209"/>
  </cols>
  <sheetData>
    <row r="1" spans="1:17" ht="13.5" customHeight="1">
      <c r="L1" s="210"/>
      <c r="O1" s="210"/>
      <c r="P1" s="210"/>
      <c r="Q1" s="210"/>
    </row>
    <row r="2" spans="1:17" ht="13.5" customHeight="1">
      <c r="C2" s="297" t="s">
        <v>39</v>
      </c>
      <c r="L2" s="210"/>
      <c r="O2" s="210"/>
      <c r="P2" s="210"/>
      <c r="Q2" s="210"/>
    </row>
    <row r="3" spans="1:17" ht="13.5" customHeight="1">
      <c r="C3" s="297" t="s">
        <v>144</v>
      </c>
      <c r="F3" s="211"/>
      <c r="G3" s="211"/>
      <c r="H3" s="211"/>
      <c r="I3" s="211"/>
      <c r="L3" s="210"/>
      <c r="O3" s="210"/>
      <c r="P3" s="210"/>
      <c r="Q3" s="210"/>
    </row>
    <row r="4" spans="1:17" ht="13.5" customHeight="1">
      <c r="B4" s="211"/>
      <c r="C4" s="298" t="str">
        <f>'Program MW '!H3</f>
        <v>January 2022</v>
      </c>
      <c r="D4" s="211"/>
      <c r="L4" s="210"/>
      <c r="O4" s="210"/>
      <c r="P4" s="210"/>
      <c r="Q4" s="210"/>
    </row>
    <row r="5" spans="1:17" ht="13.5" customHeight="1">
      <c r="L5" s="210"/>
      <c r="O5" s="210"/>
      <c r="P5" s="210"/>
      <c r="Q5" s="210"/>
    </row>
    <row r="6" spans="1:17" s="223" customFormat="1" ht="13.5" customHeight="1"/>
    <row r="7" spans="1:17" s="223" customFormat="1" ht="18" customHeight="1">
      <c r="A7" s="560"/>
      <c r="B7" s="561" t="s">
        <v>284</v>
      </c>
      <c r="C7" s="560"/>
      <c r="D7" s="560"/>
      <c r="E7" s="560"/>
      <c r="F7" s="560"/>
      <c r="G7" s="560"/>
      <c r="H7" s="560"/>
      <c r="I7" s="560"/>
      <c r="J7" s="560"/>
      <c r="K7" s="560"/>
      <c r="L7" s="560"/>
      <c r="M7" s="560"/>
      <c r="N7" s="693" t="s">
        <v>285</v>
      </c>
      <c r="O7" s="691" t="s">
        <v>286</v>
      </c>
      <c r="P7" s="562"/>
      <c r="Q7" s="693" t="s">
        <v>145</v>
      </c>
    </row>
    <row r="8" spans="1:17" s="223" customFormat="1" ht="39" customHeight="1">
      <c r="A8" s="293"/>
      <c r="B8" s="563" t="s">
        <v>41</v>
      </c>
      <c r="C8" s="299" t="s">
        <v>42</v>
      </c>
      <c r="D8" s="299" t="s">
        <v>43</v>
      </c>
      <c r="E8" s="299" t="s">
        <v>44</v>
      </c>
      <c r="F8" s="299" t="s">
        <v>31</v>
      </c>
      <c r="G8" s="299" t="s">
        <v>45</v>
      </c>
      <c r="H8" s="299" t="s">
        <v>59</v>
      </c>
      <c r="I8" s="299" t="s">
        <v>60</v>
      </c>
      <c r="J8" s="299" t="s">
        <v>61</v>
      </c>
      <c r="K8" s="321" t="s">
        <v>146</v>
      </c>
      <c r="L8" s="299" t="s">
        <v>63</v>
      </c>
      <c r="M8" s="299" t="s">
        <v>64</v>
      </c>
      <c r="N8" s="694"/>
      <c r="O8" s="692"/>
      <c r="P8" s="224" t="s">
        <v>147</v>
      </c>
      <c r="Q8" s="694"/>
    </row>
    <row r="9" spans="1:17" s="223" customFormat="1" ht="15.75">
      <c r="A9" s="304" t="s">
        <v>148</v>
      </c>
      <c r="N9" s="248"/>
      <c r="Q9" s="231"/>
    </row>
    <row r="10" spans="1:17" s="223" customFormat="1" ht="14.25">
      <c r="A10" s="300" t="s">
        <v>296</v>
      </c>
      <c r="N10" s="248"/>
      <c r="O10" s="225"/>
      <c r="P10" s="226"/>
      <c r="Q10" s="232"/>
    </row>
    <row r="11" spans="1:17" s="223" customFormat="1" ht="14.25">
      <c r="A11" s="301" t="s">
        <v>301</v>
      </c>
      <c r="B11" s="356">
        <v>-348.64</v>
      </c>
      <c r="C11" s="356">
        <v>0</v>
      </c>
      <c r="D11" s="356">
        <v>0</v>
      </c>
      <c r="E11" s="356">
        <v>0</v>
      </c>
      <c r="F11" s="356">
        <v>0</v>
      </c>
      <c r="G11" s="356">
        <v>0</v>
      </c>
      <c r="H11" s="356">
        <v>0</v>
      </c>
      <c r="I11" s="356">
        <v>0</v>
      </c>
      <c r="J11" s="356">
        <v>0</v>
      </c>
      <c r="K11" s="356">
        <v>0</v>
      </c>
      <c r="L11" s="356">
        <v>0</v>
      </c>
      <c r="M11" s="356">
        <v>0</v>
      </c>
      <c r="N11" s="564">
        <f t="shared" ref="N11:N22" si="0">SUM(B11:M11)</f>
        <v>-348.64</v>
      </c>
      <c r="O11" s="565">
        <f>707141+443068+428874+N11</f>
        <v>1578734.36</v>
      </c>
      <c r="P11" s="359"/>
      <c r="Q11" s="357">
        <f>848010+857842+857842+250000</f>
        <v>2813694</v>
      </c>
    </row>
    <row r="12" spans="1:17" s="223" customFormat="1" ht="14.25">
      <c r="A12" s="301" t="s">
        <v>149</v>
      </c>
      <c r="B12" s="356">
        <v>0</v>
      </c>
      <c r="C12" s="356">
        <v>0</v>
      </c>
      <c r="D12" s="356">
        <v>0</v>
      </c>
      <c r="E12" s="356">
        <v>0</v>
      </c>
      <c r="F12" s="356">
        <v>0</v>
      </c>
      <c r="G12" s="356">
        <v>0</v>
      </c>
      <c r="H12" s="356">
        <v>0</v>
      </c>
      <c r="I12" s="356">
        <v>0</v>
      </c>
      <c r="J12" s="356">
        <v>0</v>
      </c>
      <c r="K12" s="356">
        <v>0</v>
      </c>
      <c r="L12" s="356">
        <v>0</v>
      </c>
      <c r="M12" s="356">
        <v>0</v>
      </c>
      <c r="N12" s="369">
        <f t="shared" si="0"/>
        <v>0</v>
      </c>
      <c r="O12" s="357">
        <f>7808+9482+6823+N12</f>
        <v>24113</v>
      </c>
      <c r="P12" s="356"/>
      <c r="Q12" s="357">
        <v>35302</v>
      </c>
    </row>
    <row r="13" spans="1:17" s="223" customFormat="1" ht="12.75">
      <c r="A13" s="301" t="s">
        <v>150</v>
      </c>
      <c r="B13" s="356">
        <v>0</v>
      </c>
      <c r="C13" s="356">
        <v>0</v>
      </c>
      <c r="D13" s="356">
        <v>0</v>
      </c>
      <c r="E13" s="356">
        <v>0</v>
      </c>
      <c r="F13" s="356">
        <v>0</v>
      </c>
      <c r="G13" s="356">
        <v>0</v>
      </c>
      <c r="H13" s="356">
        <v>0</v>
      </c>
      <c r="I13" s="356">
        <v>0</v>
      </c>
      <c r="J13" s="356">
        <v>0</v>
      </c>
      <c r="K13" s="356">
        <v>0</v>
      </c>
      <c r="L13" s="356">
        <v>0</v>
      </c>
      <c r="M13" s="356">
        <v>0</v>
      </c>
      <c r="N13" s="369">
        <f t="shared" si="0"/>
        <v>0</v>
      </c>
      <c r="O13" s="357">
        <f>0+N13</f>
        <v>0</v>
      </c>
      <c r="P13" s="356"/>
      <c r="Q13" s="357">
        <v>1000</v>
      </c>
    </row>
    <row r="14" spans="1:17" s="223" customFormat="1" ht="12.75">
      <c r="A14" s="301" t="s">
        <v>151</v>
      </c>
      <c r="B14" s="356">
        <v>0</v>
      </c>
      <c r="C14" s="356">
        <v>0</v>
      </c>
      <c r="D14" s="356">
        <v>0</v>
      </c>
      <c r="E14" s="356">
        <v>0</v>
      </c>
      <c r="F14" s="356">
        <v>0</v>
      </c>
      <c r="G14" s="356">
        <v>0</v>
      </c>
      <c r="H14" s="356">
        <v>0</v>
      </c>
      <c r="I14" s="356">
        <v>0</v>
      </c>
      <c r="J14" s="356">
        <v>0</v>
      </c>
      <c r="K14" s="356">
        <v>0</v>
      </c>
      <c r="L14" s="356">
        <v>0</v>
      </c>
      <c r="M14" s="356">
        <v>0</v>
      </c>
      <c r="N14" s="369">
        <f t="shared" si="0"/>
        <v>0</v>
      </c>
      <c r="O14" s="357">
        <f>4889+16666+13948+N14</f>
        <v>35503</v>
      </c>
      <c r="P14" s="356"/>
      <c r="Q14" s="357">
        <v>78149</v>
      </c>
    </row>
    <row r="15" spans="1:17" s="223" customFormat="1" ht="14.25">
      <c r="A15" s="301" t="s">
        <v>152</v>
      </c>
      <c r="B15" s="356">
        <v>0</v>
      </c>
      <c r="C15" s="356">
        <v>0</v>
      </c>
      <c r="D15" s="356">
        <v>0</v>
      </c>
      <c r="E15" s="356">
        <v>0</v>
      </c>
      <c r="F15" s="356">
        <v>0</v>
      </c>
      <c r="G15" s="356">
        <v>0</v>
      </c>
      <c r="H15" s="356">
        <v>0</v>
      </c>
      <c r="I15" s="356">
        <v>0</v>
      </c>
      <c r="J15" s="356">
        <v>0</v>
      </c>
      <c r="K15" s="356">
        <v>0</v>
      </c>
      <c r="L15" s="356">
        <v>0</v>
      </c>
      <c r="M15" s="356">
        <v>0</v>
      </c>
      <c r="N15" s="369">
        <f t="shared" si="0"/>
        <v>0</v>
      </c>
      <c r="O15" s="357">
        <f>49396+43751+41371+N15</f>
        <v>134518</v>
      </c>
      <c r="P15" s="356"/>
      <c r="Q15" s="357">
        <f>606299/2</f>
        <v>303149.5</v>
      </c>
    </row>
    <row r="16" spans="1:17" s="223" customFormat="1" ht="12.75">
      <c r="A16" s="301" t="s">
        <v>153</v>
      </c>
      <c r="B16" s="356">
        <v>0</v>
      </c>
      <c r="C16" s="356">
        <v>0</v>
      </c>
      <c r="D16" s="356">
        <v>0</v>
      </c>
      <c r="E16" s="356">
        <v>0</v>
      </c>
      <c r="F16" s="356">
        <v>0</v>
      </c>
      <c r="G16" s="356">
        <v>0</v>
      </c>
      <c r="H16" s="356">
        <v>0</v>
      </c>
      <c r="I16" s="356">
        <v>0</v>
      </c>
      <c r="J16" s="356">
        <v>0</v>
      </c>
      <c r="K16" s="356">
        <v>0</v>
      </c>
      <c r="L16" s="356">
        <v>0</v>
      </c>
      <c r="M16" s="356">
        <v>0</v>
      </c>
      <c r="N16" s="369">
        <f t="shared" si="0"/>
        <v>0</v>
      </c>
      <c r="O16" s="357">
        <f>30843+118853+87496+N16</f>
        <v>237192</v>
      </c>
      <c r="P16" s="356"/>
      <c r="Q16" s="357">
        <v>303150</v>
      </c>
    </row>
    <row r="17" spans="1:122" s="223" customFormat="1" ht="12.75">
      <c r="A17" s="301" t="s">
        <v>154</v>
      </c>
      <c r="B17" s="356">
        <v>43.29</v>
      </c>
      <c r="C17" s="356">
        <v>0</v>
      </c>
      <c r="D17" s="356">
        <v>0</v>
      </c>
      <c r="E17" s="356">
        <v>0</v>
      </c>
      <c r="F17" s="356">
        <v>0</v>
      </c>
      <c r="G17" s="356">
        <v>0</v>
      </c>
      <c r="H17" s="356">
        <v>0</v>
      </c>
      <c r="I17" s="356">
        <v>0</v>
      </c>
      <c r="J17" s="356">
        <v>0</v>
      </c>
      <c r="K17" s="356">
        <v>0</v>
      </c>
      <c r="L17" s="356">
        <v>0</v>
      </c>
      <c r="M17" s="356">
        <v>0</v>
      </c>
      <c r="N17" s="369">
        <f t="shared" si="0"/>
        <v>43.29</v>
      </c>
      <c r="O17" s="357">
        <f>73278+155232+113200+N17</f>
        <v>341753.29</v>
      </c>
      <c r="P17" s="356"/>
      <c r="Q17" s="357">
        <v>643043</v>
      </c>
    </row>
    <row r="18" spans="1:122" s="223" customFormat="1" ht="12.75">
      <c r="A18" s="302" t="s">
        <v>300</v>
      </c>
      <c r="B18" s="356">
        <v>0</v>
      </c>
      <c r="C18" s="356">
        <v>0</v>
      </c>
      <c r="D18" s="356">
        <v>0</v>
      </c>
      <c r="E18" s="356">
        <v>0</v>
      </c>
      <c r="F18" s="356">
        <v>0</v>
      </c>
      <c r="G18" s="356">
        <v>0</v>
      </c>
      <c r="H18" s="356">
        <v>0</v>
      </c>
      <c r="I18" s="356">
        <v>0</v>
      </c>
      <c r="J18" s="356">
        <v>0</v>
      </c>
      <c r="K18" s="356">
        <v>0</v>
      </c>
      <c r="L18" s="356">
        <v>0</v>
      </c>
      <c r="M18" s="356">
        <v>0</v>
      </c>
      <c r="N18" s="369">
        <f t="shared" si="0"/>
        <v>0</v>
      </c>
      <c r="O18" s="357">
        <f>21091+92048+63087+N18</f>
        <v>176226</v>
      </c>
      <c r="P18" s="356"/>
      <c r="Q18" s="357">
        <v>383701</v>
      </c>
    </row>
    <row r="19" spans="1:122" s="223" customFormat="1" ht="12.75">
      <c r="A19" s="302" t="s">
        <v>113</v>
      </c>
      <c r="B19" s="356">
        <v>0</v>
      </c>
      <c r="C19" s="356">
        <v>0</v>
      </c>
      <c r="D19" s="356">
        <v>0</v>
      </c>
      <c r="E19" s="356">
        <v>0</v>
      </c>
      <c r="F19" s="356">
        <v>0</v>
      </c>
      <c r="G19" s="356">
        <v>0</v>
      </c>
      <c r="H19" s="356">
        <v>0</v>
      </c>
      <c r="I19" s="356">
        <v>0</v>
      </c>
      <c r="J19" s="356">
        <v>0</v>
      </c>
      <c r="K19" s="356">
        <v>0</v>
      </c>
      <c r="L19" s="356">
        <v>0</v>
      </c>
      <c r="M19" s="356">
        <v>0</v>
      </c>
      <c r="N19" s="369">
        <f t="shared" si="0"/>
        <v>0</v>
      </c>
      <c r="O19" s="357">
        <f>107379+332446+264713+N19</f>
        <v>704538</v>
      </c>
      <c r="P19" s="356"/>
      <c r="Q19" s="357">
        <v>1102357</v>
      </c>
    </row>
    <row r="20" spans="1:122" s="223" customFormat="1" ht="12.75">
      <c r="A20" s="302" t="s">
        <v>299</v>
      </c>
      <c r="B20" s="356">
        <v>0</v>
      </c>
      <c r="C20" s="356">
        <v>0</v>
      </c>
      <c r="D20" s="356">
        <v>0</v>
      </c>
      <c r="E20" s="356">
        <v>0</v>
      </c>
      <c r="F20" s="356">
        <v>0</v>
      </c>
      <c r="G20" s="356">
        <v>0</v>
      </c>
      <c r="H20" s="356">
        <v>0</v>
      </c>
      <c r="I20" s="356">
        <v>0</v>
      </c>
      <c r="J20" s="356">
        <v>0</v>
      </c>
      <c r="K20" s="356">
        <v>0</v>
      </c>
      <c r="L20" s="356">
        <v>0</v>
      </c>
      <c r="M20" s="356">
        <v>0</v>
      </c>
      <c r="N20" s="369">
        <f t="shared" si="0"/>
        <v>0</v>
      </c>
      <c r="O20" s="357">
        <f>210842+454257+423019+N20</f>
        <v>1088118</v>
      </c>
      <c r="P20" s="356"/>
      <c r="Q20" s="357">
        <v>1653537</v>
      </c>
    </row>
    <row r="21" spans="1:122" s="223" customFormat="1" ht="12.75">
      <c r="A21" s="302" t="s">
        <v>155</v>
      </c>
      <c r="B21" s="356">
        <v>0</v>
      </c>
      <c r="C21" s="356">
        <v>0</v>
      </c>
      <c r="D21" s="356">
        <v>0</v>
      </c>
      <c r="E21" s="356">
        <v>0</v>
      </c>
      <c r="F21" s="356">
        <v>0</v>
      </c>
      <c r="G21" s="356">
        <v>0</v>
      </c>
      <c r="H21" s="356">
        <v>0</v>
      </c>
      <c r="I21" s="356">
        <v>0</v>
      </c>
      <c r="J21" s="356">
        <v>0</v>
      </c>
      <c r="K21" s="356">
        <v>0</v>
      </c>
      <c r="L21" s="356">
        <v>0</v>
      </c>
      <c r="M21" s="356">
        <v>0</v>
      </c>
      <c r="N21" s="369">
        <f t="shared" si="0"/>
        <v>0</v>
      </c>
      <c r="O21" s="357">
        <f>2328+N21</f>
        <v>2328</v>
      </c>
      <c r="P21" s="356"/>
      <c r="Q21" s="357">
        <v>0</v>
      </c>
    </row>
    <row r="22" spans="1:122" s="223" customFormat="1" ht="12.75">
      <c r="A22" s="303" t="s">
        <v>156</v>
      </c>
      <c r="B22" s="356">
        <v>0</v>
      </c>
      <c r="C22" s="356">
        <v>0</v>
      </c>
      <c r="D22" s="356">
        <v>0</v>
      </c>
      <c r="E22" s="356">
        <v>0</v>
      </c>
      <c r="F22" s="356">
        <v>0</v>
      </c>
      <c r="G22" s="356">
        <v>0</v>
      </c>
      <c r="H22" s="356">
        <v>0</v>
      </c>
      <c r="I22" s="356">
        <v>0</v>
      </c>
      <c r="J22" s="356">
        <v>0</v>
      </c>
      <c r="K22" s="356">
        <v>0</v>
      </c>
      <c r="L22" s="356">
        <v>0</v>
      </c>
      <c r="M22" s="356">
        <v>0</v>
      </c>
      <c r="N22" s="369">
        <f t="shared" si="0"/>
        <v>0</v>
      </c>
      <c r="O22" s="357">
        <f>530+N22</f>
        <v>530</v>
      </c>
      <c r="P22" s="356"/>
      <c r="Q22" s="357">
        <v>50000</v>
      </c>
    </row>
    <row r="23" spans="1:122" s="227" customFormat="1" ht="15.75">
      <c r="A23" s="566" t="s">
        <v>157</v>
      </c>
      <c r="B23" s="567">
        <f t="shared" ref="B23:M23" si="1">SUM(B11:B22)</f>
        <v>-305.34999999999997</v>
      </c>
      <c r="C23" s="567">
        <f t="shared" si="1"/>
        <v>0</v>
      </c>
      <c r="D23" s="567">
        <f t="shared" si="1"/>
        <v>0</v>
      </c>
      <c r="E23" s="567">
        <f t="shared" si="1"/>
        <v>0</v>
      </c>
      <c r="F23" s="567">
        <f t="shared" si="1"/>
        <v>0</v>
      </c>
      <c r="G23" s="567">
        <f t="shared" si="1"/>
        <v>0</v>
      </c>
      <c r="H23" s="567">
        <f>SUM(H11:H22)</f>
        <v>0</v>
      </c>
      <c r="I23" s="567">
        <f>SUM(I11:I22)</f>
        <v>0</v>
      </c>
      <c r="J23" s="567">
        <f t="shared" si="1"/>
        <v>0</v>
      </c>
      <c r="K23" s="567">
        <f t="shared" si="1"/>
        <v>0</v>
      </c>
      <c r="L23" s="567">
        <f t="shared" si="1"/>
        <v>0</v>
      </c>
      <c r="M23" s="567">
        <f t="shared" si="1"/>
        <v>0</v>
      </c>
      <c r="N23" s="408">
        <f>SUM(N11:N22)</f>
        <v>-305.34999999999997</v>
      </c>
      <c r="O23" s="568">
        <f>SUM(O11:O22)</f>
        <v>4323553.6500000004</v>
      </c>
      <c r="P23" s="569"/>
      <c r="Q23" s="568">
        <f>SUM(Q11:Q22)</f>
        <v>7367082.5</v>
      </c>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223"/>
      <c r="CO23" s="223"/>
      <c r="CP23" s="223"/>
      <c r="CQ23" s="223"/>
      <c r="CR23" s="223"/>
      <c r="CS23" s="223"/>
      <c r="CT23" s="223"/>
      <c r="CU23" s="223"/>
      <c r="CV23" s="223"/>
      <c r="CW23" s="223"/>
      <c r="CX23" s="223"/>
      <c r="CY23" s="223"/>
      <c r="CZ23" s="223"/>
      <c r="DA23" s="223"/>
      <c r="DB23" s="223"/>
      <c r="DC23" s="223"/>
      <c r="DD23" s="223"/>
      <c r="DE23" s="223"/>
      <c r="DF23" s="223"/>
      <c r="DG23" s="223"/>
      <c r="DH23" s="223"/>
      <c r="DI23" s="223"/>
      <c r="DJ23" s="223"/>
      <c r="DK23" s="223"/>
      <c r="DL23" s="223"/>
      <c r="DM23" s="223"/>
      <c r="DN23" s="223"/>
      <c r="DO23" s="223"/>
      <c r="DP23" s="223"/>
      <c r="DQ23" s="223"/>
      <c r="DR23" s="223"/>
    </row>
    <row r="24" spans="1:122" s="223" customFormat="1" ht="12.75">
      <c r="A24" s="233"/>
      <c r="B24" s="358"/>
      <c r="C24" s="359"/>
      <c r="D24" s="359"/>
      <c r="E24" s="359"/>
      <c r="F24" s="359"/>
      <c r="G24" s="359"/>
      <c r="H24" s="359"/>
      <c r="I24" s="359"/>
      <c r="J24" s="359"/>
      <c r="K24" s="359"/>
      <c r="L24" s="359"/>
      <c r="M24" s="359"/>
      <c r="N24" s="359"/>
      <c r="O24" s="359"/>
      <c r="P24" s="359"/>
      <c r="Q24" s="360"/>
    </row>
    <row r="25" spans="1:122" s="223" customFormat="1" ht="15.75">
      <c r="A25" s="305" t="s">
        <v>158</v>
      </c>
      <c r="B25" s="358"/>
      <c r="C25" s="359"/>
      <c r="D25" s="359"/>
      <c r="E25" s="359"/>
      <c r="F25" s="359"/>
      <c r="G25" s="359"/>
      <c r="H25" s="359"/>
      <c r="I25" s="359"/>
      <c r="J25" s="359"/>
      <c r="K25" s="359"/>
      <c r="L25" s="359"/>
      <c r="M25" s="359"/>
      <c r="N25" s="361"/>
      <c r="O25" s="359"/>
      <c r="P25" s="359"/>
      <c r="Q25" s="362"/>
    </row>
    <row r="26" spans="1:122" s="223" customFormat="1" ht="12.75">
      <c r="A26" s="302" t="s">
        <v>159</v>
      </c>
      <c r="B26" s="641">
        <v>0</v>
      </c>
      <c r="C26" s="641">
        <v>0</v>
      </c>
      <c r="D26" s="641">
        <v>0</v>
      </c>
      <c r="E26" s="641">
        <v>0</v>
      </c>
      <c r="F26" s="641">
        <v>0</v>
      </c>
      <c r="G26" s="641">
        <v>0</v>
      </c>
      <c r="H26" s="641">
        <v>0</v>
      </c>
      <c r="I26" s="641">
        <v>0</v>
      </c>
      <c r="J26" s="641">
        <v>0</v>
      </c>
      <c r="K26" s="641">
        <v>0</v>
      </c>
      <c r="L26" s="641">
        <v>0</v>
      </c>
      <c r="M26" s="565">
        <v>0</v>
      </c>
      <c r="N26" s="565">
        <f t="shared" ref="N26:N30" si="2">SUM(B26:M26)</f>
        <v>0</v>
      </c>
      <c r="O26" s="565">
        <f>0+N26</f>
        <v>0</v>
      </c>
      <c r="P26" s="359"/>
      <c r="Q26" s="360"/>
    </row>
    <row r="27" spans="1:122" s="223" customFormat="1" ht="12.75">
      <c r="A27" s="301" t="s">
        <v>160</v>
      </c>
      <c r="B27" s="640">
        <v>0</v>
      </c>
      <c r="C27" s="640">
        <v>0</v>
      </c>
      <c r="D27" s="640">
        <v>0</v>
      </c>
      <c r="E27" s="640">
        <v>0</v>
      </c>
      <c r="F27" s="640">
        <v>0</v>
      </c>
      <c r="G27" s="640">
        <v>0</v>
      </c>
      <c r="H27" s="640">
        <v>0</v>
      </c>
      <c r="I27" s="640">
        <v>0</v>
      </c>
      <c r="J27" s="640">
        <v>0</v>
      </c>
      <c r="K27" s="640">
        <v>0</v>
      </c>
      <c r="L27" s="640">
        <v>0</v>
      </c>
      <c r="M27" s="357">
        <v>0</v>
      </c>
      <c r="N27" s="357">
        <f t="shared" si="2"/>
        <v>0</v>
      </c>
      <c r="O27" s="357">
        <f>79348+33670+134507+N27</f>
        <v>247525</v>
      </c>
      <c r="P27" s="359"/>
      <c r="Q27" s="360"/>
    </row>
    <row r="28" spans="1:122" s="223" customFormat="1" ht="14.25">
      <c r="A28" s="301" t="s">
        <v>302</v>
      </c>
      <c r="B28" s="640">
        <v>-348.64</v>
      </c>
      <c r="C28" s="640">
        <v>0</v>
      </c>
      <c r="D28" s="640">
        <v>0</v>
      </c>
      <c r="E28" s="640">
        <v>0</v>
      </c>
      <c r="F28" s="640">
        <v>0</v>
      </c>
      <c r="G28" s="640">
        <v>0</v>
      </c>
      <c r="H28" s="640">
        <v>0</v>
      </c>
      <c r="I28" s="640">
        <v>0</v>
      </c>
      <c r="J28" s="640">
        <v>0</v>
      </c>
      <c r="K28" s="640">
        <v>0</v>
      </c>
      <c r="L28" s="640">
        <v>0</v>
      </c>
      <c r="M28" s="357">
        <v>0</v>
      </c>
      <c r="N28" s="357">
        <f t="shared" si="2"/>
        <v>-348.64</v>
      </c>
      <c r="O28" s="357">
        <f>426330+346126+260890+N28</f>
        <v>1032997.36</v>
      </c>
      <c r="P28" s="359"/>
      <c r="Q28" s="360"/>
    </row>
    <row r="29" spans="1:122" s="223" customFormat="1" ht="14.25">
      <c r="A29" s="301" t="s">
        <v>161</v>
      </c>
      <c r="B29" s="640">
        <v>43.29</v>
      </c>
      <c r="C29" s="640">
        <v>0</v>
      </c>
      <c r="D29" s="640">
        <v>0</v>
      </c>
      <c r="E29" s="640">
        <v>0</v>
      </c>
      <c r="F29" s="640">
        <v>0</v>
      </c>
      <c r="G29" s="640">
        <v>0</v>
      </c>
      <c r="H29" s="640">
        <v>0</v>
      </c>
      <c r="I29" s="640">
        <v>0</v>
      </c>
      <c r="J29" s="640">
        <v>0</v>
      </c>
      <c r="K29" s="640">
        <v>0</v>
      </c>
      <c r="L29" s="640">
        <v>0</v>
      </c>
      <c r="M29" s="357">
        <v>0</v>
      </c>
      <c r="N29" s="357">
        <f t="shared" si="2"/>
        <v>43.29</v>
      </c>
      <c r="O29" s="357">
        <f>377868+1193884+886571+N29</f>
        <v>2458366.29</v>
      </c>
      <c r="P29" s="359"/>
      <c r="Q29" s="360"/>
    </row>
    <row r="30" spans="1:122" s="223" customFormat="1" ht="12.75">
      <c r="A30" s="301" t="s">
        <v>298</v>
      </c>
      <c r="B30" s="640">
        <v>0</v>
      </c>
      <c r="C30" s="640">
        <v>0</v>
      </c>
      <c r="D30" s="640">
        <v>0</v>
      </c>
      <c r="E30" s="640">
        <v>0</v>
      </c>
      <c r="F30" s="640">
        <v>0</v>
      </c>
      <c r="G30" s="640">
        <v>0</v>
      </c>
      <c r="H30" s="640">
        <v>0</v>
      </c>
      <c r="I30" s="640">
        <v>0</v>
      </c>
      <c r="J30" s="640">
        <v>0</v>
      </c>
      <c r="K30" s="640">
        <v>0</v>
      </c>
      <c r="L30" s="640">
        <v>0</v>
      </c>
      <c r="M30" s="365">
        <v>0</v>
      </c>
      <c r="N30" s="357">
        <f t="shared" si="2"/>
        <v>0</v>
      </c>
      <c r="O30" s="365">
        <f>331980+92124+160561+N30</f>
        <v>584665</v>
      </c>
      <c r="P30" s="359"/>
      <c r="Q30" s="360"/>
    </row>
    <row r="31" spans="1:122" s="223" customFormat="1" ht="15.75">
      <c r="A31" s="566" t="s">
        <v>162</v>
      </c>
      <c r="B31" s="642">
        <f>SUM(B26:B30)</f>
        <v>-305.34999999999997</v>
      </c>
      <c r="C31" s="567">
        <f t="shared" ref="C31:M31" si="3">SUM(C26:C30)</f>
        <v>0</v>
      </c>
      <c r="D31" s="567">
        <f t="shared" si="3"/>
        <v>0</v>
      </c>
      <c r="E31" s="567">
        <f t="shared" si="3"/>
        <v>0</v>
      </c>
      <c r="F31" s="567">
        <f t="shared" si="3"/>
        <v>0</v>
      </c>
      <c r="G31" s="567">
        <f t="shared" si="3"/>
        <v>0</v>
      </c>
      <c r="H31" s="567">
        <f t="shared" si="3"/>
        <v>0</v>
      </c>
      <c r="I31" s="567">
        <f t="shared" si="3"/>
        <v>0</v>
      </c>
      <c r="J31" s="567">
        <f t="shared" si="3"/>
        <v>0</v>
      </c>
      <c r="K31" s="567">
        <f t="shared" si="3"/>
        <v>0</v>
      </c>
      <c r="L31" s="567">
        <f t="shared" si="3"/>
        <v>0</v>
      </c>
      <c r="M31" s="568">
        <f t="shared" si="3"/>
        <v>0</v>
      </c>
      <c r="N31" s="408">
        <f>SUM(N26:N30)</f>
        <v>-305.34999999999997</v>
      </c>
      <c r="O31" s="367">
        <f>SUM(O26:O30)</f>
        <v>4323553.6500000004</v>
      </c>
      <c r="P31" s="569"/>
      <c r="Q31" s="571"/>
    </row>
    <row r="32" spans="1:122" s="223" customFormat="1" ht="12.75">
      <c r="A32" s="572"/>
      <c r="B32" s="573"/>
      <c r="C32" s="574"/>
      <c r="D32" s="574"/>
      <c r="E32" s="574"/>
      <c r="F32" s="574"/>
      <c r="G32" s="574"/>
      <c r="H32" s="574"/>
      <c r="I32" s="574"/>
      <c r="J32" s="574"/>
      <c r="K32" s="574"/>
      <c r="L32" s="574"/>
      <c r="M32" s="574"/>
      <c r="N32" s="574"/>
      <c r="O32" s="574"/>
      <c r="P32" s="368"/>
      <c r="Q32" s="575"/>
    </row>
    <row r="33" spans="1:17" s="223" customFormat="1" ht="15.75">
      <c r="A33" s="305" t="s">
        <v>163</v>
      </c>
      <c r="B33" s="358"/>
      <c r="C33" s="359"/>
      <c r="D33" s="359"/>
      <c r="E33" s="359"/>
      <c r="F33" s="359"/>
      <c r="G33" s="359"/>
      <c r="H33" s="359"/>
      <c r="I33" s="359"/>
      <c r="J33" s="359"/>
      <c r="K33" s="359"/>
      <c r="L33" s="359"/>
      <c r="M33" s="359"/>
      <c r="N33" s="361"/>
      <c r="O33" s="361"/>
      <c r="P33" s="359"/>
      <c r="Q33" s="362"/>
    </row>
    <row r="34" spans="1:17" s="223" customFormat="1" ht="14.25">
      <c r="A34" s="301" t="s">
        <v>164</v>
      </c>
      <c r="B34" s="570">
        <v>0</v>
      </c>
      <c r="C34" s="641">
        <v>0</v>
      </c>
      <c r="D34" s="641">
        <v>0</v>
      </c>
      <c r="E34" s="641">
        <v>0</v>
      </c>
      <c r="F34" s="641">
        <v>0</v>
      </c>
      <c r="G34" s="641">
        <v>0</v>
      </c>
      <c r="H34" s="641">
        <v>0</v>
      </c>
      <c r="I34" s="641">
        <v>0</v>
      </c>
      <c r="J34" s="641">
        <v>0</v>
      </c>
      <c r="K34" s="641">
        <v>0</v>
      </c>
      <c r="L34" s="641">
        <v>0</v>
      </c>
      <c r="M34" s="565">
        <v>0</v>
      </c>
      <c r="N34" s="565">
        <f t="shared" ref="N34:N37" si="4">SUM(B34:M34)</f>
        <v>0</v>
      </c>
      <c r="O34" s="565">
        <f>0+N34</f>
        <v>0</v>
      </c>
      <c r="P34" s="359"/>
      <c r="Q34" s="360"/>
    </row>
    <row r="35" spans="1:17" s="223" customFormat="1" ht="12.75">
      <c r="A35" s="302" t="s">
        <v>165</v>
      </c>
      <c r="B35" s="363">
        <v>0</v>
      </c>
      <c r="C35" s="640">
        <v>0</v>
      </c>
      <c r="D35" s="640">
        <v>0</v>
      </c>
      <c r="E35" s="640">
        <v>0</v>
      </c>
      <c r="F35" s="640">
        <v>0</v>
      </c>
      <c r="G35" s="640">
        <v>0</v>
      </c>
      <c r="H35" s="640">
        <v>0</v>
      </c>
      <c r="I35" s="640">
        <v>0</v>
      </c>
      <c r="J35" s="640">
        <v>0</v>
      </c>
      <c r="K35" s="640">
        <v>0</v>
      </c>
      <c r="L35" s="640">
        <v>0</v>
      </c>
      <c r="M35" s="357">
        <v>0</v>
      </c>
      <c r="N35" s="357">
        <f t="shared" si="4"/>
        <v>0</v>
      </c>
      <c r="O35" s="357">
        <f>344661+585375+472450+N35</f>
        <v>1402486</v>
      </c>
      <c r="P35" s="359"/>
      <c r="Q35" s="360"/>
    </row>
    <row r="36" spans="1:17" s="223" customFormat="1" ht="14.25" customHeight="1">
      <c r="A36" s="301" t="s">
        <v>303</v>
      </c>
      <c r="B36" s="363">
        <v>-174.32</v>
      </c>
      <c r="C36" s="640">
        <v>0</v>
      </c>
      <c r="D36" s="640">
        <v>0</v>
      </c>
      <c r="E36" s="640">
        <v>0</v>
      </c>
      <c r="F36" s="640">
        <v>0</v>
      </c>
      <c r="G36" s="640">
        <v>0</v>
      </c>
      <c r="H36" s="640">
        <v>0</v>
      </c>
      <c r="I36" s="640">
        <v>0</v>
      </c>
      <c r="J36" s="640">
        <v>0</v>
      </c>
      <c r="K36" s="640">
        <v>0</v>
      </c>
      <c r="L36" s="640">
        <v>0</v>
      </c>
      <c r="M36" s="357">
        <v>0</v>
      </c>
      <c r="N36" s="357">
        <f t="shared" si="4"/>
        <v>-174.32</v>
      </c>
      <c r="O36" s="357">
        <f>314336+384698+349337+N36</f>
        <v>1048196.68</v>
      </c>
      <c r="P36" s="359"/>
      <c r="Q36" s="360"/>
    </row>
    <row r="37" spans="1:17" s="223" customFormat="1" ht="14.25">
      <c r="A37" s="301" t="s">
        <v>304</v>
      </c>
      <c r="B37" s="364">
        <v>-131.03</v>
      </c>
      <c r="C37" s="643">
        <v>0</v>
      </c>
      <c r="D37" s="643">
        <v>0</v>
      </c>
      <c r="E37" s="643">
        <v>0</v>
      </c>
      <c r="F37" s="643">
        <v>0</v>
      </c>
      <c r="G37" s="643">
        <v>0</v>
      </c>
      <c r="H37" s="643">
        <v>0</v>
      </c>
      <c r="I37" s="643">
        <v>0</v>
      </c>
      <c r="J37" s="643">
        <v>0</v>
      </c>
      <c r="K37" s="643">
        <v>0</v>
      </c>
      <c r="L37" s="643">
        <v>0</v>
      </c>
      <c r="M37" s="365">
        <v>0</v>
      </c>
      <c r="N37" s="357">
        <f t="shared" si="4"/>
        <v>-131.03</v>
      </c>
      <c r="O37" s="365">
        <f>556529+695730+620743+N37</f>
        <v>1872870.97</v>
      </c>
      <c r="P37" s="359"/>
      <c r="Q37" s="360"/>
    </row>
    <row r="38" spans="1:17" s="223" customFormat="1" ht="15.75">
      <c r="A38" s="566" t="s">
        <v>166</v>
      </c>
      <c r="B38" s="366">
        <f t="shared" ref="B38:M38" si="5">SUM(B34:B37)</f>
        <v>-305.35000000000002</v>
      </c>
      <c r="C38" s="367">
        <f t="shared" si="5"/>
        <v>0</v>
      </c>
      <c r="D38" s="367">
        <f>SUM(D34:D37)</f>
        <v>0</v>
      </c>
      <c r="E38" s="367">
        <f t="shared" si="5"/>
        <v>0</v>
      </c>
      <c r="F38" s="367">
        <f t="shared" si="5"/>
        <v>0</v>
      </c>
      <c r="G38" s="367">
        <f>SUM(G34:G37)</f>
        <v>0</v>
      </c>
      <c r="H38" s="367">
        <f t="shared" si="5"/>
        <v>0</v>
      </c>
      <c r="I38" s="367">
        <f t="shared" si="5"/>
        <v>0</v>
      </c>
      <c r="J38" s="367">
        <f t="shared" si="5"/>
        <v>0</v>
      </c>
      <c r="K38" s="367">
        <f t="shared" si="5"/>
        <v>0</v>
      </c>
      <c r="L38" s="367">
        <f t="shared" si="5"/>
        <v>0</v>
      </c>
      <c r="M38" s="367">
        <f t="shared" si="5"/>
        <v>0</v>
      </c>
      <c r="N38" s="408">
        <f>SUM(N34:N37)</f>
        <v>-305.35000000000002</v>
      </c>
      <c r="O38" s="567">
        <f>SUM(O34:O37)</f>
        <v>4323553.6500000004</v>
      </c>
      <c r="P38" s="569">
        <f>SUM(P34:P37)</f>
        <v>0</v>
      </c>
      <c r="Q38" s="571"/>
    </row>
    <row r="39" spans="1:17" s="223" customFormat="1" ht="12.75">
      <c r="B39" s="225"/>
      <c r="C39" s="225"/>
      <c r="D39" s="225"/>
      <c r="E39" s="225"/>
      <c r="F39" s="225"/>
      <c r="G39" s="225"/>
      <c r="H39" s="225"/>
      <c r="I39" s="225"/>
      <c r="J39" s="225"/>
      <c r="K39" s="225"/>
      <c r="L39" s="225"/>
      <c r="M39" s="225"/>
      <c r="O39" s="225"/>
      <c r="P39" s="225"/>
      <c r="Q39" s="225"/>
    </row>
    <row r="40" spans="1:17" s="223" customFormat="1" ht="15">
      <c r="A40" s="346" t="s">
        <v>67</v>
      </c>
      <c r="B40" s="229"/>
      <c r="C40" s="229"/>
      <c r="D40" s="229"/>
      <c r="E40" s="229"/>
      <c r="F40" s="229"/>
      <c r="G40" s="229"/>
      <c r="H40" s="229"/>
      <c r="I40" s="229"/>
      <c r="J40" s="229"/>
      <c r="K40" s="229"/>
      <c r="L40" s="229"/>
      <c r="M40" s="229"/>
      <c r="N40" s="228"/>
      <c r="O40" s="409"/>
      <c r="P40" s="229"/>
      <c r="Q40" s="229"/>
    </row>
    <row r="41" spans="1:17" s="389" customFormat="1" ht="16.5">
      <c r="A41" s="249" t="s">
        <v>167</v>
      </c>
      <c r="D41" s="390"/>
      <c r="E41" s="391"/>
      <c r="F41" s="390"/>
      <c r="N41" s="388"/>
    </row>
    <row r="42" spans="1:17" ht="16.5">
      <c r="A42" s="249" t="s">
        <v>297</v>
      </c>
      <c r="D42" s="207"/>
      <c r="E42" s="157"/>
      <c r="F42" s="207"/>
      <c r="N42" s="249"/>
    </row>
    <row r="43" spans="1:17" ht="16.5">
      <c r="A43" s="644" t="s">
        <v>305</v>
      </c>
      <c r="D43" s="207"/>
      <c r="E43" s="157"/>
      <c r="F43" s="207"/>
      <c r="N43" s="249"/>
    </row>
    <row r="44" spans="1:17" ht="16.5">
      <c r="A44" s="249"/>
      <c r="D44" s="207"/>
      <c r="E44" s="157"/>
      <c r="F44" s="207"/>
      <c r="N44" s="260"/>
    </row>
    <row r="45" spans="1:17" ht="15">
      <c r="A45" s="181" t="s">
        <v>77</v>
      </c>
      <c r="E45" s="212"/>
      <c r="F45" s="207"/>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59"/>
  <sheetViews>
    <sheetView showGridLines="0" zoomScaleNormal="100" zoomScaleSheetLayoutView="80" workbookViewId="0">
      <pane xSplit="1" ySplit="9" topLeftCell="B10" activePane="bottomRight" state="frozen"/>
      <selection pane="topRight" activeCell="O33" sqref="O33"/>
      <selection pane="bottomLeft" activeCell="O33" sqref="O33"/>
      <selection pane="bottomRight" activeCell="A3" sqref="A3"/>
    </sheetView>
  </sheetViews>
  <sheetFormatPr defaultColWidth="8.28515625" defaultRowHeight="12.75"/>
  <cols>
    <col min="1" max="1" width="86.28515625" style="98" customWidth="1"/>
    <col min="2" max="6" width="9.5703125" style="98" bestFit="1" customWidth="1"/>
    <col min="7" max="7" width="13" style="98" customWidth="1"/>
    <col min="8" max="9" width="9.5703125" style="98" bestFit="1" customWidth="1"/>
    <col min="10" max="10" width="11" style="98" bestFit="1" customWidth="1"/>
    <col min="11" max="12" width="9.5703125" style="98" bestFit="1" customWidth="1"/>
    <col min="13" max="14" width="11" style="98" bestFit="1" customWidth="1"/>
    <col min="15" max="15" width="13.28515625" style="98" bestFit="1" customWidth="1"/>
    <col min="16" max="16" width="12" style="98" bestFit="1" customWidth="1"/>
    <col min="17" max="17" width="10.28515625" style="98" bestFit="1" customWidth="1"/>
    <col min="18" max="18" width="8.28515625" style="98" bestFit="1" customWidth="1"/>
    <col min="19" max="16384" width="8.28515625" style="98"/>
  </cols>
  <sheetData>
    <row r="2" spans="1:22">
      <c r="A2" s="97"/>
      <c r="G2" s="114" t="s">
        <v>168</v>
      </c>
    </row>
    <row r="3" spans="1:22">
      <c r="A3" s="97"/>
      <c r="G3" s="114" t="s">
        <v>169</v>
      </c>
    </row>
    <row r="4" spans="1:22">
      <c r="A4" s="97"/>
      <c r="F4" s="144"/>
      <c r="G4" s="145" t="str">
        <f>'Program MW '!H3</f>
        <v>January 2022</v>
      </c>
      <c r="H4" s="144"/>
      <c r="I4" s="144"/>
      <c r="N4" s="438"/>
    </row>
    <row r="5" spans="1:22">
      <c r="A5" s="97"/>
      <c r="B5" s="455"/>
      <c r="C5" s="455"/>
      <c r="D5" s="455"/>
      <c r="E5" s="455"/>
      <c r="F5" s="455"/>
      <c r="G5" s="455"/>
      <c r="H5" s="455"/>
      <c r="I5" s="455"/>
      <c r="J5" s="455"/>
      <c r="K5" s="455"/>
      <c r="L5" s="455"/>
      <c r="M5" s="455"/>
      <c r="N5" s="455"/>
    </row>
    <row r="6" spans="1:22" ht="13.5" thickBot="1">
      <c r="B6" s="455"/>
      <c r="C6" s="455"/>
      <c r="D6" s="455"/>
      <c r="E6" s="455"/>
      <c r="F6" s="455"/>
      <c r="G6" s="455"/>
      <c r="H6" s="455"/>
      <c r="I6" s="455"/>
      <c r="J6" s="455"/>
      <c r="K6" s="455"/>
      <c r="L6" s="455"/>
      <c r="M6" s="455"/>
      <c r="N6" s="455"/>
    </row>
    <row r="7" spans="1:22">
      <c r="A7" s="237"/>
      <c r="B7" s="99"/>
      <c r="C7" s="99"/>
      <c r="D7" s="99"/>
      <c r="E7" s="99"/>
      <c r="F7" s="99"/>
      <c r="G7" s="99"/>
      <c r="H7" s="99"/>
      <c r="I7" s="99"/>
      <c r="J7" s="99"/>
      <c r="K7" s="99"/>
      <c r="L7" s="99"/>
      <c r="M7" s="100"/>
      <c r="N7" s="100"/>
      <c r="O7" s="100"/>
      <c r="P7" s="101"/>
      <c r="Q7" s="101"/>
      <c r="R7" s="234"/>
    </row>
    <row r="8" spans="1:22" ht="9" customHeight="1">
      <c r="A8" s="238"/>
      <c r="B8" s="102"/>
      <c r="C8" s="102"/>
      <c r="D8" s="102"/>
      <c r="E8" s="102"/>
      <c r="F8" s="102"/>
      <c r="G8" s="102"/>
      <c r="H8" s="102"/>
      <c r="I8" s="102"/>
      <c r="J8" s="102"/>
      <c r="K8" s="102"/>
      <c r="L8" s="102"/>
      <c r="M8" s="576"/>
      <c r="N8" s="576"/>
      <c r="O8" s="576"/>
      <c r="P8" s="577"/>
      <c r="Q8" s="577"/>
      <c r="R8" s="578"/>
    </row>
    <row r="9" spans="1:22" ht="87.75" customHeight="1">
      <c r="A9" s="579" t="s">
        <v>170</v>
      </c>
      <c r="B9" s="580" t="s">
        <v>41</v>
      </c>
      <c r="C9" s="205" t="s">
        <v>42</v>
      </c>
      <c r="D9" s="205" t="s">
        <v>43</v>
      </c>
      <c r="E9" s="205" t="s">
        <v>44</v>
      </c>
      <c r="F9" s="205" t="s">
        <v>31</v>
      </c>
      <c r="G9" s="205" t="s">
        <v>45</v>
      </c>
      <c r="H9" s="205" t="s">
        <v>59</v>
      </c>
      <c r="I9" s="206" t="s">
        <v>171</v>
      </c>
      <c r="J9" s="206" t="s">
        <v>61</v>
      </c>
      <c r="K9" s="205" t="s">
        <v>62</v>
      </c>
      <c r="L9" s="205" t="s">
        <v>63</v>
      </c>
      <c r="M9" s="205" t="s">
        <v>64</v>
      </c>
      <c r="N9" s="103" t="s">
        <v>285</v>
      </c>
      <c r="O9" s="103" t="s">
        <v>287</v>
      </c>
      <c r="P9" s="103" t="s">
        <v>172</v>
      </c>
      <c r="Q9" s="103" t="s">
        <v>173</v>
      </c>
      <c r="R9" s="103" t="s">
        <v>174</v>
      </c>
    </row>
    <row r="10" spans="1:22">
      <c r="A10" s="239" t="s">
        <v>175</v>
      </c>
      <c r="B10" s="581"/>
      <c r="C10" s="14"/>
      <c r="D10" s="14"/>
      <c r="E10" s="14"/>
      <c r="F10" s="104"/>
      <c r="G10" s="202"/>
      <c r="H10" s="104"/>
      <c r="I10" s="104"/>
      <c r="J10" s="104"/>
      <c r="K10" s="104"/>
      <c r="L10" s="104"/>
      <c r="M10" s="582"/>
      <c r="N10" s="402"/>
      <c r="O10" s="392" t="s">
        <v>56</v>
      </c>
      <c r="P10" s="247"/>
      <c r="Q10" s="105"/>
      <c r="R10" s="105"/>
    </row>
    <row r="11" spans="1:22" ht="14.25">
      <c r="A11" s="630" t="s">
        <v>306</v>
      </c>
      <c r="B11" s="586">
        <v>11859.38</v>
      </c>
      <c r="C11" s="648">
        <v>0</v>
      </c>
      <c r="D11" s="648">
        <v>0</v>
      </c>
      <c r="E11" s="648">
        <v>0</v>
      </c>
      <c r="F11" s="648">
        <v>0</v>
      </c>
      <c r="G11" s="648">
        <v>0</v>
      </c>
      <c r="H11" s="648">
        <v>0</v>
      </c>
      <c r="I11" s="648">
        <v>0</v>
      </c>
      <c r="J11" s="648">
        <v>0</v>
      </c>
      <c r="K11" s="648">
        <v>0</v>
      </c>
      <c r="L11" s="648">
        <v>0</v>
      </c>
      <c r="M11" s="649">
        <v>0</v>
      </c>
      <c r="N11" s="645">
        <f>SUM(B11:M11)</f>
        <v>11859.38</v>
      </c>
      <c r="O11" s="438">
        <f>911161+N11+266136</f>
        <v>1189156.3799999999</v>
      </c>
      <c r="P11" s="439">
        <v>2869200</v>
      </c>
      <c r="Q11" s="437">
        <v>0</v>
      </c>
      <c r="R11" s="403">
        <f>+O11/P11</f>
        <v>0.41445572982015888</v>
      </c>
      <c r="S11" s="417"/>
      <c r="T11" s="418"/>
      <c r="U11" s="418"/>
      <c r="V11" s="419"/>
    </row>
    <row r="12" spans="1:22" ht="14.25">
      <c r="A12" s="630" t="s">
        <v>307</v>
      </c>
      <c r="B12" s="436">
        <v>43835.64</v>
      </c>
      <c r="C12" s="647">
        <v>0</v>
      </c>
      <c r="D12" s="647">
        <v>0</v>
      </c>
      <c r="E12" s="647">
        <v>0</v>
      </c>
      <c r="F12" s="647">
        <v>0</v>
      </c>
      <c r="G12" s="647">
        <v>0</v>
      </c>
      <c r="H12" s="647">
        <v>0</v>
      </c>
      <c r="I12" s="647">
        <v>0</v>
      </c>
      <c r="J12" s="647">
        <v>0</v>
      </c>
      <c r="K12" s="647">
        <v>0</v>
      </c>
      <c r="L12" s="647">
        <v>0</v>
      </c>
      <c r="M12" s="646">
        <v>0</v>
      </c>
      <c r="N12" s="645">
        <f t="shared" ref="N12:N15" si="0">SUM(B12:M12)</f>
        <v>43835.64</v>
      </c>
      <c r="O12" s="438">
        <f>4136392+N12+543761</f>
        <v>4723988.6400000006</v>
      </c>
      <c r="P12" s="439">
        <v>9020700</v>
      </c>
      <c r="Q12" s="437">
        <v>0</v>
      </c>
      <c r="R12" s="403">
        <f t="shared" ref="R12:R15" si="1">+O12/P12</f>
        <v>0.5236831554092255</v>
      </c>
      <c r="S12" s="417"/>
      <c r="T12" s="418"/>
      <c r="U12" s="418"/>
      <c r="V12" s="419"/>
    </row>
    <row r="13" spans="1:22" ht="14.25">
      <c r="A13" s="630" t="s">
        <v>308</v>
      </c>
      <c r="B13" s="436">
        <v>1297.54</v>
      </c>
      <c r="C13" s="647">
        <v>0</v>
      </c>
      <c r="D13" s="647">
        <v>0</v>
      </c>
      <c r="E13" s="647">
        <v>0</v>
      </c>
      <c r="F13" s="647">
        <v>0</v>
      </c>
      <c r="G13" s="647">
        <v>0</v>
      </c>
      <c r="H13" s="647">
        <v>0</v>
      </c>
      <c r="I13" s="647">
        <v>0</v>
      </c>
      <c r="J13" s="647">
        <v>0</v>
      </c>
      <c r="K13" s="647">
        <v>0</v>
      </c>
      <c r="L13" s="647">
        <v>0</v>
      </c>
      <c r="M13" s="646">
        <v>0</v>
      </c>
      <c r="N13" s="645">
        <f t="shared" si="0"/>
        <v>1297.54</v>
      </c>
      <c r="O13" s="438">
        <f>534815+N13+101296</f>
        <v>637408.54</v>
      </c>
      <c r="P13" s="439">
        <v>4664400</v>
      </c>
      <c r="Q13" s="437">
        <v>0</v>
      </c>
      <c r="R13" s="403">
        <f t="shared" si="1"/>
        <v>0.13665391904639398</v>
      </c>
      <c r="S13" s="417"/>
      <c r="T13" s="418"/>
      <c r="U13" s="418"/>
      <c r="V13" s="419"/>
    </row>
    <row r="14" spans="1:22">
      <c r="A14" s="240" t="s">
        <v>176</v>
      </c>
      <c r="B14" s="436">
        <v>57149.94</v>
      </c>
      <c r="C14" s="647">
        <v>0</v>
      </c>
      <c r="D14" s="647">
        <v>0</v>
      </c>
      <c r="E14" s="647">
        <v>0</v>
      </c>
      <c r="F14" s="647">
        <v>0</v>
      </c>
      <c r="G14" s="647">
        <v>0</v>
      </c>
      <c r="H14" s="647">
        <v>0</v>
      </c>
      <c r="I14" s="647">
        <v>0</v>
      </c>
      <c r="J14" s="647">
        <v>0</v>
      </c>
      <c r="K14" s="647">
        <v>0</v>
      </c>
      <c r="L14" s="647">
        <v>0</v>
      </c>
      <c r="M14" s="646">
        <v>0</v>
      </c>
      <c r="N14" s="646">
        <f t="shared" si="0"/>
        <v>57149.94</v>
      </c>
      <c r="O14" s="438">
        <f>928210+N14+263859</f>
        <v>1249218.94</v>
      </c>
      <c r="P14" s="437">
        <v>10301202</v>
      </c>
      <c r="Q14" s="437">
        <v>0</v>
      </c>
      <c r="R14" s="403">
        <f t="shared" si="1"/>
        <v>0.12126924023041194</v>
      </c>
      <c r="S14" s="417"/>
      <c r="T14" s="418"/>
      <c r="U14" s="418"/>
      <c r="V14" s="419"/>
    </row>
    <row r="15" spans="1:22" ht="14.25">
      <c r="A15" s="241" t="s">
        <v>177</v>
      </c>
      <c r="B15" s="440">
        <v>0</v>
      </c>
      <c r="C15" s="441">
        <v>0</v>
      </c>
      <c r="D15" s="441">
        <v>0</v>
      </c>
      <c r="E15" s="441">
        <v>0</v>
      </c>
      <c r="F15" s="441">
        <v>0</v>
      </c>
      <c r="G15" s="441">
        <v>0</v>
      </c>
      <c r="H15" s="441">
        <v>0</v>
      </c>
      <c r="I15" s="441">
        <v>0</v>
      </c>
      <c r="J15" s="441">
        <v>0</v>
      </c>
      <c r="K15" s="441">
        <v>0</v>
      </c>
      <c r="L15" s="441">
        <v>0</v>
      </c>
      <c r="M15" s="650">
        <v>0</v>
      </c>
      <c r="N15" s="646">
        <f t="shared" si="0"/>
        <v>0</v>
      </c>
      <c r="O15" s="438">
        <f>15326+N15</f>
        <v>15326</v>
      </c>
      <c r="P15" s="439">
        <v>20000</v>
      </c>
      <c r="Q15" s="437">
        <v>0</v>
      </c>
      <c r="R15" s="403">
        <f t="shared" si="1"/>
        <v>0.76629999999999998</v>
      </c>
      <c r="S15" s="417"/>
      <c r="T15" s="418"/>
      <c r="U15" s="418"/>
      <c r="V15" s="419"/>
    </row>
    <row r="16" spans="1:22">
      <c r="A16" s="583" t="s">
        <v>178</v>
      </c>
      <c r="B16" s="440">
        <f>SUM(B11:B15)</f>
        <v>114142.5</v>
      </c>
      <c r="C16" s="441">
        <f t="shared" ref="C16:M16" si="2">SUM(C11:C15)</f>
        <v>0</v>
      </c>
      <c r="D16" s="441">
        <f t="shared" si="2"/>
        <v>0</v>
      </c>
      <c r="E16" s="441">
        <f t="shared" si="2"/>
        <v>0</v>
      </c>
      <c r="F16" s="441">
        <f t="shared" si="2"/>
        <v>0</v>
      </c>
      <c r="G16" s="441">
        <f t="shared" si="2"/>
        <v>0</v>
      </c>
      <c r="H16" s="441">
        <f t="shared" si="2"/>
        <v>0</v>
      </c>
      <c r="I16" s="441">
        <f t="shared" si="2"/>
        <v>0</v>
      </c>
      <c r="J16" s="441">
        <f t="shared" si="2"/>
        <v>0</v>
      </c>
      <c r="K16" s="441">
        <f>SUM(K11:K15)</f>
        <v>0</v>
      </c>
      <c r="L16" s="441">
        <f t="shared" si="2"/>
        <v>0</v>
      </c>
      <c r="M16" s="441">
        <f t="shared" si="2"/>
        <v>0</v>
      </c>
      <c r="N16" s="584">
        <f>SUM(N11:N15)</f>
        <v>114142.5</v>
      </c>
      <c r="O16" s="585">
        <f>SUM(O11:O15)</f>
        <v>7815098.5</v>
      </c>
      <c r="P16" s="442">
        <f>SUM(P11:P15)</f>
        <v>26875502</v>
      </c>
      <c r="Q16" s="443">
        <f>SUM(Q11:Q15)</f>
        <v>0</v>
      </c>
      <c r="R16" s="404">
        <f>O16/P16</f>
        <v>0.29078893112396559</v>
      </c>
      <c r="S16" s="417"/>
      <c r="T16" s="418"/>
      <c r="U16" s="418"/>
      <c r="V16" s="419"/>
    </row>
    <row r="17" spans="1:22">
      <c r="A17" s="241"/>
      <c r="B17" s="436"/>
      <c r="C17" s="438"/>
      <c r="D17" s="438"/>
      <c r="E17" s="438"/>
      <c r="F17" s="370"/>
      <c r="G17" s="438"/>
      <c r="H17" s="370"/>
      <c r="I17" s="370"/>
      <c r="J17" s="370"/>
      <c r="K17" s="370"/>
      <c r="L17" s="370"/>
      <c r="M17" s="370"/>
      <c r="N17" s="437"/>
      <c r="O17" s="437"/>
      <c r="P17" s="439"/>
      <c r="Q17" s="437"/>
      <c r="R17" s="403"/>
      <c r="S17" s="417"/>
      <c r="T17" s="418"/>
      <c r="U17" s="418"/>
      <c r="V17" s="419"/>
    </row>
    <row r="18" spans="1:22">
      <c r="A18" s="239" t="s">
        <v>179</v>
      </c>
      <c r="B18" s="436"/>
      <c r="C18" s="438"/>
      <c r="D18" s="438"/>
      <c r="E18" s="438"/>
      <c r="F18" s="370"/>
      <c r="G18" s="438"/>
      <c r="H18" s="370"/>
      <c r="I18" s="370"/>
      <c r="J18" s="370"/>
      <c r="K18" s="370"/>
      <c r="L18" s="370"/>
      <c r="M18" s="370"/>
      <c r="N18" s="437"/>
      <c r="O18" s="437"/>
      <c r="P18" s="439"/>
      <c r="Q18" s="437"/>
      <c r="R18" s="403"/>
      <c r="S18" s="417"/>
      <c r="T18" s="418"/>
      <c r="U18" s="418"/>
      <c r="V18" s="419"/>
    </row>
    <row r="19" spans="1:22">
      <c r="A19" s="240"/>
      <c r="B19" s="584">
        <v>0</v>
      </c>
      <c r="C19" s="585">
        <v>0</v>
      </c>
      <c r="D19" s="585">
        <v>0</v>
      </c>
      <c r="E19" s="585">
        <v>0</v>
      </c>
      <c r="F19" s="585">
        <v>0</v>
      </c>
      <c r="G19" s="585">
        <v>0</v>
      </c>
      <c r="H19" s="585">
        <v>0</v>
      </c>
      <c r="I19" s="585">
        <v>0</v>
      </c>
      <c r="J19" s="585">
        <v>0</v>
      </c>
      <c r="K19" s="585">
        <v>0</v>
      </c>
      <c r="L19" s="585">
        <v>0</v>
      </c>
      <c r="M19" s="651">
        <v>0</v>
      </c>
      <c r="N19" s="437">
        <f>SUM(B19:M19)</f>
        <v>0</v>
      </c>
      <c r="O19" s="438">
        <f>0+N19</f>
        <v>0</v>
      </c>
      <c r="P19" s="439">
        <v>0</v>
      </c>
      <c r="Q19" s="437">
        <v>0</v>
      </c>
      <c r="R19" s="403">
        <v>0</v>
      </c>
      <c r="S19" s="417"/>
      <c r="T19" s="418"/>
      <c r="U19" s="418"/>
      <c r="V19" s="419"/>
    </row>
    <row r="20" spans="1:22">
      <c r="A20" s="583" t="s">
        <v>180</v>
      </c>
      <c r="B20" s="584">
        <f t="shared" ref="B20:M20" si="3">SUM(B19:B19)</f>
        <v>0</v>
      </c>
      <c r="C20" s="585">
        <f t="shared" si="3"/>
        <v>0</v>
      </c>
      <c r="D20" s="585">
        <f t="shared" si="3"/>
        <v>0</v>
      </c>
      <c r="E20" s="585">
        <f t="shared" si="3"/>
        <v>0</v>
      </c>
      <c r="F20" s="585">
        <f t="shared" si="3"/>
        <v>0</v>
      </c>
      <c r="G20" s="585">
        <f t="shared" si="3"/>
        <v>0</v>
      </c>
      <c r="H20" s="585">
        <f t="shared" si="3"/>
        <v>0</v>
      </c>
      <c r="I20" s="585">
        <f t="shared" si="3"/>
        <v>0</v>
      </c>
      <c r="J20" s="585">
        <f t="shared" si="3"/>
        <v>0</v>
      </c>
      <c r="K20" s="585">
        <f t="shared" si="3"/>
        <v>0</v>
      </c>
      <c r="L20" s="585">
        <f t="shared" si="3"/>
        <v>0</v>
      </c>
      <c r="M20" s="585">
        <f t="shared" si="3"/>
        <v>0</v>
      </c>
      <c r="N20" s="443">
        <f>SUM(N19:N19)</f>
        <v>0</v>
      </c>
      <c r="O20" s="443">
        <f>SUM(O19:O19)</f>
        <v>0</v>
      </c>
      <c r="P20" s="442">
        <f>SUM(P19:P19)</f>
        <v>0</v>
      </c>
      <c r="Q20" s="443">
        <f>SUM(Q19:Q19)</f>
        <v>0</v>
      </c>
      <c r="R20" s="405">
        <v>0</v>
      </c>
      <c r="S20" s="417"/>
      <c r="T20" s="418"/>
      <c r="U20" s="418"/>
      <c r="V20" s="419"/>
    </row>
    <row r="21" spans="1:22">
      <c r="A21" s="242"/>
      <c r="B21" s="436"/>
      <c r="C21" s="438"/>
      <c r="D21" s="438"/>
      <c r="E21" s="438"/>
      <c r="F21" s="438"/>
      <c r="G21" s="438"/>
      <c r="H21" s="438"/>
      <c r="I21" s="438"/>
      <c r="J21" s="438"/>
      <c r="K21" s="438"/>
      <c r="L21" s="438"/>
      <c r="M21" s="438"/>
      <c r="N21" s="437"/>
      <c r="O21" s="437"/>
      <c r="P21" s="439"/>
      <c r="Q21" s="437"/>
      <c r="R21" s="406"/>
      <c r="S21" s="417"/>
      <c r="T21" s="418"/>
      <c r="U21" s="418"/>
      <c r="V21" s="419"/>
    </row>
    <row r="22" spans="1:22">
      <c r="A22" s="239" t="s">
        <v>181</v>
      </c>
      <c r="B22" s="436"/>
      <c r="C22" s="438"/>
      <c r="D22" s="438"/>
      <c r="E22" s="438"/>
      <c r="F22" s="370"/>
      <c r="G22" s="438"/>
      <c r="H22" s="370"/>
      <c r="I22" s="370"/>
      <c r="J22" s="370"/>
      <c r="K22" s="370"/>
      <c r="L22" s="370"/>
      <c r="M22" s="370"/>
      <c r="N22" s="437"/>
      <c r="O22" s="437"/>
      <c r="P22" s="439"/>
      <c r="Q22" s="437"/>
      <c r="R22" s="403"/>
      <c r="S22" s="417"/>
      <c r="T22" s="418"/>
      <c r="U22" s="418"/>
      <c r="V22" s="419"/>
    </row>
    <row r="23" spans="1:22" ht="14.25">
      <c r="A23" s="240" t="s">
        <v>309</v>
      </c>
      <c r="B23" s="584">
        <v>12263.9</v>
      </c>
      <c r="C23" s="584">
        <v>0</v>
      </c>
      <c r="D23" s="585">
        <v>0</v>
      </c>
      <c r="E23" s="585">
        <v>0</v>
      </c>
      <c r="F23" s="585">
        <v>0</v>
      </c>
      <c r="G23" s="585">
        <v>0</v>
      </c>
      <c r="H23" s="585">
        <v>0</v>
      </c>
      <c r="I23" s="585">
        <v>0</v>
      </c>
      <c r="J23" s="585">
        <v>0</v>
      </c>
      <c r="K23" s="585">
        <v>0</v>
      </c>
      <c r="L23" s="585">
        <v>0</v>
      </c>
      <c r="M23" s="651">
        <v>0</v>
      </c>
      <c r="N23" s="646">
        <f>SUM(B23:M23)</f>
        <v>12263.9</v>
      </c>
      <c r="O23" s="438">
        <f>3846745+N23+1435101</f>
        <v>5294109.9000000004</v>
      </c>
      <c r="P23" s="439">
        <v>8320000</v>
      </c>
      <c r="Q23" s="437">
        <v>0</v>
      </c>
      <c r="R23" s="403">
        <f t="shared" ref="R23" si="4">+O23/P23</f>
        <v>0.63631128605769238</v>
      </c>
      <c r="S23" s="417"/>
      <c r="T23" s="418"/>
      <c r="U23" s="418"/>
      <c r="V23" s="419"/>
    </row>
    <row r="24" spans="1:22">
      <c r="A24" s="583" t="s">
        <v>182</v>
      </c>
      <c r="B24" s="440">
        <f t="shared" ref="B24:M24" si="5">SUM(B23:B23)</f>
        <v>12263.9</v>
      </c>
      <c r="C24" s="441">
        <f t="shared" si="5"/>
        <v>0</v>
      </c>
      <c r="D24" s="441">
        <f t="shared" si="5"/>
        <v>0</v>
      </c>
      <c r="E24" s="441">
        <f t="shared" si="5"/>
        <v>0</v>
      </c>
      <c r="F24" s="441">
        <f t="shared" si="5"/>
        <v>0</v>
      </c>
      <c r="G24" s="441">
        <f t="shared" si="5"/>
        <v>0</v>
      </c>
      <c r="H24" s="441">
        <f t="shared" si="5"/>
        <v>0</v>
      </c>
      <c r="I24" s="441">
        <f t="shared" si="5"/>
        <v>0</v>
      </c>
      <c r="J24" s="441">
        <f t="shared" si="5"/>
        <v>0</v>
      </c>
      <c r="K24" s="441">
        <f t="shared" si="5"/>
        <v>0</v>
      </c>
      <c r="L24" s="441">
        <f t="shared" si="5"/>
        <v>0</v>
      </c>
      <c r="M24" s="441">
        <f t="shared" si="5"/>
        <v>0</v>
      </c>
      <c r="N24" s="443">
        <f>SUM(N23:N23)</f>
        <v>12263.9</v>
      </c>
      <c r="O24" s="443">
        <f>O23</f>
        <v>5294109.9000000004</v>
      </c>
      <c r="P24" s="442">
        <f>SUM(P23:P23)</f>
        <v>8320000</v>
      </c>
      <c r="Q24" s="443">
        <f>SUM(Q23:Q23)</f>
        <v>0</v>
      </c>
      <c r="R24" s="405">
        <f>O24/P24</f>
        <v>0.63631128605769238</v>
      </c>
      <c r="S24" s="417"/>
      <c r="T24" s="418"/>
      <c r="U24" s="418"/>
      <c r="V24" s="419"/>
    </row>
    <row r="25" spans="1:22">
      <c r="A25" s="239"/>
      <c r="B25" s="436"/>
      <c r="C25" s="438"/>
      <c r="D25" s="438"/>
      <c r="E25" s="438"/>
      <c r="F25" s="370"/>
      <c r="G25" s="438"/>
      <c r="H25" s="370"/>
      <c r="I25" s="370"/>
      <c r="J25" s="370"/>
      <c r="K25" s="370"/>
      <c r="L25" s="370"/>
      <c r="M25" s="370"/>
      <c r="N25" s="437"/>
      <c r="O25" s="437"/>
      <c r="P25" s="439"/>
      <c r="Q25" s="437"/>
      <c r="R25" s="403"/>
      <c r="S25" s="417"/>
      <c r="T25" s="418"/>
      <c r="U25" s="418"/>
      <c r="V25" s="419"/>
    </row>
    <row r="26" spans="1:22">
      <c r="A26" s="239" t="s">
        <v>183</v>
      </c>
      <c r="B26" s="436"/>
      <c r="C26" s="438"/>
      <c r="D26" s="438"/>
      <c r="E26" s="438"/>
      <c r="F26" s="370"/>
      <c r="G26" s="438"/>
      <c r="H26" s="370"/>
      <c r="I26" s="370"/>
      <c r="J26" s="370"/>
      <c r="K26" s="370"/>
      <c r="L26" s="370"/>
      <c r="M26" s="370"/>
      <c r="N26" s="437"/>
      <c r="O26" s="437"/>
      <c r="P26" s="439"/>
      <c r="Q26" s="437"/>
      <c r="R26" s="403"/>
      <c r="S26" s="417"/>
      <c r="T26" s="418"/>
      <c r="U26" s="418"/>
      <c r="V26" s="419"/>
    </row>
    <row r="27" spans="1:22">
      <c r="A27" s="240" t="s">
        <v>184</v>
      </c>
      <c r="B27" s="586">
        <v>25422.82</v>
      </c>
      <c r="C27" s="648">
        <v>0</v>
      </c>
      <c r="D27" s="648">
        <v>0</v>
      </c>
      <c r="E27" s="648">
        <v>0</v>
      </c>
      <c r="F27" s="648">
        <v>0</v>
      </c>
      <c r="G27" s="648">
        <v>0</v>
      </c>
      <c r="H27" s="648">
        <v>0</v>
      </c>
      <c r="I27" s="648">
        <v>0</v>
      </c>
      <c r="J27" s="648">
        <v>0</v>
      </c>
      <c r="K27" s="648">
        <v>0</v>
      </c>
      <c r="L27" s="648">
        <v>0</v>
      </c>
      <c r="M27" s="649">
        <v>0</v>
      </c>
      <c r="N27" s="646">
        <f>SUM(B27:M27)</f>
        <v>25422.82</v>
      </c>
      <c r="O27" s="438">
        <f>1326267+N27+443737</f>
        <v>1795426.82</v>
      </c>
      <c r="P27" s="439">
        <v>3483000</v>
      </c>
      <c r="Q27" s="437">
        <v>0</v>
      </c>
      <c r="R27" s="403">
        <f t="shared" ref="R27:R29" si="6">+O27/P27</f>
        <v>0.5154828653459661</v>
      </c>
      <c r="S27" s="417"/>
      <c r="T27" s="418"/>
      <c r="U27" s="418"/>
      <c r="V27" s="419"/>
    </row>
    <row r="28" spans="1:22">
      <c r="A28" s="240" t="s">
        <v>185</v>
      </c>
      <c r="B28" s="436">
        <v>35794.32</v>
      </c>
      <c r="C28" s="647">
        <v>0</v>
      </c>
      <c r="D28" s="647">
        <v>0</v>
      </c>
      <c r="E28" s="647">
        <v>0</v>
      </c>
      <c r="F28" s="647">
        <v>0</v>
      </c>
      <c r="G28" s="647">
        <v>0</v>
      </c>
      <c r="H28" s="647">
        <v>0</v>
      </c>
      <c r="I28" s="647">
        <v>0</v>
      </c>
      <c r="J28" s="647">
        <v>0</v>
      </c>
      <c r="K28" s="647">
        <v>0</v>
      </c>
      <c r="L28" s="647">
        <v>0</v>
      </c>
      <c r="M28" s="646">
        <v>0</v>
      </c>
      <c r="N28" s="646">
        <f>SUM(B28:M28)</f>
        <v>35794.32</v>
      </c>
      <c r="O28" s="438">
        <f>1608647+N28+356774</f>
        <v>2001215.32</v>
      </c>
      <c r="P28" s="439">
        <v>3794000</v>
      </c>
      <c r="Q28" s="437">
        <v>0</v>
      </c>
      <c r="R28" s="403">
        <f t="shared" si="6"/>
        <v>0.5274684554559832</v>
      </c>
      <c r="S28" s="417"/>
      <c r="T28" s="418"/>
      <c r="U28" s="418"/>
      <c r="V28" s="419"/>
    </row>
    <row r="29" spans="1:22">
      <c r="A29" s="243" t="s">
        <v>186</v>
      </c>
      <c r="B29" s="440">
        <v>8382.92</v>
      </c>
      <c r="C29" s="441">
        <v>0</v>
      </c>
      <c r="D29" s="441">
        <v>0</v>
      </c>
      <c r="E29" s="441">
        <v>0</v>
      </c>
      <c r="F29" s="441">
        <v>0</v>
      </c>
      <c r="G29" s="441">
        <v>0</v>
      </c>
      <c r="H29" s="441">
        <v>0</v>
      </c>
      <c r="I29" s="441">
        <v>0</v>
      </c>
      <c r="J29" s="441">
        <v>0</v>
      </c>
      <c r="K29" s="441">
        <v>0</v>
      </c>
      <c r="L29" s="441">
        <v>0</v>
      </c>
      <c r="M29" s="650">
        <v>0</v>
      </c>
      <c r="N29" s="646">
        <f>SUM(B29:M29)</f>
        <v>8382.92</v>
      </c>
      <c r="O29" s="438">
        <f>982723+N29+126759</f>
        <v>1117864.92</v>
      </c>
      <c r="P29" s="437">
        <v>11267000</v>
      </c>
      <c r="Q29" s="437">
        <v>0</v>
      </c>
      <c r="R29" s="403">
        <f t="shared" si="6"/>
        <v>9.9215844501641962E-2</v>
      </c>
      <c r="S29" s="417"/>
      <c r="T29" s="418"/>
      <c r="U29" s="418"/>
      <c r="V29" s="419"/>
    </row>
    <row r="30" spans="1:22">
      <c r="A30" s="583" t="s">
        <v>187</v>
      </c>
      <c r="B30" s="440">
        <f t="shared" ref="B30:I30" si="7">SUM(B27:B29)</f>
        <v>69600.06</v>
      </c>
      <c r="C30" s="441">
        <f t="shared" si="7"/>
        <v>0</v>
      </c>
      <c r="D30" s="441">
        <f t="shared" si="7"/>
        <v>0</v>
      </c>
      <c r="E30" s="441">
        <f>SUM(E27:E29)</f>
        <v>0</v>
      </c>
      <c r="F30" s="444">
        <f t="shared" si="7"/>
        <v>0</v>
      </c>
      <c r="G30" s="441">
        <f t="shared" si="7"/>
        <v>0</v>
      </c>
      <c r="H30" s="444">
        <f t="shared" si="7"/>
        <v>0</v>
      </c>
      <c r="I30" s="444">
        <f t="shared" si="7"/>
        <v>0</v>
      </c>
      <c r="J30" s="444">
        <f>SUM(J27:J29)</f>
        <v>0</v>
      </c>
      <c r="K30" s="444">
        <f>SUM(K27:K29)</f>
        <v>0</v>
      </c>
      <c r="L30" s="444">
        <f>SUM(L27:L29)</f>
        <v>0</v>
      </c>
      <c r="M30" s="444">
        <f t="shared" ref="M30:Q30" si="8">SUM(M27:M29)</f>
        <v>0</v>
      </c>
      <c r="N30" s="443">
        <f t="shared" si="8"/>
        <v>69600.06</v>
      </c>
      <c r="O30" s="443">
        <f t="shared" si="8"/>
        <v>4914507.0600000005</v>
      </c>
      <c r="P30" s="442">
        <f>SUM(P27:P29)</f>
        <v>18544000</v>
      </c>
      <c r="Q30" s="443">
        <f t="shared" si="8"/>
        <v>0</v>
      </c>
      <c r="R30" s="405">
        <f>O30/P30</f>
        <v>0.26501871548748923</v>
      </c>
      <c r="S30" s="417"/>
      <c r="T30" s="418"/>
      <c r="U30" s="418"/>
      <c r="V30" s="419"/>
    </row>
    <row r="31" spans="1:22">
      <c r="A31" s="240"/>
      <c r="B31" s="436"/>
      <c r="C31" s="438"/>
      <c r="D31" s="438"/>
      <c r="E31" s="438"/>
      <c r="F31" s="370"/>
      <c r="G31" s="438"/>
      <c r="H31" s="370"/>
      <c r="I31" s="370"/>
      <c r="J31" s="370"/>
      <c r="K31" s="370"/>
      <c r="L31" s="370"/>
      <c r="M31" s="370"/>
      <c r="N31" s="437"/>
      <c r="O31" s="437"/>
      <c r="P31" s="439"/>
      <c r="Q31" s="437"/>
      <c r="R31" s="403"/>
      <c r="S31" s="417"/>
      <c r="T31" s="418"/>
      <c r="U31" s="418"/>
      <c r="V31" s="419"/>
    </row>
    <row r="32" spans="1:22">
      <c r="A32" s="239" t="s">
        <v>188</v>
      </c>
      <c r="B32" s="436"/>
      <c r="C32" s="438"/>
      <c r="D32" s="438"/>
      <c r="E32" s="438"/>
      <c r="F32" s="370"/>
      <c r="G32" s="438"/>
      <c r="H32" s="370"/>
      <c r="I32" s="370"/>
      <c r="J32" s="370"/>
      <c r="K32" s="370"/>
      <c r="L32" s="370"/>
      <c r="M32" s="370"/>
      <c r="N32" s="437"/>
      <c r="O32" s="437"/>
      <c r="P32" s="439"/>
      <c r="Q32" s="437"/>
      <c r="R32" s="403"/>
      <c r="S32" s="417"/>
      <c r="T32" s="418"/>
      <c r="U32" s="418"/>
      <c r="V32" s="419"/>
    </row>
    <row r="33" spans="1:22">
      <c r="A33" s="240" t="s">
        <v>189</v>
      </c>
      <c r="B33" s="586">
        <v>0</v>
      </c>
      <c r="C33" s="648">
        <v>0</v>
      </c>
      <c r="D33" s="648">
        <v>0</v>
      </c>
      <c r="E33" s="648">
        <v>0</v>
      </c>
      <c r="F33" s="648">
        <v>0</v>
      </c>
      <c r="G33" s="648">
        <v>0</v>
      </c>
      <c r="H33" s="648">
        <v>0</v>
      </c>
      <c r="I33" s="648">
        <v>0</v>
      </c>
      <c r="J33" s="648">
        <v>0</v>
      </c>
      <c r="K33" s="648">
        <v>0</v>
      </c>
      <c r="L33" s="648">
        <v>0</v>
      </c>
      <c r="M33" s="649">
        <v>0</v>
      </c>
      <c r="N33" s="646">
        <f>SUM(B33:M33)</f>
        <v>0</v>
      </c>
      <c r="O33" s="438">
        <f>8111.66+N33</f>
        <v>8111.66</v>
      </c>
      <c r="P33" s="439">
        <v>2507000</v>
      </c>
      <c r="Q33" s="437">
        <v>0</v>
      </c>
      <c r="R33" s="403">
        <f t="shared" ref="R33:R37" si="9">+O33/P33</f>
        <v>3.2356043079377742E-3</v>
      </c>
      <c r="S33" s="417"/>
      <c r="T33" s="418"/>
      <c r="U33" s="418"/>
      <c r="V33" s="419"/>
    </row>
    <row r="34" spans="1:22">
      <c r="A34" s="240" t="s">
        <v>231</v>
      </c>
      <c r="B34" s="436">
        <v>52804.73</v>
      </c>
      <c r="C34" s="647">
        <v>0</v>
      </c>
      <c r="D34" s="647">
        <v>0</v>
      </c>
      <c r="E34" s="647">
        <v>0</v>
      </c>
      <c r="F34" s="647">
        <v>0</v>
      </c>
      <c r="G34" s="647">
        <v>0</v>
      </c>
      <c r="H34" s="647">
        <v>0</v>
      </c>
      <c r="I34" s="647">
        <v>0</v>
      </c>
      <c r="J34" s="647">
        <v>0</v>
      </c>
      <c r="K34" s="647">
        <v>0</v>
      </c>
      <c r="L34" s="647">
        <v>0</v>
      </c>
      <c r="M34" s="646">
        <v>0</v>
      </c>
      <c r="N34" s="646">
        <f>SUM(B34:M34)</f>
        <v>52804.73</v>
      </c>
      <c r="O34" s="438">
        <f>63741+N34+132654</f>
        <v>249199.73</v>
      </c>
      <c r="P34" s="437">
        <v>500000</v>
      </c>
      <c r="Q34" s="437">
        <v>0</v>
      </c>
      <c r="R34" s="403">
        <f t="shared" si="9"/>
        <v>0.49839946000000002</v>
      </c>
      <c r="S34" s="417"/>
      <c r="T34" s="418"/>
      <c r="U34" s="418"/>
      <c r="V34" s="419"/>
    </row>
    <row r="35" spans="1:22">
      <c r="A35" s="240" t="s">
        <v>310</v>
      </c>
      <c r="B35" s="436">
        <v>0</v>
      </c>
      <c r="C35" s="647">
        <v>0</v>
      </c>
      <c r="D35" s="647">
        <v>0</v>
      </c>
      <c r="E35" s="647">
        <v>0</v>
      </c>
      <c r="F35" s="647">
        <v>0</v>
      </c>
      <c r="G35" s="647">
        <v>0</v>
      </c>
      <c r="H35" s="647">
        <v>0</v>
      </c>
      <c r="I35" s="647">
        <v>0</v>
      </c>
      <c r="J35" s="647">
        <v>0</v>
      </c>
      <c r="K35" s="647">
        <v>0</v>
      </c>
      <c r="L35" s="647">
        <v>0</v>
      </c>
      <c r="M35" s="646">
        <v>0</v>
      </c>
      <c r="N35" s="646">
        <f>SUM(B35:M35)</f>
        <v>0</v>
      </c>
      <c r="O35" s="438">
        <f>N35+19578</f>
        <v>19578</v>
      </c>
      <c r="P35" s="437">
        <v>708000</v>
      </c>
      <c r="Q35" s="437">
        <v>0</v>
      </c>
      <c r="R35" s="403">
        <f>+O35/P35</f>
        <v>2.7652542372881356E-2</v>
      </c>
      <c r="S35" s="417"/>
      <c r="T35" s="418"/>
      <c r="U35" s="418"/>
      <c r="V35" s="419"/>
    </row>
    <row r="36" spans="1:22">
      <c r="A36" s="250" t="s">
        <v>311</v>
      </c>
      <c r="B36" s="436">
        <v>0</v>
      </c>
      <c r="C36" s="647">
        <v>0</v>
      </c>
      <c r="D36" s="647">
        <v>0</v>
      </c>
      <c r="E36" s="647">
        <v>0</v>
      </c>
      <c r="F36" s="647">
        <v>0</v>
      </c>
      <c r="G36" s="647">
        <v>0</v>
      </c>
      <c r="H36" s="647">
        <v>0</v>
      </c>
      <c r="I36" s="647">
        <v>0</v>
      </c>
      <c r="J36" s="647">
        <v>0</v>
      </c>
      <c r="K36" s="647">
        <v>0</v>
      </c>
      <c r="L36" s="647">
        <v>0</v>
      </c>
      <c r="M36" s="646">
        <v>0</v>
      </c>
      <c r="N36" s="646">
        <f>SUM(B36:M36)</f>
        <v>0</v>
      </c>
      <c r="O36" s="438">
        <f>615021+N36+9563</f>
        <v>624584</v>
      </c>
      <c r="P36" s="439">
        <v>2148000</v>
      </c>
      <c r="Q36" s="437">
        <v>0</v>
      </c>
      <c r="R36" s="403">
        <f t="shared" si="9"/>
        <v>0.29077467411545621</v>
      </c>
      <c r="S36" s="417"/>
      <c r="T36" s="418"/>
      <c r="U36" s="418"/>
      <c r="V36" s="419"/>
    </row>
    <row r="37" spans="1:22">
      <c r="A37" s="251" t="s">
        <v>190</v>
      </c>
      <c r="B37" s="440">
        <v>0</v>
      </c>
      <c r="C37" s="441">
        <v>0</v>
      </c>
      <c r="D37" s="441">
        <v>0</v>
      </c>
      <c r="E37" s="441">
        <v>0</v>
      </c>
      <c r="F37" s="441">
        <v>0</v>
      </c>
      <c r="G37" s="441">
        <v>0</v>
      </c>
      <c r="H37" s="441">
        <v>0</v>
      </c>
      <c r="I37" s="441">
        <v>0</v>
      </c>
      <c r="J37" s="441">
        <v>0</v>
      </c>
      <c r="K37" s="441">
        <v>0</v>
      </c>
      <c r="L37" s="441">
        <v>0</v>
      </c>
      <c r="M37" s="650">
        <v>0</v>
      </c>
      <c r="N37" s="646">
        <f>SUM(B37:M37)</f>
        <v>0</v>
      </c>
      <c r="O37" s="438">
        <f>36789+N37</f>
        <v>36789</v>
      </c>
      <c r="P37" s="437">
        <v>340000</v>
      </c>
      <c r="Q37" s="437">
        <v>0</v>
      </c>
      <c r="R37" s="403">
        <f t="shared" si="9"/>
        <v>0.10820294117647059</v>
      </c>
      <c r="S37" s="417"/>
      <c r="T37" s="418"/>
      <c r="U37" s="418"/>
      <c r="V37" s="419"/>
    </row>
    <row r="38" spans="1:22">
      <c r="A38" s="583" t="s">
        <v>191</v>
      </c>
      <c r="B38" s="440">
        <f t="shared" ref="B38:Q38" si="10">SUM(B33:B37)</f>
        <v>52804.73</v>
      </c>
      <c r="C38" s="441">
        <f t="shared" si="10"/>
        <v>0</v>
      </c>
      <c r="D38" s="441">
        <f t="shared" si="10"/>
        <v>0</v>
      </c>
      <c r="E38" s="441">
        <f t="shared" si="10"/>
        <v>0</v>
      </c>
      <c r="F38" s="441">
        <f t="shared" si="10"/>
        <v>0</v>
      </c>
      <c r="G38" s="441">
        <f t="shared" si="10"/>
        <v>0</v>
      </c>
      <c r="H38" s="441">
        <f t="shared" si="10"/>
        <v>0</v>
      </c>
      <c r="I38" s="441">
        <f t="shared" si="10"/>
        <v>0</v>
      </c>
      <c r="J38" s="441">
        <f t="shared" si="10"/>
        <v>0</v>
      </c>
      <c r="K38" s="441">
        <f t="shared" si="10"/>
        <v>0</v>
      </c>
      <c r="L38" s="441">
        <f t="shared" si="10"/>
        <v>0</v>
      </c>
      <c r="M38" s="441">
        <f t="shared" si="10"/>
        <v>0</v>
      </c>
      <c r="N38" s="443">
        <f>SUM(N33:N37)</f>
        <v>52804.73</v>
      </c>
      <c r="O38" s="443">
        <f>SUM(O33:O37)</f>
        <v>938262.39</v>
      </c>
      <c r="P38" s="442">
        <f t="shared" si="10"/>
        <v>6203000</v>
      </c>
      <c r="Q38" s="443">
        <f t="shared" si="10"/>
        <v>0</v>
      </c>
      <c r="R38" s="405">
        <f>O38/P38</f>
        <v>0.15125945349024666</v>
      </c>
      <c r="S38" s="417"/>
      <c r="T38" s="418"/>
      <c r="U38" s="418"/>
      <c r="V38" s="419"/>
    </row>
    <row r="39" spans="1:22">
      <c r="A39" s="240"/>
      <c r="B39" s="436"/>
      <c r="C39" s="438"/>
      <c r="D39" s="438"/>
      <c r="E39" s="438"/>
      <c r="F39" s="370"/>
      <c r="G39" s="438"/>
      <c r="H39" s="370"/>
      <c r="I39" s="370"/>
      <c r="J39" s="370"/>
      <c r="K39" s="370"/>
      <c r="L39" s="370"/>
      <c r="M39" s="370"/>
      <c r="N39" s="437"/>
      <c r="O39" s="437"/>
      <c r="P39" s="439"/>
      <c r="Q39" s="437"/>
      <c r="R39" s="403"/>
      <c r="S39" s="417"/>
      <c r="T39" s="418"/>
      <c r="U39" s="418"/>
      <c r="V39" s="419"/>
    </row>
    <row r="40" spans="1:22">
      <c r="A40" s="239" t="s">
        <v>192</v>
      </c>
      <c r="B40" s="436"/>
      <c r="C40" s="438"/>
      <c r="D40" s="438"/>
      <c r="E40" s="438"/>
      <c r="F40" s="370"/>
      <c r="G40" s="438"/>
      <c r="H40" s="370"/>
      <c r="I40" s="370"/>
      <c r="J40" s="370"/>
      <c r="K40" s="370"/>
      <c r="L40" s="370"/>
      <c r="M40" s="370"/>
      <c r="N40" s="437"/>
      <c r="O40" s="437"/>
      <c r="P40" s="439"/>
      <c r="Q40" s="437"/>
      <c r="R40" s="403"/>
      <c r="S40" s="417"/>
      <c r="T40" s="418"/>
      <c r="U40" s="418"/>
      <c r="V40" s="419"/>
    </row>
    <row r="41" spans="1:22">
      <c r="A41" s="240" t="s">
        <v>193</v>
      </c>
      <c r="B41" s="584">
        <v>43.29</v>
      </c>
      <c r="C41" s="584">
        <v>0</v>
      </c>
      <c r="D41" s="585">
        <v>0</v>
      </c>
      <c r="E41" s="585">
        <v>0</v>
      </c>
      <c r="F41" s="585">
        <v>0</v>
      </c>
      <c r="G41" s="585">
        <v>0</v>
      </c>
      <c r="H41" s="585">
        <v>0</v>
      </c>
      <c r="I41" s="585">
        <v>0</v>
      </c>
      <c r="J41" s="585">
        <v>0</v>
      </c>
      <c r="K41" s="585">
        <v>0</v>
      </c>
      <c r="L41" s="585">
        <v>0</v>
      </c>
      <c r="M41" s="651">
        <v>0</v>
      </c>
      <c r="N41" s="646">
        <f>SUM(B41:M41)</f>
        <v>43.29</v>
      </c>
      <c r="O41" s="438">
        <f>2744778+N41+680796</f>
        <v>3425617.29</v>
      </c>
      <c r="P41" s="439">
        <v>4502000</v>
      </c>
      <c r="Q41" s="437">
        <v>0</v>
      </c>
      <c r="R41" s="403">
        <f t="shared" ref="R41" si="11">+O41/P41</f>
        <v>0.76091010439804529</v>
      </c>
      <c r="S41" s="417"/>
      <c r="T41" s="418"/>
      <c r="U41" s="418"/>
      <c r="V41" s="419"/>
    </row>
    <row r="42" spans="1:22">
      <c r="A42" s="583" t="s">
        <v>194</v>
      </c>
      <c r="B42" s="440">
        <f t="shared" ref="B42:N42" si="12">SUM(B41:B41)</f>
        <v>43.29</v>
      </c>
      <c r="C42" s="441">
        <f t="shared" si="12"/>
        <v>0</v>
      </c>
      <c r="D42" s="441">
        <f t="shared" si="12"/>
        <v>0</v>
      </c>
      <c r="E42" s="441">
        <f t="shared" si="12"/>
        <v>0</v>
      </c>
      <c r="F42" s="444">
        <f t="shared" si="12"/>
        <v>0</v>
      </c>
      <c r="G42" s="441">
        <f t="shared" si="12"/>
        <v>0</v>
      </c>
      <c r="H42" s="444">
        <f t="shared" si="12"/>
        <v>0</v>
      </c>
      <c r="I42" s="444">
        <f t="shared" si="12"/>
        <v>0</v>
      </c>
      <c r="J42" s="444">
        <f t="shared" si="12"/>
        <v>0</v>
      </c>
      <c r="K42" s="444">
        <f t="shared" si="12"/>
        <v>0</v>
      </c>
      <c r="L42" s="444">
        <f t="shared" si="12"/>
        <v>0</v>
      </c>
      <c r="M42" s="444">
        <f t="shared" si="12"/>
        <v>0</v>
      </c>
      <c r="N42" s="443">
        <f t="shared" si="12"/>
        <v>43.29</v>
      </c>
      <c r="O42" s="443">
        <f>O41</f>
        <v>3425617.29</v>
      </c>
      <c r="P42" s="442">
        <f>SUM(P41)</f>
        <v>4502000</v>
      </c>
      <c r="Q42" s="443">
        <f>SUM(Q41:Q41)</f>
        <v>0</v>
      </c>
      <c r="R42" s="405">
        <f>O42/P42</f>
        <v>0.76091010439804529</v>
      </c>
      <c r="S42" s="417"/>
      <c r="T42" s="418"/>
      <c r="U42" s="418"/>
      <c r="V42" s="419"/>
    </row>
    <row r="43" spans="1:22">
      <c r="A43" s="239"/>
      <c r="B43" s="436"/>
      <c r="C43" s="438"/>
      <c r="D43" s="438"/>
      <c r="E43" s="438"/>
      <c r="F43" s="370"/>
      <c r="G43" s="438"/>
      <c r="H43" s="370"/>
      <c r="I43" s="370"/>
      <c r="J43" s="370"/>
      <c r="K43" s="370"/>
      <c r="L43" s="370"/>
      <c r="M43" s="370"/>
      <c r="N43" s="437"/>
      <c r="O43" s="436"/>
      <c r="P43" s="587"/>
      <c r="Q43" s="437"/>
      <c r="R43" s="403"/>
      <c r="S43" s="417"/>
      <c r="T43" s="418"/>
      <c r="U43" s="418"/>
      <c r="V43" s="419"/>
    </row>
    <row r="44" spans="1:22">
      <c r="A44" s="239" t="s">
        <v>195</v>
      </c>
      <c r="B44" s="436"/>
      <c r="C44" s="438"/>
      <c r="D44" s="438"/>
      <c r="E44" s="438"/>
      <c r="F44" s="370"/>
      <c r="G44" s="438"/>
      <c r="H44" s="370"/>
      <c r="I44" s="370"/>
      <c r="J44" s="370"/>
      <c r="K44" s="370"/>
      <c r="L44" s="370"/>
      <c r="M44" s="370"/>
      <c r="N44" s="437"/>
      <c r="O44" s="436"/>
      <c r="P44" s="439"/>
      <c r="Q44" s="437"/>
      <c r="R44" s="403"/>
      <c r="S44" s="417"/>
      <c r="T44" s="418"/>
      <c r="U44" s="418"/>
      <c r="V44" s="419"/>
    </row>
    <row r="45" spans="1:22" ht="14.25">
      <c r="A45" s="240" t="s">
        <v>196</v>
      </c>
      <c r="B45" s="586">
        <v>34704.71</v>
      </c>
      <c r="C45" s="648">
        <v>0</v>
      </c>
      <c r="D45" s="648">
        <v>0</v>
      </c>
      <c r="E45" s="648">
        <v>0</v>
      </c>
      <c r="F45" s="648">
        <v>0</v>
      </c>
      <c r="G45" s="648">
        <v>0</v>
      </c>
      <c r="H45" s="648">
        <v>0</v>
      </c>
      <c r="I45" s="648">
        <v>0</v>
      </c>
      <c r="J45" s="648">
        <v>0</v>
      </c>
      <c r="K45" s="648">
        <v>0</v>
      </c>
      <c r="L45" s="648">
        <v>0</v>
      </c>
      <c r="M45" s="649">
        <v>0</v>
      </c>
      <c r="N45" s="646">
        <f>SUM(B45:M45)</f>
        <v>34704.71</v>
      </c>
      <c r="O45" s="438">
        <f>1537662+N45+551517</f>
        <v>2123883.71</v>
      </c>
      <c r="P45" s="445">
        <f>4095000-166000</f>
        <v>3929000</v>
      </c>
      <c r="Q45" s="437">
        <v>-166000</v>
      </c>
      <c r="R45" s="403">
        <f t="shared" ref="R45:R48" si="13">+O45/P45</f>
        <v>0.54056597353016034</v>
      </c>
      <c r="S45" s="417"/>
      <c r="T45" s="418"/>
      <c r="U45" s="418"/>
      <c r="V45" s="419"/>
    </row>
    <row r="46" spans="1:22" s="144" customFormat="1">
      <c r="A46" s="241" t="s">
        <v>312</v>
      </c>
      <c r="B46" s="436">
        <v>4184.74</v>
      </c>
      <c r="C46" s="647">
        <v>0</v>
      </c>
      <c r="D46" s="647">
        <v>0</v>
      </c>
      <c r="E46" s="647">
        <v>0</v>
      </c>
      <c r="F46" s="647">
        <v>0</v>
      </c>
      <c r="G46" s="647">
        <v>0</v>
      </c>
      <c r="H46" s="647">
        <v>0</v>
      </c>
      <c r="I46" s="647">
        <v>0</v>
      </c>
      <c r="J46" s="647">
        <v>0</v>
      </c>
      <c r="K46" s="647">
        <v>0</v>
      </c>
      <c r="L46" s="647">
        <v>0</v>
      </c>
      <c r="M46" s="646">
        <v>0</v>
      </c>
      <c r="N46" s="652">
        <f>SUM(B46:M46)</f>
        <v>4184.74</v>
      </c>
      <c r="O46" s="438">
        <f>5263321+N46+1802730</f>
        <v>7070235.7400000002</v>
      </c>
      <c r="P46" s="445">
        <f>7948000+566000</f>
        <v>8514000</v>
      </c>
      <c r="Q46" s="439">
        <v>566000</v>
      </c>
      <c r="R46" s="407">
        <f t="shared" si="13"/>
        <v>0.83042468170072825</v>
      </c>
      <c r="S46" s="417"/>
      <c r="T46" s="418"/>
      <c r="U46" s="418"/>
      <c r="V46" s="419"/>
    </row>
    <row r="47" spans="1:22" ht="14.25">
      <c r="A47" s="240" t="s">
        <v>313</v>
      </c>
      <c r="B47" s="436">
        <v>-9539.8700000000008</v>
      </c>
      <c r="C47" s="647">
        <v>0</v>
      </c>
      <c r="D47" s="647">
        <v>0</v>
      </c>
      <c r="E47" s="647">
        <v>0</v>
      </c>
      <c r="F47" s="647">
        <v>0</v>
      </c>
      <c r="G47" s="647">
        <v>0</v>
      </c>
      <c r="H47" s="647">
        <v>0</v>
      </c>
      <c r="I47" s="647">
        <v>0</v>
      </c>
      <c r="J47" s="647">
        <v>0</v>
      </c>
      <c r="K47" s="647">
        <v>0</v>
      </c>
      <c r="L47" s="647">
        <v>0</v>
      </c>
      <c r="M47" s="646">
        <v>0</v>
      </c>
      <c r="N47" s="646">
        <f>SUM(B47:M47)</f>
        <v>-9539.8700000000008</v>
      </c>
      <c r="O47" s="438">
        <f>2125875+N47+794038</f>
        <v>2910373.13</v>
      </c>
      <c r="P47" s="446">
        <f>5600600-400000</f>
        <v>5200600</v>
      </c>
      <c r="Q47" s="437">
        <v>-400000</v>
      </c>
      <c r="R47" s="403">
        <f t="shared" si="13"/>
        <v>0.55962256854978265</v>
      </c>
      <c r="S47" s="417"/>
      <c r="T47" s="418"/>
      <c r="U47" s="418"/>
      <c r="V47" s="419"/>
    </row>
    <row r="48" spans="1:22">
      <c r="A48" s="240" t="s">
        <v>198</v>
      </c>
      <c r="B48" s="440">
        <v>0</v>
      </c>
      <c r="C48" s="441">
        <v>0</v>
      </c>
      <c r="D48" s="441">
        <v>0</v>
      </c>
      <c r="E48" s="441">
        <v>0</v>
      </c>
      <c r="F48" s="441">
        <v>0</v>
      </c>
      <c r="G48" s="441">
        <v>0</v>
      </c>
      <c r="H48" s="441">
        <v>0</v>
      </c>
      <c r="I48" s="441">
        <v>0</v>
      </c>
      <c r="J48" s="441">
        <v>0</v>
      </c>
      <c r="K48" s="441">
        <v>0</v>
      </c>
      <c r="L48" s="441">
        <v>0</v>
      </c>
      <c r="M48" s="650">
        <v>0</v>
      </c>
      <c r="N48" s="646">
        <f>SUM(B48:M48)</f>
        <v>0</v>
      </c>
      <c r="O48" s="438">
        <f>239456+N48+358515</f>
        <v>597971</v>
      </c>
      <c r="P48" s="447">
        <v>1000000</v>
      </c>
      <c r="Q48" s="437">
        <v>0</v>
      </c>
      <c r="R48" s="403">
        <f t="shared" si="13"/>
        <v>0.59797100000000003</v>
      </c>
      <c r="S48" s="417"/>
      <c r="T48" s="418"/>
      <c r="U48" s="418"/>
      <c r="V48" s="419"/>
    </row>
    <row r="49" spans="1:22">
      <c r="A49" s="583" t="s">
        <v>199</v>
      </c>
      <c r="B49" s="440">
        <f>SUM(B45:B48)</f>
        <v>29349.579999999994</v>
      </c>
      <c r="C49" s="441">
        <f t="shared" ref="C49:M49" si="14">SUM(C45:C48)</f>
        <v>0</v>
      </c>
      <c r="D49" s="441">
        <f t="shared" si="14"/>
        <v>0</v>
      </c>
      <c r="E49" s="441">
        <f t="shared" si="14"/>
        <v>0</v>
      </c>
      <c r="F49" s="441">
        <f t="shared" si="14"/>
        <v>0</v>
      </c>
      <c r="G49" s="441">
        <f>SUM(G45:G48)</f>
        <v>0</v>
      </c>
      <c r="H49" s="441">
        <f t="shared" si="14"/>
        <v>0</v>
      </c>
      <c r="I49" s="441">
        <f t="shared" si="14"/>
        <v>0</v>
      </c>
      <c r="J49" s="441">
        <f t="shared" si="14"/>
        <v>0</v>
      </c>
      <c r="K49" s="441">
        <f t="shared" si="14"/>
        <v>0</v>
      </c>
      <c r="L49" s="441">
        <f t="shared" si="14"/>
        <v>0</v>
      </c>
      <c r="M49" s="441">
        <f t="shared" si="14"/>
        <v>0</v>
      </c>
      <c r="N49" s="443">
        <f>N48+N47+N46+N45</f>
        <v>29349.579999999998</v>
      </c>
      <c r="O49" s="443">
        <f>SUM(O45:O48)</f>
        <v>12702463.579999998</v>
      </c>
      <c r="P49" s="442">
        <f>SUM(P45:P48)</f>
        <v>18643600</v>
      </c>
      <c r="Q49" s="443">
        <f>SUM(Q45:Q48)</f>
        <v>0</v>
      </c>
      <c r="R49" s="405">
        <f>O49/P49</f>
        <v>0.68133105087000356</v>
      </c>
      <c r="S49" s="417"/>
      <c r="T49" s="418"/>
      <c r="U49" s="418"/>
      <c r="V49" s="418"/>
    </row>
    <row r="50" spans="1:22">
      <c r="A50" s="239"/>
      <c r="B50" s="436"/>
      <c r="C50" s="438"/>
      <c r="D50" s="438"/>
      <c r="E50" s="438"/>
      <c r="F50" s="370"/>
      <c r="G50" s="438"/>
      <c r="H50" s="370"/>
      <c r="I50" s="370"/>
      <c r="J50" s="370"/>
      <c r="K50" s="370"/>
      <c r="L50" s="370"/>
      <c r="M50" s="370"/>
      <c r="N50" s="437"/>
      <c r="O50" s="437"/>
      <c r="P50" s="439"/>
      <c r="Q50" s="437"/>
      <c r="R50" s="403"/>
      <c r="S50" s="417"/>
      <c r="T50" s="418"/>
      <c r="U50" s="418"/>
      <c r="V50" s="418"/>
    </row>
    <row r="51" spans="1:22" ht="15" customHeight="1">
      <c r="A51" s="588" t="s">
        <v>200</v>
      </c>
      <c r="B51" s="584">
        <f>B49+B42+B38+B30+B24+B20+B16</f>
        <v>278204.06</v>
      </c>
      <c r="C51" s="585">
        <f>C49+C42+C38+C30+C24+C20+C16</f>
        <v>0</v>
      </c>
      <c r="D51" s="585">
        <f t="shared" ref="D51:M51" si="15">D49+D42+D38+D30+D24+D20+D16</f>
        <v>0</v>
      </c>
      <c r="E51" s="585">
        <f t="shared" si="15"/>
        <v>0</v>
      </c>
      <c r="F51" s="585">
        <f t="shared" si="15"/>
        <v>0</v>
      </c>
      <c r="G51" s="585">
        <f t="shared" si="15"/>
        <v>0</v>
      </c>
      <c r="H51" s="585">
        <f t="shared" si="15"/>
        <v>0</v>
      </c>
      <c r="I51" s="585">
        <f t="shared" si="15"/>
        <v>0</v>
      </c>
      <c r="J51" s="585">
        <f t="shared" si="15"/>
        <v>0</v>
      </c>
      <c r="K51" s="585">
        <f t="shared" si="15"/>
        <v>0</v>
      </c>
      <c r="L51" s="585">
        <f t="shared" si="15"/>
        <v>0</v>
      </c>
      <c r="M51" s="585">
        <f t="shared" si="15"/>
        <v>0</v>
      </c>
      <c r="N51" s="443">
        <f>N49+N42+N38+N30+N24+N20+N16</f>
        <v>278204.06</v>
      </c>
      <c r="O51" s="443">
        <f>O49+O42+O38+O30+O24+O20+O16</f>
        <v>35090058.719999999</v>
      </c>
      <c r="P51" s="589">
        <f>P49+P42+P38+P30+P24+P20+P16</f>
        <v>83088102</v>
      </c>
      <c r="Q51" s="589">
        <f>Q16+Q30+Q49</f>
        <v>0</v>
      </c>
      <c r="R51" s="405">
        <f>O51/P51</f>
        <v>0.42232350812394293</v>
      </c>
      <c r="S51" s="417"/>
      <c r="T51" s="418"/>
      <c r="U51" s="418"/>
      <c r="V51" s="419"/>
    </row>
    <row r="52" spans="1:22" ht="15" customHeight="1">
      <c r="A52" s="590"/>
      <c r="B52" s="371"/>
      <c r="C52" s="370"/>
      <c r="D52" s="370"/>
      <c r="E52" s="370"/>
      <c r="F52" s="370"/>
      <c r="G52" s="372"/>
      <c r="H52" s="370"/>
      <c r="I52" s="370"/>
      <c r="J52" s="370"/>
      <c r="K52" s="370"/>
      <c r="L52" s="370"/>
      <c r="M52" s="370"/>
      <c r="N52" s="370"/>
      <c r="O52" s="370"/>
      <c r="P52" s="370" t="s">
        <v>56</v>
      </c>
      <c r="Q52" s="370"/>
      <c r="R52" s="401"/>
      <c r="S52" s="417"/>
      <c r="T52" s="418"/>
      <c r="U52" s="418"/>
      <c r="V52" s="418"/>
    </row>
    <row r="53" spans="1:22" ht="10.5" customHeight="1" thickBot="1">
      <c r="A53" s="149"/>
      <c r="B53" s="147"/>
      <c r="C53" s="106"/>
      <c r="D53" s="106"/>
      <c r="E53" s="106"/>
      <c r="F53" s="106"/>
      <c r="G53" s="106"/>
      <c r="H53" s="106"/>
      <c r="I53" s="106"/>
      <c r="J53" s="106"/>
      <c r="K53" s="106"/>
      <c r="L53" s="106"/>
      <c r="M53" s="106"/>
      <c r="N53" s="106"/>
      <c r="O53" s="106"/>
      <c r="P53" s="107"/>
      <c r="Q53" s="107"/>
      <c r="R53" s="235"/>
    </row>
    <row r="54" spans="1:22">
      <c r="A54" s="144"/>
      <c r="G54" s="195"/>
      <c r="P54" s="195" t="s">
        <v>56</v>
      </c>
    </row>
    <row r="55" spans="1:22" ht="15">
      <c r="A55" s="208" t="s">
        <v>67</v>
      </c>
      <c r="B55" s="144"/>
      <c r="N55" s="270"/>
      <c r="P55" s="98" t="s">
        <v>56</v>
      </c>
    </row>
    <row r="56" spans="1:22" ht="14.25">
      <c r="A56" s="631" t="s">
        <v>314</v>
      </c>
    </row>
    <row r="57" spans="1:22" ht="16.5">
      <c r="A57" s="249" t="s">
        <v>315</v>
      </c>
    </row>
    <row r="59" spans="1:22" ht="15">
      <c r="A59" s="181" t="s">
        <v>77</v>
      </c>
    </row>
  </sheetData>
  <printOptions horizontalCentered="1"/>
  <pageMargins left="0" right="0" top="0.55000000000000004" bottom="0.17" header="0.3" footer="0.15"/>
  <pageSetup paperSize="5" scale="42"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3" ma:contentTypeDescription="Create a new document." ma:contentTypeScope="" ma:versionID="f03f3fb50594f1ca4be9b67cacc566f6">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b63f42fbf8a6295edfde7bedbafa4ccd"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7RCVYNPDDY4V-1526832976-135</_dlc_DocId>
    <_dlc_DocIdUrl xmlns="9bf079a2-8838-46e4-a25e-754293e27338">
      <Url>https://sempra.sharepoint.com/teams/sdgecp/po/drps/_layouts/15/DocIdRedir.aspx?ID=7RCVYNPDDY4V-1526832976-135</Url>
      <Description>7RCVYNPDDY4V-1526832976-135</Description>
    </_dlc_DocIdUrl>
    <SharedWithUsers xmlns="9bf079a2-8838-46e4-a25e-754293e27338">
      <UserInfo>
        <DisplayName>Valdivieso, Guillermo</DisplayName>
        <AccountId>212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3F042AA-8501-43B8-A0B2-A6DDA6F37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CE5A5-034A-44C5-96B1-1FD952A1C46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bf079a2-8838-46e4-a25e-754293e27338"/>
    <ds:schemaRef ds:uri="http://purl.org/dc/elements/1.1/"/>
    <ds:schemaRef ds:uri="http://schemas.microsoft.com/office/2006/metadata/properties"/>
    <ds:schemaRef ds:uri="3186f035-0cdb-442a-b3b5-e1bf8686ba54"/>
    <ds:schemaRef ds:uri="http://www.w3.org/XML/1998/namespace"/>
    <ds:schemaRef ds:uri="http://purl.org/dc/dcmitype/"/>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4.xml><?xml version="1.0" encoding="utf-8"?>
<ds:datastoreItem xmlns:ds="http://schemas.openxmlformats.org/officeDocument/2006/customXml" ds:itemID="{680486D6-920A-4B96-82F8-54628C0563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Business Unit Reporting</vt:lpstr>
      <vt:lpstr>Program MW </vt:lpstr>
      <vt:lpstr>Ex ante LI &amp; Eligibility Stats</vt:lpstr>
      <vt:lpstr>Ex post LI &amp; Eligibility Stats</vt:lpstr>
      <vt:lpstr>TA-TI Distribution@</vt:lpstr>
      <vt:lpstr>Event Summary</vt:lpstr>
      <vt:lpstr>Auto DR (TI) &amp; Tech Deployment</vt:lpstr>
      <vt:lpstr>Marketing</vt:lpstr>
      <vt:lpstr>DRP Expenditures</vt:lpstr>
      <vt:lpstr>Fund Shift Log</vt:lpstr>
      <vt:lpstr>SDGE Costs - AMDRMA Balance</vt:lpstr>
      <vt:lpstr>SDGE Costs -GRC </vt:lpstr>
      <vt:lpstr>SDGE Costs -DPDRMA</vt:lpstr>
      <vt:lpstr>SDGE Costs -ELRP</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-ELRP'!Print_Area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dcterms:created xsi:type="dcterms:W3CDTF">2013-01-03T17:03:43Z</dcterms:created>
  <dcterms:modified xsi:type="dcterms:W3CDTF">2022-02-18T22:29:00Z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83d991ac-f9b7-4473-9c77-98317a0f8682</vt:lpwstr>
  </property>
  <property fmtid="{D5CDD505-2E9C-101B-9397-08002B2CF9AE}" pid="8" name="SharedWithUsers">
    <vt:lpwstr>212;#Valdivieso, Guillermo</vt:lpwstr>
  </property>
</Properties>
</file>