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ILP/01-January/"/>
    </mc:Choice>
  </mc:AlternateContent>
  <xr:revisionPtr revIDLastSave="24" documentId="8_{1E3F6602-CC12-44FF-AEF5-3B94300920D8}" xr6:coauthVersionLast="47" xr6:coauthVersionMax="47" xr10:uidLastSave="{A57BBF45-69C1-4D5B-9562-ED16C56FDB13}"/>
  <bookViews>
    <workbookView xWindow="16080" yWindow="-120" windowWidth="29040" windowHeight="15840" tabRatio="81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Incentives 2023" sheetId="93" r:id="rId11"/>
    <sheet name="Incentives 2018-22" sheetId="49" r:id="rId12"/>
    <sheet name="2022 ILP Incent Carryover" sheetId="59" r:id="rId13"/>
    <sheet name="ME&amp;O Actual Expenditures" sheetId="67" r:id="rId14"/>
    <sheet name="Fund Shift Log 2022" sheetId="50" r:id="rId15"/>
    <sheet name="DATAValid" sheetId="7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9">'[1]Cost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2">#REF!</definedName>
    <definedName name="_DAT1" localSheetId="7">#REF!</definedName>
    <definedName name="_DAT1" localSheetId="6">#REF!</definedName>
    <definedName name="_DAT1" localSheetId="9">#REF!</definedName>
    <definedName name="_DAT1" localSheetId="11">#REF!</definedName>
    <definedName name="_DAT1" localSheetId="10">#REF!</definedName>
    <definedName name="_DAT1" localSheetId="13">#REF!</definedName>
    <definedName name="_DAT1" localSheetId="0">#REF!</definedName>
    <definedName name="_DAT1" localSheetId="5">#REF!</definedName>
    <definedName name="_DAT1">#REF!</definedName>
    <definedName name="_DAT10" localSheetId="8">#REF!</definedName>
    <definedName name="_DAT10" localSheetId="12">#REF!</definedName>
    <definedName name="_DAT10" localSheetId="7">#REF!</definedName>
    <definedName name="_DAT10" localSheetId="6">#REF!</definedName>
    <definedName name="_DAT10" localSheetId="9">#REF!</definedName>
    <definedName name="_DAT10" localSheetId="11">#REF!</definedName>
    <definedName name="_DAT10" localSheetId="10">#REF!</definedName>
    <definedName name="_DAT10" localSheetId="13">#REF!</definedName>
    <definedName name="_DAT10" localSheetId="0">#REF!</definedName>
    <definedName name="_DAT10" localSheetId="5">#REF!</definedName>
    <definedName name="_DAT10">#REF!</definedName>
    <definedName name="_DAT11" localSheetId="8">#REF!</definedName>
    <definedName name="_DAT11" localSheetId="12">#REF!</definedName>
    <definedName name="_DAT11" localSheetId="7">#REF!</definedName>
    <definedName name="_DAT11" localSheetId="6">#REF!</definedName>
    <definedName name="_DAT11" localSheetId="9">#REF!</definedName>
    <definedName name="_DAT11" localSheetId="11">#REF!</definedName>
    <definedName name="_DAT11" localSheetId="10">#REF!</definedName>
    <definedName name="_DAT11" localSheetId="13">#REF!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3">#REF!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3">#REF!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3">#REF!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3">#REF!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3">#REF!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3">#REF!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3">#REF!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3">#REF!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3">#REF!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3">#REF!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3">#REF!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3">#REF!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3">#REF!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3">#REF!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0" hidden="1">#REF!</definedName>
    <definedName name="_Fill" localSheetId="5" hidden="1">#REF!</definedName>
    <definedName name="_Fill" hidden="1">#REF!</definedName>
    <definedName name="_xlnm._FilterDatabase" localSheetId="9" hidden="1">'Event Summary '!$A$1:$L$16</definedName>
    <definedName name="_xlnm._FilterDatabase" localSheetId="2" hidden="1">'Program MW'!$A$32:$T$64</definedName>
    <definedName name="_PT1" localSheetId="7">#REF!</definedName>
    <definedName name="_PT1" localSheetId="6">#REF!</definedName>
    <definedName name="_PT1" localSheetId="9">#REF!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0">#REF!</definedName>
    <definedName name="_PT2" localSheetId="5">#REF!</definedName>
    <definedName name="_PT2">#REF!</definedName>
    <definedName name="_Regression_Int" hidden="1">1</definedName>
    <definedName name="aa" localSheetId="9">#REF!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2">#REF!</definedName>
    <definedName name="Achieve_GRC" localSheetId="7">#REF!</definedName>
    <definedName name="Achieve_GRC" localSheetId="6">#REF!</definedName>
    <definedName name="Achieve_GRC" localSheetId="9">#REF!</definedName>
    <definedName name="Achieve_GRC" localSheetId="11">#REF!</definedName>
    <definedName name="Achieve_GRC" localSheetId="10">#REF!</definedName>
    <definedName name="Achieve_GRC" localSheetId="13">#REF!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2">#REF!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1">#REF!</definedName>
    <definedName name="Achieve_Service_Excellenc" localSheetId="10">#REF!</definedName>
    <definedName name="Achieve_Service_Excellenc" localSheetId="13">#REF!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2">#REF!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1">#REF!</definedName>
    <definedName name="Achieve_Service_Excellence" localSheetId="10">#REF!</definedName>
    <definedName name="Achieve_Service_Excellence" localSheetId="13">#REF!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9">#REF!</definedName>
    <definedName name="chosenDay" localSheetId="2">#REF!</definedName>
    <definedName name="chosenDay" localSheetId="0">#REF!</definedName>
    <definedName name="chosenDay">#REF!</definedName>
    <definedName name="co2_table" localSheetId="9">#REF!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3">#REF!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3">#REF!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3">#REF!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3">#REF!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3">#REF!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3">#REF!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3">#REF!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3">#REF!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3">#REF!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3">#REF!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3">#REF!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3">#REF!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3">#REF!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3">#REF!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3">#REF!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3">#REF!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3">#REF!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2">#REF!</definedName>
    <definedName name="DATA6" localSheetId="7">#REF!</definedName>
    <definedName name="DATA6" localSheetId="6">#REF!</definedName>
    <definedName name="DATA6" localSheetId="9">#REF!</definedName>
    <definedName name="DATA6" localSheetId="11">#REF!</definedName>
    <definedName name="DATA6" localSheetId="10">#REF!</definedName>
    <definedName name="DATA6" localSheetId="13">#REF!</definedName>
    <definedName name="DATA6" localSheetId="0">#REF!</definedName>
    <definedName name="DATA6" localSheetId="5">#REF!</definedName>
    <definedName name="DATA6">#REF!</definedName>
    <definedName name="DATA7" localSheetId="8">#REF!</definedName>
    <definedName name="DATA7" localSheetId="12">#REF!</definedName>
    <definedName name="DATA7" localSheetId="7">#REF!</definedName>
    <definedName name="DATA7" localSheetId="6">#REF!</definedName>
    <definedName name="DATA7" localSheetId="9">#REF!</definedName>
    <definedName name="DATA7" localSheetId="11">#REF!</definedName>
    <definedName name="DATA7" localSheetId="10">#REF!</definedName>
    <definedName name="DATA7" localSheetId="13">#REF!</definedName>
    <definedName name="DATA7" localSheetId="0">#REF!</definedName>
    <definedName name="DATA7" localSheetId="5">#REF!</definedName>
    <definedName name="DATA7">#REF!</definedName>
    <definedName name="DATA8" localSheetId="8">#REF!</definedName>
    <definedName name="DATA8" localSheetId="12">#REF!</definedName>
    <definedName name="DATA8" localSheetId="7">#REF!</definedName>
    <definedName name="DATA8" localSheetId="6">#REF!</definedName>
    <definedName name="DATA8" localSheetId="9">#REF!</definedName>
    <definedName name="DATA8" localSheetId="11">#REF!</definedName>
    <definedName name="DATA8" localSheetId="10">#REF!</definedName>
    <definedName name="DATA8" localSheetId="13">#REF!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3">#REF!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2">#REF!</definedName>
    <definedName name="DREBA2012" localSheetId="7">#REF!</definedName>
    <definedName name="DREBA2012" localSheetId="6">#REF!</definedName>
    <definedName name="DREBA2012" localSheetId="9">#REF!</definedName>
    <definedName name="DREBA2012" localSheetId="14">#REF!</definedName>
    <definedName name="DREBA2012" localSheetId="11">#REF!</definedName>
    <definedName name="DREBA2012" localSheetId="10">#REF!</definedName>
    <definedName name="DREBA2012" localSheetId="13">#REF!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3">#REF!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3">#REF!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2">#REF!</definedName>
    <definedName name="Launch_Refine_Market" localSheetId="7">#REF!</definedName>
    <definedName name="Launch_Refine_Market" localSheetId="6">#REF!</definedName>
    <definedName name="Launch_Refine_Market" localSheetId="9">#REF!</definedName>
    <definedName name="Launch_Refine_Market" localSheetId="13">#REF!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3">#REF!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3">#REF!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0">#REF!</definedName>
    <definedName name="ORDERS2012" localSheetId="5">#REF!</definedName>
    <definedName name="ORDERS2012">#REF!</definedName>
    <definedName name="p" localSheetId="9"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2">'2022 ILP Incent Carryover'!$A$1:$N$24</definedName>
    <definedName name="_xlnm.Print_Area" localSheetId="1">'Cover Page'!$A$1:$K$33</definedName>
    <definedName name="_xlnm.Print_Area" localSheetId="7">'DREBA 2018-22'!$B$1:$X$68</definedName>
    <definedName name="_xlnm.Print_Area" localSheetId="6">'DREBA 2023'!$B$1:$S$63</definedName>
    <definedName name="_xlnm.Print_Area" localSheetId="9">'Event Summary '!$A$1:$L$14</definedName>
    <definedName name="_xlnm.Print_Area" localSheetId="3">'Ex Ante LI &amp; Eligibility Stats'!$A$1:$O$19</definedName>
    <definedName name="_xlnm.Print_Area" localSheetId="4">'Ex Post LI &amp; Eligibility Stats'!$A$1:$O$22</definedName>
    <definedName name="_xlnm.Print_Area" localSheetId="14">'Fund Shift Log 2022'!$A$1:$E$21</definedName>
    <definedName name="_xlnm.Print_Area" localSheetId="11">'Incentives 2018-22'!$A$1:$T$22</definedName>
    <definedName name="_xlnm.Print_Area" localSheetId="10">'Incentives 2023'!$A$1:$O$22</definedName>
    <definedName name="_xlnm.Print_Area" localSheetId="13">'ME&amp;O Actual Expenditures'!$A$1:$Q$60</definedName>
    <definedName name="_xlnm.Print_Area" localSheetId="2">'Program MW'!$A$1:$T$65</definedName>
    <definedName name="_xlnm.Print_Area" localSheetId="0">'Report Cover - Public'!$A$1:$K$40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2">#REF!</definedName>
    <definedName name="Reliability_Expectations" localSheetId="7">#REF!</definedName>
    <definedName name="Reliability_Expectations" localSheetId="6">#REF!</definedName>
    <definedName name="Reliability_Expectations" localSheetId="9">#REF!</definedName>
    <definedName name="Reliability_Expectations" localSheetId="11">#REF!</definedName>
    <definedName name="Reliability_Expectations" localSheetId="10">#REF!</definedName>
    <definedName name="Reliability_Expectations" localSheetId="13">#REF!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0">#REF!</definedName>
    <definedName name="ss">#REF!</definedName>
    <definedName name="sss" localSheetId="9" hidden="1">{"PI_Data",#N/A,TRUE,"P&amp;I Data"}</definedName>
    <definedName name="sss" hidden="1">{"PI_Data",#N/A,TRUE,"P&amp;I Data"}</definedName>
    <definedName name="Stabilization_Customer_Base" localSheetId="8">#REF!</definedName>
    <definedName name="Stabilization_Customer_Base" localSheetId="12">#REF!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1">#REF!</definedName>
    <definedName name="Stabilization_Customer_Base" localSheetId="10">#REF!</definedName>
    <definedName name="Stabilization_Customer_Base" localSheetId="13">#REF!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2">#REF!</definedName>
    <definedName name="TEST0" localSheetId="7">#REF!</definedName>
    <definedName name="TEST0" localSheetId="6">#REF!</definedName>
    <definedName name="TEST0" localSheetId="9">#REF!</definedName>
    <definedName name="TEST0" localSheetId="11">#REF!</definedName>
    <definedName name="TEST0" localSheetId="10">#REF!</definedName>
    <definedName name="TEST0" localSheetId="13">#REF!</definedName>
    <definedName name="TEST0" localSheetId="0">#REF!</definedName>
    <definedName name="TEST0" localSheetId="5">#REF!</definedName>
    <definedName name="TEST0">#REF!</definedName>
    <definedName name="TEST1" localSheetId="8">#REF!</definedName>
    <definedName name="TEST1" localSheetId="12">#REF!</definedName>
    <definedName name="TEST1" localSheetId="7">#REF!</definedName>
    <definedName name="TEST1" localSheetId="6">#REF!</definedName>
    <definedName name="TEST1" localSheetId="9">#REF!</definedName>
    <definedName name="TEST1" localSheetId="11">#REF!</definedName>
    <definedName name="TEST1" localSheetId="10">#REF!</definedName>
    <definedName name="TEST1" localSheetId="13">#REF!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3">#REF!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3">#REF!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3">#REF!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3">#REF!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3">#REF!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3">#REF!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3">#REF!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3">#REF!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3">#REF!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3">#REF!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3">#REF!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3">#REF!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3">#REF!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3">#REF!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3">#REF!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3">#REF!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3">#REF!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3">#REF!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3">#REF!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3">#REF!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3">#REF!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3">#REF!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3">#REF!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3">#REF!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3">#REF!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3">#REF!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3">#REF!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3">#REF!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3">#REF!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3">#REF!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0">#REF!</definedName>
    <definedName name="Updated" localSheetId="5">#REF!</definedName>
    <definedName name="Updated">#REF!</definedName>
    <definedName name="Valued_Service_Provider" localSheetId="8">#REF!</definedName>
    <definedName name="Valued_Service_Provider" localSheetId="12">#REF!</definedName>
    <definedName name="Valued_Service_Provider" localSheetId="7">#REF!</definedName>
    <definedName name="Valued_Service_Provider" localSheetId="6">#REF!</definedName>
    <definedName name="Valued_Service_Provider" localSheetId="9">#REF!</definedName>
    <definedName name="Valued_Service_Provider" localSheetId="11">#REF!</definedName>
    <definedName name="Valued_Service_Provider" localSheetId="10">#REF!</definedName>
    <definedName name="Valued_Service_Provider" localSheetId="13">#REF!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2">#REF!</definedName>
    <definedName name="Voice_of_Customer" localSheetId="7">#REF!</definedName>
    <definedName name="Voice_of_Customer" localSheetId="6">#REF!</definedName>
    <definedName name="Voice_of_Customer" localSheetId="9">#REF!</definedName>
    <definedName name="Voice_of_Customer" localSheetId="11">#REF!</definedName>
    <definedName name="Voice_of_Customer" localSheetId="10">#REF!</definedName>
    <definedName name="Voice_of_Customer" localSheetId="13">#REF!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0">#REF!</definedName>
    <definedName name="xx">#REF!</definedName>
    <definedName name="xxxx" localSheetId="7">#REF!</definedName>
    <definedName name="xxxx" localSheetId="6">#REF!</definedName>
    <definedName name="xxxx" localSheetId="9">#REF!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92" l="1"/>
  <c r="S31" i="92"/>
  <c r="S30" i="92"/>
  <c r="S26" i="92"/>
  <c r="S18" i="92"/>
  <c r="O58" i="67" l="1"/>
  <c r="O57" i="67"/>
  <c r="O56" i="67"/>
  <c r="O55" i="67"/>
  <c r="O54" i="67"/>
  <c r="O51" i="67"/>
  <c r="O50" i="67"/>
  <c r="O49" i="67"/>
  <c r="O48" i="67"/>
  <c r="O47" i="67"/>
  <c r="O46" i="67"/>
  <c r="O43" i="67"/>
  <c r="O42" i="67"/>
  <c r="O41" i="67"/>
  <c r="O40" i="67"/>
  <c r="O39" i="67"/>
  <c r="O38" i="67"/>
  <c r="O37" i="67"/>
  <c r="O36" i="67"/>
  <c r="O35" i="67"/>
  <c r="O34" i="67"/>
  <c r="O33" i="67"/>
  <c r="O32" i="67"/>
  <c r="O31" i="67"/>
  <c r="O30" i="67"/>
  <c r="O29" i="67"/>
  <c r="O28" i="67"/>
  <c r="O27" i="67"/>
  <c r="O26" i="67"/>
  <c r="O25" i="67"/>
  <c r="O22" i="67"/>
  <c r="O20" i="67"/>
  <c r="O17" i="67"/>
  <c r="O15" i="67"/>
  <c r="O13" i="67"/>
  <c r="B15" i="49"/>
  <c r="D15" i="49"/>
  <c r="E15" i="49"/>
  <c r="G15" i="49"/>
  <c r="H15" i="49"/>
  <c r="I15" i="49"/>
  <c r="J15" i="49"/>
  <c r="K15" i="49"/>
  <c r="L15" i="49"/>
  <c r="M15" i="49"/>
  <c r="N15" i="49"/>
  <c r="O15" i="49"/>
  <c r="P15" i="49"/>
  <c r="Q15" i="49"/>
  <c r="R15" i="49"/>
  <c r="B15" i="93"/>
  <c r="C15" i="93"/>
  <c r="D15" i="93"/>
  <c r="E15" i="93"/>
  <c r="F15" i="93"/>
  <c r="G15" i="93"/>
  <c r="H15" i="93"/>
  <c r="I15" i="93"/>
  <c r="J15" i="93"/>
  <c r="K15" i="93"/>
  <c r="L15" i="93"/>
  <c r="M15" i="93"/>
  <c r="Q27" i="92"/>
  <c r="D27" i="92"/>
  <c r="E27" i="92"/>
  <c r="F27" i="92"/>
  <c r="G27" i="92"/>
  <c r="H27" i="92"/>
  <c r="I27" i="92"/>
  <c r="J27" i="92"/>
  <c r="J46" i="92" s="1"/>
  <c r="K27" i="92"/>
  <c r="L27" i="92"/>
  <c r="M27" i="92"/>
  <c r="N27" i="92"/>
  <c r="C27" i="92"/>
  <c r="Q23" i="92"/>
  <c r="Q10" i="92"/>
  <c r="Q8" i="92"/>
  <c r="Q9" i="92"/>
  <c r="D46" i="92"/>
  <c r="E46" i="92"/>
  <c r="F46" i="92"/>
  <c r="G46" i="92"/>
  <c r="H46" i="92"/>
  <c r="I46" i="92"/>
  <c r="K46" i="92"/>
  <c r="L46" i="92"/>
  <c r="M46" i="92"/>
  <c r="N46" i="92"/>
  <c r="N19" i="93"/>
  <c r="O19" i="93" s="1"/>
  <c r="O16" i="93"/>
  <c r="N13" i="93"/>
  <c r="O13" i="93" s="1"/>
  <c r="N12" i="93"/>
  <c r="O12" i="93" s="1"/>
  <c r="N11" i="93"/>
  <c r="O11" i="93" s="1"/>
  <c r="N10" i="93"/>
  <c r="O10" i="93" s="1"/>
  <c r="N9" i="93"/>
  <c r="O9" i="93" s="1"/>
  <c r="N8" i="93"/>
  <c r="O8" i="93" s="1"/>
  <c r="N7" i="93"/>
  <c r="O7" i="93" s="1"/>
  <c r="O26" i="92"/>
  <c r="P26" i="92" s="1"/>
  <c r="O25" i="92"/>
  <c r="P25" i="92" s="1"/>
  <c r="P27" i="92" s="1"/>
  <c r="R44" i="92"/>
  <c r="Q44" i="92"/>
  <c r="N44" i="92"/>
  <c r="M44" i="92"/>
  <c r="L44" i="92"/>
  <c r="K44" i="92"/>
  <c r="J44" i="92"/>
  <c r="I44" i="92"/>
  <c r="H44" i="92"/>
  <c r="G44" i="92"/>
  <c r="F44" i="92"/>
  <c r="E44" i="92"/>
  <c r="D44" i="92"/>
  <c r="C44" i="92"/>
  <c r="O43" i="92"/>
  <c r="P43" i="92" s="1"/>
  <c r="O42" i="92"/>
  <c r="O41" i="92"/>
  <c r="P41" i="92" s="1"/>
  <c r="S41" i="92" s="1"/>
  <c r="O40" i="92"/>
  <c r="P40" i="92" s="1"/>
  <c r="R37" i="92"/>
  <c r="Q37" i="92"/>
  <c r="N37" i="92"/>
  <c r="M37" i="92"/>
  <c r="L37" i="92"/>
  <c r="K37" i="92"/>
  <c r="J37" i="92"/>
  <c r="I37" i="92"/>
  <c r="H37" i="92"/>
  <c r="G37" i="92"/>
  <c r="F37" i="92"/>
  <c r="E37" i="92"/>
  <c r="D37" i="92"/>
  <c r="C37" i="92"/>
  <c r="O36" i="92"/>
  <c r="P36" i="92" s="1"/>
  <c r="S36" i="92" s="1"/>
  <c r="O35" i="92"/>
  <c r="P35" i="92" s="1"/>
  <c r="R32" i="92"/>
  <c r="Q32" i="92"/>
  <c r="N32" i="92"/>
  <c r="M32" i="92"/>
  <c r="L32" i="92"/>
  <c r="K32" i="92"/>
  <c r="J32" i="92"/>
  <c r="I32" i="92"/>
  <c r="H32" i="92"/>
  <c r="G32" i="92"/>
  <c r="F32" i="92"/>
  <c r="E32" i="92"/>
  <c r="D32" i="92"/>
  <c r="C32" i="92"/>
  <c r="O31" i="92"/>
  <c r="P31" i="92" s="1"/>
  <c r="O30" i="92"/>
  <c r="P30" i="92" s="1"/>
  <c r="R27" i="92"/>
  <c r="O24" i="92"/>
  <c r="P24" i="92" s="1"/>
  <c r="O23" i="92"/>
  <c r="P23" i="92" s="1"/>
  <c r="R20" i="92"/>
  <c r="R46" i="92" s="1"/>
  <c r="Q20" i="92"/>
  <c r="N20" i="92"/>
  <c r="M20" i="92"/>
  <c r="L20" i="92"/>
  <c r="K20" i="92"/>
  <c r="J20" i="92"/>
  <c r="I20" i="92"/>
  <c r="H20" i="92"/>
  <c r="G20" i="92"/>
  <c r="F20" i="92"/>
  <c r="E20" i="92"/>
  <c r="D20" i="92"/>
  <c r="C20" i="92"/>
  <c r="O19" i="92"/>
  <c r="P19" i="92" s="1"/>
  <c r="O18" i="92"/>
  <c r="P18" i="92" s="1"/>
  <c r="R15" i="92"/>
  <c r="Q15" i="92"/>
  <c r="N15" i="92"/>
  <c r="M15" i="92"/>
  <c r="L15" i="92"/>
  <c r="K15" i="92"/>
  <c r="J15" i="92"/>
  <c r="I15" i="92"/>
  <c r="H15" i="92"/>
  <c r="G15" i="92"/>
  <c r="F15" i="92"/>
  <c r="E15" i="92"/>
  <c r="D15" i="92"/>
  <c r="C15" i="92"/>
  <c r="O14" i="92"/>
  <c r="P14" i="92" s="1"/>
  <c r="R11" i="92"/>
  <c r="N11" i="92"/>
  <c r="M11" i="92"/>
  <c r="L11" i="92"/>
  <c r="K11" i="92"/>
  <c r="J11" i="92"/>
  <c r="I11" i="92"/>
  <c r="H11" i="92"/>
  <c r="G11" i="92"/>
  <c r="F11" i="92"/>
  <c r="E11" i="92"/>
  <c r="D11" i="92"/>
  <c r="C11" i="92"/>
  <c r="O10" i="92"/>
  <c r="P10" i="92" s="1"/>
  <c r="O9" i="92"/>
  <c r="P9" i="92" s="1"/>
  <c r="Q11" i="92"/>
  <c r="O8" i="92"/>
  <c r="T59" i="73"/>
  <c r="U59" i="73" s="1"/>
  <c r="C25" i="72"/>
  <c r="D25" i="72"/>
  <c r="E25" i="72"/>
  <c r="B25" i="72"/>
  <c r="T8" i="73"/>
  <c r="U8" i="73" s="1"/>
  <c r="T9" i="73"/>
  <c r="U9" i="73" s="1"/>
  <c r="T10" i="73"/>
  <c r="U10" i="73" s="1"/>
  <c r="V8" i="73"/>
  <c r="Q51" i="72"/>
  <c r="Q59" i="72" s="1"/>
  <c r="E19" i="72"/>
  <c r="E27" i="72" s="1"/>
  <c r="C51" i="72"/>
  <c r="E51" i="72"/>
  <c r="E59" i="72" s="1"/>
  <c r="G51" i="72"/>
  <c r="I51" i="72"/>
  <c r="K51" i="72"/>
  <c r="K59" i="72" s="1"/>
  <c r="M51" i="72"/>
  <c r="M59" i="72" s="1"/>
  <c r="O51" i="72"/>
  <c r="S51" i="72"/>
  <c r="U51" i="72"/>
  <c r="U59" i="72" s="1"/>
  <c r="W51" i="72"/>
  <c r="W59" i="72" s="1"/>
  <c r="Y51" i="72"/>
  <c r="C19" i="72"/>
  <c r="G19" i="72"/>
  <c r="I19" i="72"/>
  <c r="K19" i="72"/>
  <c r="K27" i="72" s="1"/>
  <c r="M19" i="72"/>
  <c r="M27" i="72" s="1"/>
  <c r="O19" i="72"/>
  <c r="Q19" i="72"/>
  <c r="S19" i="72"/>
  <c r="S27" i="72" s="1"/>
  <c r="U19" i="72"/>
  <c r="U27" i="72" s="1"/>
  <c r="W19" i="72"/>
  <c r="Y19" i="72"/>
  <c r="Y27" i="72" s="1"/>
  <c r="Y59" i="72"/>
  <c r="S59" i="72"/>
  <c r="O59" i="72"/>
  <c r="I59" i="72"/>
  <c r="G59" i="72"/>
  <c r="C59" i="72"/>
  <c r="W27" i="72"/>
  <c r="Q27" i="72"/>
  <c r="O27" i="72"/>
  <c r="I27" i="72"/>
  <c r="G27" i="72"/>
  <c r="C27" i="72"/>
  <c r="N46" i="67"/>
  <c r="M51" i="67"/>
  <c r="J45" i="73"/>
  <c r="J25" i="67"/>
  <c r="H32" i="73"/>
  <c r="N15" i="93" l="1"/>
  <c r="O15" i="93" s="1"/>
  <c r="C46" i="92"/>
  <c r="O27" i="92"/>
  <c r="S10" i="92"/>
  <c r="Q46" i="92"/>
  <c r="O11" i="92"/>
  <c r="P8" i="92"/>
  <c r="S8" i="92" s="1"/>
  <c r="S25" i="92"/>
  <c r="P37" i="92"/>
  <c r="S37" i="92" s="1"/>
  <c r="P42" i="92"/>
  <c r="S42" i="92" s="1"/>
  <c r="S43" i="92"/>
  <c r="O20" i="92"/>
  <c r="O32" i="92"/>
  <c r="O37" i="92"/>
  <c r="O15" i="92"/>
  <c r="O44" i="92"/>
  <c r="P15" i="92"/>
  <c r="S15" i="92" s="1"/>
  <c r="S14" i="92"/>
  <c r="P44" i="92"/>
  <c r="S44" i="92" s="1"/>
  <c r="S23" i="92"/>
  <c r="S24" i="92"/>
  <c r="S35" i="92"/>
  <c r="S40" i="92"/>
  <c r="S9" i="92"/>
  <c r="B21" i="50"/>
  <c r="O46" i="92" l="1"/>
  <c r="P11" i="92"/>
  <c r="P32" i="92"/>
  <c r="S11" i="92"/>
  <c r="S27" i="92"/>
  <c r="S19" i="92"/>
  <c r="P20" i="92"/>
  <c r="S20" i="92" s="1"/>
  <c r="V56" i="73"/>
  <c r="V52" i="73"/>
  <c r="V45" i="73"/>
  <c r="V37" i="73"/>
  <c r="V32" i="73"/>
  <c r="V26" i="73"/>
  <c r="V21" i="73"/>
  <c r="V16" i="73"/>
  <c r="V11" i="73"/>
  <c r="S28" i="68"/>
  <c r="R28" i="68"/>
  <c r="S27" i="68"/>
  <c r="R27" i="68"/>
  <c r="S26" i="68"/>
  <c r="R26" i="68"/>
  <c r="S25" i="68"/>
  <c r="R25" i="68"/>
  <c r="S24" i="68"/>
  <c r="R24" i="68"/>
  <c r="S23" i="68"/>
  <c r="R23" i="68"/>
  <c r="S20" i="68"/>
  <c r="R20" i="68"/>
  <c r="S19" i="68"/>
  <c r="R19" i="68"/>
  <c r="S18" i="68"/>
  <c r="R18" i="68"/>
  <c r="S17" i="68"/>
  <c r="R17" i="68"/>
  <c r="S16" i="68"/>
  <c r="R16" i="68"/>
  <c r="P28" i="68"/>
  <c r="O28" i="68"/>
  <c r="P27" i="68"/>
  <c r="O27" i="68"/>
  <c r="P26" i="68"/>
  <c r="O26" i="68"/>
  <c r="P25" i="68"/>
  <c r="O25" i="68"/>
  <c r="P24" i="68"/>
  <c r="O24" i="68"/>
  <c r="P23" i="68"/>
  <c r="O23" i="68"/>
  <c r="P20" i="68"/>
  <c r="O20" i="68"/>
  <c r="P19" i="68"/>
  <c r="O19" i="68"/>
  <c r="P18" i="68"/>
  <c r="O18" i="68"/>
  <c r="P17" i="68"/>
  <c r="O17" i="68"/>
  <c r="P16" i="68"/>
  <c r="O16" i="68"/>
  <c r="O21" i="68" s="1"/>
  <c r="M28" i="68"/>
  <c r="L28" i="68"/>
  <c r="M27" i="68"/>
  <c r="L27" i="68"/>
  <c r="M26" i="68"/>
  <c r="L26" i="68"/>
  <c r="M25" i="68"/>
  <c r="L25" i="68"/>
  <c r="M24" i="68"/>
  <c r="L24" i="68"/>
  <c r="M23" i="68"/>
  <c r="L23" i="68"/>
  <c r="M20" i="68"/>
  <c r="L20" i="68"/>
  <c r="M19" i="68"/>
  <c r="L19" i="68"/>
  <c r="M18" i="68"/>
  <c r="L18" i="68"/>
  <c r="M17" i="68"/>
  <c r="L17" i="68"/>
  <c r="M16" i="68"/>
  <c r="L16" i="68"/>
  <c r="J28" i="68"/>
  <c r="I28" i="68"/>
  <c r="J27" i="68"/>
  <c r="I27" i="68"/>
  <c r="J26" i="68"/>
  <c r="I26" i="68"/>
  <c r="J25" i="68"/>
  <c r="I25" i="68"/>
  <c r="J24" i="68"/>
  <c r="I24" i="68"/>
  <c r="J23" i="68"/>
  <c r="I23" i="68"/>
  <c r="J20" i="68"/>
  <c r="I20" i="68"/>
  <c r="J19" i="68"/>
  <c r="I19" i="68"/>
  <c r="J18" i="68"/>
  <c r="I18" i="68"/>
  <c r="J17" i="68"/>
  <c r="I17" i="68"/>
  <c r="J16" i="68"/>
  <c r="I16" i="68"/>
  <c r="G28" i="68"/>
  <c r="F28" i="68"/>
  <c r="G27" i="68"/>
  <c r="F27" i="68"/>
  <c r="G26" i="68"/>
  <c r="F26" i="68"/>
  <c r="G25" i="68"/>
  <c r="F25" i="68"/>
  <c r="G24" i="68"/>
  <c r="F24" i="68"/>
  <c r="G23" i="68"/>
  <c r="F23" i="68"/>
  <c r="G20" i="68"/>
  <c r="F20" i="68"/>
  <c r="G19" i="68"/>
  <c r="F19" i="68"/>
  <c r="G18" i="68"/>
  <c r="F18" i="68"/>
  <c r="G17" i="68"/>
  <c r="F17" i="68"/>
  <c r="G16" i="68"/>
  <c r="F16" i="68"/>
  <c r="C28" i="68"/>
  <c r="C27" i="68"/>
  <c r="C26"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R50" i="68"/>
  <c r="R56" i="68" s="1"/>
  <c r="P50" i="68"/>
  <c r="O50" i="68"/>
  <c r="M50" i="68"/>
  <c r="L50" i="68"/>
  <c r="J50" i="68"/>
  <c r="I50" i="68"/>
  <c r="G50" i="68"/>
  <c r="F50" i="68"/>
  <c r="Q48" i="68"/>
  <c r="Q57" i="68" s="1"/>
  <c r="N48" i="68"/>
  <c r="K48" i="68"/>
  <c r="H48" i="68"/>
  <c r="H57" i="68" s="1"/>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R43" i="68"/>
  <c r="R48" i="68" s="1"/>
  <c r="P43" i="68"/>
  <c r="O43" i="68"/>
  <c r="M43" i="68"/>
  <c r="L43" i="68"/>
  <c r="J43" i="68"/>
  <c r="I43" i="68"/>
  <c r="G43" i="68"/>
  <c r="F43" i="68"/>
  <c r="D55" i="68"/>
  <c r="C55" i="68"/>
  <c r="D54" i="68"/>
  <c r="C54" i="68"/>
  <c r="D53" i="68"/>
  <c r="C53" i="68"/>
  <c r="D52" i="68"/>
  <c r="C52" i="68"/>
  <c r="D51" i="68"/>
  <c r="C51" i="68"/>
  <c r="D50" i="68"/>
  <c r="C50" i="68"/>
  <c r="D47" i="68"/>
  <c r="C47" i="68"/>
  <c r="D46" i="68"/>
  <c r="C46" i="68"/>
  <c r="D45" i="68"/>
  <c r="C45" i="68"/>
  <c r="D44" i="68"/>
  <c r="C44" i="68"/>
  <c r="D43" i="68"/>
  <c r="C43" i="68"/>
  <c r="B56" i="68"/>
  <c r="B48" i="68"/>
  <c r="P46" i="92" l="1"/>
  <c r="S46" i="92"/>
  <c r="V60" i="73"/>
  <c r="R57" i="68"/>
  <c r="S48" i="68"/>
  <c r="J21" i="68"/>
  <c r="S56" i="68"/>
  <c r="P56" i="68"/>
  <c r="O56" i="68"/>
  <c r="N57" i="68"/>
  <c r="P48" i="68"/>
  <c r="O48" i="68"/>
  <c r="O57" i="68" s="1"/>
  <c r="L56" i="68"/>
  <c r="M56" i="68"/>
  <c r="L48" i="68"/>
  <c r="M48" i="68"/>
  <c r="K57" i="68"/>
  <c r="J56" i="68"/>
  <c r="J48" i="68"/>
  <c r="I48" i="68"/>
  <c r="I56" i="68"/>
  <c r="G56" i="68"/>
  <c r="F56" i="68"/>
  <c r="E57" i="68"/>
  <c r="F48" i="68"/>
  <c r="G48" i="68"/>
  <c r="P21" i="68"/>
  <c r="M21" i="68"/>
  <c r="L21" i="68"/>
  <c r="I21" i="68"/>
  <c r="S21" i="68"/>
  <c r="R21" i="68"/>
  <c r="D48" i="68"/>
  <c r="C56" i="68"/>
  <c r="B57" i="68"/>
  <c r="C48" i="68"/>
  <c r="D56" i="68"/>
  <c r="G57" i="68" l="1"/>
  <c r="S57" i="68"/>
  <c r="P57" i="68"/>
  <c r="M57" i="68"/>
  <c r="L57" i="68"/>
  <c r="J57" i="68"/>
  <c r="I57" i="68"/>
  <c r="F57" i="68"/>
  <c r="C57" i="68"/>
  <c r="D57" i="68"/>
  <c r="Q29" i="68"/>
  <c r="N29" i="68"/>
  <c r="Q21" i="68"/>
  <c r="S29" i="68"/>
  <c r="R29" i="68"/>
  <c r="N21" i="68"/>
  <c r="Q30" i="68" l="1"/>
  <c r="R30" i="68"/>
  <c r="S30" i="68"/>
  <c r="N30" i="68"/>
  <c r="E17" i="59" l="1"/>
  <c r="S52" i="73"/>
  <c r="R52" i="73"/>
  <c r="Q52" i="73"/>
  <c r="P52" i="73"/>
  <c r="O52" i="73"/>
  <c r="N52" i="73"/>
  <c r="M52" i="73"/>
  <c r="L52" i="73"/>
  <c r="K52" i="73"/>
  <c r="S45" i="73"/>
  <c r="R45" i="73"/>
  <c r="Q45" i="73"/>
  <c r="P45" i="73"/>
  <c r="O45" i="73"/>
  <c r="N45" i="73"/>
  <c r="M45" i="73"/>
  <c r="L45" i="73"/>
  <c r="K45" i="73"/>
  <c r="S37" i="73"/>
  <c r="R37" i="73"/>
  <c r="Q37" i="73"/>
  <c r="P37" i="73"/>
  <c r="O37" i="73"/>
  <c r="N37" i="73"/>
  <c r="M37" i="73"/>
  <c r="L37" i="73"/>
  <c r="K37" i="73"/>
  <c r="S32" i="73"/>
  <c r="R32" i="73"/>
  <c r="Q32" i="73"/>
  <c r="P32" i="73"/>
  <c r="O32" i="73"/>
  <c r="N32" i="73"/>
  <c r="M32" i="73"/>
  <c r="L32" i="73"/>
  <c r="K32" i="73"/>
  <c r="S26" i="73"/>
  <c r="R26" i="73"/>
  <c r="Q26" i="73"/>
  <c r="P26" i="73"/>
  <c r="O26" i="73"/>
  <c r="N26" i="73"/>
  <c r="M26" i="73"/>
  <c r="L26" i="73"/>
  <c r="K26" i="73"/>
  <c r="S21" i="73"/>
  <c r="R21" i="73"/>
  <c r="Q21" i="73"/>
  <c r="P21" i="73"/>
  <c r="O21" i="73"/>
  <c r="N21" i="73"/>
  <c r="M21" i="73"/>
  <c r="L21" i="73"/>
  <c r="K21" i="73"/>
  <c r="S16" i="73"/>
  <c r="R16" i="73"/>
  <c r="Q16" i="73"/>
  <c r="P16" i="73"/>
  <c r="O16" i="73"/>
  <c r="N16" i="73"/>
  <c r="M16" i="73"/>
  <c r="L16" i="73"/>
  <c r="K16" i="73"/>
  <c r="S11" i="73"/>
  <c r="R11" i="73"/>
  <c r="Q11" i="73"/>
  <c r="P11" i="73"/>
  <c r="O11" i="73"/>
  <c r="N11" i="73"/>
  <c r="M11" i="73"/>
  <c r="L11" i="73"/>
  <c r="K11" i="73"/>
  <c r="D17" i="59"/>
  <c r="J56" i="73"/>
  <c r="J52" i="73"/>
  <c r="J37" i="73"/>
  <c r="J32" i="73"/>
  <c r="J26" i="73"/>
  <c r="J21" i="73"/>
  <c r="J16" i="73"/>
  <c r="J11" i="73"/>
  <c r="H29" i="68"/>
  <c r="H21" i="68"/>
  <c r="C17" i="59"/>
  <c r="I37" i="73"/>
  <c r="I45" i="73"/>
  <c r="I52" i="73"/>
  <c r="I32" i="73"/>
  <c r="I26" i="73"/>
  <c r="I21" i="73"/>
  <c r="I11" i="73"/>
  <c r="I16" i="73"/>
  <c r="E29" i="68"/>
  <c r="E21" i="68"/>
  <c r="W56" i="73"/>
  <c r="T55" i="73"/>
  <c r="R56" i="73"/>
  <c r="Q56" i="73"/>
  <c r="P56" i="73"/>
  <c r="O56" i="73"/>
  <c r="N56" i="73"/>
  <c r="M56" i="73"/>
  <c r="L56" i="73"/>
  <c r="K56" i="73"/>
  <c r="I56" i="73"/>
  <c r="H56" i="73"/>
  <c r="F56" i="73"/>
  <c r="F60" i="73"/>
  <c r="E56" i="73"/>
  <c r="D56" i="73"/>
  <c r="C56" i="73"/>
  <c r="S56" i="73"/>
  <c r="C21" i="68"/>
  <c r="B25" i="67"/>
  <c r="B43" i="67" s="1"/>
  <c r="H52" i="73"/>
  <c r="H45" i="73"/>
  <c r="H37" i="73"/>
  <c r="H26" i="73"/>
  <c r="H21" i="73"/>
  <c r="H16" i="73"/>
  <c r="H11" i="73"/>
  <c r="S7" i="49"/>
  <c r="S8" i="49"/>
  <c r="T8" i="49" s="1"/>
  <c r="S9" i="49"/>
  <c r="T9" i="49" s="1"/>
  <c r="S10" i="49"/>
  <c r="T10" i="49" s="1"/>
  <c r="S11" i="49"/>
  <c r="T11" i="49" s="1"/>
  <c r="S12" i="49"/>
  <c r="T12" i="49" s="1"/>
  <c r="S13" i="49"/>
  <c r="T13" i="49" s="1"/>
  <c r="S19" i="49"/>
  <c r="T19" i="49" s="1"/>
  <c r="M17" i="59"/>
  <c r="T24" i="73"/>
  <c r="U24" i="73" s="1"/>
  <c r="L17" i="59"/>
  <c r="M25" i="67"/>
  <c r="L25" i="67"/>
  <c r="K25" i="67"/>
  <c r="K43" i="67" s="1"/>
  <c r="K17" i="59"/>
  <c r="J17" i="59"/>
  <c r="I25" i="67"/>
  <c r="I43" i="67" s="1"/>
  <c r="I17" i="59"/>
  <c r="H25" i="67"/>
  <c r="H43" i="67" s="1"/>
  <c r="H17" i="59"/>
  <c r="G25" i="67"/>
  <c r="G43" i="67" s="1"/>
  <c r="G17" i="59"/>
  <c r="F25" i="67"/>
  <c r="F43" i="67" s="1"/>
  <c r="F17" i="59"/>
  <c r="E25" i="67"/>
  <c r="E43" i="67" s="1"/>
  <c r="D25" i="67"/>
  <c r="D43" i="67" s="1"/>
  <c r="C25" i="67"/>
  <c r="C43" i="67" s="1"/>
  <c r="B17" i="59"/>
  <c r="C59" i="65"/>
  <c r="C46" i="65"/>
  <c r="C61" i="65" s="1"/>
  <c r="C39" i="65"/>
  <c r="D45" i="73"/>
  <c r="D60" i="73" s="1"/>
  <c r="T16" i="49"/>
  <c r="K29" i="68"/>
  <c r="K21" i="68"/>
  <c r="B29" i="68"/>
  <c r="B21" i="68"/>
  <c r="N8" i="59"/>
  <c r="N9" i="59"/>
  <c r="N10" i="59"/>
  <c r="N11" i="59"/>
  <c r="N12" i="59"/>
  <c r="N13" i="59"/>
  <c r="N14" i="59"/>
  <c r="N15" i="59"/>
  <c r="N16" i="59"/>
  <c r="N7" i="59"/>
  <c r="B51" i="67"/>
  <c r="C52" i="73"/>
  <c r="C45" i="73"/>
  <c r="C37" i="73"/>
  <c r="C32" i="73"/>
  <c r="C26" i="73"/>
  <c r="C21" i="73"/>
  <c r="C16" i="73"/>
  <c r="C60" i="73" s="1"/>
  <c r="C11" i="73"/>
  <c r="N20" i="67"/>
  <c r="N22" i="67"/>
  <c r="K51" i="67"/>
  <c r="T50" i="73"/>
  <c r="T51" i="73"/>
  <c r="D51" i="67"/>
  <c r="W59" i="73"/>
  <c r="W52" i="73"/>
  <c r="W55" i="73" s="1"/>
  <c r="T49" i="73"/>
  <c r="T48" i="73"/>
  <c r="U48" i="73" s="1"/>
  <c r="W45" i="73"/>
  <c r="T44" i="73"/>
  <c r="T43" i="73"/>
  <c r="T42" i="73"/>
  <c r="T41" i="73"/>
  <c r="T40" i="73"/>
  <c r="U40" i="73" s="1"/>
  <c r="W37" i="73"/>
  <c r="T36" i="73"/>
  <c r="T35" i="73"/>
  <c r="W32" i="73"/>
  <c r="T31" i="73"/>
  <c r="U31" i="73" s="1"/>
  <c r="T30" i="73"/>
  <c r="U30" i="73" s="1"/>
  <c r="T29" i="73"/>
  <c r="U29" i="73" s="1"/>
  <c r="W26" i="73"/>
  <c r="T25" i="73"/>
  <c r="U25" i="73" s="1"/>
  <c r="W21" i="73"/>
  <c r="T20" i="73"/>
  <c r="U20" i="73" s="1"/>
  <c r="T19" i="73"/>
  <c r="W16" i="73"/>
  <c r="T15" i="73"/>
  <c r="U15" i="73" s="1"/>
  <c r="T14" i="73"/>
  <c r="U14" i="73" s="1"/>
  <c r="W11" i="73"/>
  <c r="O56" i="65"/>
  <c r="O57" i="65"/>
  <c r="M58" i="67"/>
  <c r="L58" i="67"/>
  <c r="K58" i="67"/>
  <c r="J58" i="67"/>
  <c r="I58" i="67"/>
  <c r="H58" i="67"/>
  <c r="G58" i="67"/>
  <c r="F58" i="67"/>
  <c r="E58" i="67"/>
  <c r="D58" i="67"/>
  <c r="C58" i="67"/>
  <c r="B58" i="67"/>
  <c r="N57" i="67"/>
  <c r="N56" i="67"/>
  <c r="N55" i="67"/>
  <c r="N54" i="67"/>
  <c r="L51" i="67"/>
  <c r="J51" i="67"/>
  <c r="I51" i="67"/>
  <c r="H51" i="67"/>
  <c r="G51" i="67"/>
  <c r="F51" i="67"/>
  <c r="E51" i="67"/>
  <c r="C51" i="67"/>
  <c r="N50" i="67"/>
  <c r="N49" i="67"/>
  <c r="N48" i="67"/>
  <c r="N47" i="67"/>
  <c r="M43" i="67"/>
  <c r="L43" i="67"/>
  <c r="J43" i="67"/>
  <c r="N17" i="67"/>
  <c r="N15" i="67"/>
  <c r="N13" i="67"/>
  <c r="O58" i="65"/>
  <c r="O55" i="65"/>
  <c r="O54" i="65"/>
  <c r="O50" i="65"/>
  <c r="O49" i="65"/>
  <c r="O45" i="65"/>
  <c r="O44" i="65"/>
  <c r="O43" i="65"/>
  <c r="O42" i="65"/>
  <c r="O38" i="65"/>
  <c r="O37" i="65"/>
  <c r="O36" i="65"/>
  <c r="O32" i="65"/>
  <c r="O31" i="65"/>
  <c r="O27" i="65"/>
  <c r="O26" i="65"/>
  <c r="O22" i="65"/>
  <c r="O17" i="65"/>
  <c r="O18" i="65" s="1"/>
  <c r="O13" i="65"/>
  <c r="O12" i="65"/>
  <c r="O8" i="65"/>
  <c r="O7" i="65"/>
  <c r="O21" i="65"/>
  <c r="C32" i="68"/>
  <c r="F4" i="68"/>
  <c r="G4" i="68" s="1"/>
  <c r="G32" i="68" s="1"/>
  <c r="D4" i="68"/>
  <c r="D27" i="68" l="1"/>
  <c r="D20" i="68"/>
  <c r="D16" i="68"/>
  <c r="D26" i="68"/>
  <c r="D24" i="68"/>
  <c r="D17" i="68"/>
  <c r="D19" i="68"/>
  <c r="D18" i="68"/>
  <c r="D28" i="68"/>
  <c r="D25" i="68"/>
  <c r="F32" i="68"/>
  <c r="I4" i="68"/>
  <c r="D32" i="68"/>
  <c r="B30" i="68"/>
  <c r="T7" i="49"/>
  <c r="S15" i="49"/>
  <c r="T15" i="49" s="1"/>
  <c r="T56" i="73"/>
  <c r="U55" i="73"/>
  <c r="U49" i="73"/>
  <c r="X49" i="73" s="1"/>
  <c r="U50" i="73"/>
  <c r="X50" i="73" s="1"/>
  <c r="U51" i="73"/>
  <c r="U52" i="73" s="1"/>
  <c r="X52" i="73" s="1"/>
  <c r="U41" i="73"/>
  <c r="X41" i="73" s="1"/>
  <c r="U42" i="73"/>
  <c r="X42" i="73" s="1"/>
  <c r="U43" i="73"/>
  <c r="X43" i="73" s="1"/>
  <c r="U44" i="73"/>
  <c r="X44" i="73" s="1"/>
  <c r="U35" i="73"/>
  <c r="X35" i="73" s="1"/>
  <c r="U36" i="73"/>
  <c r="X36" i="73" s="1"/>
  <c r="U19" i="73"/>
  <c r="X19" i="73" s="1"/>
  <c r="I60" i="73"/>
  <c r="O9" i="65"/>
  <c r="O23" i="65"/>
  <c r="W60" i="73"/>
  <c r="O14" i="65"/>
  <c r="T32" i="73"/>
  <c r="T26" i="73"/>
  <c r="J60" i="73"/>
  <c r="T37" i="73"/>
  <c r="Q60" i="73"/>
  <c r="P60" i="73"/>
  <c r="T52" i="73"/>
  <c r="O59" i="65"/>
  <c r="O51" i="65"/>
  <c r="O28" i="65"/>
  <c r="T45" i="73"/>
  <c r="U32" i="73"/>
  <c r="X32" i="73" s="1"/>
  <c r="T21" i="73"/>
  <c r="H60" i="73"/>
  <c r="T11" i="73"/>
  <c r="P29" i="68"/>
  <c r="P30" i="68" s="1"/>
  <c r="O29" i="68"/>
  <c r="O30" i="68" s="1"/>
  <c r="E30" i="68"/>
  <c r="H30" i="68"/>
  <c r="J29" i="68"/>
  <c r="C29" i="68"/>
  <c r="C30" i="68" s="1"/>
  <c r="F21" i="68"/>
  <c r="G21" i="68"/>
  <c r="F29" i="68"/>
  <c r="G29" i="68"/>
  <c r="M29" i="68"/>
  <c r="M30" i="68" s="1"/>
  <c r="L29" i="68"/>
  <c r="K30" i="68"/>
  <c r="N51" i="67"/>
  <c r="N25" i="67"/>
  <c r="N17" i="59"/>
  <c r="O46" i="65"/>
  <c r="O33" i="65"/>
  <c r="O39" i="65"/>
  <c r="K60" i="73"/>
  <c r="S60" i="73"/>
  <c r="O60" i="73"/>
  <c r="N60" i="73"/>
  <c r="L60" i="73"/>
  <c r="M60" i="73"/>
  <c r="R60" i="73"/>
  <c r="X30" i="73"/>
  <c r="X29" i="73"/>
  <c r="X25" i="73"/>
  <c r="X24" i="73"/>
  <c r="U16" i="73"/>
  <c r="X16" i="73" s="1"/>
  <c r="X14" i="73"/>
  <c r="T16" i="73"/>
  <c r="X10" i="73"/>
  <c r="X9" i="73"/>
  <c r="N58" i="67"/>
  <c r="D21" i="68" l="1"/>
  <c r="D30" i="68" s="1"/>
  <c r="D29" i="68"/>
  <c r="L4" i="68"/>
  <c r="J4" i="68"/>
  <c r="J32" i="68" s="1"/>
  <c r="I32" i="68"/>
  <c r="F30" i="68"/>
  <c r="U37" i="73"/>
  <c r="X37" i="73" s="1"/>
  <c r="X51" i="73"/>
  <c r="G30" i="68"/>
  <c r="N43" i="67"/>
  <c r="O61" i="65"/>
  <c r="U11" i="73"/>
  <c r="X11" i="73" s="1"/>
  <c r="X8" i="73"/>
  <c r="I29" i="68"/>
  <c r="I30" i="68" s="1"/>
  <c r="J30" i="68"/>
  <c r="L30" i="68"/>
  <c r="T60" i="73"/>
  <c r="X40" i="73"/>
  <c r="U45" i="73"/>
  <c r="X45" i="73" s="1"/>
  <c r="U26" i="73"/>
  <c r="X26" i="73" s="1"/>
  <c r="U21" i="73"/>
  <c r="X21" i="73" s="1"/>
  <c r="X20" i="73"/>
  <c r="U56" i="73"/>
  <c r="X55" i="73"/>
  <c r="M4" i="68" l="1"/>
  <c r="M32" i="68" s="1"/>
  <c r="L32" i="68"/>
  <c r="O4" i="68"/>
  <c r="U60" i="73"/>
  <c r="X60" i="73" s="1"/>
  <c r="X56" i="73"/>
  <c r="R4" i="68" l="1"/>
  <c r="P4" i="68"/>
  <c r="P32" i="68" s="1"/>
  <c r="O32" i="68"/>
  <c r="R32" i="68" l="1"/>
  <c r="S4" i="68"/>
  <c r="S32" i="68" s="1"/>
</calcChain>
</file>

<file path=xl/sharedStrings.xml><?xml version="1.0" encoding="utf-8"?>
<sst xmlns="http://schemas.openxmlformats.org/spreadsheetml/2006/main" count="1108" uniqueCount="392">
  <si>
    <t>Pacific Gas and Electric Company Monthly Report On Interruptible Load and Demand Response</t>
  </si>
  <si>
    <t>Programs for January 2023</t>
  </si>
  <si>
    <t xml:space="preserve"> </t>
  </si>
  <si>
    <t>Contains confidential information per declaration of Jomo Thorne dated February 15, 2023</t>
  </si>
  <si>
    <r>
      <t xml:space="preserve">            Pacific Gas and Electric Company (“PG&amp;E”) hereby submits this report on Interruptible Load and Demand Response Programs for January 2023.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</si>
  <si>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</si>
  <si>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</si>
  <si>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</si>
  <si>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</si>
  <si>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</si>
  <si>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</si>
  <si>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</si>
  <si>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</si>
  <si>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</si>
  <si>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</si>
  <si>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</si>
  <si>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</si>
  <si>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</si>
  <si>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</si>
  <si>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</si>
  <si>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</si>
  <si>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</si>
  <si>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</si>
  <si>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</si>
  <si>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</si>
  <si>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</si>
  <si>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</si>
  <si>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</si>
  <si>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</si>
  <si>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</si>
  <si>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</si>
  <si>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</si>
  <si>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</si>
  <si>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</si>
  <si>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</si>
  <si>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</si>
  <si>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</si>
  <si>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</si>
  <si>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</si>
  <si>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</si>
  <si>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</si>
  <si>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</si>
  <si>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</si>
  <si>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</si>
  <si>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</si>
  <si>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</si>
  <si>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</si>
  <si>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</si>
  <si>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</si>
  <si>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 xml:space="preserve">Eligible Accounts as of Jan 1, 2022 </t>
  </si>
  <si>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</si>
  <si>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</si>
  <si>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</si>
  <si>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</si>
  <si>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</si>
  <si>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</si>
  <si>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</si>
  <si>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</si>
  <si>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</si>
  <si>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</si>
  <si>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</si>
  <si>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August 2022</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</si>
  <si>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</si>
  <si>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</si>
  <si>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</si>
  <si>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</si>
  <si>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</si>
  <si>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</si>
  <si>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</si>
  <si>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</si>
  <si>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</si>
  <si>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</si>
  <si>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</si>
  <si>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</si>
  <si>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</si>
  <si>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</si>
  <si>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</si>
  <si>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</si>
  <si>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</si>
  <si>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</si>
  <si>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1, 2022 (R.13-09-011). Estimated Average Ex Ante Load Impact kW/Customer = Portfolio-Adjusted Average kW / Customer, under 1-in-2 weather conditions, of an event that would occur at 4 - 9 pm on the PG&amp;E system peak day of the month.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</si>
  <si>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</si>
  <si>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</si>
  <si>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</si>
  <si>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</si>
  <si>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</si>
  <si>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1, 2022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</si>
  <si>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</si>
  <si>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2022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</si>
  <si>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</si>
  <si>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</si>
  <si>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</si>
  <si>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</si>
  <si>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</si>
  <si>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</si>
  <si>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</si>
  <si>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</si>
  <si>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</si>
  <si>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</si>
  <si>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</si>
  <si>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</si>
  <si>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</si>
  <si>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</si>
  <si>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</si>
  <si>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</si>
  <si>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</si>
  <si>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</si>
  <si>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</si>
  <si>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</si>
  <si>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</si>
  <si>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</si>
  <si>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</si>
  <si>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</si>
  <si>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</si>
  <si>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</si>
  <si>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</si>
  <si>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</si>
  <si>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</si>
  <si>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</si>
  <si>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</si>
  <si>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</si>
  <si>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</si>
  <si>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</si>
  <si>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</si>
  <si>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</si>
  <si>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</si>
  <si>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</si>
  <si>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</si>
  <si>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</si>
  <si>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</si>
  <si>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</si>
  <si>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</si>
  <si>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</si>
  <si>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</si>
  <si>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</si>
  <si>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</si>
  <si>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</si>
  <si>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</si>
  <si>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</si>
  <si>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</si>
  <si>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</si>
  <si>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</si>
  <si>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</si>
  <si>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</si>
  <si>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</si>
  <si>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</si>
  <si>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</si>
  <si>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</si>
  <si>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</si>
  <si>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</si>
  <si>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</si>
  <si>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</si>
  <si>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</si>
  <si>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</si>
  <si>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</si>
  <si>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</si>
  <si>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</si>
  <si>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</si>
  <si>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</si>
  <si>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</si>
  <si>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Local Capacity Planning Areas and
Disadvantaged Communities Pilot</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</si>
  <si>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</si>
  <si>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</si>
  <si>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</si>
  <si>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</si>
  <si>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</si>
  <si>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</si>
  <si>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</si>
  <si>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</si>
  <si>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</si>
  <si>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</si>
  <si>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</si>
  <si>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</si>
  <si>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</si>
  <si>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</si>
  <si>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</si>
  <si>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Technical Assistance &amp; Technology Incentives (TA&amp;TI) Identified as of January 2023</t>
  </si>
  <si>
    <t>[1] 2023 Authorized budget includes incentive and administration costs</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</si>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</sst>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s>
  <fonts count="2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s>
  <fills count="134">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theme="0" tint="-0.249977111117893"/>
        <bgColor indexed="64"/>
      </patternFill>
    </fill>
  </fills>
  <borders count="322">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s>
  <cellStyleXfs count="25534">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cellStyleXfs>
  <cellXfs count="680">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0" fontId="52" fillId="46" borderId="0" xfId="3" applyFont="1" applyFill="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6" fontId="57" fillId="0" borderId="1" xfId="3" applyNumberFormat="1"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0" fontId="52" fillId="0" borderId="9" xfId="3" applyFont="1" applyBorder="1" applyAlignment="1">
      <alignment horizontal="left" indent="2"/>
    </xf>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1" fillId="0" borderId="1" xfId="3"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44" fontId="52" fillId="0" borderId="0" xfId="789" applyFont="1" applyFill="1" applyBorder="1" applyAlignment="1"/>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xf numFmtId="0" fontId="212" fillId="0" borderId="0" xfId="0" applyFont="1"/>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6" fontId="20" fillId="0" borderId="311" xfId="0" applyNumberFormat="1" applyFont="1" applyBorder="1" applyAlignment="1">
      <alignment horizontal="right"/>
    </xf>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7" fillId="0" borderId="310" xfId="3" applyNumberFormat="1" applyFont="1" applyBorder="1"/>
    <xf numFmtId="6" fontId="52" fillId="0" borderId="309" xfId="3" applyNumberFormat="1" applyFont="1" applyBorder="1"/>
    <xf numFmtId="0" fontId="50" fillId="23" borderId="309" xfId="3" applyFont="1" applyFill="1" applyBorder="1"/>
    <xf numFmtId="44" fontId="51" fillId="23" borderId="310" xfId="789" applyFont="1" applyFill="1" applyBorder="1" applyAlignment="1"/>
    <xf numFmtId="44" fontId="51" fillId="23" borderId="309" xfId="789" applyFont="1" applyFill="1" applyBorder="1" applyAlignment="1"/>
    <xf numFmtId="6" fontId="57" fillId="0" borderId="316" xfId="3" applyNumberFormat="1" applyFont="1" applyBorder="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5" fontId="21" fillId="0" borderId="287" xfId="0" applyNumberFormat="1" applyFont="1" applyBorder="1"/>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166" fontId="25" fillId="0" borderId="4" xfId="0" applyNumberFormat="1" applyFont="1" applyBorder="1" applyAlignment="1">
      <alignment horizontal="center"/>
    </xf>
    <xf numFmtId="166" fontId="25" fillId="0" borderId="9" xfId="0" applyNumberFormat="1" applyFont="1" applyBorder="1" applyAlignment="1">
      <alignment horizontal="center"/>
    </xf>
    <xf numFmtId="166" fontId="25" fillId="0" borderId="162" xfId="0" applyNumberFormat="1" applyFont="1" applyBorder="1" applyAlignment="1">
      <alignment horizont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166" fontId="25" fillId="0" borderId="314" xfId="0" quotePrefix="1" applyNumberFormat="1" applyFont="1" applyBorder="1" applyAlignment="1">
      <alignment horizontal="center" vertical="center"/>
    </xf>
    <xf numFmtId="0" fontId="24" fillId="0" borderId="245" xfId="7569" applyNumberFormat="1" applyFont="1" applyFill="1" applyBorder="1"/>
    <xf numFmtId="6" fontId="20" fillId="0" borderId="5" xfId="0" applyNumberFormat="1" applyFont="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2" fontId="97" fillId="0" borderId="287" xfId="0" applyNumberFormat="1" applyFont="1" applyBorder="1" applyAlignment="1">
      <alignment horizontal="center" vertical="center"/>
    </xf>
    <xf numFmtId="0" fontId="52" fillId="0" borderId="287" xfId="0" applyFont="1" applyBorder="1" applyAlignment="1">
      <alignment horizontal="center" vertical="center" wrapText="1"/>
    </xf>
    <xf numFmtId="0" fontId="99" fillId="0" borderId="287" xfId="134" applyNumberFormat="1" applyFont="1" applyFill="1" applyBorder="1" applyAlignment="1">
      <alignment horizontal="center" vertical="center" wrapText="1"/>
    </xf>
    <xf numFmtId="18" fontId="99" fillId="0" borderId="287" xfId="0" applyNumberFormat="1" applyFont="1" applyBorder="1" applyAlignment="1">
      <alignment horizontal="center" vertical="center" wrapText="1"/>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172" fontId="20" fillId="0" borderId="321" xfId="7570" applyNumberFormat="1" applyFont="1" applyBorder="1"/>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applyAlignment="1"/>
    <xf numFmtId="0" fontId="20" fillId="0" borderId="0" xfId="0" applyFont="1" applyAlignme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16" fillId="0" borderId="0" xfId="0" applyFont="1" applyAlignment="1"/>
    <xf numFmtId="0" fontId="216" fillId="0" borderId="0" xfId="0" applyFont="1" applyAlignment="1">
      <alignment wrapText="1"/>
    </xf>
    <xf numFmtId="0" fontId="24" fillId="0" borderId="0" xfId="0" quotePrefix="1" applyFont="1" applyAlignment="1">
      <alignment wrapText="1"/>
    </xf>
    <xf numFmtId="0" fontId="212" fillId="0" borderId="0" xfId="0" quotePrefix="1" applyFont="1" applyAlignment="1">
      <alignment vertical="top"/>
    </xf>
    <xf numFmtId="0" fontId="0" fillId="0" borderId="0" xfId="0" applyAlignment="1"/>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horizontal="left" vertical="center" wrapText="1"/>
    </xf>
    <xf numFmtId="0" fontId="212" fillId="0" borderId="0" xfId="0" quotePrefix="1" applyFont="1" applyAlignment="1"/>
    <xf numFmtId="0" fontId="212" fillId="0" borderId="0" xfId="0" applyFont="1" applyAlignment="1"/>
    <xf numFmtId="0" fontId="216" fillId="0" borderId="0" xfId="0" quotePrefix="1" applyFont="1" applyAlignment="1">
      <alignment wrapText="1"/>
    </xf>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xf numFmtId="2" fontId="24" fillId="133" borderId="287" xfId="4385" applyNumberFormat="1" applyFont="1" applyFill="1" applyBorder="1" applyAlignment="1">
      <alignment horizontal="center" vertical="center"/>
    </xf>
  </cellXfs>
  <cellStyles count="25534">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ard Prices"/>
      <sheetName val="table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Index Formula"/>
      <sheetName val="Market Heat Rate"/>
      <sheetName val="Inputs"/>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rollment"/>
      <sheetName val="Detailed Cost Calculations"/>
      <sheetName val="Cost Summarie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435"/>
      <c r="B1" s="435"/>
      <c r="C1" s="435"/>
      <c r="D1" s="435"/>
      <c r="E1" s="435"/>
      <c r="F1" s="435"/>
      <c r="G1" s="435"/>
      <c r="H1" s="435"/>
      <c r="I1" s="435"/>
      <c r="J1" s="435"/>
      <c r="K1" s="435"/>
    </row>
    <row r="4" spans="1:11" s="36" customFormat="1" ht="15">
      <c r="A4" s="180"/>
      <c r="B4" s="181"/>
      <c r="C4" s="181"/>
      <c r="D4" s="181"/>
      <c r="E4" s="181"/>
      <c r="F4" s="181"/>
      <c r="G4" s="181"/>
      <c r="H4" s="181"/>
      <c r="I4" s="181"/>
      <c r="J4" s="181"/>
      <c r="K4" s="181"/>
    </row>
    <row r="5" spans="1:11" ht="14.25">
      <c r="A5" s="179"/>
      <c r="B5" s="179"/>
      <c r="C5" s="179"/>
      <c r="D5" s="179"/>
      <c r="E5" s="179"/>
      <c r="F5" s="179"/>
      <c r="G5" s="179"/>
      <c r="H5" s="179"/>
      <c r="I5" s="179"/>
      <c r="J5" s="179"/>
      <c r="K5" s="179"/>
    </row>
    <row r="9" spans="1:11" ht="18">
      <c r="K9" s="34"/>
    </row>
    <row r="18" spans="1:11" ht="18">
      <c r="A18" s="608" t="s">
        <v>0</v>
      </c>
      <c r="B18" s="609"/>
      <c r="C18" s="609"/>
      <c r="D18" s="609"/>
      <c r="E18" s="609"/>
      <c r="F18" s="609"/>
      <c r="G18" s="609"/>
      <c r="H18" s="609"/>
      <c r="I18" s="609"/>
      <c r="J18" s="609"/>
      <c r="K18" s="609"/>
    </row>
    <row r="19" spans="1:11" ht="18">
      <c r="A19" s="608" t="s">
        <v>1</v>
      </c>
      <c r="B19" s="608"/>
      <c r="C19" s="608"/>
      <c r="D19" s="608"/>
      <c r="E19" s="608"/>
      <c r="F19" s="608"/>
      <c r="G19" s="608"/>
      <c r="H19" s="608"/>
      <c r="I19" s="608"/>
      <c r="J19" s="608"/>
      <c r="K19" s="608"/>
    </row>
    <row r="34" spans="1:11">
      <c r="K34" s="10" t="s">
        <v>2</v>
      </c>
    </row>
    <row r="36" spans="1:11" ht="15">
      <c r="K36" s="200">
        <v>44978</v>
      </c>
    </row>
    <row r="37" spans="1:11" ht="15">
      <c r="K37" s="242" t="s">
        <v>390</v>
      </c>
    </row>
    <row r="38" spans="1:11" ht="15">
      <c r="K38" s="242"/>
    </row>
    <row r="39" spans="1:11">
      <c r="A39" s="11"/>
      <c r="B39" s="11"/>
      <c r="C39" s="11"/>
      <c r="D39" s="11"/>
      <c r="E39" s="11"/>
      <c r="F39" s="11"/>
      <c r="G39" s="11"/>
      <c r="H39" s="11"/>
      <c r="I39" s="11"/>
      <c r="J39" s="11"/>
      <c r="K39" s="178"/>
    </row>
  </sheetData>
  <mergeCells count="2">
    <mergeCell ref="A18:K18"/>
    <mergeCell ref="A19:K19"/>
  </mergeCells>
  <pageMargins left="0.7" right="0.7" top="0.75" bottom="0.75" header="0.3" footer="0.3"/>
  <pageSetup scale="96" orientation="landscape" r:id="rId1"/>
  <headerFooter>
    <oddFooter>&amp;R&amp;A</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4" sqref="A4:K4"/>
    </sheetView>
  </sheetViews>
  <sheetFormatPr defaultColWidth="9.42578125" defaultRowHeight="12.75"/>
  <cols>
    <col min="1" max="10" width="9.42578125" style="10"/>
    <col min="11" max="11" width="33.5703125" style="10" customWidth="1"/>
    <col min="12" max="16384" width="9.42578125" style="10"/>
  </cols>
  <sheetData>
    <row r="1" spans="1:11">
      <c r="A1" s="435"/>
      <c r="B1" s="435"/>
      <c r="C1" s="435"/>
      <c r="D1" s="435"/>
      <c r="E1" s="435"/>
      <c r="F1" s="435"/>
      <c r="G1" s="435"/>
      <c r="H1" s="435"/>
      <c r="I1" s="435"/>
      <c r="J1" s="435"/>
      <c r="K1" s="435"/>
    </row>
    <row r="4" spans="1:11" s="36" customFormat="1" ht="51" customHeight="1">
      <c r="A4" s="611" t="s">
        <v>4</v>
      </c>
      <c r="B4" s="612"/>
      <c r="C4" s="612"/>
      <c r="D4" s="612"/>
      <c r="E4" s="612"/>
      <c r="F4" s="612"/>
      <c r="G4" s="612"/>
      <c r="H4" s="612"/>
      <c r="I4" s="612"/>
      <c r="J4" s="612"/>
      <c r="K4" s="612"/>
    </row>
    <row r="5" spans="1:11" ht="14.25">
      <c r="A5" s="610" t="s">
        <v>5</v>
      </c>
      <c r="B5" s="610"/>
      <c r="C5" s="610"/>
      <c r="D5" s="610"/>
      <c r="E5" s="610"/>
      <c r="F5" s="610"/>
      <c r="G5" s="610"/>
      <c r="H5" s="610"/>
      <c r="I5" s="610"/>
      <c r="J5" s="610"/>
      <c r="K5" s="610"/>
    </row>
    <row r="9" spans="1:11" ht="18">
      <c r="K9" s="34"/>
    </row>
    <row r="32" spans="1:11">
      <c r="A32" s="11"/>
      <c r="B32" s="11"/>
      <c r="C32" s="11"/>
      <c r="D32" s="11"/>
      <c r="E32" s="11"/>
      <c r="F32" s="11"/>
      <c r="G32" s="11"/>
      <c r="H32" s="11"/>
      <c r="I32" s="11"/>
      <c r="J32" s="11"/>
      <c r="K32" s="11"/>
    </row>
    <row r="35" spans="11:11">
      <c r="K35" s="175"/>
    </row>
    <row r="37" spans="11:11">
      <c r="K37" s="37"/>
    </row>
    <row r="38" spans="11:11">
      <c r="K38" s="37" t="s">
        <v>2</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&amp;L&amp;F&amp;R&amp;A&amp;C&amp;"Calibri"&amp;11&amp;K0000002 of 11</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43" zoomScale="85" zoomScaleNormal="80" zoomScalePageLayoutView="85" workbookViewId="0">
      <selection activeCell="E18" sqref="E18"/>
    </sheetView>
  </sheetViews>
  <sheetFormatPr defaultColWidth="0" defaultRowHeight="12.75"/>
  <cols>
    <col min="1" max="1" width="50.140625" style="10" customWidth="1"/>
    <col min="2" max="2" width="11" style="84" customWidth="1"/>
    <col min="3" max="3" width="11" style="10" customWidth="1"/>
    <col min="4" max="4" width="11.140625" style="10" customWidth="1"/>
    <col min="5" max="5" width="11" style="37" customWidth="1"/>
    <col min="6" max="6" width="11" style="10" customWidth="1"/>
    <col min="7" max="8" width="11.140625" style="10" customWidth="1"/>
    <col min="9" max="9" width="11" style="10" customWidth="1"/>
    <col min="10" max="10" width="11.140625" style="10" customWidth="1"/>
    <col min="11" max="11" width="11" style="37" customWidth="1"/>
    <col min="12" max="12" width="11" style="10" customWidth="1"/>
    <col min="13" max="13" width="10.85546875" style="10" customWidth="1"/>
    <col min="14" max="14" width="11.140625" style="37" customWidth="1"/>
    <col min="15" max="15" width="11" style="37" customWidth="1"/>
    <col min="16" max="16" width="11.140625" style="37" customWidth="1"/>
    <col min="17" max="17" width="11" style="10" customWidth="1"/>
    <col min="18" max="18" width="11" style="37" customWidth="1"/>
    <col min="19" max="19" width="11.140625" style="37"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6</v>
      </c>
    </row>
    <row r="2" spans="1:20" ht="2.25" customHeight="1"/>
    <row r="3" spans="1:20">
      <c r="A3" s="10" t="s">
        <v>7</v>
      </c>
    </row>
    <row r="4" spans="1:20" ht="12.6" hidden="1" customHeight="1">
      <c r="C4" s="10">
        <v>2</v>
      </c>
      <c r="D4" s="10">
        <f>C4</f>
        <v>2</v>
      </c>
      <c r="F4" s="10">
        <f>C4+1</f>
        <v>3</v>
      </c>
      <c r="G4" s="10">
        <f>F4</f>
        <v>3</v>
      </c>
      <c r="I4" s="10">
        <f>F4+1</f>
        <v>4</v>
      </c>
      <c r="J4" s="10">
        <f>I4</f>
        <v>4</v>
      </c>
      <c r="L4" s="10">
        <f>I4+1</f>
        <v>5</v>
      </c>
      <c r="M4" s="10">
        <f>L4</f>
        <v>5</v>
      </c>
      <c r="O4" s="37">
        <f>L4+1</f>
        <v>6</v>
      </c>
      <c r="P4" s="37">
        <f>O4</f>
        <v>6</v>
      </c>
      <c r="R4" s="37">
        <f>O4+1</f>
        <v>7</v>
      </c>
      <c r="S4" s="37">
        <f>R4</f>
        <v>7</v>
      </c>
    </row>
    <row r="6" spans="1:20" ht="11.25" customHeight="1">
      <c r="A6" s="295"/>
      <c r="B6" s="617" t="s">
        <v>8</v>
      </c>
      <c r="C6" s="618"/>
      <c r="D6" s="619"/>
      <c r="E6" s="617" t="s">
        <v>9</v>
      </c>
      <c r="F6" s="618"/>
      <c r="G6" s="619"/>
      <c r="H6" s="617" t="s">
        <v>10</v>
      </c>
      <c r="I6" s="618"/>
      <c r="J6" s="619"/>
      <c r="K6" s="617" t="s">
        <v>11</v>
      </c>
      <c r="L6" s="618"/>
      <c r="M6" s="619"/>
      <c r="N6" s="617" t="s">
        <v>12</v>
      </c>
      <c r="O6" s="618"/>
      <c r="P6" s="619"/>
      <c r="Q6" s="617" t="s">
        <v>13</v>
      </c>
      <c r="R6" s="618"/>
      <c r="S6" s="619"/>
      <c r="T6" s="347"/>
    </row>
    <row r="7" spans="1:20" s="38" customFormat="1" ht="54.75" customHeight="1">
      <c r="A7" s="296" t="s">
        <v>14</v>
      </c>
      <c r="B7" s="297" t="s">
        <v>15</v>
      </c>
      <c r="C7" s="297" t="s">
        <v>16</v>
      </c>
      <c r="D7" s="297" t="s">
        <v>17</v>
      </c>
      <c r="E7" s="297" t="s">
        <v>15</v>
      </c>
      <c r="F7" s="297" t="s">
        <v>16</v>
      </c>
      <c r="G7" s="297" t="s">
        <v>17</v>
      </c>
      <c r="H7" s="297" t="s">
        <v>15</v>
      </c>
      <c r="I7" s="297" t="s">
        <v>16</v>
      </c>
      <c r="J7" s="297" t="s">
        <v>17</v>
      </c>
      <c r="K7" s="297" t="s">
        <v>15</v>
      </c>
      <c r="L7" s="297" t="s">
        <v>16</v>
      </c>
      <c r="M7" s="297" t="s">
        <v>17</v>
      </c>
      <c r="N7" s="297" t="s">
        <v>15</v>
      </c>
      <c r="O7" s="297" t="s">
        <v>16</v>
      </c>
      <c r="P7" s="297" t="s">
        <v>17</v>
      </c>
      <c r="Q7" s="297" t="s">
        <v>15</v>
      </c>
      <c r="R7" s="297" t="s">
        <v>16</v>
      </c>
      <c r="S7" s="297" t="s">
        <v>17</v>
      </c>
      <c r="T7" s="298" t="s">
        <v>18</v>
      </c>
    </row>
    <row r="8" spans="1:20" s="38" customFormat="1" ht="14.25">
      <c r="A8" s="547" t="s">
        <v>19</v>
      </c>
      <c r="B8" s="133"/>
      <c r="C8" s="133"/>
      <c r="D8" s="348"/>
      <c r="E8" s="133"/>
      <c r="F8" s="133"/>
      <c r="G8" s="348"/>
      <c r="H8" s="133"/>
      <c r="I8" s="133"/>
      <c r="J8" s="348"/>
      <c r="K8" s="133"/>
      <c r="L8" s="133"/>
      <c r="M8" s="348"/>
      <c r="N8" s="133"/>
      <c r="O8" s="133"/>
      <c r="P8" s="348"/>
      <c r="Q8" s="133"/>
      <c r="R8" s="133"/>
      <c r="S8" s="348"/>
      <c r="T8" s="135"/>
    </row>
    <row r="9" spans="1:20" s="38" customFormat="1" ht="15">
      <c r="A9" s="349" t="s">
        <v>20</v>
      </c>
      <c r="B9" s="133"/>
      <c r="C9" s="133"/>
      <c r="D9" s="135"/>
      <c r="E9" s="133"/>
      <c r="F9" s="133"/>
      <c r="G9" s="135"/>
      <c r="H9" s="133"/>
      <c r="I9" s="133"/>
      <c r="J9" s="135"/>
      <c r="K9" s="133"/>
      <c r="L9" s="133"/>
      <c r="M9" s="135"/>
      <c r="N9" s="133"/>
      <c r="O9" s="133"/>
      <c r="P9" s="135"/>
      <c r="Q9" s="133"/>
      <c r="R9" s="133"/>
      <c r="S9" s="135"/>
      <c r="T9" s="135"/>
    </row>
    <row r="10" spans="1:20" s="38" customFormat="1" ht="15">
      <c r="A10" s="350" t="s">
        <v>21</v>
      </c>
      <c r="B10" s="77"/>
      <c r="C10" s="77"/>
      <c r="D10" s="79"/>
      <c r="E10" s="574"/>
      <c r="F10" s="77"/>
      <c r="G10" s="79"/>
      <c r="H10" s="574"/>
      <c r="I10" s="77"/>
      <c r="J10" s="79"/>
      <c r="K10" s="574"/>
      <c r="L10" s="77"/>
      <c r="M10" s="79"/>
      <c r="N10" s="574"/>
      <c r="O10" s="77"/>
      <c r="P10" s="79"/>
      <c r="Q10" s="574"/>
      <c r="R10" s="77"/>
      <c r="S10" s="79"/>
      <c r="T10" s="299" t="s">
        <v>22</v>
      </c>
    </row>
    <row r="11" spans="1:20" s="38" customFormat="1" ht="15">
      <c r="A11" s="350" t="s">
        <v>23</v>
      </c>
      <c r="B11" s="78"/>
      <c r="C11" s="78"/>
      <c r="D11" s="80"/>
      <c r="E11" s="142"/>
      <c r="F11" s="78"/>
      <c r="G11" s="80"/>
      <c r="H11" s="142"/>
      <c r="I11" s="78"/>
      <c r="J11" s="80"/>
      <c r="K11" s="142"/>
      <c r="L11" s="78"/>
      <c r="M11" s="80"/>
      <c r="N11" s="142"/>
      <c r="O11" s="78"/>
      <c r="P11" s="80"/>
      <c r="Q11" s="142"/>
      <c r="R11" s="78"/>
      <c r="S11" s="80"/>
      <c r="T11" s="299" t="s">
        <v>22</v>
      </c>
    </row>
    <row r="12" spans="1:20" s="38" customFormat="1" ht="15">
      <c r="A12" s="349" t="s">
        <v>24</v>
      </c>
      <c r="B12" s="133"/>
      <c r="C12" s="133"/>
      <c r="D12" s="135"/>
      <c r="E12" s="133"/>
      <c r="F12" s="133"/>
      <c r="G12" s="135"/>
      <c r="H12" s="133"/>
      <c r="I12" s="133"/>
      <c r="J12" s="135"/>
      <c r="K12" s="133"/>
      <c r="L12" s="133"/>
      <c r="M12" s="135"/>
      <c r="N12" s="133"/>
      <c r="O12" s="133"/>
      <c r="P12" s="135"/>
      <c r="Q12" s="133"/>
      <c r="R12" s="133"/>
      <c r="S12" s="135"/>
      <c r="T12" s="351"/>
    </row>
    <row r="13" spans="1:20" s="38" customFormat="1" ht="15">
      <c r="A13" s="350" t="s">
        <v>25</v>
      </c>
      <c r="B13" s="77"/>
      <c r="C13" s="77"/>
      <c r="D13" s="79"/>
      <c r="E13" s="574"/>
      <c r="F13" s="77"/>
      <c r="G13" s="79"/>
      <c r="H13" s="574"/>
      <c r="I13" s="77"/>
      <c r="J13" s="79"/>
      <c r="K13" s="574"/>
      <c r="L13" s="77"/>
      <c r="M13" s="79"/>
      <c r="N13" s="574"/>
      <c r="O13" s="77"/>
      <c r="P13" s="79"/>
      <c r="Q13" s="574"/>
      <c r="R13" s="77"/>
      <c r="S13" s="79"/>
      <c r="T13" s="299" t="s">
        <v>22</v>
      </c>
    </row>
    <row r="14" spans="1:20" s="38" customFormat="1" ht="15">
      <c r="A14" s="352" t="s">
        <v>23</v>
      </c>
      <c r="B14" s="142"/>
      <c r="C14" s="78"/>
      <c r="D14" s="80"/>
      <c r="E14" s="142"/>
      <c r="F14" s="78"/>
      <c r="G14" s="80"/>
      <c r="H14" s="142"/>
      <c r="I14" s="78"/>
      <c r="J14" s="80"/>
      <c r="K14" s="142"/>
      <c r="L14" s="78"/>
      <c r="M14" s="80"/>
      <c r="N14" s="142"/>
      <c r="O14" s="78"/>
      <c r="P14" s="80"/>
      <c r="Q14" s="142"/>
      <c r="R14" s="78"/>
      <c r="S14" s="80"/>
      <c r="T14" s="299" t="s">
        <v>22</v>
      </c>
    </row>
    <row r="15" spans="1:20" ht="14.1" customHeight="1">
      <c r="A15" s="547" t="s">
        <v>26</v>
      </c>
      <c r="B15" s="133"/>
      <c r="C15" s="133"/>
      <c r="D15" s="353"/>
      <c r="E15" s="133"/>
      <c r="F15" s="133"/>
      <c r="G15" s="353"/>
      <c r="H15" s="133"/>
      <c r="I15" s="133"/>
      <c r="J15" s="353"/>
      <c r="K15" s="133"/>
      <c r="L15" s="133"/>
      <c r="M15" s="353"/>
      <c r="N15" s="133"/>
      <c r="O15" s="133"/>
      <c r="P15" s="353"/>
      <c r="Q15" s="133"/>
      <c r="R15" s="133"/>
      <c r="S15" s="353" t="s">
        <v>2</v>
      </c>
      <c r="T15" s="353"/>
    </row>
    <row r="16" spans="1:20" ht="15" customHeight="1">
      <c r="A16" s="300" t="s">
        <v>27</v>
      </c>
      <c r="B16" s="575">
        <v>239</v>
      </c>
      <c r="C16" s="70">
        <f>IF(B16="","",IF(VLOOKUP($A16, 'Ex Ante LI &amp; Eligibility Stats'!$A$6:$N$16,C$4,FALSE)="N/A",0,VLOOKUP($A16, 'Ex Ante LI &amp; Eligibility Stats'!$A$6:$N$16,C$4,FALSE)*B16/1000))</f>
        <v>128.04859501999996</v>
      </c>
      <c r="D16" s="71">
        <f>IF(B16="","",IF(VLOOKUP($A16, 'Ex Post LI &amp; Eligibility Stats'!$A$6:$N$16,D$4,FALSE)="N/A",0,VLOOKUP($A16,'Ex Post LI &amp; Eligibility Stats'!$A$6:$N$16,D$4,FALSE)*B16/1000))</f>
        <v>126.83730000000001</v>
      </c>
      <c r="E16" s="575"/>
      <c r="F16" s="70" t="str">
        <f>IF(E16="","",IF(VLOOKUP($A16, 'Ex Ante LI &amp; Eligibility Stats'!$A$6:$N$16,F$4,FALSE)="N/A",0,VLOOKUP($A16, 'Ex Ante LI &amp; Eligibility Stats'!$A$6:$N$16,F$4,FALSE)*E16/1000))</f>
        <v/>
      </c>
      <c r="G16" s="71" t="str">
        <f>IF(E16="","",IF(VLOOKUP($A16, 'Ex Post LI &amp; Eligibility Stats'!$A$6:$N$16,G$4,FALSE)="N/A",0,VLOOKUP($A16,'Ex Post LI &amp; Eligibility Stats'!$A$6:$N$16,G$4,FALSE)*E16/1000))</f>
        <v/>
      </c>
      <c r="H16" s="575"/>
      <c r="I16" s="70" t="str">
        <f>IF(H16="","",IF(VLOOKUP($A16, 'Ex Ante LI &amp; Eligibility Stats'!$A$6:$N$16,I$4,FALSE)="N/A",0,VLOOKUP($A16, 'Ex Ante LI &amp; Eligibility Stats'!$A$6:$N$16,I$4,FALSE)*H16/1000))</f>
        <v/>
      </c>
      <c r="J16" s="71" t="str">
        <f>IF(H16="","",IF(VLOOKUP($A16, 'Ex Post LI &amp; Eligibility Stats'!$A$6:$N$16,J$4,FALSE)="N/A",0,VLOOKUP($A16,'Ex Post LI &amp; Eligibility Stats'!$A$6:$N$16,J$4,FALSE)*H16/1000))</f>
        <v/>
      </c>
      <c r="K16" s="575"/>
      <c r="L16" s="70" t="str">
        <f>IF(K16="","",IF(VLOOKUP($A16, 'Ex Ante LI &amp; Eligibility Stats'!$A$6:$N$16,L$4,FALSE)="N/A",0,VLOOKUP($A16, 'Ex Ante LI &amp; Eligibility Stats'!$A$6:$N$16,L$4,FALSE)*K16/1000))</f>
        <v/>
      </c>
      <c r="M16" s="71" t="str">
        <f>IF(K16="","",IF(VLOOKUP($A16, 'Ex Post LI &amp; Eligibility Stats'!$A$6:$N$16,M$4,FALSE)="N/A",0,VLOOKUP($A16,'Ex Post LI &amp; Eligibility Stats'!$A$6:$N$16,M$4,FALSE)*K16/1000))</f>
        <v/>
      </c>
      <c r="N16" s="575"/>
      <c r="O16" s="70" t="str">
        <f>IF(N16="","",IF(VLOOKUP($A16, 'Ex Ante LI &amp; Eligibility Stats'!$A$6:$N$16,O$4,FALSE)="N/A",0,VLOOKUP($A16, 'Ex Ante LI &amp; Eligibility Stats'!$A$6:$N$16,O$4,FALSE)*N16/1000))</f>
        <v/>
      </c>
      <c r="P16" s="71" t="str">
        <f>IF(N16="","",IF(VLOOKUP($A16, 'Ex Post LI &amp; Eligibility Stats'!$A$6:$N$16,P$4,FALSE)="N/A",0,VLOOKUP($A16,'Ex Post LI &amp; Eligibility Stats'!$A$6:$N$16,P$4,FALSE)*N16/1000))</f>
        <v/>
      </c>
      <c r="Q16" s="576"/>
      <c r="R16" s="70" t="str">
        <f>IF(Q16="","",IF(VLOOKUP($A16, 'Ex Ante LI &amp; Eligibility Stats'!$A$6:$N$16,R$4,FALSE)="N/A",0,VLOOKUP($A16, 'Ex Ante LI &amp; Eligibility Stats'!$A$6:$N$16,R$4,FALSE)*Q16/1000))</f>
        <v/>
      </c>
      <c r="S16" s="71" t="str">
        <f>IF(Q16="","",IF(VLOOKUP($A16, 'Ex Post LI &amp; Eligibility Stats'!$A$6:$N$16,S$4,FALSE)="N/A",0,VLOOKUP($A16,'Ex Post LI &amp; Eligibility Stats'!$A$6:$N$16,S$4,FALSE)*Q16/1000))</f>
        <v/>
      </c>
      <c r="T16" s="301">
        <v>10935</v>
      </c>
    </row>
    <row r="17" spans="1:36" ht="13.5" customHeight="1">
      <c r="A17" s="300" t="s">
        <v>28</v>
      </c>
      <c r="B17" s="575">
        <v>16</v>
      </c>
      <c r="C17" s="70">
        <f>IF(B17="","",IF(VLOOKUP($A17, 'Ex Ante LI &amp; Eligibility Stats'!$A$6:$N$16,C$4,FALSE)="N/A",0,VLOOKUP($A17, 'Ex Ante LI &amp; Eligibility Stats'!$A$6:$N$16,C$4,FALSE)*B17/1000))</f>
        <v>0</v>
      </c>
      <c r="D17" s="71">
        <f>IF(B17="","",IF(VLOOKUP($A17, 'Ex Post LI &amp; Eligibility Stats'!$A$6:$N$16,D$4,FALSE)="N/A",0,VLOOKUP($A17,'Ex Post LI &amp; Eligibility Stats'!$A$6:$N$16,D$4,FALSE)*B17/1000))</f>
        <v>0</v>
      </c>
      <c r="E17" s="575"/>
      <c r="F17" s="70" t="str">
        <f>IF(E17="","",IF(VLOOKUP($A17, 'Ex Ante LI &amp; Eligibility Stats'!$A$6:$N$16,F$4,FALSE)="N/A",0,VLOOKUP($A17, 'Ex Ante LI &amp; Eligibility Stats'!$A$6:$N$16,F$4,FALSE)*E17/1000))</f>
        <v/>
      </c>
      <c r="G17" s="71" t="str">
        <f>IF(E17="","",IF(VLOOKUP($A17, 'Ex Post LI &amp; Eligibility Stats'!$A$6:$N$16,G$4,FALSE)="N/A",0,VLOOKUP($A17,'Ex Post LI &amp; Eligibility Stats'!$A$6:$N$16,G$4,FALSE)*E17/1000))</f>
        <v/>
      </c>
      <c r="H17" s="575"/>
      <c r="I17" s="70" t="str">
        <f>IF(H17="","",IF(VLOOKUP($A17, 'Ex Ante LI &amp; Eligibility Stats'!$A$6:$N$16,I$4,FALSE)="N/A",0,VLOOKUP($A17, 'Ex Ante LI &amp; Eligibility Stats'!$A$6:$N$16,I$4,FALSE)*H17/1000))</f>
        <v/>
      </c>
      <c r="J17" s="71" t="str">
        <f>IF(H17="","",IF(VLOOKUP($A17, 'Ex Post LI &amp; Eligibility Stats'!$A$6:$N$16,J$4,FALSE)="N/A",0,VLOOKUP($A17,'Ex Post LI &amp; Eligibility Stats'!$A$6:$N$16,J$4,FALSE)*H17/1000))</f>
        <v/>
      </c>
      <c r="K17" s="575"/>
      <c r="L17" s="70" t="str">
        <f>IF(K17="","",IF(VLOOKUP($A17, 'Ex Ante LI &amp; Eligibility Stats'!$A$6:$N$16,L$4,FALSE)="N/A",0,VLOOKUP($A17, 'Ex Ante LI &amp; Eligibility Stats'!$A$6:$N$16,L$4,FALSE)*K17/1000))</f>
        <v/>
      </c>
      <c r="M17" s="71" t="str">
        <f>IF(K17="","",IF(VLOOKUP($A17, 'Ex Post LI &amp; Eligibility Stats'!$A$6:$N$16,M$4,FALSE)="N/A",0,VLOOKUP($A17,'Ex Post LI &amp; Eligibility Stats'!$A$6:$N$16,M$4,FALSE)*K17/1000))</f>
        <v/>
      </c>
      <c r="N17" s="575"/>
      <c r="O17" s="70" t="str">
        <f>IF(N17="","",IF(VLOOKUP($A17, 'Ex Ante LI &amp; Eligibility Stats'!$A$6:$N$16,O$4,FALSE)="N/A",0,VLOOKUP($A17, 'Ex Ante LI &amp; Eligibility Stats'!$A$6:$N$16,O$4,FALSE)*N17/1000))</f>
        <v/>
      </c>
      <c r="P17" s="71" t="str">
        <f>IF(N17="","",IF(VLOOKUP($A17, 'Ex Post LI &amp; Eligibility Stats'!$A$6:$N$16,P$4,FALSE)="N/A",0,VLOOKUP($A17,'Ex Post LI &amp; Eligibility Stats'!$A$6:$N$16,P$4,FALSE)*N17/1000))</f>
        <v/>
      </c>
      <c r="Q17" s="84"/>
      <c r="R17" s="70" t="str">
        <f>IF(Q17="","",IF(VLOOKUP($A17, 'Ex Ante LI &amp; Eligibility Stats'!$A$6:$N$16,R$4,FALSE)="N/A",0,VLOOKUP($A17, 'Ex Ante LI &amp; Eligibility Stats'!$A$6:$N$16,R$4,FALSE)*Q17/1000))</f>
        <v/>
      </c>
      <c r="S17" s="71" t="str">
        <f>IF(Q17="","",IF(VLOOKUP($A17, 'Ex Post LI &amp; Eligibility Stats'!$A$6:$N$16,S$4,FALSE)="N/A",0,VLOOKUP($A17,'Ex Post LI &amp; Eligibility Stats'!$A$6:$N$16,S$4,FALSE)*Q17/1000))</f>
        <v/>
      </c>
      <c r="T17" s="299" t="s">
        <v>22</v>
      </c>
    </row>
    <row r="18" spans="1:36" ht="13.5" customHeight="1">
      <c r="A18" s="300" t="s">
        <v>29</v>
      </c>
      <c r="B18" s="84">
        <v>0</v>
      </c>
      <c r="C18" s="70">
        <f>IF(B18="","",IF(VLOOKUP($A18, 'Ex Ante LI &amp; Eligibility Stats'!$A$6:$N$16,C$4,FALSE)="N/A",0,VLOOKUP($A18, 'Ex Ante LI &amp; Eligibility Stats'!$A$6:$N$16,C$4,FALSE)*B18/1000))</f>
        <v>0</v>
      </c>
      <c r="D18" s="71">
        <f>IF(B18="","",IF(VLOOKUP($A18, 'Ex Post LI &amp; Eligibility Stats'!$A$6:$N$16,D$4,FALSE)="N/A",0,VLOOKUP($A18,'Ex Post LI &amp; Eligibility Stats'!$A$6:$N$16,D$4,FALSE)*B18/1000))</f>
        <v>0</v>
      </c>
      <c r="E18" s="84"/>
      <c r="F18" s="70" t="str">
        <f>IF(E18="","",IF(VLOOKUP($A18, 'Ex Ante LI &amp; Eligibility Stats'!$A$6:$N$16,F$4,FALSE)="N/A",0,VLOOKUP($A18, 'Ex Ante LI &amp; Eligibility Stats'!$A$6:$N$16,F$4,FALSE)*E18/1000))</f>
        <v/>
      </c>
      <c r="G18" s="71" t="str">
        <f>IF(E18="","",IF(VLOOKUP($A18, 'Ex Post LI &amp; Eligibility Stats'!$A$6:$N$16,G$4,FALSE)="N/A",0,VLOOKUP($A18,'Ex Post LI &amp; Eligibility Stats'!$A$6:$N$16,G$4,FALSE)*E18/1000))</f>
        <v/>
      </c>
      <c r="H18" s="84"/>
      <c r="I18" s="70" t="str">
        <f>IF(H18="","",IF(VLOOKUP($A18, 'Ex Ante LI &amp; Eligibility Stats'!$A$6:$N$16,I$4,FALSE)="N/A",0,VLOOKUP($A18, 'Ex Ante LI &amp; Eligibility Stats'!$A$6:$N$16,I$4,FALSE)*H18/1000))</f>
        <v/>
      </c>
      <c r="J18" s="71" t="str">
        <f>IF(H18="","",IF(VLOOKUP($A18, 'Ex Post LI &amp; Eligibility Stats'!$A$6:$N$16,J$4,FALSE)="N/A",0,VLOOKUP($A18,'Ex Post LI &amp; Eligibility Stats'!$A$6:$N$16,J$4,FALSE)*H18/1000))</f>
        <v/>
      </c>
      <c r="K18" s="84"/>
      <c r="L18" s="70" t="str">
        <f>IF(K18="","",IF(VLOOKUP($A18, 'Ex Ante LI &amp; Eligibility Stats'!$A$6:$N$16,L$4,FALSE)="N/A",0,VLOOKUP($A18, 'Ex Ante LI &amp; Eligibility Stats'!$A$6:$N$16,L$4,FALSE)*K18/1000))</f>
        <v/>
      </c>
      <c r="M18" s="71" t="str">
        <f>IF(K18="","",IF(VLOOKUP($A18, 'Ex Post LI &amp; Eligibility Stats'!$A$6:$N$16,M$4,FALSE)="N/A",0,VLOOKUP($A18,'Ex Post LI &amp; Eligibility Stats'!$A$6:$N$16,M$4,FALSE)*K18/1000))</f>
        <v/>
      </c>
      <c r="N18" s="84"/>
      <c r="O18" s="70" t="str">
        <f>IF(N18="","",IF(VLOOKUP($A18, 'Ex Ante LI &amp; Eligibility Stats'!$A$6:$N$16,O$4,FALSE)="N/A",0,VLOOKUP($A18, 'Ex Ante LI &amp; Eligibility Stats'!$A$6:$N$16,O$4,FALSE)*N18/1000))</f>
        <v/>
      </c>
      <c r="P18" s="71" t="str">
        <f>IF(N18="","",IF(VLOOKUP($A18, 'Ex Post LI &amp; Eligibility Stats'!$A$6:$N$16,P$4,FALSE)="N/A",0,VLOOKUP($A18,'Ex Post LI &amp; Eligibility Stats'!$A$6:$N$16,P$4,FALSE)*N18/1000))</f>
        <v/>
      </c>
      <c r="Q18" s="39"/>
      <c r="R18" s="70" t="str">
        <f>IF(Q18="","",IF(VLOOKUP($A18, 'Ex Ante LI &amp; Eligibility Stats'!$A$6:$N$16,R$4,FALSE)="N/A",0,VLOOKUP($A18, 'Ex Ante LI &amp; Eligibility Stats'!$A$6:$N$16,R$4,FALSE)*Q18/1000))</f>
        <v/>
      </c>
      <c r="S18" s="71" t="str">
        <f>IF(Q18="","",IF(VLOOKUP($A18, 'Ex Post LI &amp; Eligibility Stats'!$A$6:$N$16,S$4,FALSE)="N/A",0,VLOOKUP($A18,'Ex Post LI &amp; Eligibility Stats'!$A$6:$N$16,S$4,FALSE)*Q18/1000))</f>
        <v/>
      </c>
      <c r="T18" s="299" t="s">
        <v>22</v>
      </c>
    </row>
    <row r="19" spans="1:36" ht="14.85" customHeight="1">
      <c r="A19" s="302" t="s">
        <v>30</v>
      </c>
      <c r="B19" s="575">
        <v>0</v>
      </c>
      <c r="C19" s="70">
        <f>IF(B19="","",IF(VLOOKUP($A19, 'Ex Ante LI &amp; Eligibility Stats'!$A$6:$N$16,C$4,FALSE)="N/A",0,VLOOKUP($A19, 'Ex Ante LI &amp; Eligibility Stats'!$A$6:$N$16,C$4,FALSE)*B19/1000))</f>
        <v>0</v>
      </c>
      <c r="D19" s="71">
        <f>IF(B19="","",IF(VLOOKUP($A19, 'Ex Post LI &amp; Eligibility Stats'!$A$6:$N$16,D$4,FALSE)="N/A",0,VLOOKUP($A19,'Ex Post LI &amp; Eligibility Stats'!$A$6:$N$16,D$4,FALSE)*B19/1000))</f>
        <v>0</v>
      </c>
      <c r="E19" s="575"/>
      <c r="F19" s="70" t="str">
        <f>IF(E19="","",IF(VLOOKUP($A19, 'Ex Ante LI &amp; Eligibility Stats'!$A$6:$N$16,F$4,FALSE)="N/A",0,VLOOKUP($A19, 'Ex Ante LI &amp; Eligibility Stats'!$A$6:$N$16,F$4,FALSE)*E19/1000))</f>
        <v/>
      </c>
      <c r="G19" s="71" t="str">
        <f>IF(E19="","",IF(VLOOKUP($A19, 'Ex Post LI &amp; Eligibility Stats'!$A$6:$N$16,G$4,FALSE)="N/A",0,VLOOKUP($A19,'Ex Post LI &amp; Eligibility Stats'!$A$6:$N$16,G$4,FALSE)*E19/1000))</f>
        <v/>
      </c>
      <c r="H19" s="575"/>
      <c r="I19" s="70" t="str">
        <f>IF(H19="","",IF(VLOOKUP($A19, 'Ex Ante LI &amp; Eligibility Stats'!$A$6:$N$16,I$4,FALSE)="N/A",0,VLOOKUP($A19, 'Ex Ante LI &amp; Eligibility Stats'!$A$6:$N$16,I$4,FALSE)*H19/1000))</f>
        <v/>
      </c>
      <c r="J19" s="71" t="str">
        <f>IF(H19="","",IF(VLOOKUP($A19, 'Ex Post LI &amp; Eligibility Stats'!$A$6:$N$16,J$4,FALSE)="N/A",0,VLOOKUP($A19,'Ex Post LI &amp; Eligibility Stats'!$A$6:$N$16,J$4,FALSE)*H19/1000))</f>
        <v/>
      </c>
      <c r="K19" s="575"/>
      <c r="L19" s="70" t="str">
        <f>IF(K19="","",IF(VLOOKUP($A19, 'Ex Ante LI &amp; Eligibility Stats'!$A$6:$N$16,L$4,FALSE)="N/A",0,VLOOKUP($A19, 'Ex Ante LI &amp; Eligibility Stats'!$A$6:$N$16,L$4,FALSE)*K19/1000))</f>
        <v/>
      </c>
      <c r="M19" s="71" t="str">
        <f>IF(K19="","",IF(VLOOKUP($A19, 'Ex Post LI &amp; Eligibility Stats'!$A$6:$N$16,M$4,FALSE)="N/A",0,VLOOKUP($A19,'Ex Post LI &amp; Eligibility Stats'!$A$6:$N$16,M$4,FALSE)*K19/1000))</f>
        <v/>
      </c>
      <c r="N19" s="575"/>
      <c r="O19" s="70" t="str">
        <f>IF(N19="","",IF(VLOOKUP($A19, 'Ex Ante LI &amp; Eligibility Stats'!$A$6:$N$16,O$4,FALSE)="N/A",0,VLOOKUP($A19, 'Ex Ante LI &amp; Eligibility Stats'!$A$6:$N$16,O$4,FALSE)*N19/1000))</f>
        <v/>
      </c>
      <c r="P19" s="71" t="str">
        <f>IF(N19="","",IF(VLOOKUP($A19, 'Ex Post LI &amp; Eligibility Stats'!$A$6:$N$16,P$4,FALSE)="N/A",0,VLOOKUP($A19,'Ex Post LI &amp; Eligibility Stats'!$A$6:$N$16,P$4,FALSE)*N19/1000))</f>
        <v/>
      </c>
      <c r="Q19" s="39"/>
      <c r="R19" s="70" t="str">
        <f>IF(Q19="","",IF(VLOOKUP($A19, 'Ex Ante LI &amp; Eligibility Stats'!$A$6:$N$16,R$4,FALSE)="N/A",0,VLOOKUP($A19, 'Ex Ante LI &amp; Eligibility Stats'!$A$6:$N$16,R$4,FALSE)*Q19/1000))</f>
        <v/>
      </c>
      <c r="S19" s="71" t="str">
        <f>IF(Q19="","",IF(VLOOKUP($A19, 'Ex Post LI &amp; Eligibility Stats'!$A$6:$N$16,S$4,FALSE)="N/A",0,VLOOKUP($A19,'Ex Post LI &amp; Eligibility Stats'!$A$6:$N$16,S$4,FALSE)*Q19/1000))</f>
        <v/>
      </c>
      <c r="T19" s="299" t="s">
        <v>22</v>
      </c>
    </row>
    <row r="20" spans="1:36" ht="14.25">
      <c r="A20" s="40" t="s">
        <v>31</v>
      </c>
      <c r="B20" s="575">
        <v>74424</v>
      </c>
      <c r="C20" s="72">
        <f>IF(B20="","",IF(VLOOKUP($A20, 'Ex Ante LI &amp; Eligibility Stats'!$A$6:$N$16,C$4,FALSE)="N/A",0,VLOOKUP($A20, 'Ex Ante LI &amp; Eligibility Stats'!$A$6:$N$16,C$4,FALSE)*B20/1000))</f>
        <v>0</v>
      </c>
      <c r="D20" s="71">
        <f>IF(B20="","",IF(VLOOKUP($A20, 'Ex Post LI &amp; Eligibility Stats'!$A$6:$N$16,D$4,FALSE)="N/A",0,VLOOKUP($A20,'Ex Post LI &amp; Eligibility Stats'!$A$6:$N$16,D$4,FALSE)*B20/1000))</f>
        <v>0</v>
      </c>
      <c r="E20" s="575"/>
      <c r="F20" s="72" t="str">
        <f>IF(E20="","",IF(VLOOKUP($A20, 'Ex Ante LI &amp; Eligibility Stats'!$A$6:$N$16,F$4,FALSE)="N/A",0,VLOOKUP($A20, 'Ex Ante LI &amp; Eligibility Stats'!$A$6:$N$16,F$4,FALSE)*E20/1000))</f>
        <v/>
      </c>
      <c r="G20" s="71" t="str">
        <f>IF(E20="","",IF(VLOOKUP($A20, 'Ex Post LI &amp; Eligibility Stats'!$A$6:$N$16,G$4,FALSE)="N/A",0,VLOOKUP($A20,'Ex Post LI &amp; Eligibility Stats'!$A$6:$N$16,G$4,FALSE)*E20/1000))</f>
        <v/>
      </c>
      <c r="H20" s="575"/>
      <c r="I20" s="72" t="str">
        <f>IF(H20="","",IF(VLOOKUP($A20, 'Ex Ante LI &amp; Eligibility Stats'!$A$6:$N$16,I$4,FALSE)="N/A",0,VLOOKUP($A20, 'Ex Ante LI &amp; Eligibility Stats'!$A$6:$N$16,I$4,FALSE)*H20/1000))</f>
        <v/>
      </c>
      <c r="J20" s="71" t="str">
        <f>IF(H20="","",IF(VLOOKUP($A20, 'Ex Post LI &amp; Eligibility Stats'!$A$6:$N$16,J$4,FALSE)="N/A",0,VLOOKUP($A20,'Ex Post LI &amp; Eligibility Stats'!$A$6:$N$16,J$4,FALSE)*H20/1000))</f>
        <v/>
      </c>
      <c r="K20" s="575"/>
      <c r="L20" s="72" t="str">
        <f>IF(K20="","",IF(VLOOKUP($A20, 'Ex Ante LI &amp; Eligibility Stats'!$A$6:$N$16,L$4,FALSE)="N/A",0,VLOOKUP($A20, 'Ex Ante LI &amp; Eligibility Stats'!$A$6:$N$16,L$4,FALSE)*K20/1000))</f>
        <v/>
      </c>
      <c r="M20" s="71" t="str">
        <f>IF(K20="","",IF(VLOOKUP($A20, 'Ex Post LI &amp; Eligibility Stats'!$A$6:$N$16,M$4,FALSE)="N/A",0,VLOOKUP($A20,'Ex Post LI &amp; Eligibility Stats'!$A$6:$N$16,M$4,FALSE)*K20/1000))</f>
        <v/>
      </c>
      <c r="N20" s="575"/>
      <c r="O20" s="72" t="str">
        <f>IF(N20="","",IF(VLOOKUP($A20, 'Ex Ante LI &amp; Eligibility Stats'!$A$6:$N$16,O$4,FALSE)="N/A",0,VLOOKUP($A20, 'Ex Ante LI &amp; Eligibility Stats'!$A$6:$N$16,O$4,FALSE)*N20/1000))</f>
        <v/>
      </c>
      <c r="P20" s="71" t="str">
        <f>IF(N20="","",IF(VLOOKUP($A20, 'Ex Post LI &amp; Eligibility Stats'!$A$6:$N$16,P$4,FALSE)="N/A",0,VLOOKUP($A20,'Ex Post LI &amp; Eligibility Stats'!$A$6:$N$16,P$4,FALSE)*N20/1000))</f>
        <v/>
      </c>
      <c r="Q20" s="83"/>
      <c r="R20" s="72" t="str">
        <f>IF(Q20="","",IF(VLOOKUP($A20, 'Ex Ante LI &amp; Eligibility Stats'!$A$6:$N$16,R$4,FALSE)="N/A",0,VLOOKUP($A20, 'Ex Ante LI &amp; Eligibility Stats'!$A$6:$N$16,R$4,FALSE)*Q20/1000))</f>
        <v/>
      </c>
      <c r="S20" s="71" t="str">
        <f>IF(Q20="","",IF(VLOOKUP($A20, 'Ex Post LI &amp; Eligibility Stats'!$A$6:$N$16,S$4,FALSE)="N/A",0,VLOOKUP($A20,'Ex Post LI &amp; Eligibility Stats'!$A$6:$N$16,S$4,FALSE)*Q20/1000))</f>
        <v/>
      </c>
      <c r="T20" s="299" t="s">
        <v>22</v>
      </c>
    </row>
    <row r="21" spans="1:36" s="139" customFormat="1" ht="13.5" thickBot="1">
      <c r="A21" s="138" t="s">
        <v>32</v>
      </c>
      <c r="B21" s="276">
        <f>IF(B16="","",SUM(B16:B20))</f>
        <v>74679</v>
      </c>
      <c r="C21" s="436">
        <f t="shared" ref="C21:D21" si="0">IF(C16="","",SUM(C16:C20))</f>
        <v>128.04859501999996</v>
      </c>
      <c r="D21" s="277">
        <f t="shared" si="0"/>
        <v>126.83730000000001</v>
      </c>
      <c r="E21" s="276" t="str">
        <f>IF(E16="","",SUM(E16:E20))</f>
        <v/>
      </c>
      <c r="F21" s="436" t="str">
        <f t="shared" ref="F21:G21" si="1">IF(F16="","",SUM(F16:F20))</f>
        <v/>
      </c>
      <c r="G21" s="277" t="str">
        <f t="shared" si="1"/>
        <v/>
      </c>
      <c r="H21" s="276" t="str">
        <f>IF(H16="","",SUM(H16:H20))</f>
        <v/>
      </c>
      <c r="I21" s="436" t="str">
        <f t="shared" ref="I21:J21" si="2">IF(I16="","",SUM(I16:I20))</f>
        <v/>
      </c>
      <c r="J21" s="277" t="str">
        <f t="shared" si="2"/>
        <v/>
      </c>
      <c r="K21" s="276" t="str">
        <f>IF(K16="","",SUM(K16:K20))</f>
        <v/>
      </c>
      <c r="L21" s="436" t="str">
        <f t="shared" ref="L21:M21" si="3">IF(L16="","",SUM(L16:L20))</f>
        <v/>
      </c>
      <c r="M21" s="277" t="str">
        <f t="shared" si="3"/>
        <v/>
      </c>
      <c r="N21" s="276" t="str">
        <f>IF(N16="","",SUM(N16:N20))</f>
        <v/>
      </c>
      <c r="O21" s="436" t="str">
        <f t="shared" ref="O21:P21" si="4">IF(O16="","",SUM(O16:O20))</f>
        <v/>
      </c>
      <c r="P21" s="277" t="str">
        <f t="shared" si="4"/>
        <v/>
      </c>
      <c r="Q21" s="156" t="str">
        <f>IF(Q16="","",SUM(Q16:Q20))</f>
        <v/>
      </c>
      <c r="R21" s="436" t="str">
        <f t="shared" ref="R21:S21" si="5">IF(R16="","",SUM(R16:R20))</f>
        <v/>
      </c>
      <c r="S21" s="277" t="str">
        <f t="shared" si="5"/>
        <v/>
      </c>
      <c r="T21" s="437"/>
      <c r="U21" s="45"/>
      <c r="V21" s="45"/>
      <c r="W21" s="45"/>
      <c r="X21" s="45"/>
      <c r="Y21" s="45"/>
      <c r="Z21" s="45"/>
      <c r="AA21" s="45"/>
      <c r="AB21" s="45"/>
      <c r="AC21" s="45"/>
      <c r="AD21" s="45"/>
      <c r="AE21" s="45"/>
      <c r="AF21" s="45"/>
      <c r="AG21" s="45"/>
      <c r="AH21" s="45"/>
      <c r="AI21" s="45"/>
      <c r="AJ21" s="45"/>
    </row>
    <row r="22" spans="1:36" ht="15" thickTop="1">
      <c r="A22" s="547" t="s">
        <v>33</v>
      </c>
      <c r="B22" s="133"/>
      <c r="C22" s="133"/>
      <c r="D22" s="135"/>
      <c r="E22" s="133"/>
      <c r="F22" s="133"/>
      <c r="G22" s="135"/>
      <c r="H22" s="133"/>
      <c r="I22" s="133"/>
      <c r="J22" s="135"/>
      <c r="K22" s="133"/>
      <c r="L22" s="133"/>
      <c r="M22" s="135"/>
      <c r="N22" s="133"/>
      <c r="O22" s="133"/>
      <c r="P22" s="135"/>
      <c r="Q22" s="133"/>
      <c r="R22" s="133"/>
      <c r="S22" s="135"/>
      <c r="T22" s="353"/>
      <c r="U22" s="41"/>
      <c r="V22" s="41"/>
      <c r="W22" s="41"/>
      <c r="X22" s="41"/>
      <c r="Y22" s="41"/>
      <c r="Z22" s="41"/>
      <c r="AA22" s="41"/>
      <c r="AB22" s="41"/>
      <c r="AC22" s="41"/>
    </row>
    <row r="23" spans="1:36" ht="14.85" customHeight="1">
      <c r="A23" s="577" t="s">
        <v>34</v>
      </c>
      <c r="B23" s="575">
        <v>0</v>
      </c>
      <c r="C23" s="70">
        <f>IF(B23="","",IF(VLOOKUP($A23, 'Ex Ante LI &amp; Eligibility Stats'!$A$6:$N$16,C$4,FALSE)="N/A",0,VLOOKUP($A23, 'Ex Ante LI &amp; Eligibility Stats'!$A$6:$N$16,C$4,FALSE)*B23/1000))</f>
        <v>0</v>
      </c>
      <c r="D23" s="71">
        <v>0</v>
      </c>
      <c r="E23" s="575"/>
      <c r="F23" s="70" t="str">
        <f>IF(E23="","",IF(VLOOKUP($A23, 'Ex Ante LI &amp; Eligibility Stats'!$A$6:$N$16,F$4,FALSE)="N/A",0,VLOOKUP($A23, 'Ex Ante LI &amp; Eligibility Stats'!$A$6:$N$16,F$4,FALSE)*E23/1000))</f>
        <v/>
      </c>
      <c r="G23" s="71" t="str">
        <f>IF(E23="","",IF(VLOOKUP($A23, 'Ex Post LI &amp; Eligibility Stats'!$A$6:$N$16,G$4,FALSE)="N/A",0,VLOOKUP($A23,'Ex Post LI &amp; Eligibility Stats'!$A$6:$N$16,G$4,FALSE)*E23/1000))</f>
        <v/>
      </c>
      <c r="H23" s="575"/>
      <c r="I23" s="70" t="str">
        <f>IF(H23="","",IF(VLOOKUP($A23, 'Ex Ante LI &amp; Eligibility Stats'!$A$6:$N$16,I$4,FALSE)="N/A",0,VLOOKUP($A23, 'Ex Ante LI &amp; Eligibility Stats'!$A$6:$N$16,I$4,FALSE)*H23/1000))</f>
        <v/>
      </c>
      <c r="J23" s="71" t="str">
        <f>IF(H23="","",IF(VLOOKUP($A23, 'Ex Post LI &amp; Eligibility Stats'!$A$6:$N$16,J$4,FALSE)="N/A",0,VLOOKUP($A23,'Ex Post LI &amp; Eligibility Stats'!$A$6:$N$16,J$4,FALSE)*H23/1000))</f>
        <v/>
      </c>
      <c r="K23" s="575"/>
      <c r="L23" s="70" t="str">
        <f>IF(K23="","",IF(VLOOKUP($A23, 'Ex Ante LI &amp; Eligibility Stats'!$A$6:$N$16,L$4,FALSE)="N/A",0,VLOOKUP($A23, 'Ex Ante LI &amp; Eligibility Stats'!$A$6:$N$16,L$4,FALSE)*K23/1000))</f>
        <v/>
      </c>
      <c r="M23" s="71" t="str">
        <f>IF(K23="","",IF(VLOOKUP($A23, 'Ex Post LI &amp; Eligibility Stats'!$A$6:$N$16,M$4,FALSE)="N/A",0,VLOOKUP($A23,'Ex Post LI &amp; Eligibility Stats'!$A$6:$N$16,M$4,FALSE)*K23/1000))</f>
        <v/>
      </c>
      <c r="N23" s="575"/>
      <c r="O23" s="77" t="str">
        <f>IF(N23="","",IF(VLOOKUP($A23, 'Ex Ante LI &amp; Eligibility Stats'!$A$6:$N$16,O$4,FALSE)="N/A",0,VLOOKUP($A23, 'Ex Ante LI &amp; Eligibility Stats'!$A$6:$N$16,O$4,FALSE)*N23/1000))</f>
        <v/>
      </c>
      <c r="P23" s="546" t="str">
        <f>IF(N23="","",IF(VLOOKUP($A23, 'Ex Post LI &amp; Eligibility Stats'!$A$6:$N$16,P$4,FALSE)="N/A",0,VLOOKUP($A23,'Ex Post LI &amp; Eligibility Stats'!$A$6:$N$16,P$4,FALSE)*N23/1000))</f>
        <v/>
      </c>
      <c r="Q23" s="37"/>
      <c r="R23" s="77" t="str">
        <f>IF(Q23="","",IF(VLOOKUP($A23, 'Ex Ante LI &amp; Eligibility Stats'!$A$6:$N$16,R$4,FALSE)="N/A",0,VLOOKUP($A23, 'Ex Ante LI &amp; Eligibility Stats'!$A$6:$N$16,R$4,FALSE)*Q23/1000))</f>
        <v/>
      </c>
      <c r="S23" s="79" t="str">
        <f>IF(Q23="","",IF(VLOOKUP($A23, 'Ex Post LI &amp; Eligibility Stats'!$A$6:$N$16,S$4,FALSE)="N/A",0,VLOOKUP($A23,'Ex Post LI &amp; Eligibility Stats'!$A$6:$N$16,S$4,FALSE)*Q23/1000))</f>
        <v/>
      </c>
      <c r="T23" s="301">
        <v>603881</v>
      </c>
      <c r="U23" s="41"/>
      <c r="V23" s="41"/>
      <c r="W23" s="41"/>
      <c r="X23" s="41"/>
      <c r="Y23" s="41"/>
      <c r="Z23" s="41"/>
      <c r="AA23" s="41"/>
      <c r="AB23" s="41"/>
      <c r="AC23" s="41"/>
    </row>
    <row r="24" spans="1:36" ht="14.85" customHeight="1">
      <c r="A24" s="577" t="s">
        <v>35</v>
      </c>
      <c r="B24" s="575">
        <v>0</v>
      </c>
      <c r="C24" s="70">
        <f>IF(B24="","",IF(VLOOKUP($A24, 'Ex Ante LI &amp; Eligibility Stats'!$A$6:$N$16,C$4,FALSE)="N/A",0,VLOOKUP($A24, 'Ex Ante LI &amp; Eligibility Stats'!$A$6:$N$16,C$4,FALSE)*B24/1000))</f>
        <v>0</v>
      </c>
      <c r="D24" s="71">
        <f>IF(B24="","",IF(VLOOKUP($A24, 'Ex Post LI &amp; Eligibility Stats'!$A$6:$N$16,D$4,FALSE)="N/A",0,VLOOKUP($A24,'Ex Post LI &amp; Eligibility Stats'!$A$6:$N$16,D$4,FALSE)*B24/1000))</f>
        <v>0</v>
      </c>
      <c r="E24" s="575"/>
      <c r="F24" s="70" t="str">
        <f>IF(E24="","",IF(VLOOKUP($A24, 'Ex Ante LI &amp; Eligibility Stats'!$A$6:$N$16,F$4,FALSE)="N/A",0,VLOOKUP($A24, 'Ex Ante LI &amp; Eligibility Stats'!$A$6:$N$16,F$4,FALSE)*E24/1000))</f>
        <v/>
      </c>
      <c r="G24" s="71" t="str">
        <f>IF(E24="","",IF(VLOOKUP($A24, 'Ex Post LI &amp; Eligibility Stats'!$A$6:$N$16,G$4,FALSE)="N/A",0,VLOOKUP($A24,'Ex Post LI &amp; Eligibility Stats'!$A$6:$N$16,G$4,FALSE)*E24/1000))</f>
        <v/>
      </c>
      <c r="H24" s="575"/>
      <c r="I24" s="70" t="str">
        <f>IF(H24="","",IF(VLOOKUP($A24, 'Ex Ante LI &amp; Eligibility Stats'!$A$6:$N$16,I$4,FALSE)="N/A",0,VLOOKUP($A24, 'Ex Ante LI &amp; Eligibility Stats'!$A$6:$N$16,I$4,FALSE)*H24/1000))</f>
        <v/>
      </c>
      <c r="J24" s="71" t="str">
        <f>IF(H24="","",IF(VLOOKUP($A24, 'Ex Post LI &amp; Eligibility Stats'!$A$6:$N$16,J$4,FALSE)="N/A",0,VLOOKUP($A24,'Ex Post LI &amp; Eligibility Stats'!$A$6:$N$16,J$4,FALSE)*H24/1000))</f>
        <v/>
      </c>
      <c r="K24" s="575"/>
      <c r="L24" s="70" t="str">
        <f>IF(K24="","",IF(VLOOKUP($A24, 'Ex Ante LI &amp; Eligibility Stats'!$A$6:$N$16,L$4,FALSE)="N/A",0,VLOOKUP($A24, 'Ex Ante LI &amp; Eligibility Stats'!$A$6:$N$16,L$4,FALSE)*K24/1000))</f>
        <v/>
      </c>
      <c r="M24" s="71" t="str">
        <f>IF(K24="","",IF(VLOOKUP($A24, 'Ex Post LI &amp; Eligibility Stats'!$A$6:$N$16,M$4,FALSE)="N/A",0,VLOOKUP($A24,'Ex Post LI &amp; Eligibility Stats'!$A$6:$N$16,M$4,FALSE)*K24/1000))</f>
        <v/>
      </c>
      <c r="N24" s="575"/>
      <c r="O24" s="77" t="str">
        <f>IF(N24="","",IF(VLOOKUP($A24, 'Ex Ante LI &amp; Eligibility Stats'!$A$6:$N$16,O$4,FALSE)="N/A",0,VLOOKUP($A24, 'Ex Ante LI &amp; Eligibility Stats'!$A$6:$N$16,O$4,FALSE)*N24/1000))</f>
        <v/>
      </c>
      <c r="P24" s="79" t="str">
        <f>IF(N24="","",IF(VLOOKUP($A24, 'Ex Post LI &amp; Eligibility Stats'!$A$6:$N$16,P$4,FALSE)="N/A",0,VLOOKUP($A24,'Ex Post LI &amp; Eligibility Stats'!$A$6:$N$16,P$4,FALSE)*N24/1000))</f>
        <v/>
      </c>
      <c r="Q24" s="578"/>
      <c r="R24" s="77" t="str">
        <f>IF(Q24="","",IF(VLOOKUP($A24, 'Ex Ante LI &amp; Eligibility Stats'!$A$6:$N$16,R$4,FALSE)="N/A",0,VLOOKUP($A24, 'Ex Ante LI &amp; Eligibility Stats'!$A$6:$N$16,R$4,FALSE)*Q24/1000))</f>
        <v/>
      </c>
      <c r="S24" s="79" t="str">
        <f>IF(Q24="","",IF(VLOOKUP($A24, 'Ex Post LI &amp; Eligibility Stats'!$A$6:$N$16,S$4,FALSE)="N/A",0,VLOOKUP($A24,'Ex Post LI &amp; Eligibility Stats'!$A$6:$N$16,S$4,FALSE)*Q24/1000))</f>
        <v/>
      </c>
      <c r="T24" s="301">
        <v>603881</v>
      </c>
      <c r="U24" s="41"/>
      <c r="V24" s="41"/>
      <c r="W24" s="41"/>
      <c r="X24" s="41"/>
      <c r="Y24" s="41"/>
      <c r="Z24" s="41"/>
      <c r="AA24" s="41"/>
      <c r="AB24" s="41"/>
      <c r="AC24" s="41"/>
    </row>
    <row r="25" spans="1:36" ht="13.5" customHeight="1">
      <c r="A25" s="577" t="s">
        <v>36</v>
      </c>
      <c r="B25" s="575">
        <v>1598</v>
      </c>
      <c r="C25" s="70">
        <f>IF(B25="","",IF(VLOOKUP($A25, 'Ex Ante LI &amp; Eligibility Stats'!$A$6:$N$16,C$4,FALSE)="N/A",0,VLOOKUP($A25, 'Ex Ante LI &amp; Eligibility Stats'!$A$6:$N$16,C$4,FALSE)*B25/1000))</f>
        <v>1.4018892564360004</v>
      </c>
      <c r="D25" s="71">
        <f>IF(B25="","",IF(VLOOKUP($A25, 'Ex Post LI &amp; Eligibility Stats'!$A$6:$N$16,D$4,FALSE)="N/A",0,VLOOKUP($A25,'Ex Post LI &amp; Eligibility Stats'!$A$6:$N$16,D$4,FALSE)*B25/1000))</f>
        <v>6.80748</v>
      </c>
      <c r="E25" s="575"/>
      <c r="F25" s="70" t="str">
        <f>IF(E25="","",IF(VLOOKUP($A25, 'Ex Ante LI &amp; Eligibility Stats'!$A$6:$N$16,F$4,FALSE)="N/A",0,VLOOKUP($A25, 'Ex Ante LI &amp; Eligibility Stats'!$A$6:$N$16,F$4,FALSE)*E25/1000))</f>
        <v/>
      </c>
      <c r="G25" s="71" t="str">
        <f>IF(E25="","",IF(VLOOKUP($A25, 'Ex Post LI &amp; Eligibility Stats'!$A$6:$N$16,G$4,FALSE)="N/A",0,VLOOKUP($A25,'Ex Post LI &amp; Eligibility Stats'!$A$6:$N$16,G$4,FALSE)*E25/1000))</f>
        <v/>
      </c>
      <c r="H25" s="575"/>
      <c r="I25" s="70" t="str">
        <f>IF(H25="","",IF(VLOOKUP($A25, 'Ex Ante LI &amp; Eligibility Stats'!$A$6:$N$16,I$4,FALSE)="N/A",0,VLOOKUP($A25, 'Ex Ante LI &amp; Eligibility Stats'!$A$6:$N$16,I$4,FALSE)*H25/1000))</f>
        <v/>
      </c>
      <c r="J25" s="71" t="str">
        <f>IF(H25="","",IF(VLOOKUP($A25, 'Ex Post LI &amp; Eligibility Stats'!$A$6:$N$16,J$4,FALSE)="N/A",0,VLOOKUP($A25,'Ex Post LI &amp; Eligibility Stats'!$A$6:$N$16,J$4,FALSE)*H25/1000))</f>
        <v/>
      </c>
      <c r="K25" s="575"/>
      <c r="L25" s="70" t="str">
        <f>IF(K25="","",IF(VLOOKUP($A25, 'Ex Ante LI &amp; Eligibility Stats'!$A$6:$N$16,L$4,FALSE)="N/A",0,VLOOKUP($A25, 'Ex Ante LI &amp; Eligibility Stats'!$A$6:$N$16,L$4,FALSE)*K25/1000))</f>
        <v/>
      </c>
      <c r="M25" s="71" t="str">
        <f>IF(K25="","",IF(VLOOKUP($A25, 'Ex Post LI &amp; Eligibility Stats'!$A$6:$N$16,M$4,FALSE)="N/A",0,VLOOKUP($A25,'Ex Post LI &amp; Eligibility Stats'!$A$6:$N$16,M$4,FALSE)*K25/1000))</f>
        <v/>
      </c>
      <c r="N25" s="575"/>
      <c r="O25" s="70" t="str">
        <f>IF(N25="","",IF(VLOOKUP($A25, 'Ex Ante LI &amp; Eligibility Stats'!$A$6:$N$16,O$4,FALSE)="N/A",0,VLOOKUP($A25, 'Ex Ante LI &amp; Eligibility Stats'!$A$6:$N$16,O$4,FALSE)*N25/1000))</f>
        <v/>
      </c>
      <c r="P25" s="166" t="str">
        <f>IF(N25="","",IF(VLOOKUP($A25, 'Ex Post LI &amp; Eligibility Stats'!$A$6:$N$16,P$4,FALSE)="N/A",0,VLOOKUP($A25,'Ex Post LI &amp; Eligibility Stats'!$A$6:$N$16,P$4,FALSE)*N25/1000))</f>
        <v/>
      </c>
      <c r="Q25" s="576"/>
      <c r="R25" s="70" t="str">
        <f>IF(Q25="","",IF(VLOOKUP($A25, 'Ex Ante LI &amp; Eligibility Stats'!$A$6:$N$16,R$4,FALSE)="N/A",0,VLOOKUP($A25, 'Ex Ante LI &amp; Eligibility Stats'!$A$6:$N$16,R$4,FALSE)*Q25/1000))</f>
        <v/>
      </c>
      <c r="S25" s="166" t="str">
        <f>IF(Q25="","",IF(VLOOKUP($A25, 'Ex Post LI &amp; Eligibility Stats'!$A$6:$N$16,S$4,FALSE)="N/A",0,VLOOKUP($A25,'Ex Post LI &amp; Eligibility Stats'!$A$6:$N$16,S$4,FALSE)*Q25/1000))</f>
        <v/>
      </c>
      <c r="T25" s="301">
        <v>7299</v>
      </c>
      <c r="U25" s="41"/>
      <c r="V25" s="41"/>
      <c r="W25" s="41"/>
      <c r="X25" s="41"/>
      <c r="Y25" s="41"/>
      <c r="Z25" s="41"/>
      <c r="AA25" s="41"/>
      <c r="AB25" s="41"/>
      <c r="AC25" s="41"/>
    </row>
    <row r="26" spans="1:36" ht="13.5" customHeight="1">
      <c r="A26" s="577" t="s">
        <v>37</v>
      </c>
      <c r="B26" s="575">
        <v>17678</v>
      </c>
      <c r="C26" s="70">
        <f>IF(B26="","",IF(VLOOKUP($A26, 'Ex Ante LI &amp; Eligibility Stats'!$A$6:$N$16,C$4,FALSE)="N/A",0,VLOOKUP($A26, 'Ex Ante LI &amp; Eligibility Stats'!$A$6:$N$16,C$4,FALSE)*B26/1000))</f>
        <v>0.34631046433599988</v>
      </c>
      <c r="D26" s="71">
        <f>IF(B26="","",IF(VLOOKUP($A26, 'Ex Post LI &amp; Eligibility Stats'!$A$6:$N$16,D$4,FALSE)="N/A",0,VLOOKUP($A26,'Ex Post LI &amp; Eligibility Stats'!$A$6:$N$16,D$4,FALSE)*B26/1000))</f>
        <v>0.35355999999999999</v>
      </c>
      <c r="E26" s="575"/>
      <c r="F26" s="70" t="str">
        <f>IF(E26="","",IF(VLOOKUP($A26, 'Ex Ante LI &amp; Eligibility Stats'!$A$6:$N$16,F$4,FALSE)="N/A",0,VLOOKUP($A26, 'Ex Ante LI &amp; Eligibility Stats'!$A$6:$N$16,F$4,FALSE)*E26/1000))</f>
        <v/>
      </c>
      <c r="G26" s="71" t="str">
        <f>IF(E26="","",IF(VLOOKUP($A26, 'Ex Post LI &amp; Eligibility Stats'!$A$6:$N$16,G$4,FALSE)="N/A",0,VLOOKUP($A26,'Ex Post LI &amp; Eligibility Stats'!$A$6:$N$16,G$4,FALSE)*E26/1000))</f>
        <v/>
      </c>
      <c r="H26" s="575"/>
      <c r="I26" s="70" t="str">
        <f>IF(H26="","",IF(VLOOKUP($A26, 'Ex Ante LI &amp; Eligibility Stats'!$A$6:$N$16,I$4,FALSE)="N/A",0,VLOOKUP($A26, 'Ex Ante LI &amp; Eligibility Stats'!$A$6:$N$16,I$4,FALSE)*H26/1000))</f>
        <v/>
      </c>
      <c r="J26" s="71" t="str">
        <f>IF(H26="","",IF(VLOOKUP($A26, 'Ex Post LI &amp; Eligibility Stats'!$A$6:$N$16,J$4,FALSE)="N/A",0,VLOOKUP($A26,'Ex Post LI &amp; Eligibility Stats'!$A$6:$N$16,J$4,FALSE)*H26/1000))</f>
        <v/>
      </c>
      <c r="K26" s="575"/>
      <c r="L26" s="70" t="str">
        <f>IF(K26="","",IF(VLOOKUP($A26, 'Ex Ante LI &amp; Eligibility Stats'!$A$6:$N$16,L$4,FALSE)="N/A",0,VLOOKUP($A26, 'Ex Ante LI &amp; Eligibility Stats'!$A$6:$N$16,L$4,FALSE)*K26/1000))</f>
        <v/>
      </c>
      <c r="M26" s="71" t="str">
        <f>IF(K26="","",IF(VLOOKUP($A26, 'Ex Post LI &amp; Eligibility Stats'!$A$6:$N$16,M$4,FALSE)="N/A",0,VLOOKUP($A26,'Ex Post LI &amp; Eligibility Stats'!$A$6:$N$16,M$4,FALSE)*K26/1000))</f>
        <v/>
      </c>
      <c r="N26" s="575"/>
      <c r="O26" s="70" t="str">
        <f>IF(N26="","",IF(VLOOKUP($A26, 'Ex Ante LI &amp; Eligibility Stats'!$A$6:$N$16,O$4,FALSE)="N/A",0,VLOOKUP($A26, 'Ex Ante LI &amp; Eligibility Stats'!$A$6:$N$16,O$4,FALSE)*N26/1000))</f>
        <v/>
      </c>
      <c r="P26" s="71" t="str">
        <f>IF(N26="","",IF(VLOOKUP($A26, 'Ex Post LI &amp; Eligibility Stats'!$A$6:$N$16,P$4,FALSE)="N/A",0,VLOOKUP($A26,'Ex Post LI &amp; Eligibility Stats'!$A$6:$N$16,P$4,FALSE)*N26/1000))</f>
        <v/>
      </c>
      <c r="Q26" s="39"/>
      <c r="R26" s="70" t="str">
        <f>IF(Q26="","",IF(VLOOKUP($A26, 'Ex Ante LI &amp; Eligibility Stats'!$A$6:$N$16,R$4,FALSE)="N/A",0,VLOOKUP($A26, 'Ex Ante LI &amp; Eligibility Stats'!$A$6:$N$16,R$4,FALSE)*Q26/1000))</f>
        <v/>
      </c>
      <c r="S26" s="71" t="str">
        <f>IF(Q26="","",IF(VLOOKUP($A26, 'Ex Post LI &amp; Eligibility Stats'!$A$6:$N$16,S$4,FALSE)="N/A",0,VLOOKUP($A26,'Ex Post LI &amp; Eligibility Stats'!$A$6:$N$16,S$4,FALSE)*Q26/1000))</f>
        <v/>
      </c>
      <c r="T26" s="301">
        <v>95833</v>
      </c>
      <c r="U26" s="41"/>
      <c r="V26" s="41"/>
      <c r="W26" s="41"/>
      <c r="X26" s="41"/>
      <c r="Y26" s="41"/>
      <c r="Z26" s="41"/>
      <c r="AA26" s="41"/>
      <c r="AB26" s="41"/>
      <c r="AC26" s="41"/>
    </row>
    <row r="27" spans="1:36" ht="13.5" customHeight="1">
      <c r="A27" s="577" t="s">
        <v>38</v>
      </c>
      <c r="B27" s="575">
        <v>95365</v>
      </c>
      <c r="C27" s="70">
        <f>IF(B27="","",IF(VLOOKUP($A27, 'Ex Ante LI &amp; Eligibility Stats'!$A$6:$N$16,C$4,FALSE)="N/A",0,VLOOKUP($A27, 'Ex Ante LI &amp; Eligibility Stats'!$A$6:$N$16,C$4,FALSE)*B27/1000))</f>
        <v>0.60176516599000007</v>
      </c>
      <c r="D27" s="71">
        <f>IF(B27="","",IF(VLOOKUP($A27, 'Ex Post LI &amp; Eligibility Stats'!$A$6:$N$16,D$4,FALSE)="N/A",0,VLOOKUP($A27,'Ex Post LI &amp; Eligibility Stats'!$A$6:$N$16,D$4,FALSE)*B27/1000))</f>
        <v>0.95365</v>
      </c>
      <c r="E27" s="575"/>
      <c r="F27" s="70" t="str">
        <f>IF(E27="","",IF(VLOOKUP($A27, 'Ex Ante LI &amp; Eligibility Stats'!$A$6:$N$16,F$4,FALSE)="N/A",0,VLOOKUP($A27, 'Ex Ante LI &amp; Eligibility Stats'!$A$6:$N$16,F$4,FALSE)*E27/1000))</f>
        <v/>
      </c>
      <c r="G27" s="71" t="str">
        <f>IF(E27="","",IF(VLOOKUP($A27, 'Ex Post LI &amp; Eligibility Stats'!$A$6:$N$16,G$4,FALSE)="N/A",0,VLOOKUP($A27,'Ex Post LI &amp; Eligibility Stats'!$A$6:$N$16,G$4,FALSE)*E27/1000))</f>
        <v/>
      </c>
      <c r="H27" s="575"/>
      <c r="I27" s="70" t="str">
        <f>IF(H27="","",IF(VLOOKUP($A27, 'Ex Ante LI &amp; Eligibility Stats'!$A$6:$N$16,I$4,FALSE)="N/A",0,VLOOKUP($A27, 'Ex Ante LI &amp; Eligibility Stats'!$A$6:$N$16,I$4,FALSE)*H27/1000))</f>
        <v/>
      </c>
      <c r="J27" s="71" t="str">
        <f>IF(H27="","",IF(VLOOKUP($A27, 'Ex Post LI &amp; Eligibility Stats'!$A$6:$N$16,J$4,FALSE)="N/A",0,VLOOKUP($A27,'Ex Post LI &amp; Eligibility Stats'!$A$6:$N$16,J$4,FALSE)*H27/1000))</f>
        <v/>
      </c>
      <c r="K27" s="575"/>
      <c r="L27" s="70" t="str">
        <f>IF(K27="","",IF(VLOOKUP($A27, 'Ex Ante LI &amp; Eligibility Stats'!$A$6:$N$16,L$4,FALSE)="N/A",0,VLOOKUP($A27, 'Ex Ante LI &amp; Eligibility Stats'!$A$6:$N$16,L$4,FALSE)*K27/1000))</f>
        <v/>
      </c>
      <c r="M27" s="71" t="str">
        <f>IF(K27="","",IF(VLOOKUP($A27, 'Ex Post LI &amp; Eligibility Stats'!$A$6:$N$16,M$4,FALSE)="N/A",0,VLOOKUP($A27,'Ex Post LI &amp; Eligibility Stats'!$A$6:$N$16,M$4,FALSE)*K27/1000))</f>
        <v/>
      </c>
      <c r="N27" s="575"/>
      <c r="O27" s="70" t="str">
        <f>IF(N27="","",IF(VLOOKUP($A27, 'Ex Ante LI &amp; Eligibility Stats'!$A$6:$N$16,O$4,FALSE)="N/A",0,VLOOKUP($A27, 'Ex Ante LI &amp; Eligibility Stats'!$A$6:$N$16,O$4,FALSE)*N27/1000))</f>
        <v/>
      </c>
      <c r="P27" s="71" t="str">
        <f>IF(N27="","",IF(VLOOKUP($A27, 'Ex Post LI &amp; Eligibility Stats'!$A$6:$N$16,P$4,FALSE)="N/A",0,VLOOKUP($A27,'Ex Post LI &amp; Eligibility Stats'!$A$6:$N$16,P$4,FALSE)*N27/1000))</f>
        <v/>
      </c>
      <c r="Q27" s="39"/>
      <c r="R27" s="70" t="str">
        <f>IF(Q27="","",IF(VLOOKUP($A27, 'Ex Ante LI &amp; Eligibility Stats'!$A$6:$N$16,R$4,FALSE)="N/A",0,VLOOKUP($A27, 'Ex Ante LI &amp; Eligibility Stats'!$A$6:$N$16,R$4,FALSE)*Q27/1000))</f>
        <v/>
      </c>
      <c r="S27" s="71" t="str">
        <f>IF(Q27="","",IF(VLOOKUP($A27, 'Ex Post LI &amp; Eligibility Stats'!$A$6:$N$16,S$4,FALSE)="N/A",0,VLOOKUP($A27,'Ex Post LI &amp; Eligibility Stats'!$A$6:$N$16,S$4,FALSE)*Q27/1000))</f>
        <v/>
      </c>
      <c r="T27" s="301">
        <v>315414</v>
      </c>
      <c r="U27" s="41"/>
      <c r="V27" s="41"/>
      <c r="W27" s="41"/>
      <c r="X27" s="41"/>
      <c r="Y27" s="41"/>
      <c r="Z27" s="41"/>
      <c r="AA27" s="41"/>
      <c r="AB27" s="41"/>
      <c r="AC27" s="41"/>
    </row>
    <row r="28" spans="1:36" ht="14.85" customHeight="1">
      <c r="A28" s="76" t="s">
        <v>39</v>
      </c>
      <c r="B28" s="112">
        <v>48079</v>
      </c>
      <c r="C28" s="72">
        <f>IF(B28="","",IF(VLOOKUP($A28, 'Ex Ante LI &amp; Eligibility Stats'!$A$6:$N$16,C$4,FALSE)="N/A",0,VLOOKUP($A28, 'Ex Ante LI &amp; Eligibility Stats'!$A$6:$N$16,C$4,FALSE)*B28/1000))</f>
        <v>0.58023659061444943</v>
      </c>
      <c r="D28" s="73">
        <f>IF(B28="","",IF(VLOOKUP($A28, 'Ex Post LI &amp; Eligibility Stats'!$A$6:$N$16,D$4,FALSE)="N/A",0,VLOOKUP($A28,'Ex Post LI &amp; Eligibility Stats'!$A$6:$N$16,D$4,FALSE)*B28/1000))</f>
        <v>6.7310600000000003</v>
      </c>
      <c r="E28" s="112"/>
      <c r="F28" s="72" t="str">
        <f>IF(E28="","",IF(VLOOKUP($A28, 'Ex Ante LI &amp; Eligibility Stats'!$A$6:$N$16,F$4,FALSE)="N/A",0,VLOOKUP($A28, 'Ex Ante LI &amp; Eligibility Stats'!$A$6:$N$16,F$4,FALSE)*E28/1000))</f>
        <v/>
      </c>
      <c r="G28" s="73" t="str">
        <f>IF(E28="","",IF(VLOOKUP($A28, 'Ex Post LI &amp; Eligibility Stats'!$A$6:$N$16,G$4,FALSE)="N/A",0,VLOOKUP($A28,'Ex Post LI &amp; Eligibility Stats'!$A$6:$N$16,G$4,FALSE)*E28/1000))</f>
        <v/>
      </c>
      <c r="H28" s="112"/>
      <c r="I28" s="72" t="str">
        <f>IF(H28="","",IF(VLOOKUP($A28, 'Ex Ante LI &amp; Eligibility Stats'!$A$6:$N$16,I$4,FALSE)="N/A",0,VLOOKUP($A28, 'Ex Ante LI &amp; Eligibility Stats'!$A$6:$N$16,I$4,FALSE)*H28/1000))</f>
        <v/>
      </c>
      <c r="J28" s="73" t="str">
        <f>IF(H28="","",IF(VLOOKUP($A28, 'Ex Post LI &amp; Eligibility Stats'!$A$6:$N$16,J$4,FALSE)="N/A",0,VLOOKUP($A28,'Ex Post LI &amp; Eligibility Stats'!$A$6:$N$16,J$4,FALSE)*H28/1000))</f>
        <v/>
      </c>
      <c r="K28" s="112"/>
      <c r="L28" s="72" t="str">
        <f>IF(K28="","",IF(VLOOKUP($A28, 'Ex Ante LI &amp; Eligibility Stats'!$A$6:$N$16,L$4,FALSE)="N/A",0,VLOOKUP($A28, 'Ex Ante LI &amp; Eligibility Stats'!$A$6:$N$16,L$4,FALSE)*K28/1000))</f>
        <v/>
      </c>
      <c r="M28" s="73" t="str">
        <f>IF(K28="","",IF(VLOOKUP($A28, 'Ex Post LI &amp; Eligibility Stats'!$A$6:$N$16,M$4,FALSE)="N/A",0,VLOOKUP($A28,'Ex Post LI &amp; Eligibility Stats'!$A$6:$N$16,M$4,FALSE)*K28/1000))</f>
        <v/>
      </c>
      <c r="N28" s="112"/>
      <c r="O28" s="72" t="str">
        <f>IF(N28="","",IF(VLOOKUP($A28, 'Ex Ante LI &amp; Eligibility Stats'!$A$6:$N$16,O$4,FALSE)="N/A",0,VLOOKUP($A28, 'Ex Ante LI &amp; Eligibility Stats'!$A$6:$N$16,O$4,FALSE)*N28/1000))</f>
        <v/>
      </c>
      <c r="P28" s="73" t="str">
        <f>IF(N28="","",IF(VLOOKUP($A28, 'Ex Post LI &amp; Eligibility Stats'!$A$6:$N$16,P$4,FALSE)="N/A",0,VLOOKUP($A28,'Ex Post LI &amp; Eligibility Stats'!$A$6:$N$16,P$4,FALSE)*N28/1000))</f>
        <v/>
      </c>
      <c r="Q28" s="83"/>
      <c r="R28" s="72" t="str">
        <f>IF(Q28="","",IF(VLOOKUP($A28, 'Ex Ante LI &amp; Eligibility Stats'!$A$6:$N$16,R$4,FALSE)="N/A",0,VLOOKUP($A28, 'Ex Ante LI &amp; Eligibility Stats'!$A$6:$N$16,R$4,FALSE)*Q28/1000))</f>
        <v/>
      </c>
      <c r="S28" s="73" t="str">
        <f>IF(Q28="","",IF(VLOOKUP($A28, 'Ex Post LI &amp; Eligibility Stats'!$A$6:$N$16,S$4,FALSE)="N/A",0,VLOOKUP($A28,'Ex Post LI &amp; Eligibility Stats'!$A$6:$N$16,S$4,FALSE)*Q28/1000))</f>
        <v/>
      </c>
      <c r="T28" s="234" t="s">
        <v>22</v>
      </c>
    </row>
    <row r="29" spans="1:36" ht="14.1" customHeight="1" thickBot="1">
      <c r="A29" s="138" t="s">
        <v>40</v>
      </c>
      <c r="B29" s="161">
        <f t="shared" ref="B29:M29" si="6">IF(B23="","",SUM(B23:B28))</f>
        <v>162720</v>
      </c>
      <c r="C29" s="162">
        <f t="shared" si="6"/>
        <v>2.9302014773764502</v>
      </c>
      <c r="D29" s="163">
        <f t="shared" si="6"/>
        <v>14.845749999999999</v>
      </c>
      <c r="E29" s="161" t="str">
        <f t="shared" ref="E29:G29" si="7">IF(E23="","",SUM(E23:E28))</f>
        <v/>
      </c>
      <c r="F29" s="162" t="str">
        <f t="shared" si="7"/>
        <v/>
      </c>
      <c r="G29" s="163" t="str">
        <f t="shared" si="7"/>
        <v/>
      </c>
      <c r="H29" s="161" t="str">
        <f t="shared" ref="H29:J29" si="8">IF(H23="","",SUM(H23:H28))</f>
        <v/>
      </c>
      <c r="I29" s="162" t="str">
        <f t="shared" si="8"/>
        <v/>
      </c>
      <c r="J29" s="163" t="str">
        <f t="shared" si="8"/>
        <v/>
      </c>
      <c r="K29" s="161" t="str">
        <f t="shared" si="6"/>
        <v/>
      </c>
      <c r="L29" s="162" t="str">
        <f t="shared" si="6"/>
        <v/>
      </c>
      <c r="M29" s="163" t="str">
        <f t="shared" si="6"/>
        <v/>
      </c>
      <c r="N29" s="161" t="str">
        <f t="shared" ref="N29:S29" si="9">IF(N23="","",SUM(N23:N28))</f>
        <v/>
      </c>
      <c r="O29" s="162" t="str">
        <f t="shared" si="9"/>
        <v/>
      </c>
      <c r="P29" s="163" t="str">
        <f t="shared" si="9"/>
        <v/>
      </c>
      <c r="Q29" s="161" t="str">
        <f t="shared" si="9"/>
        <v/>
      </c>
      <c r="R29" s="164" t="str">
        <f t="shared" si="9"/>
        <v/>
      </c>
      <c r="S29" s="164" t="str">
        <f t="shared" si="9"/>
        <v/>
      </c>
      <c r="T29" s="437"/>
      <c r="U29" s="41"/>
      <c r="V29" s="41"/>
      <c r="W29" s="41"/>
      <c r="X29" s="41"/>
      <c r="Y29" s="41"/>
      <c r="Z29" s="41"/>
      <c r="AA29" s="41"/>
      <c r="AB29" s="41"/>
      <c r="AC29" s="41"/>
    </row>
    <row r="30" spans="1:36" s="45" customFormat="1" ht="14.25" thickTop="1" thickBot="1">
      <c r="A30" s="141" t="s">
        <v>41</v>
      </c>
      <c r="B30" s="191">
        <f t="shared" ref="B30:M30" si="10">IFERROR(B21+B29,"")</f>
        <v>237399</v>
      </c>
      <c r="C30" s="192">
        <f t="shared" si="10"/>
        <v>130.97879649737641</v>
      </c>
      <c r="D30" s="147">
        <f t="shared" si="10"/>
        <v>141.68305000000001</v>
      </c>
      <c r="E30" s="191" t="str">
        <f t="shared" ref="E30:J30" si="11">IFERROR(E21+E29,"")</f>
        <v/>
      </c>
      <c r="F30" s="192" t="str">
        <f t="shared" si="11"/>
        <v/>
      </c>
      <c r="G30" s="147" t="str">
        <f t="shared" si="11"/>
        <v/>
      </c>
      <c r="H30" s="191" t="str">
        <f t="shared" si="11"/>
        <v/>
      </c>
      <c r="I30" s="192" t="str">
        <f t="shared" si="11"/>
        <v/>
      </c>
      <c r="J30" s="147" t="str">
        <f t="shared" si="11"/>
        <v/>
      </c>
      <c r="K30" s="191" t="str">
        <f t="shared" si="10"/>
        <v/>
      </c>
      <c r="L30" s="192" t="str">
        <f t="shared" si="10"/>
        <v/>
      </c>
      <c r="M30" s="147" t="str">
        <f t="shared" si="10"/>
        <v/>
      </c>
      <c r="N30" s="191" t="str">
        <f t="shared" ref="N30:S30" si="12">IFERROR(N21+N29,"")</f>
        <v/>
      </c>
      <c r="O30" s="192" t="str">
        <f t="shared" si="12"/>
        <v/>
      </c>
      <c r="P30" s="147" t="str">
        <f t="shared" si="12"/>
        <v/>
      </c>
      <c r="Q30" s="144" t="str">
        <f t="shared" si="12"/>
        <v/>
      </c>
      <c r="R30" s="167" t="str">
        <f t="shared" si="12"/>
        <v/>
      </c>
      <c r="S30" s="168" t="str">
        <f t="shared" si="12"/>
        <v/>
      </c>
      <c r="T30" s="278"/>
      <c r="U30" s="137"/>
      <c r="V30" s="137"/>
      <c r="W30" s="137"/>
      <c r="X30" s="137"/>
      <c r="Y30" s="137"/>
      <c r="Z30" s="137"/>
      <c r="AA30" s="137"/>
      <c r="AB30" s="137"/>
      <c r="AC30" s="137"/>
    </row>
    <row r="31" spans="1:36" ht="13.5" thickTop="1">
      <c r="A31" s="577"/>
      <c r="Q31" s="48"/>
      <c r="R31" s="49"/>
      <c r="S31" s="49"/>
      <c r="T31" s="187"/>
    </row>
    <row r="32" spans="1:36" ht="12.75" hidden="1" customHeight="1">
      <c r="A32" s="577"/>
      <c r="C32" s="10">
        <f>C4+6</f>
        <v>8</v>
      </c>
      <c r="D32" s="10">
        <f>D4+6</f>
        <v>8</v>
      </c>
      <c r="F32" s="10">
        <f>F4+6</f>
        <v>9</v>
      </c>
      <c r="G32" s="10">
        <f>G4+6</f>
        <v>9</v>
      </c>
      <c r="I32" s="10">
        <f>I4+6</f>
        <v>10</v>
      </c>
      <c r="J32" s="10">
        <f>J4+6</f>
        <v>10</v>
      </c>
      <c r="L32" s="10">
        <f>L4+6</f>
        <v>11</v>
      </c>
      <c r="M32" s="10">
        <f>M4+6</f>
        <v>11</v>
      </c>
      <c r="O32" s="37">
        <f>O4+6</f>
        <v>12</v>
      </c>
      <c r="P32" s="37">
        <f>P4+6</f>
        <v>12</v>
      </c>
      <c r="R32" s="37">
        <f>R4+6</f>
        <v>13</v>
      </c>
      <c r="S32" s="37">
        <f>S4+6</f>
        <v>13</v>
      </c>
      <c r="T32" s="187"/>
    </row>
    <row r="33" spans="1:20" ht="11.25" customHeight="1">
      <c r="A33" s="295"/>
      <c r="B33" s="617" t="s">
        <v>42</v>
      </c>
      <c r="C33" s="618"/>
      <c r="D33" s="619"/>
      <c r="E33" s="617" t="s">
        <v>43</v>
      </c>
      <c r="F33" s="618"/>
      <c r="G33" s="619"/>
      <c r="H33" s="617" t="s">
        <v>44</v>
      </c>
      <c r="I33" s="618"/>
      <c r="J33" s="619"/>
      <c r="K33" s="617" t="s">
        <v>45</v>
      </c>
      <c r="L33" s="618"/>
      <c r="M33" s="619"/>
      <c r="N33" s="617" t="s">
        <v>46</v>
      </c>
      <c r="O33" s="618"/>
      <c r="P33" s="619"/>
      <c r="Q33" s="617" t="s">
        <v>47</v>
      </c>
      <c r="R33" s="618"/>
      <c r="S33" s="618"/>
      <c r="T33" s="347"/>
    </row>
    <row r="34" spans="1:20" s="38" customFormat="1" ht="55.5" customHeight="1">
      <c r="A34" s="438" t="s">
        <v>48</v>
      </c>
      <c r="B34" s="297" t="s">
        <v>15</v>
      </c>
      <c r="C34" s="297" t="s">
        <v>16</v>
      </c>
      <c r="D34" s="297" t="s">
        <v>17</v>
      </c>
      <c r="E34" s="297" t="s">
        <v>15</v>
      </c>
      <c r="F34" s="297" t="s">
        <v>16</v>
      </c>
      <c r="G34" s="297" t="s">
        <v>17</v>
      </c>
      <c r="H34" s="297" t="s">
        <v>15</v>
      </c>
      <c r="I34" s="297" t="s">
        <v>16</v>
      </c>
      <c r="J34" s="297" t="s">
        <v>17</v>
      </c>
      <c r="K34" s="297" t="s">
        <v>15</v>
      </c>
      <c r="L34" s="297" t="s">
        <v>16</v>
      </c>
      <c r="M34" s="297" t="s">
        <v>17</v>
      </c>
      <c r="N34" s="297" t="s">
        <v>15</v>
      </c>
      <c r="O34" s="297" t="s">
        <v>16</v>
      </c>
      <c r="P34" s="297" t="s">
        <v>17</v>
      </c>
      <c r="Q34" s="297" t="s">
        <v>15</v>
      </c>
      <c r="R34" s="297" t="s">
        <v>16</v>
      </c>
      <c r="S34" s="297" t="s">
        <v>17</v>
      </c>
      <c r="T34" s="298" t="s">
        <v>49</v>
      </c>
    </row>
    <row r="35" spans="1:20" s="38" customFormat="1" ht="14.25">
      <c r="A35" s="547" t="s">
        <v>19</v>
      </c>
      <c r="B35" s="133"/>
      <c r="C35" s="133"/>
      <c r="D35" s="348"/>
      <c r="E35" s="133"/>
      <c r="F35" s="133"/>
      <c r="G35" s="348"/>
      <c r="H35" s="133"/>
      <c r="I35" s="133"/>
      <c r="J35" s="348"/>
      <c r="K35" s="133"/>
      <c r="L35" s="133"/>
      <c r="M35" s="135"/>
      <c r="N35" s="133"/>
      <c r="O35" s="133"/>
      <c r="P35" s="348"/>
      <c r="Q35" s="133"/>
      <c r="R35" s="133"/>
      <c r="S35" s="348"/>
      <c r="T35" s="348"/>
    </row>
    <row r="36" spans="1:20" s="38" customFormat="1" ht="15">
      <c r="A36" s="349" t="s">
        <v>20</v>
      </c>
      <c r="B36" s="133"/>
      <c r="C36" s="133"/>
      <c r="D36" s="135"/>
      <c r="E36" s="133"/>
      <c r="F36" s="133"/>
      <c r="G36" s="135"/>
      <c r="H36" s="133"/>
      <c r="I36" s="133"/>
      <c r="J36" s="135"/>
      <c r="K36" s="133"/>
      <c r="L36" s="133"/>
      <c r="M36" s="135"/>
      <c r="N36" s="133"/>
      <c r="O36" s="133"/>
      <c r="P36" s="135"/>
      <c r="Q36" s="133"/>
      <c r="R36" s="133"/>
      <c r="S36" s="135"/>
      <c r="T36" s="135"/>
    </row>
    <row r="37" spans="1:20" s="38" customFormat="1" ht="15" customHeight="1">
      <c r="A37" s="350" t="s">
        <v>21</v>
      </c>
      <c r="B37" s="574"/>
      <c r="C37" s="77"/>
      <c r="D37" s="79"/>
      <c r="E37" s="574"/>
      <c r="F37" s="77"/>
      <c r="G37" s="79"/>
      <c r="H37" s="574"/>
      <c r="I37" s="77"/>
      <c r="J37" s="79"/>
      <c r="K37" s="574"/>
      <c r="L37" s="77"/>
      <c r="M37" s="79"/>
      <c r="N37" s="574"/>
      <c r="O37" s="77"/>
      <c r="P37" s="79"/>
      <c r="Q37" s="574"/>
      <c r="R37" s="77"/>
      <c r="S37" s="79"/>
      <c r="T37" s="299" t="s">
        <v>22</v>
      </c>
    </row>
    <row r="38" spans="1:20" s="38" customFormat="1" ht="15">
      <c r="A38" s="350" t="s">
        <v>23</v>
      </c>
      <c r="B38" s="142"/>
      <c r="C38" s="78"/>
      <c r="D38" s="80"/>
      <c r="E38" s="142"/>
      <c r="F38" s="78"/>
      <c r="G38" s="80"/>
      <c r="H38" s="142"/>
      <c r="I38" s="78"/>
      <c r="J38" s="80"/>
      <c r="K38" s="142"/>
      <c r="L38" s="78"/>
      <c r="M38" s="80"/>
      <c r="N38" s="142"/>
      <c r="O38" s="78"/>
      <c r="P38" s="80"/>
      <c r="Q38" s="142"/>
      <c r="R38" s="78"/>
      <c r="S38" s="80"/>
      <c r="T38" s="299" t="s">
        <v>22</v>
      </c>
    </row>
    <row r="39" spans="1:20" s="38" customFormat="1" ht="15">
      <c r="A39" s="349" t="s">
        <v>24</v>
      </c>
      <c r="B39" s="133"/>
      <c r="C39" s="133"/>
      <c r="D39" s="135"/>
      <c r="E39" s="133"/>
      <c r="F39" s="133"/>
      <c r="G39" s="135"/>
      <c r="H39" s="133"/>
      <c r="I39" s="133"/>
      <c r="J39" s="135"/>
      <c r="K39" s="133"/>
      <c r="L39" s="133"/>
      <c r="M39" s="135"/>
      <c r="N39" s="133"/>
      <c r="O39" s="133"/>
      <c r="P39" s="135"/>
      <c r="Q39" s="133"/>
      <c r="R39" s="133"/>
      <c r="S39" s="135"/>
      <c r="T39" s="351"/>
    </row>
    <row r="40" spans="1:20" s="38" customFormat="1" ht="15">
      <c r="A40" s="350" t="s">
        <v>25</v>
      </c>
      <c r="B40" s="574"/>
      <c r="C40" s="77"/>
      <c r="D40" s="79"/>
      <c r="E40" s="574"/>
      <c r="F40" s="77"/>
      <c r="G40" s="79"/>
      <c r="H40" s="574"/>
      <c r="I40" s="77"/>
      <c r="J40" s="79"/>
      <c r="K40" s="574"/>
      <c r="L40" s="77"/>
      <c r="M40" s="79"/>
      <c r="N40" s="574"/>
      <c r="O40" s="77"/>
      <c r="P40" s="79"/>
      <c r="Q40" s="574"/>
      <c r="R40" s="77"/>
      <c r="S40" s="79"/>
      <c r="T40" s="299" t="s">
        <v>22</v>
      </c>
    </row>
    <row r="41" spans="1:20" s="38" customFormat="1" ht="15">
      <c r="A41" s="352" t="s">
        <v>23</v>
      </c>
      <c r="B41" s="142"/>
      <c r="C41" s="78"/>
      <c r="D41" s="80"/>
      <c r="E41" s="142"/>
      <c r="F41" s="78"/>
      <c r="G41" s="80"/>
      <c r="H41" s="142"/>
      <c r="I41" s="78"/>
      <c r="J41" s="80"/>
      <c r="K41" s="142"/>
      <c r="L41" s="78"/>
      <c r="M41" s="80"/>
      <c r="N41" s="142"/>
      <c r="O41" s="78"/>
      <c r="P41" s="80"/>
      <c r="Q41" s="142"/>
      <c r="R41" s="78"/>
      <c r="S41" s="80"/>
      <c r="T41" s="299" t="s">
        <v>22</v>
      </c>
    </row>
    <row r="42" spans="1:20" ht="14.1" customHeight="1">
      <c r="A42" s="547" t="s">
        <v>26</v>
      </c>
      <c r="B42" s="133"/>
      <c r="C42" s="133"/>
      <c r="D42" s="353"/>
      <c r="E42" s="133"/>
      <c r="F42" s="133"/>
      <c r="G42" s="135"/>
      <c r="H42" s="579"/>
      <c r="I42" s="133"/>
      <c r="J42" s="135"/>
      <c r="K42" s="579"/>
      <c r="L42" s="133"/>
      <c r="M42" s="353"/>
      <c r="N42" s="133"/>
      <c r="O42" s="133"/>
      <c r="P42" s="353"/>
      <c r="Q42" s="133"/>
      <c r="R42" s="133"/>
      <c r="S42" s="353"/>
      <c r="T42" s="353"/>
    </row>
    <row r="43" spans="1:20" ht="14.25" customHeight="1">
      <c r="A43" s="300" t="s">
        <v>50</v>
      </c>
      <c r="B43" s="575"/>
      <c r="C43" s="70" t="str">
        <f>IF(B43="","",IF(VLOOKUP($A43, 'Ex Ante LI &amp; Eligibility Stats'!$A$6:$N$16,C$32,FALSE)="N/A",0,VLOOKUP($A43, 'Ex Ante LI &amp; Eligibility Stats'!$A$6:$N$16,C$32,FALSE)*B43/1000))</f>
        <v/>
      </c>
      <c r="D43" s="71" t="str">
        <f>IF(B43="","",IF(VLOOKUP($A43, 'Ex Post LI &amp; Eligibility Stats'!$A$6:$N$16,D$32,FALSE)="N/A",0,VLOOKUP($A43,'Ex Post LI &amp; Eligibility Stats'!$A$6:$N$16,D$32,FALSE)*B43/1000))</f>
        <v/>
      </c>
      <c r="E43" s="575"/>
      <c r="F43" s="70" t="str">
        <f>IF(E43="","",IF(VLOOKUP($A43, 'Ex Ante LI &amp; Eligibility Stats'!$A$6:$N$16,F$32,FALSE)="N/A",0,VLOOKUP($A43, 'Ex Ante LI &amp; Eligibility Stats'!$A$6:$N$16,F$32,FALSE)*E43/1000))</f>
        <v/>
      </c>
      <c r="G43" s="71" t="str">
        <f>IF(E43="","",IF(VLOOKUP($A43, 'Ex Post LI &amp; Eligibility Stats'!$A$6:$N$16,G$32,FALSE)="N/A",0,VLOOKUP($A43,'Ex Post LI &amp; Eligibility Stats'!$A$6:$N$16,G$32,FALSE)*E43/1000))</f>
        <v/>
      </c>
      <c r="H43" s="39"/>
      <c r="I43" s="70" t="str">
        <f>IF(H43="","",IF(VLOOKUP($A43, 'Ex Ante LI &amp; Eligibility Stats'!$A$6:$N$16,I$32,FALSE)="N/A",0,VLOOKUP($A43, 'Ex Ante LI &amp; Eligibility Stats'!$A$6:$N$16,I$32,FALSE)*H43/1000))</f>
        <v/>
      </c>
      <c r="J43" s="71" t="str">
        <f>IF(H43="","",IF(VLOOKUP($A43, 'Ex Post LI &amp; Eligibility Stats'!$A$6:$N$16,J$32,FALSE)="N/A",0,VLOOKUP($A43,'Ex Post LI &amp; Eligibility Stats'!$A$6:$N$16,J$32,FALSE)*H43/1000))</f>
        <v/>
      </c>
      <c r="K43" s="576"/>
      <c r="L43" s="77" t="str">
        <f>IF(K43="","",IF(VLOOKUP($A43, 'Ex Ante LI &amp; Eligibility Stats'!$A$6:$N$16,L$32,FALSE)="N/A",0,VLOOKUP($A43, 'Ex Ante LI &amp; Eligibility Stats'!$A$6:$N$16,L$32,FALSE)*K43/1000))</f>
        <v/>
      </c>
      <c r="M43" s="79" t="str">
        <f>IF(K43="","",IF(VLOOKUP($A43, 'Ex Post LI &amp; Eligibility Stats'!$A$6:$N$16,M$32,FALSE)="N/A",0,VLOOKUP($A43,'Ex Post LI &amp; Eligibility Stats'!$A$6:$N$16,M$32,FALSE)*K43/1000))</f>
        <v/>
      </c>
      <c r="N43" s="576"/>
      <c r="O43" s="77" t="str">
        <f>IF(N43="","",IF(VLOOKUP($A43, 'Ex Ante LI &amp; Eligibility Stats'!$A$6:$N$16,O$32,FALSE)="N/A",0,VLOOKUP($A43, 'Ex Ante LI &amp; Eligibility Stats'!$A$6:$N$16,O$32,FALSE)*N43/1000))</f>
        <v/>
      </c>
      <c r="P43" s="79" t="str">
        <f>IF(N43="","",IF(VLOOKUP($A43, 'Ex Post LI &amp; Eligibility Stats'!$A$6:$N$16,P$32,FALSE)="N/A",0,VLOOKUP($A43,'Ex Post LI &amp; Eligibility Stats'!$A$6:$N$16,P$32,FALSE)*N43/1000))</f>
        <v/>
      </c>
      <c r="Q43" s="576"/>
      <c r="R43" s="77" t="str">
        <f>IF(Q43="","",IF(VLOOKUP($A43, 'Ex Ante LI &amp; Eligibility Stats'!$A$6:$N$16,R$32,FALSE)="N/A",0,VLOOKUP($A43, 'Ex Ante LI &amp; Eligibility Stats'!$A$6:$N$16,R$32,FALSE)*Q43/1000))</f>
        <v/>
      </c>
      <c r="S43" s="79" t="str">
        <f>IF(Q43="","",IF(VLOOKUP($A43, 'Ex Post LI &amp; Eligibility Stats'!$A$6:$N$16,S$32,FALSE)="N/A",0,VLOOKUP($A43,'Ex Post LI &amp; Eligibility Stats'!$A$6:$N$16,S$32,FALSE)*Q43/1000))</f>
        <v/>
      </c>
      <c r="T43" s="301">
        <v>10935</v>
      </c>
    </row>
    <row r="44" spans="1:20" ht="14.85" customHeight="1">
      <c r="A44" s="300" t="s">
        <v>28</v>
      </c>
      <c r="B44" s="575"/>
      <c r="C44" s="70" t="str">
        <f>IF(B44="","",IF(VLOOKUP($A44, 'Ex Ante LI &amp; Eligibility Stats'!$A$6:$N$16,C$32,FALSE)="N/A",0,VLOOKUP($A44, 'Ex Ante LI &amp; Eligibility Stats'!$A$6:$N$16,C$32,FALSE)*B44/1000))</f>
        <v/>
      </c>
      <c r="D44" s="71" t="str">
        <f>IF(B44="","",IF(VLOOKUP($A44, 'Ex Post LI &amp; Eligibility Stats'!$A$6:$N$16,D$32,FALSE)="N/A",0,VLOOKUP($A44,'Ex Post LI &amp; Eligibility Stats'!$A$6:$N$16,D$32,FALSE)*B44/1000))</f>
        <v/>
      </c>
      <c r="E44" s="575"/>
      <c r="F44" s="70" t="str">
        <f>IF(E44="","",IF(VLOOKUP($A44, 'Ex Ante LI &amp; Eligibility Stats'!$A$6:$N$16,F$32,FALSE)="N/A",0,VLOOKUP($A44, 'Ex Ante LI &amp; Eligibility Stats'!$A$6:$N$16,F$32,FALSE)*E44/1000))</f>
        <v/>
      </c>
      <c r="G44" s="71" t="str">
        <f>IF(E44="","",IF(VLOOKUP($A44, 'Ex Post LI &amp; Eligibility Stats'!$A$6:$N$16,G$32,FALSE)="N/A",0,VLOOKUP($A44,'Ex Post LI &amp; Eligibility Stats'!$A$6:$N$16,G$32,FALSE)*E44/1000))</f>
        <v/>
      </c>
      <c r="H44" s="39"/>
      <c r="I44" s="70" t="str">
        <f>IF(H44="","",IF(VLOOKUP($A44, 'Ex Ante LI &amp; Eligibility Stats'!$A$6:$N$16,I$32,FALSE)="N/A",0,VLOOKUP($A44, 'Ex Ante LI &amp; Eligibility Stats'!$A$6:$N$16,I$32,FALSE)*H44/1000))</f>
        <v/>
      </c>
      <c r="J44" s="71" t="str">
        <f>IF(H44="","",IF(VLOOKUP($A44, 'Ex Post LI &amp; Eligibility Stats'!$A$6:$N$16,J$32,FALSE)="N/A",0,VLOOKUP($A44,'Ex Post LI &amp; Eligibility Stats'!$A$6:$N$16,J$32,FALSE)*H44/1000))</f>
        <v/>
      </c>
      <c r="K44" s="39"/>
      <c r="L44" s="77" t="str">
        <f>IF(K44="","",IF(VLOOKUP($A44, 'Ex Ante LI &amp; Eligibility Stats'!$A$6:$N$16,L$32,FALSE)="N/A",0,VLOOKUP($A44, 'Ex Ante LI &amp; Eligibility Stats'!$A$6:$N$16,L$32,FALSE)*K44/1000))</f>
        <v/>
      </c>
      <c r="M44" s="79" t="str">
        <f>IF(K44="","",IF(VLOOKUP($A44, 'Ex Post LI &amp; Eligibility Stats'!$A$6:$N$16,M$32,FALSE)="N/A",0,VLOOKUP($A44,'Ex Post LI &amp; Eligibility Stats'!$A$6:$N$16,M$32,FALSE)*K44/1000))</f>
        <v/>
      </c>
      <c r="N44" s="39"/>
      <c r="O44" s="77" t="str">
        <f>IF(N44="","",IF(VLOOKUP($A44, 'Ex Ante LI &amp; Eligibility Stats'!$A$6:$N$16,O$32,FALSE)="N/A",0,VLOOKUP($A44, 'Ex Ante LI &amp; Eligibility Stats'!$A$6:$N$16,O$32,FALSE)*N44/1000))</f>
        <v/>
      </c>
      <c r="P44" s="79" t="str">
        <f>IF(N44="","",IF(VLOOKUP($A44, 'Ex Post LI &amp; Eligibility Stats'!$A$6:$N$16,P$32,FALSE)="N/A",0,VLOOKUP($A44,'Ex Post LI &amp; Eligibility Stats'!$A$6:$N$16,P$32,FALSE)*N44/1000))</f>
        <v/>
      </c>
      <c r="Q44" s="39"/>
      <c r="R44" s="77" t="str">
        <f>IF(Q44="","",IF(VLOOKUP($A44, 'Ex Ante LI &amp; Eligibility Stats'!$A$6:$N$16,R$32,FALSE)="N/A",0,VLOOKUP($A44, 'Ex Ante LI &amp; Eligibility Stats'!$A$6:$N$16,R$32,FALSE)*Q44/1000))</f>
        <v/>
      </c>
      <c r="S44" s="79" t="str">
        <f>IF(Q44="","",IF(VLOOKUP($A44, 'Ex Post LI &amp; Eligibility Stats'!$A$6:$N$16,S$32,FALSE)="N/A",0,VLOOKUP($A44,'Ex Post LI &amp; Eligibility Stats'!$A$6:$N$16,S$32,FALSE)*Q44/1000))</f>
        <v/>
      </c>
      <c r="T44" s="301" t="s">
        <v>22</v>
      </c>
    </row>
    <row r="45" spans="1:20" ht="15" customHeight="1">
      <c r="A45" s="300" t="s">
        <v>29</v>
      </c>
      <c r="C45" s="70" t="str">
        <f>IF(B45="","",IF(VLOOKUP($A45, 'Ex Ante LI &amp; Eligibility Stats'!$A$6:$N$16,C$32,FALSE)="N/A",0,VLOOKUP($A45, 'Ex Ante LI &amp; Eligibility Stats'!$A$6:$N$16,C$32,FALSE)*B45/1000))</f>
        <v/>
      </c>
      <c r="D45" s="71" t="str">
        <f>IF(B45="","",IF(VLOOKUP($A45, 'Ex Post LI &amp; Eligibility Stats'!$A$6:$N$16,D$32,FALSE)="N/A",0,VLOOKUP($A45,'Ex Post LI &amp; Eligibility Stats'!$A$6:$N$16,D$32,FALSE)*B45/1000))</f>
        <v/>
      </c>
      <c r="E45" s="84"/>
      <c r="F45" s="70" t="str">
        <f>IF(E45="","",IF(VLOOKUP($A45, 'Ex Ante LI &amp; Eligibility Stats'!$A$6:$N$16,F$32,FALSE)="N/A",0,VLOOKUP($A45, 'Ex Ante LI &amp; Eligibility Stats'!$A$6:$N$16,F$32,FALSE)*E45/1000))</f>
        <v/>
      </c>
      <c r="G45" s="71" t="str">
        <f>IF(E45="","",IF(VLOOKUP($A45, 'Ex Post LI &amp; Eligibility Stats'!$A$6:$N$16,G$32,FALSE)="N/A",0,VLOOKUP($A45,'Ex Post LI &amp; Eligibility Stats'!$A$6:$N$16,G$32,FALSE)*E45/1000))</f>
        <v/>
      </c>
      <c r="H45" s="84"/>
      <c r="I45" s="70" t="str">
        <f>IF(H45="","",IF(VLOOKUP($A45, 'Ex Ante LI &amp; Eligibility Stats'!$A$6:$N$16,I$32,FALSE)="N/A",0,VLOOKUP($A45, 'Ex Ante LI &amp; Eligibility Stats'!$A$6:$N$16,I$32,FALSE)*H45/1000))</f>
        <v/>
      </c>
      <c r="J45" s="71" t="str">
        <f>IF(H45="","",IF(VLOOKUP($A45, 'Ex Post LI &amp; Eligibility Stats'!$A$6:$N$16,J$32,FALSE)="N/A",0,VLOOKUP($A45,'Ex Post LI &amp; Eligibility Stats'!$A$6:$N$16,J$32,FALSE)*H45/1000))</f>
        <v/>
      </c>
      <c r="K45" s="84"/>
      <c r="L45" s="77" t="str">
        <f>IF(K45="","",IF(VLOOKUP($A45, 'Ex Ante LI &amp; Eligibility Stats'!$A$6:$N$16,L$32,FALSE)="N/A",0,VLOOKUP($A45, 'Ex Ante LI &amp; Eligibility Stats'!$A$6:$N$16,L$32,FALSE)*K45/1000))</f>
        <v/>
      </c>
      <c r="M45" s="79" t="str">
        <f>IF(K45="","",IF(VLOOKUP($A45, 'Ex Post LI &amp; Eligibility Stats'!$A$6:$N$16,M$32,FALSE)="N/A",0,VLOOKUP($A45,'Ex Post LI &amp; Eligibility Stats'!$A$6:$N$16,M$32,FALSE)*K45/1000))</f>
        <v/>
      </c>
      <c r="N45" s="84"/>
      <c r="O45" s="77" t="str">
        <f>IF(N45="","",IF(VLOOKUP($A45, 'Ex Ante LI &amp; Eligibility Stats'!$A$6:$N$16,O$32,FALSE)="N/A",0,VLOOKUP($A45, 'Ex Ante LI &amp; Eligibility Stats'!$A$6:$N$16,O$32,FALSE)*N45/1000))</f>
        <v/>
      </c>
      <c r="P45" s="79" t="str">
        <f>IF(N45="","",IF(VLOOKUP($A45, 'Ex Post LI &amp; Eligibility Stats'!$A$6:$N$16,P$32,FALSE)="N/A",0,VLOOKUP($A45,'Ex Post LI &amp; Eligibility Stats'!$A$6:$N$16,P$32,FALSE)*N45/1000))</f>
        <v/>
      </c>
      <c r="Q45" s="39"/>
      <c r="R45" s="77" t="str">
        <f>IF(Q45="","",IF(VLOOKUP($A45, 'Ex Ante LI &amp; Eligibility Stats'!$A$6:$N$16,R$32,FALSE)="N/A",0,VLOOKUP($A45, 'Ex Ante LI &amp; Eligibility Stats'!$A$6:$N$16,R$32,FALSE)*Q45/1000))</f>
        <v/>
      </c>
      <c r="S45" s="79" t="str">
        <f>IF(Q45="","",IF(VLOOKUP($A45, 'Ex Post LI &amp; Eligibility Stats'!$A$6:$N$16,S$32,FALSE)="N/A",0,VLOOKUP($A45,'Ex Post LI &amp; Eligibility Stats'!$A$6:$N$16,S$32,FALSE)*Q45/1000))</f>
        <v/>
      </c>
      <c r="T45" s="301" t="s">
        <v>22</v>
      </c>
    </row>
    <row r="46" spans="1:20" ht="13.5" customHeight="1">
      <c r="A46" s="302" t="s">
        <v>30</v>
      </c>
      <c r="B46" s="575"/>
      <c r="C46" s="70" t="str">
        <f>IF(B46="","",IF(VLOOKUP($A46, 'Ex Ante LI &amp; Eligibility Stats'!$A$6:$N$16,C$32,FALSE)="N/A",0,VLOOKUP($A46, 'Ex Ante LI &amp; Eligibility Stats'!$A$6:$N$16,C$32,FALSE)*B46/1000))</f>
        <v/>
      </c>
      <c r="D46" s="71" t="str">
        <f>IF(B46="","",IF(VLOOKUP($A46, 'Ex Post LI &amp; Eligibility Stats'!$A$6:$N$16,D$32,FALSE)="N/A",0,VLOOKUP($A46,'Ex Post LI &amp; Eligibility Stats'!$A$6:$N$16,D$32,FALSE)*B46/1000))</f>
        <v/>
      </c>
      <c r="E46" s="84"/>
      <c r="F46" s="70" t="str">
        <f>IF(E46="","",IF(VLOOKUP($A46, 'Ex Ante LI &amp; Eligibility Stats'!$A$6:$N$16,F$32,FALSE)="N/A",0,VLOOKUP($A46, 'Ex Ante LI &amp; Eligibility Stats'!$A$6:$N$16,F$32,FALSE)*E46/1000))</f>
        <v/>
      </c>
      <c r="G46" s="71" t="str">
        <f>IF(E46="","",IF(VLOOKUP($A46, 'Ex Post LI &amp; Eligibility Stats'!$A$6:$N$16,G$32,FALSE)="N/A",0,VLOOKUP($A46,'Ex Post LI &amp; Eligibility Stats'!$A$6:$N$16,G$32,FALSE)*E46/1000))</f>
        <v/>
      </c>
      <c r="H46" s="39"/>
      <c r="I46" s="70" t="str">
        <f>IF(H46="","",IF(VLOOKUP($A46, 'Ex Ante LI &amp; Eligibility Stats'!$A$6:$N$16,I$32,FALSE)="N/A",0,VLOOKUP($A46, 'Ex Ante LI &amp; Eligibility Stats'!$A$6:$N$16,I$32,FALSE)*H46/1000))</f>
        <v/>
      </c>
      <c r="J46" s="71" t="str">
        <f>IF(H46="","",IF(VLOOKUP($A46, 'Ex Post LI &amp; Eligibility Stats'!$A$6:$N$16,J$32,FALSE)="N/A",0,VLOOKUP($A46,'Ex Post LI &amp; Eligibility Stats'!$A$6:$N$16,J$32,FALSE)*H46/1000))</f>
        <v/>
      </c>
      <c r="K46" s="39"/>
      <c r="L46" s="77" t="str">
        <f>IF(K46="","",IF(VLOOKUP($A46, 'Ex Ante LI &amp; Eligibility Stats'!$A$6:$N$16,L$32,FALSE)="N/A",0,VLOOKUP($A46, 'Ex Ante LI &amp; Eligibility Stats'!$A$6:$N$16,L$32,FALSE)*K46/1000))</f>
        <v/>
      </c>
      <c r="M46" s="79" t="str">
        <f>IF(K46="","",IF(VLOOKUP($A46, 'Ex Post LI &amp; Eligibility Stats'!$A$6:$N$16,M$32,FALSE)="N/A",0,VLOOKUP($A46,'Ex Post LI &amp; Eligibility Stats'!$A$6:$N$16,M$32,FALSE)*K46/1000))</f>
        <v/>
      </c>
      <c r="N46" s="39"/>
      <c r="O46" s="77" t="str">
        <f>IF(N46="","",IF(VLOOKUP($A46, 'Ex Ante LI &amp; Eligibility Stats'!$A$6:$N$16,O$32,FALSE)="N/A",0,VLOOKUP($A46, 'Ex Ante LI &amp; Eligibility Stats'!$A$6:$N$16,O$32,FALSE)*N46/1000))</f>
        <v/>
      </c>
      <c r="P46" s="79" t="str">
        <f>IF(N46="","",IF(VLOOKUP($A46, 'Ex Post LI &amp; Eligibility Stats'!$A$6:$N$16,P$32,FALSE)="N/A",0,VLOOKUP($A46,'Ex Post LI &amp; Eligibility Stats'!$A$6:$N$16,P$32,FALSE)*N46/1000))</f>
        <v/>
      </c>
      <c r="Q46" s="39"/>
      <c r="R46" s="77" t="str">
        <f>IF(Q46="","",IF(VLOOKUP($A46, 'Ex Ante LI &amp; Eligibility Stats'!$A$6:$N$16,R$32,FALSE)="N/A",0,VLOOKUP($A46, 'Ex Ante LI &amp; Eligibility Stats'!$A$6:$N$16,R$32,FALSE)*Q46/1000))</f>
        <v/>
      </c>
      <c r="S46" s="79" t="str">
        <f>IF(Q46="","",IF(VLOOKUP($A46, 'Ex Post LI &amp; Eligibility Stats'!$A$6:$N$16,S$32,FALSE)="N/A",0,VLOOKUP($A46,'Ex Post LI &amp; Eligibility Stats'!$A$6:$N$16,S$32,FALSE)*Q46/1000))</f>
        <v/>
      </c>
      <c r="T46" s="301" t="s">
        <v>22</v>
      </c>
    </row>
    <row r="47" spans="1:20" ht="14.25">
      <c r="A47" s="40" t="s">
        <v>31</v>
      </c>
      <c r="B47" s="575"/>
      <c r="C47" s="72" t="str">
        <f>IF(B47="","",IF(VLOOKUP($A47, 'Ex Ante LI &amp; Eligibility Stats'!$A$6:$N$16,C$32,FALSE)="N/A",0,VLOOKUP($A47, 'Ex Ante LI &amp; Eligibility Stats'!$A$6:$N$16,C$32,FALSE)*B47/1000))</f>
        <v/>
      </c>
      <c r="D47" s="71" t="str">
        <f>IF(B47="","",IF(VLOOKUP($A47, 'Ex Post LI &amp; Eligibility Stats'!$A$6:$N$16,D$32,FALSE)="N/A",0,VLOOKUP($A47,'Ex Post LI &amp; Eligibility Stats'!$A$6:$N$16,D$32,FALSE)*B47/1000))</f>
        <v/>
      </c>
      <c r="E47" s="85"/>
      <c r="F47" s="72" t="str">
        <f>IF(E47="","",IF(VLOOKUP($A47, 'Ex Ante LI &amp; Eligibility Stats'!$A$6:$N$16,F$32,FALSE)="N/A",0,VLOOKUP($A47, 'Ex Ante LI &amp; Eligibility Stats'!$A$6:$N$16,F$32,FALSE)*E47/1000))</f>
        <v/>
      </c>
      <c r="G47" s="73" t="str">
        <f>IF(E47="","",IF(VLOOKUP($A47, 'Ex Post LI &amp; Eligibility Stats'!$A$6:$N$16,G$32,FALSE)="N/A",0,VLOOKUP($A47,'Ex Post LI &amp; Eligibility Stats'!$A$6:$N$16,G$32,FALSE)*E47/1000))</f>
        <v/>
      </c>
      <c r="H47" s="83"/>
      <c r="I47" s="72" t="str">
        <f>IF(H47="","",IF(VLOOKUP($A47, 'Ex Ante LI &amp; Eligibility Stats'!$A$6:$N$16,I$32,FALSE)="N/A",0,VLOOKUP($A47, 'Ex Ante LI &amp; Eligibility Stats'!$A$6:$N$16,I$32,FALSE)*H47/1000))</f>
        <v/>
      </c>
      <c r="J47" s="73" t="str">
        <f>IF(H47="","",IF(VLOOKUP($A47, 'Ex Post LI &amp; Eligibility Stats'!$A$6:$N$16,J$32,FALSE)="N/A",0,VLOOKUP($A47,'Ex Post LI &amp; Eligibility Stats'!$A$6:$N$16,J$32,FALSE)*H47/1000))</f>
        <v/>
      </c>
      <c r="K47" s="39"/>
      <c r="L47" s="78" t="str">
        <f>IF(K47="","",IF(VLOOKUP($A47, 'Ex Ante LI &amp; Eligibility Stats'!$A$6:$N$16,L$32,FALSE)="N/A",0,VLOOKUP($A47, 'Ex Ante LI &amp; Eligibility Stats'!$A$6:$N$16,L$32,FALSE)*K47/1000))</f>
        <v/>
      </c>
      <c r="M47" s="80" t="str">
        <f>IF(K47="","",IF(VLOOKUP($A47, 'Ex Post LI &amp; Eligibility Stats'!$A$6:$N$16,M$32,FALSE)="N/A",0,VLOOKUP($A47,'Ex Post LI &amp; Eligibility Stats'!$A$6:$N$16,M$32,FALSE)*K47/1000))</f>
        <v/>
      </c>
      <c r="N47" s="39"/>
      <c r="O47" s="78" t="str">
        <f>IF(N47="","",IF(VLOOKUP($A47, 'Ex Ante LI &amp; Eligibility Stats'!$A$6:$N$16,O$32,FALSE)="N/A",0,VLOOKUP($A47, 'Ex Ante LI &amp; Eligibility Stats'!$A$6:$N$16,O$32,FALSE)*N47/1000))</f>
        <v/>
      </c>
      <c r="P47" s="80" t="str">
        <f>IF(N47="","",IF(VLOOKUP($A47, 'Ex Post LI &amp; Eligibility Stats'!$A$6:$N$16,P$32,FALSE)="N/A",0,VLOOKUP($A47,'Ex Post LI &amp; Eligibility Stats'!$A$6:$N$16,P$32,FALSE)*N47/1000))</f>
        <v/>
      </c>
      <c r="Q47" s="39"/>
      <c r="R47" s="78" t="str">
        <f>IF(Q47="","",IF(VLOOKUP($A47, 'Ex Ante LI &amp; Eligibility Stats'!$A$6:$N$16,R$32,FALSE)="N/A",0,VLOOKUP($A47, 'Ex Ante LI &amp; Eligibility Stats'!$A$6:$N$16,R$32,FALSE)*Q47/1000))</f>
        <v/>
      </c>
      <c r="S47" s="80" t="str">
        <f>IF(Q47="","",IF(VLOOKUP($A47, 'Ex Post LI &amp; Eligibility Stats'!$A$6:$N$16,S$32,FALSE)="N/A",0,VLOOKUP($A47,'Ex Post LI &amp; Eligibility Stats'!$A$6:$N$16,S$32,FALSE)*Q47/1000))</f>
        <v/>
      </c>
      <c r="T47" s="301" t="s">
        <v>22</v>
      </c>
    </row>
    <row r="48" spans="1:20" s="45" customFormat="1" ht="13.5" thickBot="1">
      <c r="A48" s="138" t="s">
        <v>32</v>
      </c>
      <c r="B48" s="276" t="str">
        <f>IF(B43="","",SUM(B43:B47))</f>
        <v/>
      </c>
      <c r="C48" s="436" t="str">
        <f t="shared" ref="C48:E48" si="13">IF(C43="","",SUM(C43:C47))</f>
        <v/>
      </c>
      <c r="D48" s="277" t="str">
        <f t="shared" si="13"/>
        <v/>
      </c>
      <c r="E48" s="144" t="str">
        <f t="shared" si="13"/>
        <v/>
      </c>
      <c r="F48" s="145" t="str">
        <f t="shared" ref="F48:S48" si="14">IF(F43="","",SUM(F43:F47))</f>
        <v/>
      </c>
      <c r="G48" s="146" t="str">
        <f t="shared" si="14"/>
        <v/>
      </c>
      <c r="H48" s="198" t="str">
        <f t="shared" si="14"/>
        <v/>
      </c>
      <c r="I48" s="145" t="str">
        <f t="shared" si="14"/>
        <v/>
      </c>
      <c r="J48" s="146" t="str">
        <f t="shared" si="14"/>
        <v/>
      </c>
      <c r="K48" s="198" t="str">
        <f t="shared" si="14"/>
        <v/>
      </c>
      <c r="L48" s="439" t="str">
        <f t="shared" si="14"/>
        <v/>
      </c>
      <c r="M48" s="199" t="str">
        <f t="shared" si="14"/>
        <v/>
      </c>
      <c r="N48" s="198" t="str">
        <f t="shared" si="14"/>
        <v/>
      </c>
      <c r="O48" s="439" t="str">
        <f t="shared" si="14"/>
        <v/>
      </c>
      <c r="P48" s="199" t="str">
        <f t="shared" si="14"/>
        <v/>
      </c>
      <c r="Q48" s="198" t="str">
        <f t="shared" si="14"/>
        <v/>
      </c>
      <c r="R48" s="439" t="str">
        <f t="shared" si="14"/>
        <v/>
      </c>
      <c r="S48" s="199" t="str">
        <f t="shared" si="14"/>
        <v/>
      </c>
      <c r="T48" s="437"/>
    </row>
    <row r="49" spans="1:20" ht="15" thickTop="1">
      <c r="A49" s="547" t="s">
        <v>33</v>
      </c>
      <c r="B49" s="133"/>
      <c r="C49" s="133"/>
      <c r="D49" s="135"/>
      <c r="E49" s="133"/>
      <c r="F49" s="133"/>
      <c r="G49" s="133"/>
      <c r="H49" s="579"/>
      <c r="I49" s="133"/>
      <c r="J49" s="143"/>
      <c r="K49" s="133"/>
      <c r="L49" s="133"/>
      <c r="M49" s="143"/>
      <c r="N49" s="133"/>
      <c r="O49" s="133"/>
      <c r="P49" s="143"/>
      <c r="Q49" s="133"/>
      <c r="R49" s="133"/>
      <c r="S49" s="143"/>
      <c r="T49" s="353"/>
    </row>
    <row r="50" spans="1:20" ht="13.5" customHeight="1">
      <c r="A50" s="577" t="s">
        <v>34</v>
      </c>
      <c r="B50" s="575"/>
      <c r="C50" s="77" t="str">
        <f>IF(B50="","",IF(VLOOKUP($A50, 'Ex Ante LI &amp; Eligibility Stats'!$A$6:$N$16,C$32,FALSE)="N/A",0,VLOOKUP($A50, 'Ex Ante LI &amp; Eligibility Stats'!$A$6:$N$16,C$32,FALSE)*B50/1000))</f>
        <v/>
      </c>
      <c r="D50" s="79" t="str">
        <f>IF(B50="","",IF(VLOOKUP($A50, 'Ex Post LI &amp; Eligibility Stats'!$A$6:$N$16,D$32,FALSE)="N/A",0,VLOOKUP($A50,'Ex Post LI &amp; Eligibility Stats'!$A$6:$N$16,D$32,FALSE)*B50/1000))</f>
        <v/>
      </c>
      <c r="E50" s="84"/>
      <c r="F50" s="77" t="str">
        <f>IF(E50="","",IF(VLOOKUP($A50, 'Ex Ante LI &amp; Eligibility Stats'!$A$6:$N$16,F$32,FALSE)="N/A",0,VLOOKUP($A50, 'Ex Ante LI &amp; Eligibility Stats'!$A$6:$N$16,F$32,FALSE)*E50/1000))</f>
        <v/>
      </c>
      <c r="G50" s="79" t="str">
        <f>IF(E50="","",IF(VLOOKUP($A50, 'Ex Post LI &amp; Eligibility Stats'!$A$6:$N$16,G$32,FALSE)="N/A",0,VLOOKUP($A50,'Ex Post LI &amp; Eligibility Stats'!$A$6:$N$16,G$32,FALSE)*E50/1000))</f>
        <v/>
      </c>
      <c r="H50" s="84"/>
      <c r="I50" s="77" t="str">
        <f>IF(H50="","",IF(VLOOKUP($A50, 'Ex Ante LI &amp; Eligibility Stats'!$A$6:$N$16,I$32,FALSE)="N/A",0,VLOOKUP($A50, 'Ex Ante LI &amp; Eligibility Stats'!$A$6:$N$16,I$32,FALSE)*H50/1000))</f>
        <v/>
      </c>
      <c r="J50" s="79" t="str">
        <f>IF(H50="","",IF(VLOOKUP($A50, 'Ex Post LI &amp; Eligibility Stats'!$A$6:$N$16,J$32,FALSE)="N/A",0,VLOOKUP($A50,'Ex Post LI &amp; Eligibility Stats'!$A$6:$N$16,J$32,FALSE)*H50/1000))</f>
        <v/>
      </c>
      <c r="K50" s="84"/>
      <c r="L50" s="77" t="str">
        <f>IF(K50="","",IF(VLOOKUP($A50, 'Ex Ante LI &amp; Eligibility Stats'!$A$6:$N$16,L$32,FALSE)="N/A",0,VLOOKUP($A50, 'Ex Ante LI &amp; Eligibility Stats'!$A$6:$N$16,L$32,FALSE)*K50/1000))</f>
        <v/>
      </c>
      <c r="M50" s="79" t="str">
        <f>IF(K50="","",IF(VLOOKUP($A50, 'Ex Post LI &amp; Eligibility Stats'!$A$6:$N$16,M$32,FALSE)="N/A",0,VLOOKUP($A50,'Ex Post LI &amp; Eligibility Stats'!$A$6:$N$16,M$32,FALSE)*K50/1000))</f>
        <v/>
      </c>
      <c r="N50" s="575"/>
      <c r="O50" s="77" t="str">
        <f>IF(N50="","",IF(VLOOKUP($A50, 'Ex Ante LI &amp; Eligibility Stats'!$A$6:$N$16,O$32,FALSE)="N/A",0,VLOOKUP($A50, 'Ex Ante LI &amp; Eligibility Stats'!$A$6:$N$16,O$32,FALSE)*N50/1000))</f>
        <v/>
      </c>
      <c r="P50" s="79" t="str">
        <f>IF(N50="","",IF(VLOOKUP($A50, 'Ex Post LI &amp; Eligibility Stats'!$A$6:$N$16,P$32,FALSE)="N/A",0,VLOOKUP($A50,'Ex Post LI &amp; Eligibility Stats'!$A$6:$N$16,P$32,FALSE)*N50/1000))</f>
        <v/>
      </c>
      <c r="Q50" s="84"/>
      <c r="R50" s="84" t="str">
        <f>IF(Q50="","",IF(VLOOKUP($A50, 'Ex Ante LI &amp; Eligibility Stats'!$A$6:$N$16,R$32,FALSE)="N/A",0,VLOOKUP($A50, 'Ex Ante LI &amp; Eligibility Stats'!$A$6:$N$16,R$32,FALSE)*Q50/1000))</f>
        <v/>
      </c>
      <c r="S50" s="77" t="str">
        <f>IF(Q50="","",IF(VLOOKUP($A50, 'Ex Post LI &amp; Eligibility Stats'!$A$6:$N$16,S$32,FALSE)="N/A",0,VLOOKUP($A50,'Ex Post LI &amp; Eligibility Stats'!$A$6:$N$16,S$32,FALSE)*Q50/1000))</f>
        <v/>
      </c>
      <c r="T50" s="301">
        <v>603881</v>
      </c>
    </row>
    <row r="51" spans="1:20" ht="13.5" customHeight="1">
      <c r="A51" s="577" t="s">
        <v>35</v>
      </c>
      <c r="B51" s="575"/>
      <c r="C51" s="77" t="str">
        <f>IF(B51="","",IF(VLOOKUP($A51, 'Ex Ante LI &amp; Eligibility Stats'!$A$6:$N$16,C$32,FALSE)="N/A",0,VLOOKUP($A51, 'Ex Ante LI &amp; Eligibility Stats'!$A$6:$N$16,C$32,FALSE)*B51/1000))</f>
        <v/>
      </c>
      <c r="D51" s="79" t="str">
        <f>IF(B51="","",IF(VLOOKUP($A51, 'Ex Post LI &amp; Eligibility Stats'!$A$6:$N$16,D$32,FALSE)="N/A",0,VLOOKUP($A51,'Ex Post LI &amp; Eligibility Stats'!$A$6:$N$16,D$32,FALSE)*B51/1000))</f>
        <v/>
      </c>
      <c r="E51" s="84"/>
      <c r="F51" s="77" t="str">
        <f>IF(E51="","",IF(VLOOKUP($A51, 'Ex Ante LI &amp; Eligibility Stats'!$A$6:$N$16,F$32,FALSE)="N/A",0,VLOOKUP($A51, 'Ex Ante LI &amp; Eligibility Stats'!$A$6:$N$16,F$32,FALSE)*E51/1000))</f>
        <v/>
      </c>
      <c r="G51" s="79" t="str">
        <f>IF(E51="","",IF(VLOOKUP($A51, 'Ex Post LI &amp; Eligibility Stats'!$A$6:$N$16,G$32,FALSE)="N/A",0,VLOOKUP($A51,'Ex Post LI &amp; Eligibility Stats'!$A$6:$N$16,G$32,FALSE)*E51/1000))</f>
        <v/>
      </c>
      <c r="H51" s="84"/>
      <c r="I51" s="77" t="str">
        <f>IF(H51="","",IF(VLOOKUP($A51, 'Ex Ante LI &amp; Eligibility Stats'!$A$6:$N$16,I$32,FALSE)="N/A",0,VLOOKUP($A51, 'Ex Ante LI &amp; Eligibility Stats'!$A$6:$N$16,I$32,FALSE)*H51/1000))</f>
        <v/>
      </c>
      <c r="J51" s="79" t="str">
        <f>IF(H51="","",IF(VLOOKUP($A51, 'Ex Post LI &amp; Eligibility Stats'!$A$6:$N$16,J$32,FALSE)="N/A",0,VLOOKUP($A51,'Ex Post LI &amp; Eligibility Stats'!$A$6:$N$16,J$32,FALSE)*H51/1000))</f>
        <v/>
      </c>
      <c r="K51" s="84"/>
      <c r="L51" s="77" t="str">
        <f>IF(K51="","",IF(VLOOKUP($A51, 'Ex Ante LI &amp; Eligibility Stats'!$A$6:$N$16,L$32,FALSE)="N/A",0,VLOOKUP($A51, 'Ex Ante LI &amp; Eligibility Stats'!$A$6:$N$16,L$32,FALSE)*K51/1000))</f>
        <v/>
      </c>
      <c r="M51" s="79" t="str">
        <f>IF(K51="","",IF(VLOOKUP($A51, 'Ex Post LI &amp; Eligibility Stats'!$A$6:$N$16,M$32,FALSE)="N/A",0,VLOOKUP($A51,'Ex Post LI &amp; Eligibility Stats'!$A$6:$N$16,M$32,FALSE)*K51/1000))</f>
        <v/>
      </c>
      <c r="N51" s="575"/>
      <c r="O51" s="77" t="str">
        <f>IF(N51="","",IF(VLOOKUP($A51, 'Ex Ante LI &amp; Eligibility Stats'!$A$6:$N$16,O$32,FALSE)="N/A",0,VLOOKUP($A51, 'Ex Ante LI &amp; Eligibility Stats'!$A$6:$N$16,O$32,FALSE)*N51/1000))</f>
        <v/>
      </c>
      <c r="P51" s="79" t="str">
        <f>IF(N51="","",IF(VLOOKUP($A51, 'Ex Post LI &amp; Eligibility Stats'!$A$6:$N$16,P$32,FALSE)="N/A",0,VLOOKUP($A51,'Ex Post LI &amp; Eligibility Stats'!$A$6:$N$16,P$32,FALSE)*N51/1000))</f>
        <v/>
      </c>
      <c r="Q51" s="84"/>
      <c r="R51" s="84" t="str">
        <f>IF(Q51="","",IF(VLOOKUP($A51, 'Ex Ante LI &amp; Eligibility Stats'!$A$6:$N$16,R$32,FALSE)="N/A",0,VLOOKUP($A51, 'Ex Ante LI &amp; Eligibility Stats'!$A$6:$N$16,R$32,FALSE)*Q51/1000))</f>
        <v/>
      </c>
      <c r="S51" s="77" t="str">
        <f>IF(Q51="","",IF(VLOOKUP($A51, 'Ex Post LI &amp; Eligibility Stats'!$A$6:$N$16,S$32,FALSE)="N/A",0,VLOOKUP($A51,'Ex Post LI &amp; Eligibility Stats'!$A$6:$N$16,S$32,FALSE)*Q51/1000))</f>
        <v/>
      </c>
      <c r="T51" s="301">
        <v>603881</v>
      </c>
    </row>
    <row r="52" spans="1:20" ht="13.5" customHeight="1">
      <c r="A52" s="300" t="s">
        <v>36</v>
      </c>
      <c r="B52" s="575"/>
      <c r="C52" s="70" t="str">
        <f>IF(B52="","",IF(VLOOKUP($A52, 'Ex Ante LI &amp; Eligibility Stats'!$A$6:$N$16,C$32,FALSE)="N/A",0,VLOOKUP($A52, 'Ex Ante LI &amp; Eligibility Stats'!$A$6:$N$16,C$32,FALSE)*B52/1000))</f>
        <v/>
      </c>
      <c r="D52" s="166" t="str">
        <f>IF(B52="","",IF(VLOOKUP($A52, 'Ex Post LI &amp; Eligibility Stats'!$A$6:$N$16,D$32,FALSE)="N/A",0,VLOOKUP($A52,'Ex Post LI &amp; Eligibility Stats'!$A$6:$N$16,D$32,FALSE)*B52/1000))</f>
        <v/>
      </c>
      <c r="E52" s="84"/>
      <c r="F52" s="84" t="str">
        <f>IF(E52="","",IF(VLOOKUP($A52, 'Ex Ante LI &amp; Eligibility Stats'!$A$6:$N$16,F$32,FALSE)="N/A",0,VLOOKUP($A52, 'Ex Ante LI &amp; Eligibility Stats'!$A$6:$N$16,F$32,FALSE)*E52/1000))</f>
        <v/>
      </c>
      <c r="G52" s="81" t="str">
        <f>IF(E52="","",IF(VLOOKUP($A52, 'Ex Post LI &amp; Eligibility Stats'!$A$6:$N$16,G$32,FALSE)="N/A",0,VLOOKUP($A52,'Ex Post LI &amp; Eligibility Stats'!$A$6:$N$16,G$32,FALSE)*E52/1000))</f>
        <v/>
      </c>
      <c r="H52" s="84"/>
      <c r="I52" s="84" t="str">
        <f>IF(H52="","",IF(VLOOKUP($A52, 'Ex Ante LI &amp; Eligibility Stats'!$A$6:$N$16,I$32,FALSE)="N/A",0,VLOOKUP($A52, 'Ex Ante LI &amp; Eligibility Stats'!$A$6:$N$16,I$32,FALSE)*H52/1000))</f>
        <v/>
      </c>
      <c r="J52" s="81" t="str">
        <f>IF(H52="","",IF(VLOOKUP($A52, 'Ex Post LI &amp; Eligibility Stats'!$A$6:$N$16,J$32,FALSE)="N/A",0,VLOOKUP($A52,'Ex Post LI &amp; Eligibility Stats'!$A$6:$N$16,J$32,FALSE)*H52/1000))</f>
        <v/>
      </c>
      <c r="K52" s="84"/>
      <c r="L52" s="84" t="str">
        <f>IF(K52="","",IF(VLOOKUP($A52, 'Ex Ante LI &amp; Eligibility Stats'!$A$6:$N$16,L$32,FALSE)="N/A",0,VLOOKUP($A52, 'Ex Ante LI &amp; Eligibility Stats'!$A$6:$N$16,L$32,FALSE)*K52/1000))</f>
        <v/>
      </c>
      <c r="M52" s="81" t="str">
        <f>IF(K52="","",IF(VLOOKUP($A52, 'Ex Post LI &amp; Eligibility Stats'!$A$6:$N$16,M$32,FALSE)="N/A",0,VLOOKUP($A52,'Ex Post LI &amp; Eligibility Stats'!$A$6:$N$16,M$32,FALSE)*K52/1000))</f>
        <v/>
      </c>
      <c r="N52" s="84"/>
      <c r="O52" s="84" t="str">
        <f>IF(N52="","",IF(VLOOKUP($A52, 'Ex Ante LI &amp; Eligibility Stats'!$A$6:$N$16,O$32,FALSE)="N/A",0,VLOOKUP($A52, 'Ex Ante LI &amp; Eligibility Stats'!$A$6:$N$16,O$32,FALSE)*N52/1000))</f>
        <v/>
      </c>
      <c r="P52" s="81" t="str">
        <f>IF(N52="","",IF(VLOOKUP($A52, 'Ex Post LI &amp; Eligibility Stats'!$A$6:$N$16,P$32,FALSE)="N/A",0,VLOOKUP($A52,'Ex Post LI &amp; Eligibility Stats'!$A$6:$N$16,P$32,FALSE)*N52/1000))</f>
        <v/>
      </c>
      <c r="Q52" s="563"/>
      <c r="R52" s="84" t="str">
        <f>IF(Q52="","",IF(VLOOKUP($A52, 'Ex Ante LI &amp; Eligibility Stats'!$A$6:$N$16,R$32,FALSE)="N/A",0,VLOOKUP($A52, 'Ex Ante LI &amp; Eligibility Stats'!$A$6:$N$16,R$32,FALSE)*Q52/1000))</f>
        <v/>
      </c>
      <c r="S52" s="77" t="str">
        <f>IF(Q52="","",IF(VLOOKUP($A52, 'Ex Post LI &amp; Eligibility Stats'!$A$6:$N$16,S$32,FALSE)="N/A",0,VLOOKUP($A52,'Ex Post LI &amp; Eligibility Stats'!$A$6:$N$16,S$32,FALSE)*Q52/1000))</f>
        <v/>
      </c>
      <c r="T52" s="301">
        <v>7299</v>
      </c>
    </row>
    <row r="53" spans="1:20" ht="13.5" customHeight="1">
      <c r="A53" s="300" t="s">
        <v>37</v>
      </c>
      <c r="B53" s="575"/>
      <c r="C53" s="70" t="str">
        <f>IF(B53="","",IF(VLOOKUP($A53, 'Ex Ante LI &amp; Eligibility Stats'!$A$6:$N$16,C$32,FALSE)="N/A",0,VLOOKUP($A53, 'Ex Ante LI &amp; Eligibility Stats'!$A$6:$N$16,C$32,FALSE)*B53/1000))</f>
        <v/>
      </c>
      <c r="D53" s="71" t="str">
        <f>IF(B53="","",IF(VLOOKUP($A53, 'Ex Post LI &amp; Eligibility Stats'!$A$6:$N$16,D$32,FALSE)="N/A",0,VLOOKUP($A53,'Ex Post LI &amp; Eligibility Stats'!$A$6:$N$16,D$32,FALSE)*B53/1000))</f>
        <v/>
      </c>
      <c r="E53" s="84"/>
      <c r="F53" s="84" t="str">
        <f>IF(E53="","",IF(VLOOKUP($A53, 'Ex Ante LI &amp; Eligibility Stats'!$A$6:$N$16,F$32,FALSE)="N/A",0,VLOOKUP($A53, 'Ex Ante LI &amp; Eligibility Stats'!$A$6:$N$16,F$32,FALSE)*E53/1000))</f>
        <v/>
      </c>
      <c r="G53" s="79" t="str">
        <f>IF(E53="","",IF(VLOOKUP($A53, 'Ex Post LI &amp; Eligibility Stats'!$A$6:$N$16,G$32,FALSE)="N/A",0,VLOOKUP($A53,'Ex Post LI &amp; Eligibility Stats'!$A$6:$N$16,G$32,FALSE)*E53/1000))</f>
        <v/>
      </c>
      <c r="H53" s="84"/>
      <c r="I53" s="84" t="str">
        <f>IF(H53="","",IF(VLOOKUP($A53, 'Ex Ante LI &amp; Eligibility Stats'!$A$6:$N$16,I$32,FALSE)="N/A",0,VLOOKUP($A53, 'Ex Ante LI &amp; Eligibility Stats'!$A$6:$N$16,I$32,FALSE)*H53/1000))</f>
        <v/>
      </c>
      <c r="J53" s="81" t="str">
        <f>IF(H53="","",IF(VLOOKUP($A53, 'Ex Post LI &amp; Eligibility Stats'!$A$6:$N$16,J$32,FALSE)="N/A",0,VLOOKUP($A53,'Ex Post LI &amp; Eligibility Stats'!$A$6:$N$16,J$32,FALSE)*H53/1000))</f>
        <v/>
      </c>
      <c r="K53" s="84"/>
      <c r="L53" s="84" t="str">
        <f>IF(K53="","",IF(VLOOKUP($A53, 'Ex Ante LI &amp; Eligibility Stats'!$A$6:$N$16,L$32,FALSE)="N/A",0,VLOOKUP($A53, 'Ex Ante LI &amp; Eligibility Stats'!$A$6:$N$16,L$32,FALSE)*K53/1000))</f>
        <v/>
      </c>
      <c r="M53" s="79" t="str">
        <f>IF(K53="","",IF(VLOOKUP($A53, 'Ex Post LI &amp; Eligibility Stats'!$A$6:$N$16,M$32,FALSE)="N/A",0,VLOOKUP($A53,'Ex Post LI &amp; Eligibility Stats'!$A$6:$N$16,M$32,FALSE)*K53/1000))</f>
        <v/>
      </c>
      <c r="N53" s="84"/>
      <c r="O53" s="84" t="str">
        <f>IF(N53="","",IF(VLOOKUP($A53, 'Ex Ante LI &amp; Eligibility Stats'!$A$6:$N$16,O$32,FALSE)="N/A",0,VLOOKUP($A53, 'Ex Ante LI &amp; Eligibility Stats'!$A$6:$N$16,O$32,FALSE)*N53/1000))</f>
        <v/>
      </c>
      <c r="P53" s="79" t="str">
        <f>IF(N53="","",IF(VLOOKUP($A53, 'Ex Post LI &amp; Eligibility Stats'!$A$6:$N$16,P$32,FALSE)="N/A",0,VLOOKUP($A53,'Ex Post LI &amp; Eligibility Stats'!$A$6:$N$16,P$32,FALSE)*N53/1000))</f>
        <v/>
      </c>
      <c r="Q53" s="563"/>
      <c r="R53" s="84" t="str">
        <f>IF(Q53="","",IF(VLOOKUP($A53, 'Ex Ante LI &amp; Eligibility Stats'!$A$6:$N$16,R$32,FALSE)="N/A",0,VLOOKUP($A53, 'Ex Ante LI &amp; Eligibility Stats'!$A$6:$N$16,R$32,FALSE)*Q53/1000))</f>
        <v/>
      </c>
      <c r="S53" s="77" t="str">
        <f>IF(Q53="","",IF(VLOOKUP($A53, 'Ex Post LI &amp; Eligibility Stats'!$A$6:$N$16,S$32,FALSE)="N/A",0,VLOOKUP($A53,'Ex Post LI &amp; Eligibility Stats'!$A$6:$N$16,S$32,FALSE)*Q53/1000))</f>
        <v/>
      </c>
      <c r="T53" s="301">
        <v>95833</v>
      </c>
    </row>
    <row r="54" spans="1:20" ht="13.5" customHeight="1">
      <c r="A54" s="300" t="s">
        <v>38</v>
      </c>
      <c r="B54" s="575"/>
      <c r="C54" s="70" t="str">
        <f>IF(B54="","",IF(VLOOKUP($A54, 'Ex Ante LI &amp; Eligibility Stats'!$A$6:$N$16,C$32,FALSE)="N/A",0,VLOOKUP($A54, 'Ex Ante LI &amp; Eligibility Stats'!$A$6:$N$16,C$32,FALSE)*B54/1000))</f>
        <v/>
      </c>
      <c r="D54" s="71" t="str">
        <f>IF(B54="","",IF(VLOOKUP($A54, 'Ex Post LI &amp; Eligibility Stats'!$A$6:$N$16,D$32,FALSE)="N/A",0,VLOOKUP($A54,'Ex Post LI &amp; Eligibility Stats'!$A$6:$N$16,D$32,FALSE)*B54/1000))</f>
        <v/>
      </c>
      <c r="E54" s="84"/>
      <c r="F54" s="84" t="str">
        <f>IF(E54="","",IF(VLOOKUP($A54, 'Ex Ante LI &amp; Eligibility Stats'!$A$6:$N$16,F$32,FALSE)="N/A",0,VLOOKUP($A54, 'Ex Ante LI &amp; Eligibility Stats'!$A$6:$N$16,F$32,FALSE)*E54/1000))</f>
        <v/>
      </c>
      <c r="G54" s="79" t="str">
        <f>IF(E54="","",IF(VLOOKUP($A54, 'Ex Post LI &amp; Eligibility Stats'!$A$6:$N$16,G$32,FALSE)="N/A",0,VLOOKUP($A54,'Ex Post LI &amp; Eligibility Stats'!$A$6:$N$16,G$32,FALSE)*E54/1000))</f>
        <v/>
      </c>
      <c r="H54" s="84"/>
      <c r="I54" s="84" t="str">
        <f>IF(H54="","",IF(VLOOKUP($A54, 'Ex Ante LI &amp; Eligibility Stats'!$A$6:$N$16,I$32,FALSE)="N/A",0,VLOOKUP($A54, 'Ex Ante LI &amp; Eligibility Stats'!$A$6:$N$16,I$32,FALSE)*H54/1000))</f>
        <v/>
      </c>
      <c r="J54" s="81" t="str">
        <f>IF(H54="","",IF(VLOOKUP($A54, 'Ex Post LI &amp; Eligibility Stats'!$A$6:$N$16,J$32,FALSE)="N/A",0,VLOOKUP($A54,'Ex Post LI &amp; Eligibility Stats'!$A$6:$N$16,J$32,FALSE)*H54/1000))</f>
        <v/>
      </c>
      <c r="K54" s="84"/>
      <c r="L54" s="84" t="str">
        <f>IF(K54="","",IF(VLOOKUP($A54, 'Ex Ante LI &amp; Eligibility Stats'!$A$6:$N$16,L$32,FALSE)="N/A",0,VLOOKUP($A54, 'Ex Ante LI &amp; Eligibility Stats'!$A$6:$N$16,L$32,FALSE)*K54/1000))</f>
        <v/>
      </c>
      <c r="M54" s="79" t="str">
        <f>IF(K54="","",IF(VLOOKUP($A54, 'Ex Post LI &amp; Eligibility Stats'!$A$6:$N$16,M$32,FALSE)="N/A",0,VLOOKUP($A54,'Ex Post LI &amp; Eligibility Stats'!$A$6:$N$16,M$32,FALSE)*K54/1000))</f>
        <v/>
      </c>
      <c r="N54" s="84"/>
      <c r="O54" s="84" t="str">
        <f>IF(N54="","",IF(VLOOKUP($A54, 'Ex Ante LI &amp; Eligibility Stats'!$A$6:$N$16,O$32,FALSE)="N/A",0,VLOOKUP($A54, 'Ex Ante LI &amp; Eligibility Stats'!$A$6:$N$16,O$32,FALSE)*N54/1000))</f>
        <v/>
      </c>
      <c r="P54" s="79" t="str">
        <f>IF(N54="","",IF(VLOOKUP($A54, 'Ex Post LI &amp; Eligibility Stats'!$A$6:$N$16,P$32,FALSE)="N/A",0,VLOOKUP($A54,'Ex Post LI &amp; Eligibility Stats'!$A$6:$N$16,P$32,FALSE)*N54/1000))</f>
        <v/>
      </c>
      <c r="Q54" s="563"/>
      <c r="R54" s="84" t="str">
        <f>IF(Q54="","",IF(VLOOKUP($A54, 'Ex Ante LI &amp; Eligibility Stats'!$A$6:$N$16,R$32,FALSE)="N/A",0,VLOOKUP($A54, 'Ex Ante LI &amp; Eligibility Stats'!$A$6:$N$16,R$32,FALSE)*Q54/1000))</f>
        <v/>
      </c>
      <c r="S54" s="77" t="str">
        <f>IF(Q54="","",IF(VLOOKUP($A54, 'Ex Post LI &amp; Eligibility Stats'!$A$6:$N$16,S$32,FALSE)="N/A",0,VLOOKUP($A54,'Ex Post LI &amp; Eligibility Stats'!$A$6:$N$16,S$32,FALSE)*Q54/1000))</f>
        <v/>
      </c>
      <c r="T54" s="301">
        <v>315414</v>
      </c>
    </row>
    <row r="55" spans="1:20" ht="14.25">
      <c r="A55" s="40" t="s">
        <v>39</v>
      </c>
      <c r="B55" s="112"/>
      <c r="C55" s="72" t="str">
        <f>IF(B55="","",IF(VLOOKUP($A55, 'Ex Ante LI &amp; Eligibility Stats'!$A$6:$N$16,C$32,FALSE)="N/A",0,VLOOKUP($A55, 'Ex Ante LI &amp; Eligibility Stats'!$A$6:$N$16,C$32,FALSE)*B55/1000))</f>
        <v/>
      </c>
      <c r="D55" s="73" t="str">
        <f>IF(B55="","",IF(VLOOKUP($A55, 'Ex Post LI &amp; Eligibility Stats'!$A$6:$N$16,D$32,FALSE)="N/A",0,VLOOKUP($A55,'Ex Post LI &amp; Eligibility Stats'!$A$6:$N$16,D$32,FALSE)*B55/1000))</f>
        <v/>
      </c>
      <c r="E55" s="112"/>
      <c r="F55" s="85" t="str">
        <f>IF(E55="","",IF(VLOOKUP($A55, 'Ex Ante LI &amp; Eligibility Stats'!$A$6:$N$16,F$32,FALSE)="N/A",0,VLOOKUP($A55, 'Ex Ante LI &amp; Eligibility Stats'!$A$6:$N$16,F$32,FALSE)*E55/1000))</f>
        <v/>
      </c>
      <c r="G55" s="79" t="str">
        <f>IF(E55="","",IF(VLOOKUP($A55, 'Ex Post LI &amp; Eligibility Stats'!$A$6:$N$16,G$32,FALSE)="N/A",0,VLOOKUP($A55,'Ex Post LI &amp; Eligibility Stats'!$A$6:$N$16,G$32,FALSE)*E55/1000))</f>
        <v/>
      </c>
      <c r="H55" s="112"/>
      <c r="I55" s="85" t="str">
        <f>IF(H55="","",IF(VLOOKUP($A55, 'Ex Ante LI &amp; Eligibility Stats'!$A$6:$N$16,I$32,FALSE)="N/A",0,VLOOKUP($A55, 'Ex Ante LI &amp; Eligibility Stats'!$A$6:$N$16,I$32,FALSE)*H55/1000))</f>
        <v/>
      </c>
      <c r="J55" s="82" t="str">
        <f>IF(H55="","",IF(VLOOKUP($A55, 'Ex Post LI &amp; Eligibility Stats'!$A$6:$N$16,J$32,FALSE)="N/A",0,VLOOKUP($A55,'Ex Post LI &amp; Eligibility Stats'!$A$6:$N$16,J$32,FALSE)*H55/1000))</f>
        <v/>
      </c>
      <c r="K55" s="112"/>
      <c r="L55" s="85" t="str">
        <f>IF(K55="","",IF(VLOOKUP($A55, 'Ex Ante LI &amp; Eligibility Stats'!$A$6:$N$16,L$32,FALSE)="N/A",0,VLOOKUP($A55, 'Ex Ante LI &amp; Eligibility Stats'!$A$6:$N$16,L$32,FALSE)*K55/1000))</f>
        <v/>
      </c>
      <c r="M55" s="79" t="str">
        <f>IF(K55="","",IF(VLOOKUP($A55, 'Ex Post LI &amp; Eligibility Stats'!$A$6:$N$16,M$32,FALSE)="N/A",0,VLOOKUP($A55,'Ex Post LI &amp; Eligibility Stats'!$A$6:$N$16,M$32,FALSE)*K55/1000))</f>
        <v/>
      </c>
      <c r="N55" s="112"/>
      <c r="O55" s="85" t="str">
        <f>IF(N55="","",IF(VLOOKUP($A55, 'Ex Ante LI &amp; Eligibility Stats'!$A$6:$N$16,O$32,FALSE)="N/A",0,VLOOKUP($A55, 'Ex Ante LI &amp; Eligibility Stats'!$A$6:$N$16,O$32,FALSE)*N55/1000))</f>
        <v/>
      </c>
      <c r="P55" s="79" t="str">
        <f>IF(N55="","",IF(VLOOKUP($A55, 'Ex Post LI &amp; Eligibility Stats'!$A$6:$N$16,P$32,FALSE)="N/A",0,VLOOKUP($A55,'Ex Post LI &amp; Eligibility Stats'!$A$6:$N$16,P$32,FALSE)*N55/1000))</f>
        <v/>
      </c>
      <c r="Q55" s="112"/>
      <c r="R55" s="85" t="str">
        <f>IF(Q55="","",IF(VLOOKUP($A55, 'Ex Ante LI &amp; Eligibility Stats'!$A$6:$N$16,R$32,FALSE)="N/A",0,VLOOKUP($A55, 'Ex Ante LI &amp; Eligibility Stats'!$A$6:$N$16,R$32,FALSE)*Q55/1000))</f>
        <v/>
      </c>
      <c r="S55" s="77" t="str">
        <f>IF(Q55="","",IF(VLOOKUP($A55, 'Ex Post LI &amp; Eligibility Stats'!$A$6:$N$16,S$32,FALSE)="N/A",0,VLOOKUP($A55,'Ex Post LI &amp; Eligibility Stats'!$A$6:$N$16,S$32,FALSE)*Q55/1000))</f>
        <v/>
      </c>
      <c r="T55" s="234" t="s">
        <v>22</v>
      </c>
    </row>
    <row r="56" spans="1:20" s="45" customFormat="1" ht="13.5" thickBot="1">
      <c r="A56" s="138" t="s">
        <v>40</v>
      </c>
      <c r="B56" s="161" t="str">
        <f>IF(B50="","",SUM(B50:B55))</f>
        <v/>
      </c>
      <c r="C56" s="162" t="str">
        <f t="shared" ref="C56:E56" si="15">IF(C50="","",SUM(C50:C55))</f>
        <v/>
      </c>
      <c r="D56" s="163" t="str">
        <f t="shared" si="15"/>
        <v/>
      </c>
      <c r="E56" s="144" t="str">
        <f t="shared" si="15"/>
        <v/>
      </c>
      <c r="F56" s="145" t="str">
        <f t="shared" ref="F56:S56" si="16">IF(F50="","",SUM(F50:F55))</f>
        <v/>
      </c>
      <c r="G56" s="277" t="str">
        <f t="shared" si="16"/>
        <v/>
      </c>
      <c r="H56" s="156" t="str">
        <f t="shared" si="16"/>
        <v/>
      </c>
      <c r="I56" s="195" t="str">
        <f t="shared" si="16"/>
        <v/>
      </c>
      <c r="J56" s="146" t="str">
        <f t="shared" si="16"/>
        <v/>
      </c>
      <c r="K56" s="156" t="str">
        <f t="shared" si="16"/>
        <v/>
      </c>
      <c r="L56" s="167" t="str">
        <f t="shared" si="16"/>
        <v/>
      </c>
      <c r="M56" s="199" t="str">
        <f t="shared" si="16"/>
        <v/>
      </c>
      <c r="N56" s="156" t="str">
        <f t="shared" si="16"/>
        <v/>
      </c>
      <c r="O56" s="167" t="str">
        <f t="shared" si="16"/>
        <v/>
      </c>
      <c r="P56" s="199" t="str">
        <f t="shared" si="16"/>
        <v/>
      </c>
      <c r="Q56" s="156" t="str">
        <f t="shared" si="16"/>
        <v/>
      </c>
      <c r="R56" s="167" t="str">
        <f t="shared" si="16"/>
        <v/>
      </c>
      <c r="S56" s="439" t="str">
        <f t="shared" si="16"/>
        <v/>
      </c>
      <c r="T56" s="278"/>
    </row>
    <row r="57" spans="1:20" s="45" customFormat="1" ht="14.25" thickTop="1" thickBot="1">
      <c r="A57" s="140" t="s">
        <v>41</v>
      </c>
      <c r="B57" s="191" t="str">
        <f>IFERROR(B48+B56,"")</f>
        <v/>
      </c>
      <c r="C57" s="192" t="str">
        <f t="shared" ref="C57:E57" si="17">IFERROR(C48+C56,"")</f>
        <v/>
      </c>
      <c r="D57" s="147" t="str">
        <f t="shared" si="17"/>
        <v/>
      </c>
      <c r="E57" s="193" t="str">
        <f t="shared" si="17"/>
        <v/>
      </c>
      <c r="F57" s="157" t="str">
        <f t="shared" ref="F57:S57" si="18">IFERROR(F48+F56,"")</f>
        <v/>
      </c>
      <c r="G57" s="147" t="str">
        <f t="shared" si="18"/>
        <v/>
      </c>
      <c r="H57" s="157" t="str">
        <f t="shared" si="18"/>
        <v/>
      </c>
      <c r="I57" s="196" t="str">
        <f t="shared" si="18"/>
        <v/>
      </c>
      <c r="J57" s="147" t="str">
        <f t="shared" si="18"/>
        <v/>
      </c>
      <c r="K57" s="157" t="str">
        <f t="shared" si="18"/>
        <v/>
      </c>
      <c r="L57" s="197" t="str">
        <f t="shared" si="18"/>
        <v/>
      </c>
      <c r="M57" s="168" t="str">
        <f t="shared" si="18"/>
        <v/>
      </c>
      <c r="N57" s="157" t="str">
        <f t="shared" si="18"/>
        <v/>
      </c>
      <c r="O57" s="197" t="str">
        <f t="shared" si="18"/>
        <v/>
      </c>
      <c r="P57" s="168" t="str">
        <f t="shared" si="18"/>
        <v/>
      </c>
      <c r="Q57" s="157" t="str">
        <f t="shared" si="18"/>
        <v/>
      </c>
      <c r="R57" s="197" t="str">
        <f t="shared" si="18"/>
        <v/>
      </c>
      <c r="S57" s="197" t="str">
        <f t="shared" si="18"/>
        <v/>
      </c>
      <c r="T57" s="236"/>
    </row>
    <row r="58" spans="1:20" ht="13.5" thickTop="1">
      <c r="A58" s="10" t="s">
        <v>51</v>
      </c>
    </row>
    <row r="59" spans="1:20" ht="68.25" customHeight="1">
      <c r="A59" s="614" t="s">
        <v>52</v>
      </c>
      <c r="B59" s="614"/>
      <c r="C59" s="614"/>
      <c r="D59" s="614"/>
      <c r="E59" s="614"/>
      <c r="F59" s="614"/>
      <c r="G59" s="614"/>
      <c r="H59" s="614"/>
      <c r="I59" s="614"/>
      <c r="J59" s="614"/>
      <c r="K59" s="614"/>
      <c r="L59" s="614"/>
      <c r="M59" s="614"/>
      <c r="N59" s="614"/>
      <c r="O59" s="614"/>
      <c r="P59" s="614"/>
      <c r="Q59" s="614"/>
      <c r="R59" s="614"/>
      <c r="S59" s="614"/>
      <c r="T59" s="614"/>
    </row>
    <row r="60" spans="1:20" s="42" customFormat="1" ht="42.4" customHeight="1">
      <c r="A60" s="621" t="s">
        <v>53</v>
      </c>
      <c r="B60" s="621"/>
      <c r="C60" s="621"/>
      <c r="D60" s="621"/>
      <c r="E60" s="621"/>
      <c r="F60" s="621"/>
      <c r="G60" s="621"/>
      <c r="H60" s="621"/>
      <c r="I60" s="621"/>
      <c r="J60" s="621"/>
      <c r="K60" s="621"/>
      <c r="L60" s="621"/>
      <c r="M60" s="621"/>
      <c r="N60" s="621"/>
      <c r="O60" s="621"/>
      <c r="P60" s="621"/>
      <c r="Q60" s="621"/>
      <c r="R60" s="621"/>
      <c r="S60" s="621"/>
      <c r="T60" s="621"/>
    </row>
    <row r="61" spans="1:20" s="42" customFormat="1" ht="44.45" customHeight="1">
      <c r="A61" s="621" t="s">
        <v>54</v>
      </c>
      <c r="B61" s="621"/>
      <c r="C61" s="621"/>
      <c r="D61" s="621"/>
      <c r="E61" s="621"/>
      <c r="F61" s="621"/>
      <c r="G61" s="621"/>
      <c r="H61" s="621"/>
      <c r="I61" s="621"/>
      <c r="J61" s="621"/>
      <c r="K61" s="621"/>
      <c r="L61" s="621"/>
      <c r="M61" s="621"/>
      <c r="N61" s="621"/>
      <c r="O61" s="621"/>
      <c r="P61" s="621"/>
      <c r="Q61" s="621"/>
      <c r="R61" s="621"/>
      <c r="S61" s="621"/>
      <c r="T61" s="621"/>
    </row>
    <row r="62" spans="1:20" s="44" customFormat="1" ht="16.899999999999999" customHeight="1">
      <c r="A62" s="620" t="s">
        <v>55</v>
      </c>
      <c r="B62" s="620"/>
      <c r="C62" s="620"/>
      <c r="D62" s="620"/>
      <c r="E62" s="620"/>
      <c r="F62" s="620"/>
      <c r="G62" s="620"/>
      <c r="H62" s="620"/>
      <c r="I62" s="620"/>
      <c r="J62" s="620"/>
      <c r="K62" s="620"/>
      <c r="L62" s="620"/>
      <c r="M62" s="620"/>
      <c r="N62" s="620"/>
      <c r="O62" s="620"/>
      <c r="P62" s="620"/>
      <c r="Q62" s="620"/>
      <c r="R62" s="620"/>
      <c r="S62" s="620"/>
      <c r="T62" s="620"/>
    </row>
    <row r="63" spans="1:20" ht="18.399999999999999" customHeight="1">
      <c r="A63" s="620" t="s">
        <v>56</v>
      </c>
      <c r="B63" s="616"/>
      <c r="C63" s="616"/>
      <c r="D63" s="616"/>
      <c r="E63" s="616"/>
      <c r="F63" s="616"/>
      <c r="G63" s="616"/>
      <c r="H63" s="616"/>
      <c r="I63" s="616"/>
      <c r="J63" s="616"/>
      <c r="K63" s="616"/>
      <c r="L63" s="616"/>
      <c r="M63" s="616"/>
      <c r="N63" s="616"/>
      <c r="O63" s="616"/>
      <c r="P63" s="616"/>
      <c r="Q63" s="616"/>
      <c r="R63" s="616"/>
      <c r="S63" s="616"/>
      <c r="T63" s="616"/>
    </row>
    <row r="64" spans="1:20" ht="18.399999999999999" customHeight="1">
      <c r="A64" s="615" t="s">
        <v>57</v>
      </c>
      <c r="B64" s="616"/>
      <c r="C64" s="616"/>
      <c r="D64" s="616"/>
      <c r="E64" s="616"/>
      <c r="F64" s="616"/>
      <c r="G64" s="616"/>
      <c r="H64" s="616"/>
      <c r="I64" s="616"/>
      <c r="J64" s="616"/>
      <c r="K64" s="616"/>
      <c r="L64" s="616"/>
      <c r="M64" s="616"/>
      <c r="N64" s="616"/>
      <c r="O64" s="616"/>
      <c r="P64" s="616"/>
      <c r="Q64" s="616"/>
      <c r="R64" s="616"/>
      <c r="S64" s="616"/>
      <c r="T64" s="616"/>
    </row>
    <row r="65" spans="1:20">
      <c r="A65" s="613"/>
      <c r="B65" s="613"/>
      <c r="C65" s="613"/>
      <c r="D65" s="613"/>
      <c r="E65" s="613"/>
      <c r="F65" s="613"/>
      <c r="G65" s="613"/>
      <c r="H65" s="613"/>
      <c r="I65" s="613"/>
      <c r="J65" s="613"/>
      <c r="K65" s="613"/>
      <c r="L65" s="613"/>
      <c r="M65" s="613"/>
      <c r="N65" s="613"/>
      <c r="O65" s="613"/>
      <c r="P65" s="613"/>
      <c r="Q65" s="613"/>
      <c r="R65" s="613"/>
      <c r="S65" s="613"/>
      <c r="T65" s="613"/>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Q6:S6"/>
    <mergeCell ref="B6:D6"/>
    <mergeCell ref="E6:G6"/>
    <mergeCell ref="H6:J6"/>
    <mergeCell ref="K6:M6"/>
    <mergeCell ref="N6:P6"/>
    <mergeCell ref="A65:T65"/>
    <mergeCell ref="A59:T59"/>
    <mergeCell ref="A64:T64"/>
    <mergeCell ref="K33:M33"/>
    <mergeCell ref="A63:T63"/>
    <mergeCell ref="A62:T62"/>
    <mergeCell ref="Q33:S33"/>
    <mergeCell ref="B33:D33"/>
    <mergeCell ref="E33:G33"/>
    <mergeCell ref="H33:J33"/>
    <mergeCell ref="N33:P33"/>
    <mergeCell ref="A60:T60"/>
    <mergeCell ref="A61:T61"/>
  </mergeCells>
  <phoneticPr fontId="22" type="noConversion"/>
  <pageMargins left="0.7" right="0.7" top="0.86687499999999995" bottom="0.75" header="0.3" footer="0.3"/>
  <pageSetup scale="47" orientation="landscape" r:id="rId1"/>
  <headerFooter>
    <oddHeader>&amp;C&amp;"Arial,Bold"&amp;K000000Table I-1
Pacific Gas and Electric Company
Interruptible and Price Responsive Programs
Subscription Statistics - Enrolled MW
January 2023</oddHeader>
    <oddFooter>&amp;L&amp;F&amp;R&amp;A&amp;C&amp;"Calibri"&amp;11&amp;K000000&amp;"Calibri,Regular"&amp;11 &amp;K0000003 of 11</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6" customFormat="1" ht="17.100000000000001" customHeight="1">
      <c r="A1" s="624" t="s">
        <v>58</v>
      </c>
      <c r="B1" s="625"/>
      <c r="C1" s="625"/>
    </row>
    <row r="2" spans="1:15" ht="12.75" hidden="1" customHeight="1">
      <c r="A2" s="45"/>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26" t="s">
        <v>59</v>
      </c>
      <c r="B4" s="629" t="s">
        <v>60</v>
      </c>
      <c r="C4" s="629"/>
      <c r="D4" s="629"/>
      <c r="E4" s="629"/>
      <c r="F4" s="629"/>
      <c r="G4" s="629"/>
      <c r="H4" s="629"/>
      <c r="I4" s="629"/>
      <c r="J4" s="629"/>
      <c r="K4" s="629"/>
      <c r="L4" s="629"/>
      <c r="M4" s="629"/>
      <c r="N4" s="630" t="s">
        <v>61</v>
      </c>
      <c r="O4" s="626" t="s">
        <v>62</v>
      </c>
    </row>
    <row r="5" spans="1:15" customFormat="1" ht="37.5" customHeight="1">
      <c r="A5" s="627"/>
      <c r="B5" s="440" t="s">
        <v>8</v>
      </c>
      <c r="C5" s="440" t="s">
        <v>9</v>
      </c>
      <c r="D5" s="440" t="s">
        <v>10</v>
      </c>
      <c r="E5" s="440" t="s">
        <v>11</v>
      </c>
      <c r="F5" s="440" t="s">
        <v>12</v>
      </c>
      <c r="G5" s="440" t="s">
        <v>13</v>
      </c>
      <c r="H5" s="440" t="s">
        <v>42</v>
      </c>
      <c r="I5" s="440" t="s">
        <v>63</v>
      </c>
      <c r="J5" s="440" t="s">
        <v>64</v>
      </c>
      <c r="K5" s="440" t="s">
        <v>45</v>
      </c>
      <c r="L5" s="440" t="s">
        <v>65</v>
      </c>
      <c r="M5" s="440" t="s">
        <v>47</v>
      </c>
      <c r="N5" s="631"/>
      <c r="O5" s="627"/>
    </row>
    <row r="6" spans="1:15" s="74" customFormat="1" ht="51">
      <c r="A6" s="441" t="s">
        <v>27</v>
      </c>
      <c r="B6" s="442">
        <v>535.76817999999992</v>
      </c>
      <c r="C6" s="442">
        <v>528.27682000000004</v>
      </c>
      <c r="D6" s="442">
        <v>557.07087999999999</v>
      </c>
      <c r="E6" s="442">
        <v>609.82779999999991</v>
      </c>
      <c r="F6" s="442">
        <v>634.60637999999994</v>
      </c>
      <c r="G6" s="442">
        <v>661.22882000000004</v>
      </c>
      <c r="H6" s="442">
        <v>631.33931999999993</v>
      </c>
      <c r="I6" s="442">
        <v>632.61248000000001</v>
      </c>
      <c r="J6" s="442">
        <v>651.87886000000003</v>
      </c>
      <c r="K6" s="442">
        <v>620.47056000000009</v>
      </c>
      <c r="L6" s="442">
        <v>593.63818000000003</v>
      </c>
      <c r="M6" s="442">
        <v>549.61005999999998</v>
      </c>
      <c r="N6" s="443">
        <v>24000</v>
      </c>
      <c r="O6" s="444" t="s">
        <v>66</v>
      </c>
    </row>
    <row r="7" spans="1:15" s="74" customFormat="1" ht="73.5" customHeight="1">
      <c r="A7" s="441" t="s">
        <v>28</v>
      </c>
      <c r="B7" s="445" t="s">
        <v>22</v>
      </c>
      <c r="C7" s="445" t="s">
        <v>22</v>
      </c>
      <c r="D7" s="445" t="s">
        <v>22</v>
      </c>
      <c r="E7" s="445" t="s">
        <v>22</v>
      </c>
      <c r="F7" s="445" t="s">
        <v>22</v>
      </c>
      <c r="G7" s="445" t="s">
        <v>22</v>
      </c>
      <c r="H7" s="445" t="s">
        <v>22</v>
      </c>
      <c r="I7" s="445" t="s">
        <v>22</v>
      </c>
      <c r="J7" s="445" t="s">
        <v>22</v>
      </c>
      <c r="K7" s="445" t="s">
        <v>22</v>
      </c>
      <c r="L7" s="445" t="s">
        <v>22</v>
      </c>
      <c r="M7" s="445" t="s">
        <v>22</v>
      </c>
      <c r="N7" s="443" t="s">
        <v>67</v>
      </c>
      <c r="O7" s="444" t="s">
        <v>68</v>
      </c>
    </row>
    <row r="8" spans="1:15" s="74" customFormat="1" ht="57.4" customHeight="1">
      <c r="A8" s="441" t="s">
        <v>29</v>
      </c>
      <c r="B8" s="442" t="s">
        <v>22</v>
      </c>
      <c r="C8" s="442" t="s">
        <v>22</v>
      </c>
      <c r="D8" s="442" t="s">
        <v>22</v>
      </c>
      <c r="E8" s="442" t="s">
        <v>22</v>
      </c>
      <c r="F8" s="442" t="s">
        <v>22</v>
      </c>
      <c r="G8" s="442" t="s">
        <v>22</v>
      </c>
      <c r="H8" s="442" t="s">
        <v>22</v>
      </c>
      <c r="I8" s="442" t="s">
        <v>22</v>
      </c>
      <c r="J8" s="442" t="s">
        <v>22</v>
      </c>
      <c r="K8" s="442" t="s">
        <v>22</v>
      </c>
      <c r="L8" s="442" t="s">
        <v>22</v>
      </c>
      <c r="M8" s="442" t="s">
        <v>22</v>
      </c>
      <c r="N8" s="443" t="s">
        <v>67</v>
      </c>
      <c r="O8" s="444" t="s">
        <v>69</v>
      </c>
    </row>
    <row r="9" spans="1:15" s="74" customFormat="1" ht="44.85" customHeight="1">
      <c r="A9" s="441" t="s">
        <v>70</v>
      </c>
      <c r="B9" s="442" t="s">
        <v>22</v>
      </c>
      <c r="C9" s="442" t="s">
        <v>22</v>
      </c>
      <c r="D9" s="442" t="s">
        <v>22</v>
      </c>
      <c r="E9" s="442" t="s">
        <v>22</v>
      </c>
      <c r="F9" s="442" t="s">
        <v>22</v>
      </c>
      <c r="G9" s="442" t="s">
        <v>22</v>
      </c>
      <c r="H9" s="442" t="s">
        <v>22</v>
      </c>
      <c r="I9" s="442" t="s">
        <v>22</v>
      </c>
      <c r="J9" s="442" t="s">
        <v>22</v>
      </c>
      <c r="K9" s="442" t="s">
        <v>22</v>
      </c>
      <c r="L9" s="442" t="s">
        <v>22</v>
      </c>
      <c r="M9" s="442" t="s">
        <v>22</v>
      </c>
      <c r="N9" s="354" t="s">
        <v>67</v>
      </c>
      <c r="O9" s="444" t="s">
        <v>71</v>
      </c>
    </row>
    <row r="10" spans="1:15" s="74" customFormat="1" ht="32.25" customHeight="1">
      <c r="A10" s="441" t="s">
        <v>72</v>
      </c>
      <c r="B10" s="442" t="s">
        <v>22</v>
      </c>
      <c r="C10" s="442" t="s">
        <v>22</v>
      </c>
      <c r="D10" s="442" t="s">
        <v>22</v>
      </c>
      <c r="E10" s="446" t="s">
        <v>22</v>
      </c>
      <c r="F10" s="442">
        <v>0.18</v>
      </c>
      <c r="G10" s="442">
        <v>0.33</v>
      </c>
      <c r="H10" s="442">
        <v>0.33</v>
      </c>
      <c r="I10" s="442">
        <v>0.32</v>
      </c>
      <c r="J10" s="442">
        <v>0.28999999999999998</v>
      </c>
      <c r="K10" s="442">
        <v>0.12</v>
      </c>
      <c r="L10" s="442" t="s">
        <v>22</v>
      </c>
      <c r="M10" s="442" t="s">
        <v>22</v>
      </c>
      <c r="N10" s="443" t="s">
        <v>67</v>
      </c>
      <c r="O10" s="444" t="s">
        <v>73</v>
      </c>
    </row>
    <row r="11" spans="1:15" s="74" customFormat="1" ht="55.5" customHeight="1">
      <c r="A11" s="441" t="s">
        <v>34</v>
      </c>
      <c r="B11" s="442" t="s">
        <v>22</v>
      </c>
      <c r="C11" s="442" t="s">
        <v>22</v>
      </c>
      <c r="D11" s="442" t="s">
        <v>22</v>
      </c>
      <c r="E11" s="442" t="s">
        <v>22</v>
      </c>
      <c r="F11" s="442">
        <v>0</v>
      </c>
      <c r="G11" s="442">
        <v>0</v>
      </c>
      <c r="H11" s="442">
        <v>0</v>
      </c>
      <c r="I11" s="442">
        <v>0</v>
      </c>
      <c r="J11" s="442">
        <v>0.19</v>
      </c>
      <c r="K11" s="442">
        <v>0.21</v>
      </c>
      <c r="L11" s="442" t="s">
        <v>22</v>
      </c>
      <c r="M11" s="442" t="s">
        <v>22</v>
      </c>
      <c r="N11" s="447" t="s">
        <v>74</v>
      </c>
      <c r="O11" s="635" t="s">
        <v>75</v>
      </c>
    </row>
    <row r="12" spans="1:15" s="74" customFormat="1" ht="55.5" customHeight="1">
      <c r="A12" s="441" t="s">
        <v>35</v>
      </c>
      <c r="B12" s="442" t="s">
        <v>22</v>
      </c>
      <c r="C12" s="442" t="s">
        <v>22</v>
      </c>
      <c r="D12" s="442" t="s">
        <v>22</v>
      </c>
      <c r="E12" s="442" t="s">
        <v>22</v>
      </c>
      <c r="F12" s="442">
        <v>24.82</v>
      </c>
      <c r="G12" s="442">
        <v>22.19</v>
      </c>
      <c r="H12" s="442">
        <v>25.25</v>
      </c>
      <c r="I12" s="442">
        <v>26.64</v>
      </c>
      <c r="J12" s="442">
        <v>24.59</v>
      </c>
      <c r="K12" s="442">
        <v>24.28</v>
      </c>
      <c r="L12" s="442" t="s">
        <v>22</v>
      </c>
      <c r="M12" s="442" t="s">
        <v>22</v>
      </c>
      <c r="N12" s="267">
        <v>569000</v>
      </c>
      <c r="O12" s="636"/>
    </row>
    <row r="13" spans="1:15" customFormat="1" ht="18.399999999999999" customHeight="1">
      <c r="A13" s="441" t="s">
        <v>36</v>
      </c>
      <c r="B13" s="442">
        <v>0.87727738200000016</v>
      </c>
      <c r="C13" s="442">
        <v>1.0092219999999998</v>
      </c>
      <c r="D13" s="442">
        <v>1.3142774079999999</v>
      </c>
      <c r="E13" s="442">
        <v>1.81440636</v>
      </c>
      <c r="F13" s="442">
        <v>2.1513098199999998</v>
      </c>
      <c r="G13" s="442">
        <v>2.47479022</v>
      </c>
      <c r="H13" s="442">
        <v>2.4850504</v>
      </c>
      <c r="I13" s="442">
        <v>2.38749536</v>
      </c>
      <c r="J13" s="442">
        <v>2.2853987199999999</v>
      </c>
      <c r="K13" s="442">
        <v>1.7394293000000001</v>
      </c>
      <c r="L13" s="442">
        <v>0.96283984800000011</v>
      </c>
      <c r="M13" s="442">
        <v>0.79850352400000013</v>
      </c>
      <c r="N13" s="354">
        <v>5000</v>
      </c>
      <c r="O13" s="632" t="s">
        <v>76</v>
      </c>
    </row>
    <row r="14" spans="1:15" customFormat="1" ht="18.399999999999999" customHeight="1">
      <c r="A14" s="448" t="s">
        <v>37</v>
      </c>
      <c r="B14" s="442">
        <v>1.9589911999999994E-2</v>
      </c>
      <c r="C14" s="442">
        <v>1.9892089999999998E-2</v>
      </c>
      <c r="D14" s="442">
        <v>2.0300210000000003E-2</v>
      </c>
      <c r="E14" s="442">
        <v>2.8494295999999995E-2</v>
      </c>
      <c r="F14" s="442">
        <v>3.3360530000000006E-2</v>
      </c>
      <c r="G14" s="442">
        <v>3.9619795999999999E-2</v>
      </c>
      <c r="H14" s="442">
        <v>4.0068667999999988E-2</v>
      </c>
      <c r="I14" s="442">
        <v>3.9106130000000003E-2</v>
      </c>
      <c r="J14" s="442">
        <v>3.6417896000000005E-2</v>
      </c>
      <c r="K14" s="442">
        <v>3.0196551999999998E-2</v>
      </c>
      <c r="L14" s="442">
        <v>1.8629087999999999E-2</v>
      </c>
      <c r="M14" s="442">
        <v>1.8410804000000003E-2</v>
      </c>
      <c r="N14" s="443">
        <v>36000</v>
      </c>
      <c r="O14" s="633"/>
    </row>
    <row r="15" spans="1:15" customFormat="1" ht="18" customHeight="1">
      <c r="A15" s="448" t="s">
        <v>38</v>
      </c>
      <c r="B15" s="442">
        <v>6.310126000000001E-3</v>
      </c>
      <c r="C15" s="442">
        <v>6.1426700000000002E-3</v>
      </c>
      <c r="D15" s="442">
        <v>6.0725040000000003E-3</v>
      </c>
      <c r="E15" s="442">
        <v>6.6951340000000002E-3</v>
      </c>
      <c r="F15" s="442">
        <v>8.0176299999999995E-3</v>
      </c>
      <c r="G15" s="442">
        <v>9.648656000000002E-3</v>
      </c>
      <c r="H15" s="442">
        <v>9.8345120000000001E-3</v>
      </c>
      <c r="I15" s="442">
        <v>9.5686380000000008E-3</v>
      </c>
      <c r="J15" s="442">
        <v>8.9344779999999992E-3</v>
      </c>
      <c r="K15" s="442">
        <v>7.4318279999999997E-3</v>
      </c>
      <c r="L15" s="442">
        <v>5.7391939999999995E-3</v>
      </c>
      <c r="M15" s="442">
        <v>6.0308940000000002E-3</v>
      </c>
      <c r="N15" s="268">
        <v>218000</v>
      </c>
      <c r="O15" s="634"/>
    </row>
    <row r="16" spans="1:15" customFormat="1" ht="42.75" customHeight="1">
      <c r="A16" s="441" t="s">
        <v>77</v>
      </c>
      <c r="B16" s="442">
        <v>1.2068399729912216E-2</v>
      </c>
      <c r="C16" s="442">
        <v>8.9588572341232613E-3</v>
      </c>
      <c r="D16" s="442">
        <v>6.4085647767185127E-3</v>
      </c>
      <c r="E16" s="442">
        <v>1.028868299485749E-2</v>
      </c>
      <c r="F16" s="442">
        <v>3.0993342534779273E-2</v>
      </c>
      <c r="G16" s="442">
        <v>5.2036520628207669E-2</v>
      </c>
      <c r="H16" s="442">
        <v>5.6850098549440807E-2</v>
      </c>
      <c r="I16" s="442">
        <v>5.0946779472336633E-2</v>
      </c>
      <c r="J16" s="442">
        <v>4.5890205031784412E-2</v>
      </c>
      <c r="K16" s="442">
        <v>2.8974314003465423E-2</v>
      </c>
      <c r="L16" s="442">
        <v>2.0557728660950614E-2</v>
      </c>
      <c r="M16" s="442">
        <v>2.5567128983100963E-2</v>
      </c>
      <c r="N16" s="443" t="s">
        <v>78</v>
      </c>
      <c r="O16" s="449" t="s">
        <v>79</v>
      </c>
    </row>
    <row r="17" spans="1:20" s="75" customFormat="1" ht="12.6" customHeight="1">
      <c r="K17" s="35"/>
    </row>
    <row r="18" spans="1:20" s="75" customFormat="1" ht="30.75" customHeight="1">
      <c r="A18" s="628" t="s">
        <v>80</v>
      </c>
      <c r="B18" s="628"/>
      <c r="C18" s="628"/>
      <c r="D18" s="628"/>
      <c r="E18" s="628"/>
      <c r="F18" s="628"/>
      <c r="G18" s="628"/>
      <c r="H18" s="628"/>
      <c r="I18" s="628"/>
      <c r="J18" s="628"/>
      <c r="K18" s="628"/>
      <c r="L18" s="628"/>
      <c r="M18" s="628"/>
      <c r="N18" s="628"/>
      <c r="O18" s="628"/>
    </row>
    <row r="19" spans="1:20" s="131" customFormat="1" ht="21.4" customHeight="1">
      <c r="A19" s="614"/>
      <c r="B19" s="622"/>
      <c r="C19" s="622"/>
      <c r="D19" s="622"/>
      <c r="E19" s="622"/>
      <c r="F19" s="622"/>
      <c r="G19" s="622"/>
      <c r="H19" s="622"/>
      <c r="I19" s="622"/>
      <c r="J19" s="622"/>
      <c r="K19" s="623"/>
      <c r="L19" s="622"/>
      <c r="M19" s="622"/>
      <c r="N19" s="622"/>
      <c r="O19" s="622"/>
      <c r="P19" s="155"/>
      <c r="Q19" s="155"/>
      <c r="R19" s="155"/>
      <c r="S19" s="155"/>
      <c r="T19" s="155"/>
    </row>
    <row r="20" spans="1:20" s="131" customFormat="1"/>
    <row r="33" spans="11:11">
      <c r="K33" s="160"/>
    </row>
    <row r="35" spans="11:11">
      <c r="K35" s="176"/>
    </row>
    <row r="36" spans="11:11">
      <c r="K36" s="37"/>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January 2023</oddHeader>
    <oddFooter>&amp;L&amp;F&amp;R&amp;A&amp;C&amp;"Calibri"&amp;11&amp;K0000004 of 11</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A22" sqref="A22"/>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5"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6" customFormat="1" ht="16.5" hidden="1" customHeight="1">
      <c r="A1" s="624" t="s">
        <v>81</v>
      </c>
      <c r="B1" s="625"/>
      <c r="C1" s="625"/>
    </row>
    <row r="2" spans="1:15" ht="12.75" hidden="1" customHeight="1">
      <c r="A2" s="54"/>
      <c r="B2" s="55"/>
      <c r="C2" s="55"/>
      <c r="D2" s="55"/>
      <c r="E2" s="55"/>
      <c r="F2" s="55"/>
      <c r="G2" s="55"/>
      <c r="H2" s="55"/>
      <c r="I2" s="55"/>
      <c r="J2" s="55"/>
      <c r="K2" s="55"/>
      <c r="L2" s="55"/>
      <c r="M2" s="55"/>
      <c r="N2" s="55"/>
      <c r="O2" s="55"/>
    </row>
    <row r="3" spans="1:15" ht="33.75" hidden="1" customHeight="1">
      <c r="A3" s="55"/>
      <c r="B3" s="55"/>
      <c r="C3" s="55"/>
      <c r="D3" s="55"/>
      <c r="E3" s="55"/>
      <c r="F3" s="55"/>
      <c r="G3" s="55"/>
      <c r="H3" s="55"/>
      <c r="I3" s="55"/>
      <c r="J3" s="55"/>
      <c r="K3" s="55"/>
      <c r="L3" s="55"/>
      <c r="M3" s="55"/>
      <c r="N3" s="55"/>
      <c r="O3" s="55"/>
    </row>
    <row r="4" spans="1:15" customFormat="1" ht="12.75" customHeight="1">
      <c r="A4" s="641" t="s">
        <v>59</v>
      </c>
      <c r="B4" s="629" t="s">
        <v>82</v>
      </c>
      <c r="C4" s="629"/>
      <c r="D4" s="629"/>
      <c r="E4" s="629"/>
      <c r="F4" s="629"/>
      <c r="G4" s="629"/>
      <c r="H4" s="629"/>
      <c r="I4" s="629"/>
      <c r="J4" s="629"/>
      <c r="K4" s="629"/>
      <c r="L4" s="629"/>
      <c r="M4" s="629"/>
      <c r="N4" s="630" t="s">
        <v>61</v>
      </c>
      <c r="O4" s="626" t="s">
        <v>62</v>
      </c>
    </row>
    <row r="5" spans="1:15" s="74" customFormat="1" ht="42.75" customHeight="1">
      <c r="A5" s="642"/>
      <c r="B5" s="438" t="s">
        <v>8</v>
      </c>
      <c r="C5" s="438" t="s">
        <v>9</v>
      </c>
      <c r="D5" s="438" t="s">
        <v>10</v>
      </c>
      <c r="E5" s="438" t="s">
        <v>11</v>
      </c>
      <c r="F5" s="438" t="s">
        <v>12</v>
      </c>
      <c r="G5" s="438" t="s">
        <v>13</v>
      </c>
      <c r="H5" s="438" t="s">
        <v>42</v>
      </c>
      <c r="I5" s="438" t="s">
        <v>63</v>
      </c>
      <c r="J5" s="438" t="s">
        <v>64</v>
      </c>
      <c r="K5" s="438" t="s">
        <v>45</v>
      </c>
      <c r="L5" s="438" t="s">
        <v>65</v>
      </c>
      <c r="M5" s="438" t="s">
        <v>47</v>
      </c>
      <c r="N5" s="631"/>
      <c r="O5" s="627"/>
    </row>
    <row r="6" spans="1:15" s="74" customFormat="1" ht="38.25">
      <c r="A6" s="441" t="s">
        <v>27</v>
      </c>
      <c r="B6" s="450">
        <v>530.70000000000005</v>
      </c>
      <c r="C6" s="450">
        <v>530.70000000000005</v>
      </c>
      <c r="D6" s="450">
        <v>530.70000000000005</v>
      </c>
      <c r="E6" s="450">
        <v>530.70000000000005</v>
      </c>
      <c r="F6" s="450">
        <v>530.70000000000005</v>
      </c>
      <c r="G6" s="450">
        <v>530.70000000000005</v>
      </c>
      <c r="H6" s="450">
        <v>530.70000000000005</v>
      </c>
      <c r="I6" s="450">
        <v>530.70000000000005</v>
      </c>
      <c r="J6" s="450">
        <v>530.70000000000005</v>
      </c>
      <c r="K6" s="450">
        <v>530.70000000000005</v>
      </c>
      <c r="L6" s="450">
        <v>530.70000000000005</v>
      </c>
      <c r="M6" s="450">
        <v>530.70000000000005</v>
      </c>
      <c r="N6" s="443">
        <v>24000</v>
      </c>
      <c r="O6" s="444" t="s">
        <v>66</v>
      </c>
    </row>
    <row r="7" spans="1:15" s="165" customFormat="1" ht="72" customHeight="1">
      <c r="A7" s="441" t="s">
        <v>28</v>
      </c>
      <c r="B7" s="451" t="s">
        <v>22</v>
      </c>
      <c r="C7" s="451" t="s">
        <v>22</v>
      </c>
      <c r="D7" s="451" t="s">
        <v>22</v>
      </c>
      <c r="E7" s="451" t="s">
        <v>22</v>
      </c>
      <c r="F7" s="451" t="s">
        <v>22</v>
      </c>
      <c r="G7" s="451" t="s">
        <v>22</v>
      </c>
      <c r="H7" s="451" t="s">
        <v>22</v>
      </c>
      <c r="I7" s="451" t="s">
        <v>22</v>
      </c>
      <c r="J7" s="451" t="s">
        <v>22</v>
      </c>
      <c r="K7" s="451" t="s">
        <v>22</v>
      </c>
      <c r="L7" s="451" t="s">
        <v>22</v>
      </c>
      <c r="M7" s="451" t="s">
        <v>22</v>
      </c>
      <c r="N7" s="443" t="s">
        <v>67</v>
      </c>
      <c r="O7" s="452" t="s">
        <v>68</v>
      </c>
    </row>
    <row r="8" spans="1:15" s="165" customFormat="1" ht="58.9" customHeight="1">
      <c r="A8" s="441" t="s">
        <v>29</v>
      </c>
      <c r="B8" s="451" t="s">
        <v>22</v>
      </c>
      <c r="C8" s="451" t="s">
        <v>22</v>
      </c>
      <c r="D8" s="451" t="s">
        <v>22</v>
      </c>
      <c r="E8" s="451" t="s">
        <v>22</v>
      </c>
      <c r="F8" s="451" t="s">
        <v>22</v>
      </c>
      <c r="G8" s="451" t="s">
        <v>22</v>
      </c>
      <c r="H8" s="451" t="s">
        <v>22</v>
      </c>
      <c r="I8" s="451" t="s">
        <v>22</v>
      </c>
      <c r="J8" s="451" t="s">
        <v>22</v>
      </c>
      <c r="K8" s="451" t="s">
        <v>22</v>
      </c>
      <c r="L8" s="451" t="s">
        <v>22</v>
      </c>
      <c r="M8" s="451" t="s">
        <v>22</v>
      </c>
      <c r="N8" s="443" t="s">
        <v>67</v>
      </c>
      <c r="O8" s="453" t="s">
        <v>83</v>
      </c>
    </row>
    <row r="9" spans="1:15" s="165" customFormat="1" ht="45.4" customHeight="1">
      <c r="A9" s="454" t="s">
        <v>70</v>
      </c>
      <c r="B9" s="451" t="s">
        <v>22</v>
      </c>
      <c r="C9" s="451" t="s">
        <v>22</v>
      </c>
      <c r="D9" s="451" t="s">
        <v>22</v>
      </c>
      <c r="E9" s="451" t="s">
        <v>22</v>
      </c>
      <c r="F9" s="451" t="s">
        <v>22</v>
      </c>
      <c r="G9" s="451" t="s">
        <v>22</v>
      </c>
      <c r="H9" s="451" t="s">
        <v>22</v>
      </c>
      <c r="I9" s="451" t="s">
        <v>22</v>
      </c>
      <c r="J9" s="451" t="s">
        <v>22</v>
      </c>
      <c r="K9" s="451" t="s">
        <v>22</v>
      </c>
      <c r="L9" s="451" t="s">
        <v>22</v>
      </c>
      <c r="M9" s="451" t="s">
        <v>22</v>
      </c>
      <c r="N9" s="354" t="s">
        <v>67</v>
      </c>
      <c r="O9" s="452" t="s">
        <v>84</v>
      </c>
    </row>
    <row r="10" spans="1:15" s="165" customFormat="1" ht="34.35" customHeight="1">
      <c r="A10" s="454" t="s">
        <v>72</v>
      </c>
      <c r="B10" s="451" t="s">
        <v>22</v>
      </c>
      <c r="C10" s="451" t="s">
        <v>22</v>
      </c>
      <c r="D10" s="451" t="s">
        <v>22</v>
      </c>
      <c r="E10" s="451" t="s">
        <v>22</v>
      </c>
      <c r="F10" s="450">
        <v>0.31</v>
      </c>
      <c r="G10" s="450">
        <v>0.31</v>
      </c>
      <c r="H10" s="450">
        <v>0.31</v>
      </c>
      <c r="I10" s="450">
        <v>0.31</v>
      </c>
      <c r="J10" s="450">
        <v>0.31</v>
      </c>
      <c r="K10" s="450">
        <v>0.31</v>
      </c>
      <c r="L10" s="451" t="s">
        <v>22</v>
      </c>
      <c r="M10" s="451" t="s">
        <v>22</v>
      </c>
      <c r="N10" s="443" t="s">
        <v>67</v>
      </c>
      <c r="O10" s="452" t="s">
        <v>73</v>
      </c>
    </row>
    <row r="11" spans="1:15" s="165" customFormat="1" ht="52.5" customHeight="1">
      <c r="A11" s="441" t="s">
        <v>85</v>
      </c>
      <c r="B11" s="451" t="s">
        <v>22</v>
      </c>
      <c r="C11" s="451" t="s">
        <v>22</v>
      </c>
      <c r="D11" s="451" t="s">
        <v>22</v>
      </c>
      <c r="E11" s="451" t="s">
        <v>22</v>
      </c>
      <c r="F11" s="679" t="s">
        <v>391</v>
      </c>
      <c r="G11" s="679" t="s">
        <v>391</v>
      </c>
      <c r="H11" s="679" t="s">
        <v>391</v>
      </c>
      <c r="I11" s="679" t="s">
        <v>391</v>
      </c>
      <c r="J11" s="679" t="s">
        <v>391</v>
      </c>
      <c r="K11" s="679" t="s">
        <v>391</v>
      </c>
      <c r="L11" s="451" t="s">
        <v>22</v>
      </c>
      <c r="M11" s="451" t="s">
        <v>22</v>
      </c>
      <c r="N11" s="447" t="s">
        <v>74</v>
      </c>
      <c r="O11" s="632" t="s">
        <v>75</v>
      </c>
    </row>
    <row r="12" spans="1:15" s="165" customFormat="1" ht="52.5" customHeight="1">
      <c r="A12" s="441" t="s">
        <v>35</v>
      </c>
      <c r="B12" s="451" t="s">
        <v>22</v>
      </c>
      <c r="C12" s="451" t="s">
        <v>22</v>
      </c>
      <c r="D12" s="451" t="s">
        <v>22</v>
      </c>
      <c r="E12" s="451" t="s">
        <v>22</v>
      </c>
      <c r="F12" s="450">
        <v>36.630000000000003</v>
      </c>
      <c r="G12" s="450">
        <v>36.630000000000003</v>
      </c>
      <c r="H12" s="450">
        <v>36.630000000000003</v>
      </c>
      <c r="I12" s="450">
        <v>36.630000000000003</v>
      </c>
      <c r="J12" s="450">
        <v>36.630000000000003</v>
      </c>
      <c r="K12" s="450">
        <v>36.630000000000003</v>
      </c>
      <c r="L12" s="451" t="s">
        <v>22</v>
      </c>
      <c r="M12" s="451" t="s">
        <v>22</v>
      </c>
      <c r="N12" s="267">
        <v>569000</v>
      </c>
      <c r="O12" s="634"/>
    </row>
    <row r="13" spans="1:15" customFormat="1" ht="19.899999999999999" customHeight="1">
      <c r="A13" s="441" t="s">
        <v>36</v>
      </c>
      <c r="B13" s="450">
        <v>4.26</v>
      </c>
      <c r="C13" s="450">
        <v>4.26</v>
      </c>
      <c r="D13" s="450">
        <v>4.26</v>
      </c>
      <c r="E13" s="450">
        <v>4.26</v>
      </c>
      <c r="F13" s="450">
        <v>4.26</v>
      </c>
      <c r="G13" s="450">
        <v>4.26</v>
      </c>
      <c r="H13" s="450">
        <v>4.26</v>
      </c>
      <c r="I13" s="450">
        <v>4.26</v>
      </c>
      <c r="J13" s="450">
        <v>4.26</v>
      </c>
      <c r="K13" s="450">
        <v>4.26</v>
      </c>
      <c r="L13" s="450">
        <v>4.26</v>
      </c>
      <c r="M13" s="450">
        <v>4.26</v>
      </c>
      <c r="N13" s="354">
        <v>5000</v>
      </c>
      <c r="O13" s="632" t="s">
        <v>76</v>
      </c>
    </row>
    <row r="14" spans="1:15" customFormat="1" ht="19.899999999999999" customHeight="1">
      <c r="A14" s="448" t="s">
        <v>37</v>
      </c>
      <c r="B14" s="450">
        <v>0.02</v>
      </c>
      <c r="C14" s="450">
        <v>0.02</v>
      </c>
      <c r="D14" s="450">
        <v>0.02</v>
      </c>
      <c r="E14" s="450">
        <v>0.02</v>
      </c>
      <c r="F14" s="450">
        <v>0.02</v>
      </c>
      <c r="G14" s="450">
        <v>0.02</v>
      </c>
      <c r="H14" s="450">
        <v>0.02</v>
      </c>
      <c r="I14" s="450">
        <v>0.02</v>
      </c>
      <c r="J14" s="450">
        <v>0.02</v>
      </c>
      <c r="K14" s="450">
        <v>0.02</v>
      </c>
      <c r="L14" s="450">
        <v>0.02</v>
      </c>
      <c r="M14" s="450">
        <v>0.02</v>
      </c>
      <c r="N14" s="443">
        <v>36000</v>
      </c>
      <c r="O14" s="633"/>
    </row>
    <row r="15" spans="1:15" customFormat="1" ht="19.899999999999999" customHeight="1">
      <c r="A15" s="448" t="s">
        <v>38</v>
      </c>
      <c r="B15" s="450">
        <v>0.01</v>
      </c>
      <c r="C15" s="450">
        <v>0.01</v>
      </c>
      <c r="D15" s="450">
        <v>0.01</v>
      </c>
      <c r="E15" s="450">
        <v>0.01</v>
      </c>
      <c r="F15" s="450">
        <v>0.01</v>
      </c>
      <c r="G15" s="450">
        <v>0.01</v>
      </c>
      <c r="H15" s="450">
        <v>0.01</v>
      </c>
      <c r="I15" s="450">
        <v>0.01</v>
      </c>
      <c r="J15" s="450">
        <v>0.01</v>
      </c>
      <c r="K15" s="450">
        <v>0.01</v>
      </c>
      <c r="L15" s="450">
        <v>0.01</v>
      </c>
      <c r="M15" s="450">
        <v>0.01</v>
      </c>
      <c r="N15" s="268">
        <v>218000</v>
      </c>
      <c r="O15" s="634"/>
    </row>
    <row r="16" spans="1:15" s="165" customFormat="1" ht="46.35" customHeight="1">
      <c r="A16" s="441" t="s">
        <v>77</v>
      </c>
      <c r="B16" s="450">
        <v>0.14000000000000001</v>
      </c>
      <c r="C16" s="450">
        <v>0.14000000000000001</v>
      </c>
      <c r="D16" s="450">
        <v>0.14000000000000001</v>
      </c>
      <c r="E16" s="450">
        <v>0.14000000000000001</v>
      </c>
      <c r="F16" s="450">
        <v>0.14000000000000001</v>
      </c>
      <c r="G16" s="450">
        <v>0.14000000000000001</v>
      </c>
      <c r="H16" s="450">
        <v>0.14000000000000001</v>
      </c>
      <c r="I16" s="450">
        <v>0.14000000000000001</v>
      </c>
      <c r="J16" s="450">
        <v>0.14000000000000001</v>
      </c>
      <c r="K16" s="450">
        <v>0.14000000000000001</v>
      </c>
      <c r="L16" s="450">
        <v>0.14000000000000001</v>
      </c>
      <c r="M16" s="450">
        <v>0.14000000000000001</v>
      </c>
      <c r="N16" s="443" t="s">
        <v>78</v>
      </c>
      <c r="O16" s="452" t="s">
        <v>79</v>
      </c>
    </row>
    <row r="17" spans="1:20" s="75" customFormat="1">
      <c r="K17" s="35"/>
    </row>
    <row r="18" spans="1:20" ht="44.25" customHeight="1">
      <c r="A18" s="640" t="s">
        <v>86</v>
      </c>
      <c r="B18" s="640"/>
      <c r="C18" s="640"/>
      <c r="D18" s="640"/>
      <c r="E18" s="640"/>
      <c r="F18" s="640"/>
      <c r="G18" s="640"/>
      <c r="H18" s="640"/>
      <c r="I18" s="640"/>
      <c r="J18" s="640"/>
      <c r="K18" s="640"/>
      <c r="L18" s="640"/>
      <c r="M18" s="640"/>
      <c r="N18" s="640"/>
      <c r="O18" s="640"/>
    </row>
    <row r="19" spans="1:20" s="35" customFormat="1" ht="18.399999999999999" customHeight="1">
      <c r="A19" s="640"/>
      <c r="B19" s="640"/>
      <c r="C19" s="640"/>
      <c r="D19" s="640"/>
      <c r="E19" s="640"/>
      <c r="F19" s="640"/>
      <c r="G19" s="640"/>
      <c r="H19" s="640"/>
      <c r="I19" s="640"/>
      <c r="J19" s="640"/>
      <c r="K19" s="640"/>
      <c r="L19" s="640"/>
      <c r="M19" s="640"/>
      <c r="N19" s="640"/>
      <c r="O19" s="640"/>
      <c r="P19" s="155"/>
      <c r="Q19" s="155"/>
      <c r="R19" s="155"/>
      <c r="S19" s="155"/>
      <c r="T19" s="155"/>
    </row>
    <row r="20" spans="1:20">
      <c r="A20" s="638" t="s">
        <v>87</v>
      </c>
      <c r="B20" s="639"/>
      <c r="C20" s="639"/>
      <c r="D20" s="639"/>
      <c r="E20" s="639"/>
      <c r="F20" s="639"/>
      <c r="G20" s="639"/>
      <c r="H20" s="639"/>
      <c r="I20" s="639"/>
      <c r="J20" s="639"/>
      <c r="K20" s="639"/>
      <c r="L20" s="639"/>
      <c r="M20" s="639"/>
      <c r="N20" s="639"/>
    </row>
    <row r="21" spans="1:20">
      <c r="A21" s="637" t="s">
        <v>3</v>
      </c>
      <c r="B21" s="637"/>
      <c r="C21" s="637"/>
      <c r="D21" s="637"/>
      <c r="E21" s="637"/>
      <c r="F21" s="637"/>
      <c r="G21" s="637"/>
      <c r="H21" s="637"/>
      <c r="I21" s="637"/>
      <c r="J21" s="637"/>
      <c r="K21" s="637"/>
      <c r="L21" s="637"/>
      <c r="M21" s="637"/>
      <c r="N21" s="637"/>
    </row>
    <row r="33" spans="11:11">
      <c r="K33" s="160"/>
    </row>
    <row r="35" spans="11:11">
      <c r="K35" s="37"/>
    </row>
    <row r="36" spans="11:11">
      <c r="K36" s="176"/>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January 2023</oddHeader>
    <oddFooter>&amp;L&amp;F&amp;R&amp;A&amp;C&amp;"Calibri"&amp;11&amp;K0000005 of 11</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A72" sqref="A72"/>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55" t="s">
        <v>88</v>
      </c>
      <c r="B1" s="356"/>
      <c r="C1" s="356"/>
      <c r="D1" s="356"/>
      <c r="E1" s="356"/>
      <c r="F1" s="356"/>
      <c r="G1" s="356"/>
      <c r="H1" s="356"/>
      <c r="I1" s="356"/>
      <c r="J1" s="356"/>
      <c r="K1" s="356"/>
      <c r="L1" s="356"/>
      <c r="M1" s="356"/>
      <c r="N1" s="356"/>
      <c r="O1" s="356"/>
      <c r="P1" s="356"/>
      <c r="Q1" s="356"/>
      <c r="R1" s="356"/>
      <c r="S1" s="356"/>
      <c r="T1" s="356"/>
      <c r="U1" s="356"/>
      <c r="V1" s="356"/>
      <c r="W1" s="356"/>
      <c r="X1" s="356"/>
      <c r="Y1" s="357"/>
    </row>
    <row r="2" spans="1:25" ht="12.75" thickBot="1">
      <c r="A2" s="580"/>
      <c r="Y2" s="5"/>
    </row>
    <row r="3" spans="1:25" ht="13.5" thickBot="1">
      <c r="A3" s="358"/>
      <c r="B3" s="643" t="s">
        <v>89</v>
      </c>
      <c r="C3" s="644"/>
      <c r="D3" s="644"/>
      <c r="E3" s="645"/>
      <c r="F3" s="643" t="s">
        <v>90</v>
      </c>
      <c r="G3" s="644"/>
      <c r="H3" s="644"/>
      <c r="I3" s="645"/>
      <c r="J3" s="643" t="s">
        <v>91</v>
      </c>
      <c r="K3" s="644"/>
      <c r="L3" s="644"/>
      <c r="M3" s="645"/>
      <c r="N3" s="643" t="s">
        <v>92</v>
      </c>
      <c r="O3" s="644"/>
      <c r="P3" s="644"/>
      <c r="Q3" s="645"/>
      <c r="R3" s="643" t="s">
        <v>93</v>
      </c>
      <c r="S3" s="644"/>
      <c r="T3" s="644"/>
      <c r="U3" s="645"/>
      <c r="V3" s="643" t="s">
        <v>94</v>
      </c>
      <c r="W3" s="644"/>
      <c r="X3" s="644"/>
      <c r="Y3" s="645"/>
    </row>
    <row r="4" spans="1:25" ht="44.25" customHeight="1">
      <c r="A4" s="148" t="s">
        <v>95</v>
      </c>
      <c r="B4" s="128" t="s">
        <v>96</v>
      </c>
      <c r="C4" s="129" t="s">
        <v>97</v>
      </c>
      <c r="D4" s="129" t="s">
        <v>98</v>
      </c>
      <c r="E4" s="130" t="s">
        <v>99</v>
      </c>
      <c r="F4" s="128" t="s">
        <v>96</v>
      </c>
      <c r="G4" s="129" t="s">
        <v>97</v>
      </c>
      <c r="H4" s="129" t="s">
        <v>98</v>
      </c>
      <c r="I4" s="130" t="s">
        <v>99</v>
      </c>
      <c r="J4" s="128" t="s">
        <v>96</v>
      </c>
      <c r="K4" s="129" t="s">
        <v>97</v>
      </c>
      <c r="L4" s="129" t="s">
        <v>98</v>
      </c>
      <c r="M4" s="130" t="s">
        <v>99</v>
      </c>
      <c r="N4" s="128" t="s">
        <v>96</v>
      </c>
      <c r="O4" s="129" t="s">
        <v>97</v>
      </c>
      <c r="P4" s="129" t="s">
        <v>98</v>
      </c>
      <c r="Q4" s="130" t="s">
        <v>99</v>
      </c>
      <c r="R4" s="128" t="s">
        <v>96</v>
      </c>
      <c r="S4" s="129" t="s">
        <v>97</v>
      </c>
      <c r="T4" s="129" t="s">
        <v>98</v>
      </c>
      <c r="U4" s="130" t="s">
        <v>99</v>
      </c>
      <c r="V4" s="128" t="s">
        <v>96</v>
      </c>
      <c r="W4" s="129" t="s">
        <v>97</v>
      </c>
      <c r="X4" s="129" t="s">
        <v>98</v>
      </c>
      <c r="Y4" s="130" t="s">
        <v>99</v>
      </c>
    </row>
    <row r="5" spans="1:25" ht="12" customHeight="1">
      <c r="A5" s="581" t="s">
        <v>100</v>
      </c>
      <c r="B5" s="455"/>
      <c r="C5" s="359"/>
      <c r="D5" s="359"/>
      <c r="E5" s="360"/>
      <c r="F5" s="455"/>
      <c r="G5" s="359"/>
      <c r="H5" s="359"/>
      <c r="I5" s="360"/>
      <c r="J5" s="455"/>
      <c r="K5" s="359"/>
      <c r="L5" s="359"/>
      <c r="M5" s="360"/>
      <c r="N5" s="455"/>
      <c r="O5" s="359"/>
      <c r="P5" s="359"/>
      <c r="Q5" s="360"/>
      <c r="R5" s="455"/>
      <c r="S5" s="359"/>
      <c r="T5" s="359"/>
      <c r="U5" s="360"/>
      <c r="V5" s="455"/>
      <c r="W5" s="359"/>
      <c r="X5" s="359"/>
      <c r="Y5" s="360"/>
    </row>
    <row r="6" spans="1:25" ht="12" customHeight="1">
      <c r="A6" s="456" t="s">
        <v>20</v>
      </c>
      <c r="B6" s="455"/>
      <c r="C6" s="359"/>
      <c r="D6" s="359"/>
      <c r="E6" s="360"/>
      <c r="F6" s="455"/>
      <c r="G6" s="359"/>
      <c r="H6" s="359"/>
      <c r="I6" s="360"/>
      <c r="J6" s="455"/>
      <c r="K6" s="359"/>
      <c r="L6" s="359"/>
      <c r="M6" s="360"/>
      <c r="N6" s="455"/>
      <c r="O6" s="359"/>
      <c r="P6" s="359"/>
      <c r="Q6" s="360"/>
      <c r="R6" s="455"/>
      <c r="S6" s="359"/>
      <c r="T6" s="359"/>
      <c r="U6" s="360"/>
      <c r="V6" s="455"/>
      <c r="W6" s="359"/>
      <c r="X6" s="359"/>
      <c r="Y6" s="360"/>
    </row>
    <row r="7" spans="1:25" ht="12" customHeight="1">
      <c r="A7" s="457" t="s">
        <v>25</v>
      </c>
      <c r="B7" s="458"/>
      <c r="C7" s="459"/>
      <c r="D7" s="459"/>
      <c r="E7" s="233"/>
      <c r="F7" s="458"/>
      <c r="G7" s="459"/>
      <c r="H7" s="459"/>
      <c r="I7" s="233"/>
      <c r="J7" s="458"/>
      <c r="K7" s="459"/>
      <c r="L7" s="459"/>
      <c r="M7" s="233"/>
      <c r="N7" s="458"/>
      <c r="O7" s="459"/>
      <c r="P7" s="459"/>
      <c r="Q7" s="233"/>
      <c r="R7" s="458"/>
      <c r="S7" s="459"/>
      <c r="T7" s="459"/>
      <c r="U7" s="233"/>
      <c r="V7" s="458"/>
      <c r="W7" s="459"/>
      <c r="X7" s="459"/>
      <c r="Y7" s="233"/>
    </row>
    <row r="8" spans="1:25" ht="12" customHeight="1">
      <c r="A8" s="457" t="s">
        <v>23</v>
      </c>
      <c r="B8" s="458"/>
      <c r="C8" s="459"/>
      <c r="D8" s="459"/>
      <c r="E8" s="233"/>
      <c r="F8" s="458"/>
      <c r="G8" s="459"/>
      <c r="H8" s="459"/>
      <c r="I8" s="233"/>
      <c r="J8" s="458"/>
      <c r="K8" s="459"/>
      <c r="L8" s="459"/>
      <c r="M8" s="233"/>
      <c r="N8" s="458"/>
      <c r="O8" s="459"/>
      <c r="P8" s="459"/>
      <c r="Q8" s="233"/>
      <c r="R8" s="458"/>
      <c r="S8" s="459"/>
      <c r="T8" s="459"/>
      <c r="U8" s="233"/>
      <c r="V8" s="458"/>
      <c r="W8" s="459"/>
      <c r="X8" s="459"/>
      <c r="Y8" s="233"/>
    </row>
    <row r="9" spans="1:25" ht="12" customHeight="1">
      <c r="A9" s="456" t="s">
        <v>24</v>
      </c>
      <c r="B9" s="455"/>
      <c r="C9" s="361"/>
      <c r="D9" s="361"/>
      <c r="E9" s="362"/>
      <c r="F9" s="455"/>
      <c r="G9" s="361"/>
      <c r="H9" s="361"/>
      <c r="I9" s="362"/>
      <c r="J9" s="455"/>
      <c r="K9" s="361"/>
      <c r="L9" s="361"/>
      <c r="M9" s="362"/>
      <c r="N9" s="455"/>
      <c r="O9" s="361"/>
      <c r="P9" s="361"/>
      <c r="Q9" s="362"/>
      <c r="R9" s="455"/>
      <c r="S9" s="361"/>
      <c r="T9" s="361"/>
      <c r="U9" s="362"/>
      <c r="V9" s="455"/>
      <c r="W9" s="361"/>
      <c r="X9" s="361"/>
      <c r="Y9" s="362"/>
    </row>
    <row r="10" spans="1:25" ht="12" customHeight="1">
      <c r="A10" s="457" t="s">
        <v>25</v>
      </c>
      <c r="B10" s="458"/>
      <c r="C10" s="459"/>
      <c r="D10" s="459"/>
      <c r="E10" s="233"/>
      <c r="F10" s="458"/>
      <c r="G10" s="459"/>
      <c r="H10" s="459"/>
      <c r="I10" s="233"/>
      <c r="J10" s="458"/>
      <c r="K10" s="459"/>
      <c r="L10" s="459"/>
      <c r="M10" s="233"/>
      <c r="N10" s="458"/>
      <c r="O10" s="459"/>
      <c r="P10" s="459"/>
      <c r="Q10" s="233"/>
      <c r="R10" s="458"/>
      <c r="S10" s="459"/>
      <c r="T10" s="459"/>
      <c r="U10" s="233"/>
      <c r="V10" s="458"/>
      <c r="W10" s="459"/>
      <c r="X10" s="459"/>
      <c r="Y10" s="233"/>
    </row>
    <row r="11" spans="1:25" ht="12" customHeight="1">
      <c r="A11" s="457" t="s">
        <v>23</v>
      </c>
      <c r="B11" s="458"/>
      <c r="C11" s="459"/>
      <c r="D11" s="459"/>
      <c r="E11" s="233"/>
      <c r="F11" s="458"/>
      <c r="G11" s="459"/>
      <c r="H11" s="459"/>
      <c r="I11" s="233"/>
      <c r="J11" s="458"/>
      <c r="K11" s="459"/>
      <c r="L11" s="459"/>
      <c r="M11" s="233"/>
      <c r="N11" s="458"/>
      <c r="O11" s="459"/>
      <c r="P11" s="459"/>
      <c r="Q11" s="233"/>
      <c r="R11" s="458"/>
      <c r="S11" s="459"/>
      <c r="T11" s="459"/>
      <c r="U11" s="233"/>
      <c r="V11" s="458"/>
      <c r="W11" s="459"/>
      <c r="X11" s="459"/>
      <c r="Y11" s="233"/>
    </row>
    <row r="12" spans="1:25" ht="12" customHeight="1">
      <c r="A12" s="363" t="s">
        <v>101</v>
      </c>
      <c r="B12" s="455"/>
      <c r="C12" s="359"/>
      <c r="D12" s="359"/>
      <c r="E12" s="360"/>
      <c r="F12" s="455"/>
      <c r="G12" s="359"/>
      <c r="H12" s="359"/>
      <c r="I12" s="360"/>
      <c r="J12" s="455"/>
      <c r="K12" s="359"/>
      <c r="L12" s="359"/>
      <c r="M12" s="360"/>
      <c r="N12" s="455"/>
      <c r="O12" s="359"/>
      <c r="P12" s="359"/>
      <c r="Q12" s="360"/>
      <c r="R12" s="455"/>
      <c r="S12" s="359"/>
      <c r="T12" s="359"/>
      <c r="U12" s="360"/>
      <c r="V12" s="455"/>
      <c r="W12" s="359"/>
      <c r="X12" s="359"/>
      <c r="Y12" s="360"/>
    </row>
    <row r="13" spans="1:25" ht="12" customHeight="1">
      <c r="A13" s="460" t="s">
        <v>102</v>
      </c>
      <c r="B13" s="461">
        <v>0</v>
      </c>
      <c r="C13" s="461">
        <v>0</v>
      </c>
      <c r="D13" s="461">
        <v>0</v>
      </c>
      <c r="E13" s="461">
        <v>0</v>
      </c>
      <c r="F13" s="461"/>
      <c r="G13" s="462"/>
      <c r="H13" s="530"/>
      <c r="I13" s="558"/>
      <c r="J13" s="461"/>
      <c r="K13" s="462"/>
      <c r="L13" s="530"/>
      <c r="M13" s="558"/>
      <c r="N13" s="461"/>
      <c r="O13" s="557"/>
      <c r="P13" s="530"/>
      <c r="Q13" s="558"/>
      <c r="R13" s="461"/>
      <c r="S13" s="462"/>
      <c r="T13" s="530"/>
      <c r="U13" s="558"/>
      <c r="V13" s="461"/>
      <c r="W13" s="462"/>
      <c r="X13" s="530"/>
      <c r="Y13" s="558"/>
    </row>
    <row r="14" spans="1:25" ht="12" customHeight="1">
      <c r="A14" s="460" t="s">
        <v>103</v>
      </c>
      <c r="B14" s="461">
        <v>0</v>
      </c>
      <c r="C14" s="461">
        <v>0</v>
      </c>
      <c r="D14" s="461">
        <v>0</v>
      </c>
      <c r="E14" s="461">
        <v>0</v>
      </c>
      <c r="F14" s="461"/>
      <c r="G14" s="462"/>
      <c r="H14" s="530"/>
      <c r="I14" s="558"/>
      <c r="J14" s="461"/>
      <c r="K14" s="462"/>
      <c r="L14" s="530"/>
      <c r="M14" s="558"/>
      <c r="N14" s="461"/>
      <c r="O14" s="462"/>
      <c r="P14" s="530"/>
      <c r="Q14" s="558"/>
      <c r="R14" s="461"/>
      <c r="S14" s="462"/>
      <c r="T14" s="530"/>
      <c r="U14" s="558"/>
      <c r="V14" s="461"/>
      <c r="W14" s="462"/>
      <c r="X14" s="530"/>
      <c r="Y14" s="558"/>
    </row>
    <row r="15" spans="1:25">
      <c r="A15" s="460" t="s">
        <v>104</v>
      </c>
      <c r="B15" s="461">
        <v>0</v>
      </c>
      <c r="C15" s="461">
        <v>0</v>
      </c>
      <c r="D15" s="461">
        <v>0</v>
      </c>
      <c r="E15" s="461">
        <v>0</v>
      </c>
      <c r="F15" s="461"/>
      <c r="G15" s="462"/>
      <c r="H15" s="530"/>
      <c r="I15" s="558"/>
      <c r="J15" s="461"/>
      <c r="K15" s="462"/>
      <c r="L15" s="530"/>
      <c r="M15" s="558"/>
      <c r="N15" s="461"/>
      <c r="O15" s="462"/>
      <c r="P15" s="530"/>
      <c r="Q15" s="558"/>
      <c r="R15" s="461"/>
      <c r="S15" s="462"/>
      <c r="T15" s="530"/>
      <c r="U15" s="558"/>
      <c r="V15" s="461"/>
      <c r="W15" s="462"/>
      <c r="X15" s="530"/>
      <c r="Y15" s="558"/>
    </row>
    <row r="16" spans="1:25">
      <c r="A16" s="460" t="s">
        <v>105</v>
      </c>
      <c r="B16" s="461">
        <v>0</v>
      </c>
      <c r="C16" s="461">
        <v>0</v>
      </c>
      <c r="D16" s="461">
        <v>0</v>
      </c>
      <c r="E16" s="461">
        <v>0</v>
      </c>
      <c r="F16" s="461"/>
      <c r="G16" s="462"/>
      <c r="H16" s="530"/>
      <c r="I16" s="558"/>
      <c r="J16" s="461"/>
      <c r="K16" s="462"/>
      <c r="L16" s="530"/>
      <c r="M16" s="558"/>
      <c r="N16" s="461"/>
      <c r="O16" s="462"/>
      <c r="P16" s="530"/>
      <c r="Q16" s="558"/>
      <c r="R16" s="461"/>
      <c r="S16" s="462"/>
      <c r="T16" s="530"/>
      <c r="U16" s="558"/>
      <c r="V16" s="461"/>
      <c r="W16" s="462"/>
      <c r="X16" s="530"/>
      <c r="Y16" s="558"/>
    </row>
    <row r="17" spans="1:25">
      <c r="A17" s="460" t="s">
        <v>106</v>
      </c>
      <c r="B17" s="461">
        <v>0</v>
      </c>
      <c r="C17" s="461">
        <v>0</v>
      </c>
      <c r="D17" s="461">
        <v>0</v>
      </c>
      <c r="E17" s="461">
        <v>0</v>
      </c>
      <c r="F17" s="461"/>
      <c r="G17" s="462"/>
      <c r="H17" s="530"/>
      <c r="I17" s="558"/>
      <c r="J17" s="461"/>
      <c r="K17" s="462"/>
      <c r="L17" s="530"/>
      <c r="M17" s="558"/>
      <c r="N17" s="461"/>
      <c r="O17" s="462"/>
      <c r="P17" s="530"/>
      <c r="Q17" s="558"/>
      <c r="R17" s="461"/>
      <c r="S17" s="462"/>
      <c r="T17" s="530"/>
      <c r="U17" s="558"/>
      <c r="V17" s="461"/>
      <c r="W17" s="462"/>
      <c r="X17" s="530"/>
      <c r="Y17" s="558"/>
    </row>
    <row r="18" spans="1:25" ht="14.25" thickBot="1">
      <c r="A18" s="149" t="s">
        <v>107</v>
      </c>
      <c r="B18" s="522">
        <v>0</v>
      </c>
      <c r="C18" s="522">
        <v>0</v>
      </c>
      <c r="D18" s="522">
        <v>0</v>
      </c>
      <c r="E18" s="522">
        <v>0</v>
      </c>
      <c r="F18" s="522"/>
      <c r="G18" s="294"/>
      <c r="H18" s="532"/>
      <c r="I18" s="560"/>
      <c r="J18" s="522"/>
      <c r="K18" s="294"/>
      <c r="L18" s="532"/>
      <c r="M18" s="560"/>
      <c r="N18" s="522"/>
      <c r="O18" s="294"/>
      <c r="P18" s="532"/>
      <c r="Q18" s="560"/>
      <c r="R18" s="522"/>
      <c r="S18" s="294"/>
      <c r="T18" s="532"/>
      <c r="U18" s="560"/>
      <c r="V18" s="522"/>
      <c r="W18" s="294"/>
      <c r="X18" s="532"/>
      <c r="Y18" s="560"/>
    </row>
    <row r="19" spans="1:25" s="13" customFormat="1" ht="16.350000000000001" customHeight="1" thickBot="1">
      <c r="A19" s="136" t="s">
        <v>108</v>
      </c>
      <c r="B19" s="531" t="s">
        <v>22</v>
      </c>
      <c r="C19" s="528">
        <f>SUM(C13:C18)</f>
        <v>0</v>
      </c>
      <c r="D19" s="528" t="s">
        <v>22</v>
      </c>
      <c r="E19" s="529">
        <f>SUM(E13:E18)</f>
        <v>0</v>
      </c>
      <c r="F19" s="531" t="s">
        <v>22</v>
      </c>
      <c r="G19" s="528">
        <f>SUM(G13:G18)</f>
        <v>0</v>
      </c>
      <c r="H19" s="528" t="s">
        <v>22</v>
      </c>
      <c r="I19" s="529">
        <f>SUM(I13:I18)</f>
        <v>0</v>
      </c>
      <c r="J19" s="531" t="s">
        <v>22</v>
      </c>
      <c r="K19" s="528">
        <f>SUM(K13:K18)</f>
        <v>0</v>
      </c>
      <c r="L19" s="528" t="s">
        <v>22</v>
      </c>
      <c r="M19" s="529">
        <f>SUM(M13:M18)</f>
        <v>0</v>
      </c>
      <c r="N19" s="531" t="s">
        <v>22</v>
      </c>
      <c r="O19" s="562">
        <f>SUM(O13:O18)</f>
        <v>0</v>
      </c>
      <c r="P19" s="528" t="s">
        <v>22</v>
      </c>
      <c r="Q19" s="269">
        <f>SUM(Q13:Q18)</f>
        <v>0</v>
      </c>
      <c r="R19" s="531" t="s">
        <v>22</v>
      </c>
      <c r="S19" s="562">
        <f>SUM(S13:S18)</f>
        <v>0</v>
      </c>
      <c r="T19" s="562" t="s">
        <v>22</v>
      </c>
      <c r="U19" s="269">
        <f>SUM(U13:U18)</f>
        <v>0</v>
      </c>
      <c r="V19" s="531" t="s">
        <v>22</v>
      </c>
      <c r="W19" s="562">
        <f>SUM(W13:W18)</f>
        <v>0</v>
      </c>
      <c r="X19" s="562" t="s">
        <v>22</v>
      </c>
      <c r="Y19" s="269">
        <f>SUM(Y13:Y18)</f>
        <v>0</v>
      </c>
    </row>
    <row r="20" spans="1:25" ht="1.9" hidden="1" customHeight="1">
      <c r="A20" s="582"/>
      <c r="B20" s="533"/>
      <c r="C20" s="534"/>
      <c r="D20" s="534"/>
      <c r="E20" s="535"/>
      <c r="F20" s="533"/>
      <c r="G20" s="534"/>
      <c r="H20" s="534"/>
      <c r="I20" s="535"/>
      <c r="J20" s="533"/>
      <c r="K20" s="534"/>
      <c r="L20" s="534"/>
      <c r="M20" s="535"/>
      <c r="N20" s="533"/>
      <c r="O20" s="534"/>
      <c r="P20" s="534"/>
      <c r="Q20" s="535"/>
      <c r="R20" s="533"/>
      <c r="S20" s="534"/>
      <c r="T20" s="534"/>
      <c r="U20" s="535"/>
      <c r="V20" s="533"/>
      <c r="W20" s="534"/>
      <c r="X20" s="534"/>
      <c r="Y20" s="535"/>
    </row>
    <row r="21" spans="1:25" ht="13.5" thickBot="1">
      <c r="A21" s="363" t="s">
        <v>109</v>
      </c>
      <c r="B21" s="536"/>
      <c r="C21" s="537"/>
      <c r="D21" s="537"/>
      <c r="E21" s="538"/>
      <c r="F21" s="536"/>
      <c r="G21" s="537"/>
      <c r="H21" s="537"/>
      <c r="I21" s="538"/>
      <c r="J21" s="536"/>
      <c r="K21" s="537"/>
      <c r="L21" s="537"/>
      <c r="M21" s="538"/>
      <c r="N21" s="536"/>
      <c r="O21" s="537"/>
      <c r="P21" s="537"/>
      <c r="Q21" s="538"/>
      <c r="R21" s="536"/>
      <c r="S21" s="537"/>
      <c r="T21" s="537"/>
      <c r="U21" s="538"/>
      <c r="V21" s="536"/>
      <c r="W21" s="537"/>
      <c r="X21" s="537"/>
      <c r="Y21" s="538"/>
    </row>
    <row r="22" spans="1:25">
      <c r="A22" s="134" t="s">
        <v>50</v>
      </c>
      <c r="B22" s="263">
        <v>0</v>
      </c>
      <c r="C22" s="263">
        <v>0</v>
      </c>
      <c r="D22" s="263">
        <v>0</v>
      </c>
      <c r="E22" s="263">
        <v>0</v>
      </c>
      <c r="F22" s="263"/>
      <c r="G22" s="264"/>
      <c r="H22" s="264"/>
      <c r="I22" s="265"/>
      <c r="J22" s="263"/>
      <c r="K22" s="264"/>
      <c r="L22" s="264"/>
      <c r="M22" s="265"/>
      <c r="N22" s="263"/>
      <c r="O22" s="264"/>
      <c r="P22" s="264"/>
      <c r="Q22" s="265"/>
      <c r="R22" s="263"/>
      <c r="S22" s="264"/>
      <c r="T22" s="264"/>
      <c r="U22" s="265"/>
      <c r="V22" s="263"/>
      <c r="W22" s="264"/>
      <c r="X22" s="264"/>
      <c r="Y22" s="265"/>
    </row>
    <row r="23" spans="1:25">
      <c r="A23" s="364" t="s">
        <v>28</v>
      </c>
      <c r="B23" s="461">
        <v>0</v>
      </c>
      <c r="C23" s="461">
        <v>0</v>
      </c>
      <c r="D23" s="461">
        <v>0</v>
      </c>
      <c r="E23" s="461">
        <v>0</v>
      </c>
      <c r="F23" s="461"/>
      <c r="G23" s="521"/>
      <c r="H23" s="521"/>
      <c r="I23" s="266"/>
      <c r="J23" s="461"/>
      <c r="K23" s="521"/>
      <c r="L23" s="521"/>
      <c r="M23" s="266"/>
      <c r="N23" s="461"/>
      <c r="O23" s="521"/>
      <c r="P23" s="521"/>
      <c r="Q23" s="266"/>
      <c r="R23" s="461"/>
      <c r="S23" s="521"/>
      <c r="T23" s="521"/>
      <c r="U23" s="266"/>
      <c r="V23" s="461"/>
      <c r="W23" s="521"/>
      <c r="X23" s="521"/>
      <c r="Y23" s="266"/>
    </row>
    <row r="24" spans="1:25" ht="12.75" thickBot="1">
      <c r="A24" s="303" t="s">
        <v>29</v>
      </c>
      <c r="B24" s="522">
        <v>0</v>
      </c>
      <c r="C24" s="522">
        <v>0</v>
      </c>
      <c r="D24" s="522">
        <v>0</v>
      </c>
      <c r="E24" s="522">
        <v>0</v>
      </c>
      <c r="F24" s="522"/>
      <c r="G24" s="523"/>
      <c r="H24" s="523"/>
      <c r="I24" s="524"/>
      <c r="J24" s="522"/>
      <c r="K24" s="523"/>
      <c r="L24" s="523"/>
      <c r="M24" s="524"/>
      <c r="N24" s="522"/>
      <c r="O24" s="523"/>
      <c r="P24" s="523"/>
      <c r="Q24" s="524"/>
      <c r="R24" s="522"/>
      <c r="S24" s="523"/>
      <c r="T24" s="523"/>
      <c r="U24" s="524"/>
      <c r="V24" s="522"/>
      <c r="W24" s="523"/>
      <c r="X24" s="523"/>
      <c r="Y24" s="524"/>
    </row>
    <row r="25" spans="1:25" s="13" customFormat="1" ht="16.350000000000001" customHeight="1" thickBot="1">
      <c r="A25" s="136" t="s">
        <v>108</v>
      </c>
      <c r="B25" s="531">
        <f>SUM(B22:B24)</f>
        <v>0</v>
      </c>
      <c r="C25" s="531">
        <f t="shared" ref="C25:E25" si="0">SUM(C22:C24)</f>
        <v>0</v>
      </c>
      <c r="D25" s="531">
        <f t="shared" si="0"/>
        <v>0</v>
      </c>
      <c r="E25" s="531">
        <f t="shared" si="0"/>
        <v>0</v>
      </c>
      <c r="F25" s="531"/>
      <c r="G25" s="531"/>
      <c r="H25" s="531"/>
      <c r="I25" s="531"/>
      <c r="J25" s="531"/>
      <c r="K25" s="531"/>
      <c r="L25" s="531"/>
      <c r="M25" s="531"/>
      <c r="N25" s="531"/>
      <c r="O25" s="531"/>
      <c r="P25" s="531"/>
      <c r="Q25" s="531"/>
      <c r="R25" s="552"/>
      <c r="S25" s="262"/>
      <c r="T25" s="553"/>
      <c r="U25" s="554"/>
      <c r="V25" s="552"/>
      <c r="W25" s="553"/>
      <c r="X25" s="553"/>
      <c r="Y25" s="526"/>
    </row>
    <row r="26" spans="1:25" ht="1.5" customHeight="1">
      <c r="A26" s="115"/>
      <c r="B26" s="291"/>
      <c r="C26" s="292"/>
      <c r="D26" s="292"/>
      <c r="E26" s="293"/>
      <c r="F26" s="291"/>
      <c r="G26" s="292"/>
      <c r="H26" s="292"/>
      <c r="I26" s="293"/>
      <c r="J26" s="291"/>
      <c r="K26" s="292"/>
      <c r="L26" s="292"/>
      <c r="M26" s="293"/>
      <c r="N26" s="291"/>
      <c r="O26" s="292"/>
      <c r="P26" s="292"/>
      <c r="Q26" s="293"/>
      <c r="R26" s="291"/>
      <c r="S26" s="292"/>
      <c r="T26" s="292"/>
      <c r="U26" s="293"/>
      <c r="V26" s="291"/>
      <c r="W26" s="292"/>
      <c r="X26" s="292"/>
      <c r="Y26" s="293"/>
    </row>
    <row r="27" spans="1:25" s="58" customFormat="1" ht="18" customHeight="1" thickBot="1">
      <c r="A27" s="365" t="s">
        <v>110</v>
      </c>
      <c r="B27" s="527" t="s">
        <v>22</v>
      </c>
      <c r="C27" s="528">
        <f>C19</f>
        <v>0</v>
      </c>
      <c r="D27" s="528" t="s">
        <v>22</v>
      </c>
      <c r="E27" s="529">
        <f>E19</f>
        <v>0</v>
      </c>
      <c r="F27" s="527" t="s">
        <v>22</v>
      </c>
      <c r="G27" s="528">
        <f>G19</f>
        <v>0</v>
      </c>
      <c r="H27" s="528" t="s">
        <v>22</v>
      </c>
      <c r="I27" s="529">
        <f>I19</f>
        <v>0</v>
      </c>
      <c r="J27" s="527" t="s">
        <v>22</v>
      </c>
      <c r="K27" s="528">
        <f>K19</f>
        <v>0</v>
      </c>
      <c r="L27" s="528" t="s">
        <v>22</v>
      </c>
      <c r="M27" s="529">
        <f>M19</f>
        <v>0</v>
      </c>
      <c r="N27" s="527" t="s">
        <v>22</v>
      </c>
      <c r="O27" s="528">
        <f>O19</f>
        <v>0</v>
      </c>
      <c r="P27" s="528" t="s">
        <v>22</v>
      </c>
      <c r="Q27" s="529">
        <f>Q19</f>
        <v>0</v>
      </c>
      <c r="R27" s="527" t="s">
        <v>22</v>
      </c>
      <c r="S27" s="528">
        <f>S19</f>
        <v>0</v>
      </c>
      <c r="T27" s="528" t="s">
        <v>22</v>
      </c>
      <c r="U27" s="529">
        <f>U19</f>
        <v>0</v>
      </c>
      <c r="V27" s="527" t="s">
        <v>22</v>
      </c>
      <c r="W27" s="528">
        <f>W19</f>
        <v>0</v>
      </c>
      <c r="X27" s="528" t="s">
        <v>22</v>
      </c>
      <c r="Y27" s="529">
        <f>Y19</f>
        <v>0</v>
      </c>
    </row>
    <row r="28" spans="1:25" ht="3" customHeight="1" thickBot="1">
      <c r="A28" s="355"/>
      <c r="B28" s="533"/>
      <c r="C28" s="539"/>
      <c r="D28" s="539"/>
      <c r="E28" s="540"/>
      <c r="F28" s="533"/>
      <c r="G28" s="539"/>
      <c r="H28" s="539"/>
      <c r="I28" s="540"/>
      <c r="J28" s="533"/>
      <c r="K28" s="539"/>
      <c r="L28" s="539"/>
      <c r="M28" s="540"/>
      <c r="N28" s="533"/>
      <c r="O28" s="539"/>
      <c r="P28" s="539"/>
      <c r="Q28" s="540"/>
      <c r="R28" s="533"/>
      <c r="S28" s="539"/>
      <c r="T28" s="539"/>
      <c r="U28" s="540"/>
      <c r="V28" s="533"/>
      <c r="W28" s="539"/>
      <c r="X28" s="539"/>
      <c r="Y28" s="540"/>
    </row>
    <row r="29" spans="1:25" ht="13.5" thickBot="1">
      <c r="A29" s="153" t="s">
        <v>111</v>
      </c>
      <c r="B29" s="455"/>
      <c r="C29" s="359"/>
      <c r="D29" s="359"/>
      <c r="E29" s="360"/>
      <c r="F29" s="455"/>
      <c r="G29" s="359"/>
      <c r="H29" s="359"/>
      <c r="I29" s="360"/>
      <c r="J29" s="455"/>
      <c r="K29" s="359"/>
      <c r="L29" s="359"/>
      <c r="M29" s="360"/>
      <c r="N29" s="455"/>
      <c r="O29" s="359"/>
      <c r="P29" s="359"/>
      <c r="Q29" s="360"/>
      <c r="R29" s="455"/>
      <c r="S29" s="359"/>
      <c r="T29" s="359"/>
      <c r="U29" s="360"/>
      <c r="V29" s="455"/>
      <c r="W29" s="359"/>
      <c r="X29" s="359"/>
      <c r="Y29" s="360"/>
    </row>
    <row r="30" spans="1:25">
      <c r="A30" s="152" t="s">
        <v>112</v>
      </c>
      <c r="B30" s="564" t="s">
        <v>22</v>
      </c>
      <c r="C30" s="564" t="s">
        <v>22</v>
      </c>
      <c r="D30" s="564" t="s">
        <v>22</v>
      </c>
      <c r="E30" s="564" t="s">
        <v>22</v>
      </c>
      <c r="F30" s="463"/>
      <c r="G30" s="464"/>
      <c r="H30" s="464"/>
      <c r="I30" s="279"/>
      <c r="J30" s="463"/>
      <c r="K30" s="464"/>
      <c r="L30" s="464"/>
      <c r="M30" s="279"/>
      <c r="N30" s="463"/>
      <c r="O30" s="464"/>
      <c r="P30" s="464"/>
      <c r="Q30" s="279"/>
      <c r="R30" s="463"/>
      <c r="S30" s="464"/>
      <c r="T30" s="464"/>
      <c r="U30" s="279"/>
      <c r="V30" s="463"/>
      <c r="W30" s="464"/>
      <c r="X30" s="464"/>
      <c r="Y30" s="279"/>
    </row>
    <row r="31" spans="1:25" s="13" customFormat="1" ht="15.6" customHeight="1" thickBot="1">
      <c r="A31" s="280" t="s">
        <v>108</v>
      </c>
      <c r="B31" s="281"/>
      <c r="C31" s="282"/>
      <c r="D31" s="282"/>
      <c r="E31" s="283"/>
      <c r="F31" s="281"/>
      <c r="G31" s="282"/>
      <c r="H31" s="282"/>
      <c r="I31" s="283"/>
      <c r="J31" s="281"/>
      <c r="K31" s="282"/>
      <c r="L31" s="282"/>
      <c r="M31" s="283"/>
      <c r="N31" s="281"/>
      <c r="O31" s="282"/>
      <c r="P31" s="282"/>
      <c r="Q31" s="283"/>
      <c r="R31" s="281"/>
      <c r="S31" s="282"/>
      <c r="T31" s="282"/>
      <c r="U31" s="283"/>
      <c r="V31" s="281"/>
      <c r="W31" s="282"/>
      <c r="X31" s="282"/>
      <c r="Y31" s="283"/>
    </row>
    <row r="32" spans="1:25" ht="2.1" customHeight="1">
      <c r="A32" s="115"/>
      <c r="B32" s="125"/>
      <c r="C32" s="126"/>
      <c r="D32" s="126"/>
      <c r="E32" s="127"/>
      <c r="F32" s="125"/>
      <c r="G32" s="126"/>
      <c r="H32" s="126"/>
      <c r="I32" s="127"/>
      <c r="J32" s="125"/>
      <c r="K32" s="126"/>
      <c r="L32" s="126"/>
      <c r="M32" s="127"/>
      <c r="N32" s="125"/>
      <c r="O32" s="126"/>
      <c r="P32" s="126"/>
      <c r="Q32" s="127"/>
      <c r="R32" s="125"/>
      <c r="S32" s="126"/>
      <c r="T32" s="126"/>
      <c r="U32" s="127"/>
      <c r="V32" s="125"/>
      <c r="W32" s="126"/>
      <c r="X32" s="126"/>
      <c r="Y32" s="127"/>
    </row>
    <row r="33" spans="1:25" s="58" customFormat="1" ht="16.5" customHeight="1" thickBot="1">
      <c r="A33" s="284" t="s">
        <v>113</v>
      </c>
      <c r="B33" s="285"/>
      <c r="C33" s="286"/>
      <c r="D33" s="286"/>
      <c r="E33" s="287"/>
      <c r="F33" s="285"/>
      <c r="G33" s="286"/>
      <c r="H33" s="286"/>
      <c r="I33" s="287"/>
      <c r="J33" s="285"/>
      <c r="K33" s="286"/>
      <c r="L33" s="286"/>
      <c r="M33" s="287"/>
      <c r="N33" s="285"/>
      <c r="O33" s="286"/>
      <c r="P33" s="286"/>
      <c r="Q33" s="287"/>
      <c r="R33" s="285"/>
      <c r="S33" s="286"/>
      <c r="T33" s="286"/>
      <c r="U33" s="287"/>
      <c r="V33" s="285"/>
      <c r="W33" s="286"/>
      <c r="X33" s="286"/>
      <c r="Y33" s="287"/>
    </row>
    <row r="34" spans="1:25" ht="12.75" thickBot="1">
      <c r="A34" s="240"/>
      <c r="B34" s="132"/>
      <c r="C34" s="14"/>
      <c r="D34" s="14"/>
      <c r="E34" s="151"/>
      <c r="F34" s="132"/>
      <c r="G34" s="14"/>
      <c r="H34" s="14"/>
      <c r="I34" s="151"/>
      <c r="J34" s="132"/>
      <c r="K34" s="14"/>
      <c r="L34" s="14"/>
      <c r="M34" s="151"/>
      <c r="N34" s="132"/>
      <c r="O34" s="14"/>
      <c r="P34" s="14"/>
      <c r="Q34" s="151"/>
      <c r="R34" s="132"/>
      <c r="S34" s="14"/>
      <c r="T34" s="14"/>
      <c r="U34" s="151"/>
      <c r="V34" s="132"/>
      <c r="W34" s="14"/>
      <c r="X34" s="14"/>
      <c r="Y34" s="151"/>
    </row>
    <row r="35" spans="1:25" ht="13.5" thickBot="1">
      <c r="A35" s="241"/>
      <c r="B35" s="643" t="s">
        <v>114</v>
      </c>
      <c r="C35" s="644"/>
      <c r="D35" s="644"/>
      <c r="E35" s="645"/>
      <c r="F35" s="643" t="s">
        <v>115</v>
      </c>
      <c r="G35" s="644"/>
      <c r="H35" s="644"/>
      <c r="I35" s="645"/>
      <c r="J35" s="643" t="s">
        <v>116</v>
      </c>
      <c r="K35" s="644"/>
      <c r="L35" s="644"/>
      <c r="M35" s="645"/>
      <c r="N35" s="643" t="s">
        <v>117</v>
      </c>
      <c r="O35" s="644"/>
      <c r="P35" s="644"/>
      <c r="Q35" s="645"/>
      <c r="R35" s="643" t="s">
        <v>118</v>
      </c>
      <c r="S35" s="644"/>
      <c r="T35" s="644"/>
      <c r="U35" s="645"/>
      <c r="V35" s="643" t="s">
        <v>119</v>
      </c>
      <c r="W35" s="644"/>
      <c r="X35" s="644"/>
      <c r="Y35" s="645"/>
    </row>
    <row r="36" spans="1:25" ht="44.25" customHeight="1">
      <c r="A36" s="150" t="s">
        <v>95</v>
      </c>
      <c r="B36" s="128" t="s">
        <v>96</v>
      </c>
      <c r="C36" s="129" t="s">
        <v>97</v>
      </c>
      <c r="D36" s="129" t="s">
        <v>98</v>
      </c>
      <c r="E36" s="130" t="s">
        <v>99</v>
      </c>
      <c r="F36" s="128" t="s">
        <v>96</v>
      </c>
      <c r="G36" s="129" t="s">
        <v>97</v>
      </c>
      <c r="H36" s="129" t="s">
        <v>98</v>
      </c>
      <c r="I36" s="130" t="s">
        <v>99</v>
      </c>
      <c r="J36" s="128" t="s">
        <v>96</v>
      </c>
      <c r="K36" s="129" t="s">
        <v>97</v>
      </c>
      <c r="L36" s="129" t="s">
        <v>98</v>
      </c>
      <c r="M36" s="130" t="s">
        <v>99</v>
      </c>
      <c r="N36" s="128" t="s">
        <v>96</v>
      </c>
      <c r="O36" s="129" t="s">
        <v>97</v>
      </c>
      <c r="P36" s="129" t="s">
        <v>98</v>
      </c>
      <c r="Q36" s="130" t="s">
        <v>99</v>
      </c>
      <c r="R36" s="128" t="s">
        <v>96</v>
      </c>
      <c r="S36" s="129" t="s">
        <v>97</v>
      </c>
      <c r="T36" s="129" t="s">
        <v>98</v>
      </c>
      <c r="U36" s="130" t="s">
        <v>99</v>
      </c>
      <c r="V36" s="128" t="s">
        <v>96</v>
      </c>
      <c r="W36" s="129" t="s">
        <v>97</v>
      </c>
      <c r="X36" s="129" t="s">
        <v>98</v>
      </c>
      <c r="Y36" s="130" t="s">
        <v>99</v>
      </c>
    </row>
    <row r="37" spans="1:25" ht="12" customHeight="1">
      <c r="A37" s="581" t="s">
        <v>100</v>
      </c>
      <c r="B37" s="455"/>
      <c r="C37" s="359"/>
      <c r="D37" s="359"/>
      <c r="E37" s="360"/>
      <c r="F37" s="455"/>
      <c r="G37" s="359"/>
      <c r="H37" s="359"/>
      <c r="I37" s="360"/>
      <c r="J37" s="455"/>
      <c r="K37" s="359"/>
      <c r="L37" s="359"/>
      <c r="M37" s="360"/>
      <c r="N37" s="455"/>
      <c r="O37" s="359"/>
      <c r="P37" s="359"/>
      <c r="Q37" s="360"/>
      <c r="R37" s="455"/>
      <c r="S37" s="359"/>
      <c r="T37" s="359"/>
      <c r="U37" s="360"/>
      <c r="V37" s="455"/>
      <c r="W37" s="359"/>
      <c r="X37" s="359"/>
      <c r="Y37" s="360"/>
    </row>
    <row r="38" spans="1:25" ht="12" customHeight="1">
      <c r="A38" s="456" t="s">
        <v>20</v>
      </c>
      <c r="B38" s="455"/>
      <c r="C38" s="359"/>
      <c r="D38" s="359"/>
      <c r="E38" s="360"/>
      <c r="F38" s="455"/>
      <c r="G38" s="359"/>
      <c r="H38" s="359"/>
      <c r="I38" s="360"/>
      <c r="J38" s="455"/>
      <c r="K38" s="359"/>
      <c r="L38" s="359"/>
      <c r="M38" s="360"/>
      <c r="N38" s="455"/>
      <c r="O38" s="359"/>
      <c r="P38" s="359"/>
      <c r="Q38" s="360"/>
      <c r="R38" s="455"/>
      <c r="S38" s="359"/>
      <c r="T38" s="359"/>
      <c r="U38" s="360"/>
      <c r="V38" s="455"/>
      <c r="W38" s="359"/>
      <c r="X38" s="359"/>
      <c r="Y38" s="360"/>
    </row>
    <row r="39" spans="1:25" ht="12" customHeight="1">
      <c r="A39" s="457" t="s">
        <v>25</v>
      </c>
      <c r="B39" s="458"/>
      <c r="C39" s="459"/>
      <c r="D39" s="459"/>
      <c r="E39" s="233"/>
      <c r="F39" s="458"/>
      <c r="G39" s="459"/>
      <c r="H39" s="459"/>
      <c r="I39" s="233"/>
      <c r="J39" s="458"/>
      <c r="K39" s="459"/>
      <c r="L39" s="459"/>
      <c r="M39" s="233"/>
      <c r="N39" s="458"/>
      <c r="O39" s="459"/>
      <c r="P39" s="459"/>
      <c r="Q39" s="233"/>
      <c r="R39" s="458"/>
      <c r="S39" s="459"/>
      <c r="T39" s="459"/>
      <c r="U39" s="233"/>
      <c r="V39" s="458"/>
      <c r="W39" s="459"/>
      <c r="X39" s="459"/>
      <c r="Y39" s="233"/>
    </row>
    <row r="40" spans="1:25">
      <c r="A40" s="457" t="s">
        <v>23</v>
      </c>
      <c r="B40" s="458"/>
      <c r="C40" s="459"/>
      <c r="D40" s="459"/>
      <c r="E40" s="233"/>
      <c r="F40" s="458"/>
      <c r="G40" s="459"/>
      <c r="H40" s="459"/>
      <c r="I40" s="233"/>
      <c r="J40" s="458"/>
      <c r="K40" s="459"/>
      <c r="L40" s="459"/>
      <c r="M40" s="233"/>
      <c r="N40" s="458"/>
      <c r="O40" s="459"/>
      <c r="P40" s="459"/>
      <c r="Q40" s="233"/>
      <c r="R40" s="458"/>
      <c r="S40" s="459"/>
      <c r="T40" s="459"/>
      <c r="U40" s="233"/>
      <c r="V40" s="458"/>
      <c r="W40" s="459"/>
      <c r="X40" s="459"/>
      <c r="Y40" s="233"/>
    </row>
    <row r="41" spans="1:25" ht="12.75">
      <c r="A41" s="456" t="s">
        <v>24</v>
      </c>
      <c r="B41" s="455"/>
      <c r="C41" s="361"/>
      <c r="D41" s="361"/>
      <c r="E41" s="362"/>
      <c r="F41" s="455"/>
      <c r="G41" s="361"/>
      <c r="H41" s="361"/>
      <c r="I41" s="362"/>
      <c r="J41" s="455"/>
      <c r="K41" s="361"/>
      <c r="L41" s="361"/>
      <c r="M41" s="362"/>
      <c r="N41" s="455"/>
      <c r="O41" s="361"/>
      <c r="P41" s="361"/>
      <c r="Q41" s="362"/>
      <c r="R41" s="455"/>
      <c r="S41" s="361"/>
      <c r="T41" s="361"/>
      <c r="U41" s="362"/>
      <c r="V41" s="455"/>
      <c r="W41" s="361"/>
      <c r="X41" s="361"/>
      <c r="Y41" s="362"/>
    </row>
    <row r="42" spans="1:25" ht="12" customHeight="1">
      <c r="A42" s="457" t="s">
        <v>25</v>
      </c>
      <c r="B42" s="458"/>
      <c r="C42" s="459"/>
      <c r="D42" s="459"/>
      <c r="E42" s="233"/>
      <c r="F42" s="458"/>
      <c r="G42" s="459"/>
      <c r="H42" s="459"/>
      <c r="I42" s="233"/>
      <c r="J42" s="458"/>
      <c r="K42" s="459"/>
      <c r="L42" s="459"/>
      <c r="M42" s="233"/>
      <c r="N42" s="458"/>
      <c r="O42" s="459"/>
      <c r="P42" s="459"/>
      <c r="Q42" s="233"/>
      <c r="R42" s="458"/>
      <c r="S42" s="459"/>
      <c r="T42" s="459"/>
      <c r="U42" s="233"/>
      <c r="V42" s="458"/>
      <c r="W42" s="459"/>
      <c r="X42" s="459"/>
      <c r="Y42" s="233"/>
    </row>
    <row r="43" spans="1:25">
      <c r="A43" s="457" t="s">
        <v>23</v>
      </c>
      <c r="B43" s="458"/>
      <c r="C43" s="459"/>
      <c r="D43" s="459"/>
      <c r="E43" s="233"/>
      <c r="F43" s="458"/>
      <c r="G43" s="459"/>
      <c r="H43" s="459"/>
      <c r="I43" s="233"/>
      <c r="J43" s="458"/>
      <c r="K43" s="459"/>
      <c r="L43" s="459"/>
      <c r="M43" s="233"/>
      <c r="N43" s="458"/>
      <c r="O43" s="459"/>
      <c r="P43" s="459"/>
      <c r="Q43" s="233"/>
      <c r="R43" s="458"/>
      <c r="S43" s="459"/>
      <c r="T43" s="459"/>
      <c r="U43" s="233"/>
      <c r="V43" s="458"/>
      <c r="W43" s="459"/>
      <c r="X43" s="459"/>
      <c r="Y43" s="233"/>
    </row>
    <row r="44" spans="1:25" ht="12.75">
      <c r="A44" s="465" t="s">
        <v>101</v>
      </c>
      <c r="B44" s="455"/>
      <c r="C44" s="359"/>
      <c r="D44" s="359"/>
      <c r="E44" s="360"/>
      <c r="F44" s="455"/>
      <c r="G44" s="359"/>
      <c r="H44" s="359"/>
      <c r="I44" s="360"/>
      <c r="J44" s="455"/>
      <c r="K44" s="359"/>
      <c r="L44" s="359"/>
      <c r="M44" s="360"/>
      <c r="N44" s="455"/>
      <c r="O44" s="359"/>
      <c r="P44" s="359"/>
      <c r="Q44" s="360"/>
      <c r="R44" s="455"/>
      <c r="S44" s="359"/>
      <c r="T44" s="359"/>
      <c r="U44" s="360"/>
      <c r="V44" s="455"/>
      <c r="W44" s="359"/>
      <c r="X44" s="359"/>
      <c r="Y44" s="360"/>
    </row>
    <row r="45" spans="1:25" ht="12" customHeight="1">
      <c r="A45" s="460" t="s">
        <v>102</v>
      </c>
      <c r="B45" s="461"/>
      <c r="C45" s="462"/>
      <c r="D45" s="530"/>
      <c r="E45" s="558"/>
      <c r="F45" s="461"/>
      <c r="G45" s="557"/>
      <c r="H45" s="530"/>
      <c r="I45" s="558"/>
      <c r="J45" s="461"/>
      <c r="K45" s="557"/>
      <c r="L45" s="530"/>
      <c r="M45" s="558"/>
      <c r="N45" s="461"/>
      <c r="O45" s="557"/>
      <c r="P45" s="530"/>
      <c r="Q45" s="558"/>
      <c r="R45" s="461"/>
      <c r="S45" s="557"/>
      <c r="T45" s="530"/>
      <c r="U45" s="558"/>
      <c r="V45" s="461"/>
      <c r="W45" s="557"/>
      <c r="X45" s="530"/>
      <c r="Y45" s="558"/>
    </row>
    <row r="46" spans="1:25">
      <c r="A46" s="460" t="s">
        <v>103</v>
      </c>
      <c r="B46" s="461"/>
      <c r="C46" s="462"/>
      <c r="D46" s="530"/>
      <c r="E46" s="558"/>
      <c r="F46" s="461"/>
      <c r="G46" s="557"/>
      <c r="H46" s="530"/>
      <c r="I46" s="558"/>
      <c r="J46" s="461"/>
      <c r="K46" s="557"/>
      <c r="L46" s="530"/>
      <c r="M46" s="558"/>
      <c r="N46" s="461"/>
      <c r="O46" s="557"/>
      <c r="P46" s="530"/>
      <c r="Q46" s="558"/>
      <c r="R46" s="461"/>
      <c r="S46" s="557"/>
      <c r="T46" s="530"/>
      <c r="U46" s="558"/>
      <c r="V46" s="461"/>
      <c r="W46" s="557"/>
      <c r="X46" s="530"/>
      <c r="Y46" s="558"/>
    </row>
    <row r="47" spans="1:25">
      <c r="A47" s="460" t="s">
        <v>104</v>
      </c>
      <c r="B47" s="461"/>
      <c r="C47" s="462"/>
      <c r="D47" s="530"/>
      <c r="E47" s="558"/>
      <c r="F47" s="461"/>
      <c r="G47" s="557"/>
      <c r="H47" s="530"/>
      <c r="I47" s="558"/>
      <c r="J47" s="461"/>
      <c r="K47" s="557"/>
      <c r="L47" s="530"/>
      <c r="M47" s="558"/>
      <c r="N47" s="461"/>
      <c r="O47" s="557"/>
      <c r="P47" s="530"/>
      <c r="Q47" s="558"/>
      <c r="R47" s="461"/>
      <c r="S47" s="557"/>
      <c r="T47" s="530"/>
      <c r="U47" s="558"/>
      <c r="V47" s="461"/>
      <c r="W47" s="557"/>
      <c r="X47" s="530"/>
      <c r="Y47" s="558"/>
    </row>
    <row r="48" spans="1:25">
      <c r="A48" s="460" t="s">
        <v>105</v>
      </c>
      <c r="B48" s="461"/>
      <c r="C48" s="462"/>
      <c r="D48" s="530"/>
      <c r="E48" s="558"/>
      <c r="F48" s="461"/>
      <c r="G48" s="557"/>
      <c r="H48" s="530"/>
      <c r="I48" s="558"/>
      <c r="J48" s="461"/>
      <c r="K48" s="557"/>
      <c r="L48" s="530"/>
      <c r="M48" s="558"/>
      <c r="N48" s="461"/>
      <c r="O48" s="557"/>
      <c r="P48" s="530"/>
      <c r="Q48" s="558"/>
      <c r="R48" s="461"/>
      <c r="S48" s="557"/>
      <c r="T48" s="530"/>
      <c r="U48" s="558"/>
      <c r="V48" s="461"/>
      <c r="W48" s="557"/>
      <c r="X48" s="530"/>
      <c r="Y48" s="558"/>
    </row>
    <row r="49" spans="1:25">
      <c r="A49" s="460" t="s">
        <v>106</v>
      </c>
      <c r="B49" s="461"/>
      <c r="C49" s="462"/>
      <c r="D49" s="530"/>
      <c r="E49" s="558"/>
      <c r="F49" s="461"/>
      <c r="G49" s="557"/>
      <c r="H49" s="530"/>
      <c r="I49" s="558"/>
      <c r="J49" s="461"/>
      <c r="K49" s="557"/>
      <c r="L49" s="530"/>
      <c r="M49" s="558"/>
      <c r="N49" s="461"/>
      <c r="O49" s="557"/>
      <c r="P49" s="530"/>
      <c r="Q49" s="558"/>
      <c r="R49" s="461"/>
      <c r="S49" s="557"/>
      <c r="T49" s="530"/>
      <c r="U49" s="558"/>
      <c r="V49" s="461"/>
      <c r="W49" s="557"/>
      <c r="X49" s="530"/>
      <c r="Y49" s="558"/>
    </row>
    <row r="50" spans="1:25" ht="14.25" thickBot="1">
      <c r="A50" s="149" t="s">
        <v>120</v>
      </c>
      <c r="B50" s="522"/>
      <c r="C50" s="294"/>
      <c r="D50" s="532"/>
      <c r="E50" s="560"/>
      <c r="F50" s="522"/>
      <c r="G50" s="559"/>
      <c r="H50" s="532"/>
      <c r="I50" s="560"/>
      <c r="J50" s="522"/>
      <c r="K50" s="559"/>
      <c r="L50" s="532"/>
      <c r="M50" s="560"/>
      <c r="N50" s="522"/>
      <c r="O50" s="559"/>
      <c r="P50" s="532"/>
      <c r="Q50" s="560"/>
      <c r="R50" s="522"/>
      <c r="S50" s="559"/>
      <c r="T50" s="532"/>
      <c r="U50" s="560"/>
      <c r="V50" s="522"/>
      <c r="W50" s="559"/>
      <c r="X50" s="532"/>
      <c r="Y50" s="560"/>
    </row>
    <row r="51" spans="1:25" s="13" customFormat="1" ht="16.350000000000001" customHeight="1" thickBot="1">
      <c r="A51" s="136" t="s">
        <v>108</v>
      </c>
      <c r="B51" s="531" t="s">
        <v>22</v>
      </c>
      <c r="C51" s="528">
        <f>SUM(C45:C50)</f>
        <v>0</v>
      </c>
      <c r="D51" s="528" t="s">
        <v>22</v>
      </c>
      <c r="E51" s="529">
        <f>SUM(E45:E50)</f>
        <v>0</v>
      </c>
      <c r="F51" s="531" t="s">
        <v>22</v>
      </c>
      <c r="G51" s="528">
        <f>SUM(G45:G50)</f>
        <v>0</v>
      </c>
      <c r="H51" s="528" t="s">
        <v>22</v>
      </c>
      <c r="I51" s="529">
        <f>SUM(I45:I50)</f>
        <v>0</v>
      </c>
      <c r="J51" s="531" t="s">
        <v>22</v>
      </c>
      <c r="K51" s="528">
        <f>SUM(K45:K50)</f>
        <v>0</v>
      </c>
      <c r="L51" s="528" t="s">
        <v>22</v>
      </c>
      <c r="M51" s="529">
        <f>SUM(M45:M50)</f>
        <v>0</v>
      </c>
      <c r="N51" s="531" t="s">
        <v>22</v>
      </c>
      <c r="O51" s="528">
        <f>SUM(O45:O50)</f>
        <v>0</v>
      </c>
      <c r="P51" s="528" t="s">
        <v>22</v>
      </c>
      <c r="Q51" s="529">
        <f>SUM(Q45:Q50)</f>
        <v>0</v>
      </c>
      <c r="R51" s="531" t="s">
        <v>22</v>
      </c>
      <c r="S51" s="528">
        <f>SUM(S45:S50)</f>
        <v>0</v>
      </c>
      <c r="T51" s="528" t="s">
        <v>22</v>
      </c>
      <c r="U51" s="529">
        <f>SUM(U45:U50)</f>
        <v>0</v>
      </c>
      <c r="V51" s="531" t="s">
        <v>22</v>
      </c>
      <c r="W51" s="562">
        <f>SUM(W45:W50)</f>
        <v>0</v>
      </c>
      <c r="X51" s="562" t="s">
        <v>22</v>
      </c>
      <c r="Y51" s="269">
        <f>SUM(Y45:Y50)</f>
        <v>0</v>
      </c>
    </row>
    <row r="52" spans="1:25" ht="2.1" customHeight="1">
      <c r="A52" s="115"/>
      <c r="B52" s="533"/>
      <c r="C52" s="534"/>
      <c r="D52" s="534"/>
      <c r="E52" s="535"/>
      <c r="F52" s="533"/>
      <c r="G52" s="534"/>
      <c r="H52" s="534"/>
      <c r="I52" s="535"/>
      <c r="J52" s="533"/>
      <c r="K52" s="534"/>
      <c r="L52" s="534"/>
      <c r="M52" s="535"/>
      <c r="N52" s="533"/>
      <c r="O52" s="534"/>
      <c r="P52" s="534"/>
      <c r="Q52" s="535"/>
      <c r="R52" s="533"/>
      <c r="S52" s="534"/>
      <c r="T52" s="534"/>
      <c r="U52" s="535"/>
      <c r="V52" s="533"/>
      <c r="W52" s="534"/>
      <c r="X52" s="534"/>
      <c r="Y52" s="535"/>
    </row>
    <row r="53" spans="1:25" ht="13.5" thickBot="1">
      <c r="A53" s="366" t="s">
        <v>109</v>
      </c>
      <c r="B53" s="536"/>
      <c r="C53" s="537"/>
      <c r="D53" s="537"/>
      <c r="E53" s="538"/>
      <c r="F53" s="536"/>
      <c r="G53" s="537"/>
      <c r="H53" s="537"/>
      <c r="I53" s="538"/>
      <c r="J53" s="536"/>
      <c r="K53" s="537"/>
      <c r="L53" s="537"/>
      <c r="M53" s="538"/>
      <c r="N53" s="536"/>
      <c r="O53" s="537"/>
      <c r="P53" s="537"/>
      <c r="Q53" s="538"/>
      <c r="R53" s="536"/>
      <c r="S53" s="537"/>
      <c r="T53" s="537"/>
      <c r="U53" s="538"/>
      <c r="V53" s="536"/>
      <c r="W53" s="537"/>
      <c r="X53" s="537"/>
      <c r="Y53" s="538"/>
    </row>
    <row r="54" spans="1:25">
      <c r="A54" s="364" t="s">
        <v>50</v>
      </c>
      <c r="B54" s="263" t="s">
        <v>22</v>
      </c>
      <c r="C54" s="264" t="s">
        <v>22</v>
      </c>
      <c r="D54" s="264" t="s">
        <v>22</v>
      </c>
      <c r="E54" s="265" t="s">
        <v>22</v>
      </c>
      <c r="F54" s="263" t="s">
        <v>22</v>
      </c>
      <c r="G54" s="264" t="s">
        <v>22</v>
      </c>
      <c r="H54" s="264" t="s">
        <v>22</v>
      </c>
      <c r="I54" s="265" t="s">
        <v>22</v>
      </c>
      <c r="J54" s="263" t="s">
        <v>22</v>
      </c>
      <c r="K54" s="264" t="s">
        <v>22</v>
      </c>
      <c r="L54" s="264" t="s">
        <v>22</v>
      </c>
      <c r="M54" s="265" t="s">
        <v>22</v>
      </c>
      <c r="N54" s="263" t="s">
        <v>22</v>
      </c>
      <c r="O54" s="264" t="s">
        <v>22</v>
      </c>
      <c r="P54" s="264" t="s">
        <v>22</v>
      </c>
      <c r="Q54" s="265" t="s">
        <v>22</v>
      </c>
      <c r="R54" s="263" t="s">
        <v>22</v>
      </c>
      <c r="S54" s="264" t="s">
        <v>22</v>
      </c>
      <c r="T54" s="264" t="s">
        <v>22</v>
      </c>
      <c r="U54" s="265" t="s">
        <v>22</v>
      </c>
      <c r="V54" s="263" t="s">
        <v>22</v>
      </c>
      <c r="W54" s="264" t="s">
        <v>22</v>
      </c>
      <c r="X54" s="264" t="s">
        <v>22</v>
      </c>
      <c r="Y54" s="265" t="s">
        <v>22</v>
      </c>
    </row>
    <row r="55" spans="1:25">
      <c r="A55" s="364" t="s">
        <v>28</v>
      </c>
      <c r="B55" s="461" t="s">
        <v>22</v>
      </c>
      <c r="C55" s="521" t="s">
        <v>22</v>
      </c>
      <c r="D55" s="521" t="s">
        <v>22</v>
      </c>
      <c r="E55" s="266" t="s">
        <v>22</v>
      </c>
      <c r="F55" s="461" t="s">
        <v>22</v>
      </c>
      <c r="G55" s="521" t="s">
        <v>22</v>
      </c>
      <c r="H55" s="521" t="s">
        <v>22</v>
      </c>
      <c r="I55" s="266" t="s">
        <v>22</v>
      </c>
      <c r="J55" s="461" t="s">
        <v>22</v>
      </c>
      <c r="K55" s="521" t="s">
        <v>22</v>
      </c>
      <c r="L55" s="521" t="s">
        <v>22</v>
      </c>
      <c r="M55" s="266" t="s">
        <v>22</v>
      </c>
      <c r="N55" s="461" t="s">
        <v>22</v>
      </c>
      <c r="O55" s="521" t="s">
        <v>22</v>
      </c>
      <c r="P55" s="521" t="s">
        <v>22</v>
      </c>
      <c r="Q55" s="266" t="s">
        <v>22</v>
      </c>
      <c r="R55" s="461" t="s">
        <v>22</v>
      </c>
      <c r="S55" s="521" t="s">
        <v>22</v>
      </c>
      <c r="T55" s="521" t="s">
        <v>22</v>
      </c>
      <c r="U55" s="266" t="s">
        <v>22</v>
      </c>
      <c r="V55" s="461" t="s">
        <v>22</v>
      </c>
      <c r="W55" s="521" t="s">
        <v>22</v>
      </c>
      <c r="X55" s="521" t="s">
        <v>22</v>
      </c>
      <c r="Y55" s="266" t="s">
        <v>22</v>
      </c>
    </row>
    <row r="56" spans="1:25" ht="12.75" thickBot="1">
      <c r="A56" s="303" t="s">
        <v>29</v>
      </c>
      <c r="B56" s="522" t="s">
        <v>22</v>
      </c>
      <c r="C56" s="523" t="s">
        <v>22</v>
      </c>
      <c r="D56" s="523" t="s">
        <v>22</v>
      </c>
      <c r="E56" s="524" t="s">
        <v>22</v>
      </c>
      <c r="F56" s="522" t="s">
        <v>22</v>
      </c>
      <c r="G56" s="523" t="s">
        <v>22</v>
      </c>
      <c r="H56" s="523" t="s">
        <v>22</v>
      </c>
      <c r="I56" s="524" t="s">
        <v>22</v>
      </c>
      <c r="J56" s="522" t="s">
        <v>22</v>
      </c>
      <c r="K56" s="523" t="s">
        <v>22</v>
      </c>
      <c r="L56" s="523" t="s">
        <v>22</v>
      </c>
      <c r="M56" s="524" t="s">
        <v>22</v>
      </c>
      <c r="N56" s="522" t="s">
        <v>22</v>
      </c>
      <c r="O56" s="523" t="s">
        <v>22</v>
      </c>
      <c r="P56" s="523" t="s">
        <v>22</v>
      </c>
      <c r="Q56" s="524" t="s">
        <v>22</v>
      </c>
      <c r="R56" s="522" t="s">
        <v>22</v>
      </c>
      <c r="S56" s="523" t="s">
        <v>22</v>
      </c>
      <c r="T56" s="523" t="s">
        <v>22</v>
      </c>
      <c r="U56" s="524" t="s">
        <v>22</v>
      </c>
      <c r="V56" s="522" t="s">
        <v>22</v>
      </c>
      <c r="W56" s="523" t="s">
        <v>22</v>
      </c>
      <c r="X56" s="523" t="s">
        <v>22</v>
      </c>
      <c r="Y56" s="524" t="s">
        <v>22</v>
      </c>
    </row>
    <row r="57" spans="1:25" s="13" customFormat="1" ht="16.350000000000001" customHeight="1" thickBot="1">
      <c r="A57" s="136" t="s">
        <v>108</v>
      </c>
      <c r="B57" s="531" t="s">
        <v>22</v>
      </c>
      <c r="C57" s="531" t="s">
        <v>22</v>
      </c>
      <c r="D57" s="531" t="s">
        <v>22</v>
      </c>
      <c r="E57" s="531" t="s">
        <v>22</v>
      </c>
      <c r="F57" s="531" t="s">
        <v>22</v>
      </c>
      <c r="G57" s="531" t="s">
        <v>22</v>
      </c>
      <c r="H57" s="531" t="s">
        <v>22</v>
      </c>
      <c r="I57" s="531" t="s">
        <v>22</v>
      </c>
      <c r="J57" s="531" t="s">
        <v>22</v>
      </c>
      <c r="K57" s="531" t="s">
        <v>22</v>
      </c>
      <c r="L57" s="531" t="s">
        <v>22</v>
      </c>
      <c r="M57" s="531" t="s">
        <v>22</v>
      </c>
      <c r="N57" s="531" t="s">
        <v>22</v>
      </c>
      <c r="O57" s="531" t="s">
        <v>22</v>
      </c>
      <c r="P57" s="531" t="s">
        <v>22</v>
      </c>
      <c r="Q57" s="531" t="s">
        <v>22</v>
      </c>
      <c r="R57" s="531" t="s">
        <v>22</v>
      </c>
      <c r="S57" s="531" t="s">
        <v>22</v>
      </c>
      <c r="T57" s="531" t="s">
        <v>22</v>
      </c>
      <c r="U57" s="531" t="s">
        <v>22</v>
      </c>
      <c r="V57" s="525" t="s">
        <v>22</v>
      </c>
      <c r="W57" s="262" t="s">
        <v>22</v>
      </c>
      <c r="X57" s="262" t="s">
        <v>22</v>
      </c>
      <c r="Y57" s="526" t="s">
        <v>22</v>
      </c>
    </row>
    <row r="58" spans="1:25" ht="1.5" customHeight="1">
      <c r="A58" s="115"/>
      <c r="B58" s="291"/>
      <c r="C58" s="292"/>
      <c r="D58" s="292"/>
      <c r="E58" s="293"/>
      <c r="F58" s="291"/>
      <c r="G58" s="292"/>
      <c r="H58" s="292"/>
      <c r="I58" s="293"/>
      <c r="J58" s="291"/>
      <c r="K58" s="292"/>
      <c r="L58" s="292"/>
      <c r="M58" s="293"/>
      <c r="N58" s="291"/>
      <c r="O58" s="292"/>
      <c r="P58" s="292"/>
      <c r="Q58" s="293"/>
      <c r="R58" s="291"/>
      <c r="S58" s="292"/>
      <c r="T58" s="292"/>
      <c r="U58" s="293"/>
      <c r="V58" s="291"/>
      <c r="W58" s="292"/>
      <c r="X58" s="292"/>
      <c r="Y58" s="293"/>
    </row>
    <row r="59" spans="1:25" s="58" customFormat="1" ht="18" customHeight="1" thickBot="1">
      <c r="A59" s="367" t="s">
        <v>110</v>
      </c>
      <c r="B59" s="527" t="s">
        <v>22</v>
      </c>
      <c r="C59" s="528">
        <f>C51</f>
        <v>0</v>
      </c>
      <c r="D59" s="528" t="s">
        <v>22</v>
      </c>
      <c r="E59" s="529">
        <f>E51</f>
        <v>0</v>
      </c>
      <c r="F59" s="527" t="s">
        <v>22</v>
      </c>
      <c r="G59" s="528">
        <f>G51</f>
        <v>0</v>
      </c>
      <c r="H59" s="528" t="s">
        <v>22</v>
      </c>
      <c r="I59" s="529">
        <f>I51</f>
        <v>0</v>
      </c>
      <c r="J59" s="527" t="s">
        <v>22</v>
      </c>
      <c r="K59" s="528">
        <f>K51</f>
        <v>0</v>
      </c>
      <c r="L59" s="528" t="s">
        <v>22</v>
      </c>
      <c r="M59" s="529">
        <f>M51</f>
        <v>0</v>
      </c>
      <c r="N59" s="527" t="s">
        <v>22</v>
      </c>
      <c r="O59" s="528">
        <f>O51</f>
        <v>0</v>
      </c>
      <c r="P59" s="528" t="s">
        <v>22</v>
      </c>
      <c r="Q59" s="529">
        <f>Q51</f>
        <v>0</v>
      </c>
      <c r="R59" s="527" t="s">
        <v>22</v>
      </c>
      <c r="S59" s="528">
        <f>S51</f>
        <v>0</v>
      </c>
      <c r="T59" s="528" t="s">
        <v>22</v>
      </c>
      <c r="U59" s="529">
        <f>U51</f>
        <v>0</v>
      </c>
      <c r="V59" s="527" t="s">
        <v>22</v>
      </c>
      <c r="W59" s="528">
        <f>W51</f>
        <v>0</v>
      </c>
      <c r="X59" s="528" t="s">
        <v>22</v>
      </c>
      <c r="Y59" s="529">
        <f>Y51</f>
        <v>0</v>
      </c>
    </row>
    <row r="60" spans="1:25" ht="0.4" customHeight="1" thickBot="1">
      <c r="A60" s="355"/>
      <c r="B60" s="533"/>
      <c r="C60" s="539"/>
      <c r="D60" s="539"/>
      <c r="E60" s="540"/>
      <c r="F60" s="533"/>
      <c r="G60" s="539"/>
      <c r="H60" s="539"/>
      <c r="I60" s="540"/>
      <c r="J60" s="533"/>
      <c r="K60" s="539"/>
      <c r="L60" s="539"/>
      <c r="M60" s="540"/>
      <c r="N60" s="533"/>
      <c r="O60" s="539"/>
      <c r="P60" s="539"/>
      <c r="Q60" s="540"/>
      <c r="R60" s="533"/>
      <c r="S60" s="539"/>
      <c r="T60" s="539"/>
      <c r="U60" s="540"/>
      <c r="V60" s="533"/>
      <c r="W60" s="539"/>
      <c r="X60" s="539"/>
      <c r="Y60" s="540"/>
    </row>
    <row r="61" spans="1:25" ht="13.5" thickBot="1">
      <c r="A61" s="153" t="s">
        <v>111</v>
      </c>
      <c r="B61" s="455"/>
      <c r="C61" s="359"/>
      <c r="D61" s="359"/>
      <c r="E61" s="360"/>
      <c r="F61" s="455"/>
      <c r="G61" s="359"/>
      <c r="H61" s="359"/>
      <c r="I61" s="360"/>
      <c r="J61" s="455"/>
      <c r="K61" s="359"/>
      <c r="L61" s="359"/>
      <c r="M61" s="360"/>
      <c r="N61" s="455"/>
      <c r="O61" s="359"/>
      <c r="P61" s="359"/>
      <c r="Q61" s="360"/>
      <c r="R61" s="455"/>
      <c r="S61" s="359"/>
      <c r="T61" s="359"/>
      <c r="U61" s="360"/>
      <c r="V61" s="455"/>
      <c r="W61" s="359"/>
      <c r="X61" s="359"/>
      <c r="Y61" s="360"/>
    </row>
    <row r="62" spans="1:25">
      <c r="A62" s="288" t="s">
        <v>112</v>
      </c>
      <c r="B62" s="463"/>
      <c r="C62" s="464"/>
      <c r="D62" s="464"/>
      <c r="E62" s="279"/>
      <c r="F62" s="463"/>
      <c r="G62" s="464"/>
      <c r="H62" s="464"/>
      <c r="I62" s="279"/>
      <c r="J62" s="463"/>
      <c r="K62" s="464"/>
      <c r="L62" s="464"/>
      <c r="M62" s="279"/>
      <c r="N62" s="463"/>
      <c r="O62" s="464"/>
      <c r="P62" s="464"/>
      <c r="Q62" s="279"/>
      <c r="R62" s="463"/>
      <c r="S62" s="464"/>
      <c r="T62" s="464"/>
      <c r="U62" s="279"/>
      <c r="V62" s="463"/>
      <c r="W62" s="464"/>
      <c r="X62" s="464"/>
      <c r="Y62" s="279"/>
    </row>
    <row r="63" spans="1:25" s="13" customFormat="1" ht="15.6" customHeight="1" thickBot="1">
      <c r="A63" s="289" t="s">
        <v>108</v>
      </c>
      <c r="B63" s="281"/>
      <c r="C63" s="282"/>
      <c r="D63" s="282"/>
      <c r="E63" s="283"/>
      <c r="F63" s="281"/>
      <c r="G63" s="282"/>
      <c r="H63" s="282"/>
      <c r="I63" s="283"/>
      <c r="J63" s="281"/>
      <c r="K63" s="282"/>
      <c r="L63" s="282"/>
      <c r="M63" s="283"/>
      <c r="N63" s="281"/>
      <c r="O63" s="282"/>
      <c r="P63" s="282"/>
      <c r="Q63" s="283"/>
      <c r="R63" s="281"/>
      <c r="S63" s="282"/>
      <c r="T63" s="282"/>
      <c r="U63" s="283"/>
      <c r="V63" s="281"/>
      <c r="W63" s="282"/>
      <c r="X63" s="282"/>
      <c r="Y63" s="283"/>
    </row>
    <row r="64" spans="1:25" ht="2.1" customHeight="1">
      <c r="A64" s="115"/>
      <c r="B64" s="125"/>
      <c r="C64" s="126"/>
      <c r="D64" s="126"/>
      <c r="E64" s="127"/>
      <c r="F64" s="125"/>
      <c r="G64" s="126"/>
      <c r="H64" s="126"/>
      <c r="I64" s="127"/>
      <c r="J64" s="125"/>
      <c r="K64" s="126"/>
      <c r="L64" s="126"/>
      <c r="M64" s="127"/>
      <c r="N64" s="125"/>
      <c r="O64" s="126"/>
      <c r="P64" s="126"/>
      <c r="Q64" s="127"/>
      <c r="R64" s="125"/>
      <c r="S64" s="126"/>
      <c r="T64" s="126"/>
      <c r="U64" s="127"/>
      <c r="V64" s="125"/>
      <c r="W64" s="126"/>
      <c r="X64" s="126"/>
      <c r="Y64" s="127"/>
    </row>
    <row r="65" spans="1:25" s="58" customFormat="1" ht="16.5" customHeight="1" thickBot="1">
      <c r="A65" s="284" t="s">
        <v>113</v>
      </c>
      <c r="B65" s="285"/>
      <c r="C65" s="286"/>
      <c r="D65" s="286"/>
      <c r="E65" s="287"/>
      <c r="F65" s="285"/>
      <c r="G65" s="286"/>
      <c r="H65" s="286"/>
      <c r="I65" s="287"/>
      <c r="J65" s="285"/>
      <c r="K65" s="286"/>
      <c r="L65" s="286"/>
      <c r="M65" s="287"/>
      <c r="N65" s="285"/>
      <c r="O65" s="286"/>
      <c r="P65" s="286"/>
      <c r="Q65" s="287"/>
      <c r="R65" s="285"/>
      <c r="S65" s="286"/>
      <c r="T65" s="286"/>
      <c r="U65" s="287"/>
      <c r="V65" s="285"/>
      <c r="W65" s="286"/>
      <c r="X65" s="286"/>
      <c r="Y65" s="287"/>
    </row>
    <row r="66" spans="1:25" s="58" customFormat="1" ht="10.9" customHeight="1">
      <c r="A66" s="169"/>
      <c r="B66" s="170"/>
      <c r="C66" s="170"/>
      <c r="D66" s="170"/>
      <c r="E66" s="170"/>
      <c r="F66" s="171"/>
      <c r="G66" s="170"/>
      <c r="H66" s="170"/>
      <c r="I66" s="170"/>
      <c r="J66" s="172"/>
      <c r="K66" s="170"/>
      <c r="L66" s="170"/>
      <c r="M66" s="170"/>
      <c r="N66" s="172"/>
      <c r="O66" s="170"/>
      <c r="P66" s="170"/>
      <c r="Q66" s="170"/>
      <c r="R66" s="172"/>
      <c r="S66" s="170"/>
      <c r="T66" s="170"/>
      <c r="U66" s="170"/>
      <c r="V66" s="172"/>
      <c r="W66" s="170"/>
      <c r="X66" s="170"/>
      <c r="Y66" s="170"/>
    </row>
    <row r="67" spans="1:25" ht="34.5" customHeight="1">
      <c r="A67" s="647" t="s">
        <v>121</v>
      </c>
      <c r="B67" s="647"/>
      <c r="C67" s="647"/>
      <c r="D67" s="647"/>
      <c r="E67" s="647"/>
      <c r="F67" s="647"/>
      <c r="G67" s="647"/>
      <c r="H67" s="647"/>
      <c r="I67" s="647"/>
      <c r="J67" s="647"/>
      <c r="K67" s="647"/>
      <c r="L67" s="647"/>
      <c r="M67" s="647"/>
      <c r="N67" s="647"/>
      <c r="O67" s="647"/>
      <c r="P67" s="647"/>
      <c r="Q67" s="647"/>
      <c r="R67" s="647"/>
      <c r="S67" s="647"/>
      <c r="T67" s="647"/>
      <c r="U67" s="647"/>
      <c r="V67" s="647"/>
      <c r="W67" s="647"/>
      <c r="X67" s="647"/>
      <c r="Y67" s="647"/>
    </row>
    <row r="68" spans="1:25" s="59" customFormat="1" ht="17.45" customHeight="1">
      <c r="A68" s="646" t="s">
        <v>122</v>
      </c>
      <c r="B68" s="646"/>
      <c r="C68" s="646"/>
      <c r="D68" s="646"/>
      <c r="E68" s="646"/>
      <c r="F68" s="646"/>
      <c r="G68" s="646"/>
      <c r="H68" s="646"/>
      <c r="I68" s="646"/>
      <c r="J68" s="646"/>
      <c r="K68" s="646"/>
      <c r="L68" s="646"/>
      <c r="M68" s="646"/>
      <c r="N68" s="646"/>
      <c r="O68" s="646"/>
      <c r="P68" s="646"/>
      <c r="Q68" s="646"/>
      <c r="R68" s="646"/>
      <c r="S68" s="646"/>
      <c r="T68" s="646"/>
      <c r="U68" s="646"/>
      <c r="V68" s="646"/>
      <c r="W68" s="646"/>
      <c r="X68" s="646"/>
      <c r="Y68" s="646"/>
    </row>
    <row r="69" spans="1:25" ht="15">
      <c r="A69" s="646" t="s">
        <v>123</v>
      </c>
      <c r="B69" s="646"/>
      <c r="C69" s="646"/>
      <c r="D69" s="646"/>
      <c r="E69" s="646"/>
      <c r="F69" s="646"/>
      <c r="G69" s="646"/>
      <c r="H69" s="646"/>
      <c r="I69" s="646"/>
      <c r="J69" s="646"/>
      <c r="K69" s="646"/>
      <c r="L69" s="646"/>
      <c r="M69" s="646"/>
      <c r="N69" s="646"/>
      <c r="O69" s="646"/>
      <c r="P69" s="646"/>
      <c r="Q69" s="646"/>
      <c r="R69" s="646"/>
      <c r="S69" s="646"/>
      <c r="T69" s="646"/>
      <c r="U69" s="646"/>
      <c r="V69" s="646"/>
      <c r="W69" s="646"/>
      <c r="X69" s="646"/>
      <c r="Y69" s="646"/>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January 2023</oddHeader>
    <oddFooter>&amp;L&amp;F&amp;R&amp;A&amp;C&amp;"Calibri"&amp;11&amp;K0000006 of 11</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5"/>
  <sheetViews>
    <sheetView view="pageLayout" topLeftCell="B1" zoomScale="90" zoomScaleNormal="70" zoomScalePageLayoutView="90" workbookViewId="0">
      <selection activeCell="I6" sqref="I6"/>
    </sheetView>
  </sheetViews>
  <sheetFormatPr defaultRowHeight="12"/>
  <cols>
    <col min="1" max="1" width="26.85546875" style="1" hidden="1" customWidth="1"/>
    <col min="2" max="2" width="52.85546875" style="1" customWidth="1"/>
    <col min="3"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100" customFormat="1" ht="18"/>
    <row r="2" spans="1:24" s="2" customFormat="1" ht="25.5" customHeight="1">
      <c r="B2" s="58" t="s">
        <v>124</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56"/>
      <c r="D5" s="356"/>
      <c r="E5" s="1"/>
      <c r="F5" s="1"/>
      <c r="G5" s="1"/>
      <c r="H5" s="1"/>
      <c r="I5" s="1"/>
      <c r="J5" s="1"/>
      <c r="K5" s="1"/>
      <c r="L5" s="1"/>
      <c r="M5" s="1"/>
      <c r="N5" s="356"/>
      <c r="O5" s="356"/>
      <c r="P5" s="356"/>
      <c r="Q5" s="357"/>
      <c r="R5" s="357"/>
      <c r="S5" s="368"/>
    </row>
    <row r="6" spans="1:24" ht="54.75" customHeight="1">
      <c r="B6" s="466" t="s">
        <v>125</v>
      </c>
      <c r="C6" s="468" t="s">
        <v>126</v>
      </c>
      <c r="D6" s="469" t="s">
        <v>127</v>
      </c>
      <c r="E6" s="466" t="s">
        <v>10</v>
      </c>
      <c r="F6" s="466" t="s">
        <v>11</v>
      </c>
      <c r="G6" s="466" t="s">
        <v>12</v>
      </c>
      <c r="H6" s="466" t="s">
        <v>13</v>
      </c>
      <c r="I6" s="466" t="s">
        <v>42</v>
      </c>
      <c r="J6" s="466" t="s">
        <v>43</v>
      </c>
      <c r="K6" s="469" t="s">
        <v>44</v>
      </c>
      <c r="L6" s="469" t="s">
        <v>45</v>
      </c>
      <c r="M6" s="466" t="s">
        <v>46</v>
      </c>
      <c r="N6" s="369" t="s">
        <v>47</v>
      </c>
      <c r="O6" s="467" t="s">
        <v>128</v>
      </c>
      <c r="P6" s="467" t="s">
        <v>129</v>
      </c>
      <c r="Q6" s="370" t="s">
        <v>130</v>
      </c>
      <c r="R6" s="467" t="s">
        <v>131</v>
      </c>
      <c r="S6" s="467" t="s">
        <v>132</v>
      </c>
    </row>
    <row r="7" spans="1:24">
      <c r="B7" s="304" t="s">
        <v>133</v>
      </c>
      <c r="C7" s="583"/>
      <c r="D7" s="371"/>
      <c r="E7" s="117"/>
      <c r="F7" s="371"/>
      <c r="G7" s="305"/>
      <c r="H7" s="305"/>
      <c r="I7" s="305"/>
      <c r="J7" s="305"/>
      <c r="K7" s="305"/>
      <c r="L7" s="305"/>
      <c r="M7" s="305"/>
      <c r="N7" s="372"/>
      <c r="O7" s="62"/>
      <c r="P7" s="62"/>
      <c r="Q7" s="372"/>
      <c r="R7" s="305"/>
      <c r="S7" s="373"/>
    </row>
    <row r="8" spans="1:24" ht="12.75">
      <c r="A8" s="10" t="s">
        <v>134</v>
      </c>
      <c r="B8" s="306" t="s">
        <v>135</v>
      </c>
      <c r="C8" s="305">
        <v>369795.24</v>
      </c>
      <c r="D8" s="305"/>
      <c r="E8" s="117"/>
      <c r="F8" s="305"/>
      <c r="G8" s="117"/>
      <c r="H8" s="305"/>
      <c r="I8" s="305"/>
      <c r="J8" s="305"/>
      <c r="K8" s="305"/>
      <c r="L8" s="305"/>
      <c r="M8" s="305"/>
      <c r="N8" s="61"/>
      <c r="O8" s="61">
        <f>SUM(C8:N8)</f>
        <v>369795.24</v>
      </c>
      <c r="P8" s="61">
        <f>O8</f>
        <v>369795.24</v>
      </c>
      <c r="Q8" s="109">
        <f>5759000+637000</f>
        <v>6396000</v>
      </c>
      <c r="R8" s="307"/>
      <c r="S8" s="308">
        <f>+(P8+'Incentives 2023'!O12)/(Q8+R8)</f>
        <v>6.1311013133208254E-2</v>
      </c>
      <c r="X8" s="10"/>
    </row>
    <row r="9" spans="1:24" ht="12.75">
      <c r="A9" s="10"/>
      <c r="B9" s="306" t="s">
        <v>136</v>
      </c>
      <c r="C9" s="305">
        <v>6175.73</v>
      </c>
      <c r="D9" s="305"/>
      <c r="E9" s="117"/>
      <c r="F9" s="305"/>
      <c r="G9" s="117"/>
      <c r="H9" s="305"/>
      <c r="I9" s="305"/>
      <c r="J9" s="305"/>
      <c r="K9" s="305"/>
      <c r="L9" s="305"/>
      <c r="M9" s="305"/>
      <c r="N9" s="61"/>
      <c r="O9" s="61">
        <f>SUM(C9:N9)</f>
        <v>6175.73</v>
      </c>
      <c r="P9" s="61">
        <f t="shared" ref="P9:P10" si="0">O9</f>
        <v>6175.73</v>
      </c>
      <c r="Q9" s="109">
        <f>566000+31788000</f>
        <v>32354000</v>
      </c>
      <c r="R9" s="307"/>
      <c r="S9" s="308">
        <f>+(P9+'Incentives 2023'!O8)/(Q9+R9)</f>
        <v>4.232415497310997E-2</v>
      </c>
      <c r="X9" s="10"/>
    </row>
    <row r="10" spans="1:24" ht="12.75">
      <c r="A10" s="10" t="s">
        <v>137</v>
      </c>
      <c r="B10" s="309" t="s">
        <v>138</v>
      </c>
      <c r="C10" s="305">
        <v>34355.26</v>
      </c>
      <c r="D10" s="305"/>
      <c r="E10" s="117"/>
      <c r="F10" s="305"/>
      <c r="G10" s="117"/>
      <c r="H10" s="305"/>
      <c r="I10" s="305"/>
      <c r="J10" s="305"/>
      <c r="K10" s="305"/>
      <c r="L10" s="305"/>
      <c r="M10" s="305"/>
      <c r="N10" s="61"/>
      <c r="O10" s="61">
        <f>SUM(C10:N10)</f>
        <v>34355.26</v>
      </c>
      <c r="P10" s="61">
        <f t="shared" si="0"/>
        <v>34355.26</v>
      </c>
      <c r="Q10" s="109">
        <f>538678.356091723+3439000</f>
        <v>3977678.3560917228</v>
      </c>
      <c r="R10" s="310"/>
      <c r="S10" s="308">
        <f>+(P10+'Incentives 2023'!O9)/(Q10+R10)</f>
        <v>8.637013082615318E-3</v>
      </c>
      <c r="X10" s="10"/>
    </row>
    <row r="11" spans="1:24" ht="12.75">
      <c r="A11" s="10"/>
      <c r="B11" s="470" t="s">
        <v>139</v>
      </c>
      <c r="C11" s="471">
        <f>SUM(C8:C10)</f>
        <v>410326.23</v>
      </c>
      <c r="D11" s="471">
        <f>SUM(D8:D10)</f>
        <v>0</v>
      </c>
      <c r="E11" s="471">
        <f>SUM(E8:E10)</f>
        <v>0</v>
      </c>
      <c r="F11" s="471">
        <f t="shared" ref="F11:R11" si="1">SUM(F8:F10)</f>
        <v>0</v>
      </c>
      <c r="G11" s="471">
        <f t="shared" si="1"/>
        <v>0</v>
      </c>
      <c r="H11" s="471">
        <f t="shared" si="1"/>
        <v>0</v>
      </c>
      <c r="I11" s="471">
        <f t="shared" si="1"/>
        <v>0</v>
      </c>
      <c r="J11" s="471">
        <f t="shared" si="1"/>
        <v>0</v>
      </c>
      <c r="K11" s="471">
        <f t="shared" si="1"/>
        <v>0</v>
      </c>
      <c r="L11" s="471">
        <f t="shared" si="1"/>
        <v>0</v>
      </c>
      <c r="M11" s="471">
        <f t="shared" si="1"/>
        <v>0</v>
      </c>
      <c r="N11" s="471">
        <f t="shared" si="1"/>
        <v>0</v>
      </c>
      <c r="O11" s="374">
        <f t="shared" si="1"/>
        <v>410326.23</v>
      </c>
      <c r="P11" s="374">
        <f t="shared" si="1"/>
        <v>410326.23</v>
      </c>
      <c r="Q11" s="374">
        <f t="shared" si="1"/>
        <v>42727678.356091723</v>
      </c>
      <c r="R11" s="374">
        <f t="shared" si="1"/>
        <v>0</v>
      </c>
      <c r="S11" s="472">
        <f>+P11/Q11</f>
        <v>9.6032886828146466E-3</v>
      </c>
      <c r="X11" s="10"/>
    </row>
    <row r="12" spans="1:24" ht="3.75" customHeight="1">
      <c r="A12" s="10"/>
      <c r="B12" s="311"/>
      <c r="C12" s="305"/>
      <c r="D12" s="305"/>
      <c r="E12" s="117"/>
      <c r="F12" s="305"/>
      <c r="G12" s="305"/>
      <c r="H12" s="305"/>
      <c r="I12" s="305"/>
      <c r="J12" s="305"/>
      <c r="K12" s="305"/>
      <c r="L12" s="305"/>
      <c r="M12" s="305"/>
      <c r="N12" s="372"/>
      <c r="O12" s="372"/>
      <c r="P12" s="372"/>
      <c r="Q12" s="372"/>
      <c r="R12" s="371"/>
      <c r="S12" s="376"/>
      <c r="X12" s="10"/>
    </row>
    <row r="13" spans="1:24" ht="12.75">
      <c r="A13" s="10"/>
      <c r="B13" s="304" t="s">
        <v>140</v>
      </c>
      <c r="C13" s="305"/>
      <c r="D13" s="305"/>
      <c r="E13" s="117"/>
      <c r="F13" s="305"/>
      <c r="G13" s="305"/>
      <c r="H13" s="305"/>
      <c r="I13" s="305"/>
      <c r="J13" s="305"/>
      <c r="K13" s="305"/>
      <c r="L13" s="305"/>
      <c r="M13" s="305"/>
      <c r="N13" s="61" t="s">
        <v>141</v>
      </c>
      <c r="O13" s="61"/>
      <c r="P13" s="61"/>
      <c r="Q13" s="61"/>
      <c r="R13" s="305"/>
      <c r="S13" s="308"/>
      <c r="X13" s="10"/>
    </row>
    <row r="14" spans="1:24" ht="12.75">
      <c r="A14" s="10" t="s">
        <v>142</v>
      </c>
      <c r="B14" s="306" t="s">
        <v>143</v>
      </c>
      <c r="C14" s="305">
        <v>0</v>
      </c>
      <c r="D14" s="305"/>
      <c r="E14" s="117"/>
      <c r="F14" s="305"/>
      <c r="G14" s="117"/>
      <c r="H14" s="305"/>
      <c r="I14" s="305"/>
      <c r="J14" s="305"/>
      <c r="K14" s="305"/>
      <c r="L14" s="305"/>
      <c r="M14" s="305"/>
      <c r="N14" s="61"/>
      <c r="O14" s="61">
        <f>SUM(C14:N14)</f>
        <v>0</v>
      </c>
      <c r="P14" s="61">
        <f t="shared" ref="P14" si="2">O14</f>
        <v>0</v>
      </c>
      <c r="Q14" s="61">
        <v>7992</v>
      </c>
      <c r="R14" s="305"/>
      <c r="S14" s="308">
        <f>+P14/(Q14+R14)</f>
        <v>0</v>
      </c>
      <c r="X14" s="10"/>
    </row>
    <row r="15" spans="1:24" ht="12.75">
      <c r="A15" s="10"/>
      <c r="B15" s="470" t="s">
        <v>144</v>
      </c>
      <c r="C15" s="471">
        <f t="shared" ref="C15:R15" si="3">SUM(C14:C14)</f>
        <v>0</v>
      </c>
      <c r="D15" s="471">
        <f t="shared" si="3"/>
        <v>0</v>
      </c>
      <c r="E15" s="471">
        <f t="shared" si="3"/>
        <v>0</v>
      </c>
      <c r="F15" s="471">
        <f t="shared" si="3"/>
        <v>0</v>
      </c>
      <c r="G15" s="471">
        <f t="shared" si="3"/>
        <v>0</v>
      </c>
      <c r="H15" s="471">
        <f t="shared" si="3"/>
        <v>0</v>
      </c>
      <c r="I15" s="471">
        <f t="shared" si="3"/>
        <v>0</v>
      </c>
      <c r="J15" s="471">
        <f t="shared" si="3"/>
        <v>0</v>
      </c>
      <c r="K15" s="471">
        <f t="shared" si="3"/>
        <v>0</v>
      </c>
      <c r="L15" s="471">
        <f t="shared" si="3"/>
        <v>0</v>
      </c>
      <c r="M15" s="471">
        <f t="shared" si="3"/>
        <v>0</v>
      </c>
      <c r="N15" s="471">
        <f t="shared" si="3"/>
        <v>0</v>
      </c>
      <c r="O15" s="471">
        <f t="shared" si="3"/>
        <v>0</v>
      </c>
      <c r="P15" s="471">
        <f t="shared" si="3"/>
        <v>0</v>
      </c>
      <c r="Q15" s="374">
        <f t="shared" si="3"/>
        <v>7992</v>
      </c>
      <c r="R15" s="374">
        <f t="shared" si="3"/>
        <v>0</v>
      </c>
      <c r="S15" s="472">
        <f>+P15/Q15</f>
        <v>0</v>
      </c>
      <c r="X15" s="10"/>
    </row>
    <row r="16" spans="1:24" ht="5.0999999999999996" customHeight="1">
      <c r="A16" s="10"/>
      <c r="B16" s="312"/>
      <c r="C16" s="305"/>
      <c r="D16" s="305"/>
      <c r="E16" s="117"/>
      <c r="F16" s="305"/>
      <c r="G16" s="305"/>
      <c r="H16" s="305"/>
      <c r="I16" s="305"/>
      <c r="J16" s="305"/>
      <c r="K16" s="305"/>
      <c r="L16" s="305"/>
      <c r="M16" s="305"/>
      <c r="N16" s="372"/>
      <c r="O16" s="61"/>
      <c r="P16" s="61"/>
      <c r="Q16" s="61"/>
      <c r="R16" s="305"/>
      <c r="S16" s="308"/>
      <c r="X16" s="10"/>
    </row>
    <row r="17" spans="1:24" ht="12.75">
      <c r="A17" s="10"/>
      <c r="B17" s="312" t="s">
        <v>145</v>
      </c>
      <c r="C17" s="305"/>
      <c r="D17" s="305"/>
      <c r="E17" s="117"/>
      <c r="F17" s="305"/>
      <c r="G17" s="305"/>
      <c r="H17" s="305"/>
      <c r="I17" s="305"/>
      <c r="J17" s="305"/>
      <c r="K17" s="305"/>
      <c r="L17" s="305"/>
      <c r="M17" s="305"/>
      <c r="N17" s="61"/>
      <c r="O17" s="61"/>
      <c r="P17" s="61"/>
      <c r="Q17" s="61"/>
      <c r="R17" s="583"/>
      <c r="S17" s="308"/>
      <c r="X17" s="10"/>
    </row>
    <row r="18" spans="1:24" ht="12.75">
      <c r="A18" s="10"/>
      <c r="B18" s="306" t="s">
        <v>146</v>
      </c>
      <c r="C18" s="305">
        <v>0</v>
      </c>
      <c r="D18" s="305"/>
      <c r="E18" s="117"/>
      <c r="F18" s="305"/>
      <c r="G18" s="117"/>
      <c r="H18" s="305"/>
      <c r="I18" s="305"/>
      <c r="J18" s="305"/>
      <c r="K18" s="305"/>
      <c r="L18" s="305"/>
      <c r="M18" s="305"/>
      <c r="N18" s="61"/>
      <c r="O18" s="61">
        <f>SUM(C18:N18)</f>
        <v>0</v>
      </c>
      <c r="P18" s="61">
        <f t="shared" ref="P18:P19" si="4">O18</f>
        <v>0</v>
      </c>
      <c r="Q18" s="61"/>
      <c r="R18" s="117"/>
      <c r="S18" s="313">
        <f>IFERROR(+P18/Q18,0)</f>
        <v>0</v>
      </c>
      <c r="X18" s="10"/>
    </row>
    <row r="19" spans="1:24" ht="12.75">
      <c r="A19" s="10" t="s">
        <v>147</v>
      </c>
      <c r="B19" s="306" t="s">
        <v>148</v>
      </c>
      <c r="C19" s="305">
        <v>306567.12</v>
      </c>
      <c r="D19" s="305"/>
      <c r="E19" s="117"/>
      <c r="F19" s="305"/>
      <c r="G19" s="117"/>
      <c r="H19" s="305"/>
      <c r="I19" s="305"/>
      <c r="J19" s="305"/>
      <c r="K19" s="305"/>
      <c r="L19" s="305"/>
      <c r="M19" s="305"/>
      <c r="N19" s="117"/>
      <c r="O19" s="217">
        <f>SUM(C19:N19)</f>
        <v>306567.12</v>
      </c>
      <c r="P19" s="61">
        <f t="shared" si="4"/>
        <v>306567.12</v>
      </c>
      <c r="Q19" s="111">
        <v>4209524</v>
      </c>
      <c r="R19" s="8"/>
      <c r="S19" s="313">
        <f>+P19/Q19</f>
        <v>7.2827027473890152E-2</v>
      </c>
      <c r="X19" s="10"/>
    </row>
    <row r="20" spans="1:24" ht="12.75">
      <c r="A20" s="10"/>
      <c r="B20" s="470" t="s">
        <v>149</v>
      </c>
      <c r="C20" s="471">
        <f>C19+C18</f>
        <v>306567.12</v>
      </c>
      <c r="D20" s="471">
        <f>D19+D18</f>
        <v>0</v>
      </c>
      <c r="E20" s="471">
        <f>E19+E18</f>
        <v>0</v>
      </c>
      <c r="F20" s="471">
        <f t="shared" ref="F20:N20" si="5">F19+F18</f>
        <v>0</v>
      </c>
      <c r="G20" s="471">
        <f t="shared" si="5"/>
        <v>0</v>
      </c>
      <c r="H20" s="471">
        <f t="shared" si="5"/>
        <v>0</v>
      </c>
      <c r="I20" s="471">
        <f t="shared" si="5"/>
        <v>0</v>
      </c>
      <c r="J20" s="471">
        <f t="shared" si="5"/>
        <v>0</v>
      </c>
      <c r="K20" s="471">
        <f t="shared" si="5"/>
        <v>0</v>
      </c>
      <c r="L20" s="471">
        <f t="shared" si="5"/>
        <v>0</v>
      </c>
      <c r="M20" s="471">
        <f t="shared" si="5"/>
        <v>0</v>
      </c>
      <c r="N20" s="471">
        <f t="shared" si="5"/>
        <v>0</v>
      </c>
      <c r="O20" s="471">
        <f>O19+O18</f>
        <v>306567.12</v>
      </c>
      <c r="P20" s="471">
        <f>P19+P18</f>
        <v>306567.12</v>
      </c>
      <c r="Q20" s="374">
        <f>Q19+Q18</f>
        <v>4209524</v>
      </c>
      <c r="R20" s="374">
        <f>R19+R18</f>
        <v>0</v>
      </c>
      <c r="S20" s="472">
        <f>+P20/Q20</f>
        <v>7.2827027473890152E-2</v>
      </c>
      <c r="X20" s="10"/>
    </row>
    <row r="21" spans="1:24" ht="3" customHeight="1">
      <c r="A21" s="10"/>
      <c r="B21" s="306"/>
      <c r="C21" s="305"/>
      <c r="D21" s="305"/>
      <c r="E21" s="61"/>
      <c r="F21" s="305"/>
      <c r="G21" s="305"/>
      <c r="H21" s="305"/>
      <c r="I21" s="305"/>
      <c r="J21" s="314"/>
      <c r="K21" s="305"/>
      <c r="L21" s="305"/>
      <c r="M21" s="305"/>
      <c r="N21" s="372"/>
      <c r="O21" s="61"/>
      <c r="P21" s="61">
        <v>0</v>
      </c>
      <c r="Q21" s="109"/>
      <c r="R21" s="307"/>
      <c r="S21" s="315"/>
      <c r="X21" s="10"/>
    </row>
    <row r="22" spans="1:24" ht="12.75">
      <c r="A22" s="10"/>
      <c r="B22" s="304" t="s">
        <v>150</v>
      </c>
      <c r="C22" s="305"/>
      <c r="D22" s="305"/>
      <c r="E22" s="61"/>
      <c r="F22" s="305"/>
      <c r="G22" s="305"/>
      <c r="H22" s="305"/>
      <c r="I22" s="305"/>
      <c r="J22" s="305"/>
      <c r="K22" s="305"/>
      <c r="L22" s="305"/>
      <c r="M22" s="305"/>
      <c r="N22" s="61"/>
      <c r="O22" s="61"/>
      <c r="P22" s="61"/>
      <c r="Q22" s="61"/>
      <c r="R22" s="305"/>
      <c r="S22" s="308"/>
      <c r="X22" s="10"/>
    </row>
    <row r="23" spans="1:24" ht="12.75">
      <c r="A23" s="10" t="s">
        <v>151</v>
      </c>
      <c r="B23" s="306" t="s">
        <v>152</v>
      </c>
      <c r="C23" s="305">
        <v>7762.8600000000006</v>
      </c>
      <c r="D23" s="305"/>
      <c r="E23" s="117"/>
      <c r="F23" s="305"/>
      <c r="G23" s="117"/>
      <c r="H23" s="305"/>
      <c r="I23" s="305"/>
      <c r="J23" s="305"/>
      <c r="K23" s="305"/>
      <c r="L23" s="305"/>
      <c r="M23" s="305"/>
      <c r="N23" s="61"/>
      <c r="O23" s="61">
        <f>SUM(C23:N23)</f>
        <v>7762.8600000000006</v>
      </c>
      <c r="P23" s="61">
        <f t="shared" ref="P23:P24" si="6">O23</f>
        <v>7762.8600000000006</v>
      </c>
      <c r="Q23" s="61">
        <f>1278468+3300000</f>
        <v>4578468</v>
      </c>
      <c r="R23" s="305"/>
      <c r="S23" s="308">
        <f>+(P23+'Incentives 2023'!O7)/(Q23+R23)</f>
        <v>1.6955147442332241E-3</v>
      </c>
      <c r="X23" s="10"/>
    </row>
    <row r="24" spans="1:24" ht="12.75">
      <c r="A24" s="10" t="s">
        <v>153</v>
      </c>
      <c r="B24" s="306" t="s">
        <v>154</v>
      </c>
      <c r="C24" s="305">
        <v>6868.91</v>
      </c>
      <c r="D24" s="305"/>
      <c r="E24" s="117"/>
      <c r="F24" s="305"/>
      <c r="G24" s="117"/>
      <c r="H24" s="305"/>
      <c r="I24" s="305"/>
      <c r="J24" s="305"/>
      <c r="K24" s="305"/>
      <c r="L24" s="305"/>
      <c r="M24" s="305"/>
      <c r="N24" s="61"/>
      <c r="O24" s="61">
        <f>SUM(C24:N24)</f>
        <v>6868.91</v>
      </c>
      <c r="P24" s="61">
        <f t="shared" si="6"/>
        <v>6868.91</v>
      </c>
      <c r="Q24" s="110">
        <v>1510000</v>
      </c>
      <c r="R24" s="316"/>
      <c r="S24" s="308">
        <f>+P24/(Q24+R24)</f>
        <v>4.5489470198675497E-3</v>
      </c>
      <c r="X24" s="10"/>
    </row>
    <row r="25" spans="1:24" ht="12.75">
      <c r="A25" s="10"/>
      <c r="B25" s="306" t="s">
        <v>155</v>
      </c>
      <c r="C25" s="305">
        <v>0</v>
      </c>
      <c r="D25" s="305"/>
      <c r="E25" s="305"/>
      <c r="F25" s="305"/>
      <c r="G25" s="305"/>
      <c r="H25" s="305"/>
      <c r="I25" s="305"/>
      <c r="J25" s="305"/>
      <c r="K25" s="305"/>
      <c r="L25" s="305"/>
      <c r="M25" s="305"/>
      <c r="N25" s="61"/>
      <c r="O25" s="61">
        <f t="shared" ref="O25:O26" si="7">SUM(C25:N25)</f>
        <v>0</v>
      </c>
      <c r="P25" s="61">
        <f>O25</f>
        <v>0</v>
      </c>
      <c r="Q25" s="61">
        <v>8000000</v>
      </c>
      <c r="R25" s="305"/>
      <c r="S25" s="308">
        <f>+P25/Q25</f>
        <v>0</v>
      </c>
      <c r="X25" s="10"/>
    </row>
    <row r="26" spans="1:24" ht="12.75">
      <c r="A26" s="10"/>
      <c r="B26" s="306" t="s">
        <v>156</v>
      </c>
      <c r="C26" s="305">
        <v>0</v>
      </c>
      <c r="D26" s="305"/>
      <c r="E26" s="305"/>
      <c r="F26" s="305"/>
      <c r="G26" s="305"/>
      <c r="H26" s="305"/>
      <c r="I26" s="305"/>
      <c r="J26" s="305"/>
      <c r="K26" s="305"/>
      <c r="L26" s="305"/>
      <c r="M26" s="305"/>
      <c r="N26" s="194"/>
      <c r="O26" s="61">
        <f t="shared" si="7"/>
        <v>0</v>
      </c>
      <c r="P26" s="61">
        <f>O26</f>
        <v>0</v>
      </c>
      <c r="Q26" s="61"/>
      <c r="R26" s="305"/>
      <c r="S26" s="308">
        <f>IFERROR(+P26/Q26,0)</f>
        <v>0</v>
      </c>
      <c r="X26" s="10"/>
    </row>
    <row r="27" spans="1:24" ht="12.75">
      <c r="A27" s="10"/>
      <c r="B27" s="470" t="s">
        <v>157</v>
      </c>
      <c r="C27" s="471">
        <f>SUM(C23:C26)</f>
        <v>14631.77</v>
      </c>
      <c r="D27" s="471">
        <f t="shared" ref="D27:O27" si="8">SUM(D23:D26)</f>
        <v>0</v>
      </c>
      <c r="E27" s="471">
        <f t="shared" si="8"/>
        <v>0</v>
      </c>
      <c r="F27" s="471">
        <f t="shared" si="8"/>
        <v>0</v>
      </c>
      <c r="G27" s="471">
        <f t="shared" si="8"/>
        <v>0</v>
      </c>
      <c r="H27" s="471">
        <f t="shared" si="8"/>
        <v>0</v>
      </c>
      <c r="I27" s="471">
        <f t="shared" si="8"/>
        <v>0</v>
      </c>
      <c r="J27" s="471">
        <f t="shared" si="8"/>
        <v>0</v>
      </c>
      <c r="K27" s="471">
        <f t="shared" si="8"/>
        <v>0</v>
      </c>
      <c r="L27" s="471">
        <f t="shared" si="8"/>
        <v>0</v>
      </c>
      <c r="M27" s="471">
        <f t="shared" si="8"/>
        <v>0</v>
      </c>
      <c r="N27" s="471">
        <f t="shared" si="8"/>
        <v>0</v>
      </c>
      <c r="O27" s="471">
        <f t="shared" si="8"/>
        <v>14631.77</v>
      </c>
      <c r="P27" s="471">
        <f>SUM(P23:P26)</f>
        <v>14631.77</v>
      </c>
      <c r="Q27" s="471">
        <f t="shared" ref="Q27" si="9">SUM(Q23:Q26)</f>
        <v>14088468</v>
      </c>
      <c r="R27" s="471">
        <f t="shared" ref="R27" si="10">SUM(R23:R24)</f>
        <v>0</v>
      </c>
      <c r="S27" s="472">
        <f>+P27/Q27</f>
        <v>1.0385635968367889E-3</v>
      </c>
      <c r="X27" s="10"/>
    </row>
    <row r="28" spans="1:24" ht="3" customHeight="1">
      <c r="A28" s="10"/>
      <c r="B28" s="306"/>
      <c r="C28" s="305"/>
      <c r="D28" s="305"/>
      <c r="E28" s="61"/>
      <c r="F28" s="305"/>
      <c r="G28" s="305"/>
      <c r="H28" s="305"/>
      <c r="I28" s="305"/>
      <c r="J28" s="305"/>
      <c r="K28" s="305"/>
      <c r="L28" s="305"/>
      <c r="M28" s="305"/>
      <c r="N28" s="372"/>
      <c r="O28" s="61"/>
      <c r="P28" s="61"/>
      <c r="Q28" s="61"/>
      <c r="R28" s="305"/>
      <c r="S28" s="308"/>
      <c r="X28" s="10"/>
    </row>
    <row r="29" spans="1:24" ht="12.75">
      <c r="A29" s="10"/>
      <c r="B29" s="317" t="s">
        <v>158</v>
      </c>
      <c r="C29" s="305"/>
      <c r="D29" s="305"/>
      <c r="E29" s="61"/>
      <c r="F29" s="305"/>
      <c r="G29" s="305"/>
      <c r="H29" s="305"/>
      <c r="I29" s="305"/>
      <c r="J29" s="305"/>
      <c r="K29" s="305"/>
      <c r="L29" s="305"/>
      <c r="M29" s="305"/>
      <c r="N29" s="61"/>
      <c r="O29" s="61"/>
      <c r="P29" s="61"/>
      <c r="Q29" s="61"/>
      <c r="R29" s="305"/>
      <c r="S29" s="308"/>
      <c r="X29" s="10"/>
    </row>
    <row r="30" spans="1:24" ht="12.75">
      <c r="A30" s="10" t="s">
        <v>159</v>
      </c>
      <c r="B30" s="306" t="s">
        <v>160</v>
      </c>
      <c r="C30" s="305">
        <v>0</v>
      </c>
      <c r="D30" s="305"/>
      <c r="E30" s="117"/>
      <c r="F30" s="305"/>
      <c r="G30" s="117"/>
      <c r="H30" s="305"/>
      <c r="I30" s="305"/>
      <c r="J30" s="305"/>
      <c r="K30" s="305"/>
      <c r="L30" s="305"/>
      <c r="M30" s="305"/>
      <c r="N30" s="61"/>
      <c r="O30" s="61">
        <f>SUM(C30:N30)</f>
        <v>0</v>
      </c>
      <c r="P30" s="61">
        <f t="shared" ref="P30:P31" si="11">O30</f>
        <v>0</v>
      </c>
      <c r="Q30" s="61">
        <v>0</v>
      </c>
      <c r="R30" s="305"/>
      <c r="S30" s="565">
        <f>IFERROR(+(P30+'Incentives 2023'!O13)/Q30,0)</f>
        <v>0</v>
      </c>
      <c r="X30" s="10"/>
    </row>
    <row r="31" spans="1:24" ht="12.75">
      <c r="A31" s="10"/>
      <c r="B31" s="306" t="s">
        <v>161</v>
      </c>
      <c r="C31" s="305">
        <v>4724552.08</v>
      </c>
      <c r="D31" s="305"/>
      <c r="E31" s="117"/>
      <c r="F31" s="305"/>
      <c r="G31" s="117"/>
      <c r="H31" s="305"/>
      <c r="I31" s="305"/>
      <c r="J31" s="305"/>
      <c r="K31" s="305"/>
      <c r="L31" s="305"/>
      <c r="M31" s="305"/>
      <c r="N31" s="61"/>
      <c r="O31" s="61">
        <f>SUM(C31:N31)</f>
        <v>4724552.08</v>
      </c>
      <c r="P31" s="61">
        <f t="shared" si="11"/>
        <v>4724552.08</v>
      </c>
      <c r="Q31" s="61">
        <v>0</v>
      </c>
      <c r="R31" s="305"/>
      <c r="S31" s="308">
        <f>IFERROR(+(P31+'Incentives 2023'!O11)/Q31,0)</f>
        <v>0</v>
      </c>
      <c r="X31" s="10"/>
    </row>
    <row r="32" spans="1:24" ht="12.75">
      <c r="A32" s="10"/>
      <c r="B32" s="470" t="s">
        <v>162</v>
      </c>
      <c r="C32" s="471">
        <f t="shared" ref="C32:R32" si="12">SUM(C30:C31)</f>
        <v>4724552.08</v>
      </c>
      <c r="D32" s="374">
        <f t="shared" si="12"/>
        <v>0</v>
      </c>
      <c r="E32" s="374">
        <f t="shared" si="12"/>
        <v>0</v>
      </c>
      <c r="F32" s="374">
        <f t="shared" si="12"/>
        <v>0</v>
      </c>
      <c r="G32" s="374">
        <f t="shared" si="12"/>
        <v>0</v>
      </c>
      <c r="H32" s="374">
        <f t="shared" si="12"/>
        <v>0</v>
      </c>
      <c r="I32" s="374">
        <f t="shared" si="12"/>
        <v>0</v>
      </c>
      <c r="J32" s="374">
        <f t="shared" si="12"/>
        <v>0</v>
      </c>
      <c r="K32" s="374">
        <f t="shared" si="12"/>
        <v>0</v>
      </c>
      <c r="L32" s="374">
        <f t="shared" si="12"/>
        <v>0</v>
      </c>
      <c r="M32" s="374">
        <f t="shared" si="12"/>
        <v>0</v>
      </c>
      <c r="N32" s="374">
        <f t="shared" si="12"/>
        <v>0</v>
      </c>
      <c r="O32" s="374">
        <f t="shared" si="12"/>
        <v>4724552.08</v>
      </c>
      <c r="P32" s="374">
        <f t="shared" si="12"/>
        <v>4724552.08</v>
      </c>
      <c r="Q32" s="374">
        <f t="shared" si="12"/>
        <v>0</v>
      </c>
      <c r="R32" s="471">
        <f t="shared" si="12"/>
        <v>0</v>
      </c>
      <c r="S32" s="472">
        <f>IFERROR(+P32/Q32,0)</f>
        <v>0</v>
      </c>
      <c r="X32" s="10"/>
    </row>
    <row r="33" spans="1:24" ht="3" customHeight="1">
      <c r="A33" s="10"/>
      <c r="B33" s="306"/>
      <c r="C33" s="305"/>
      <c r="D33" s="305"/>
      <c r="E33" s="61"/>
      <c r="F33" s="305"/>
      <c r="G33" s="305"/>
      <c r="H33" s="305"/>
      <c r="I33" s="305"/>
      <c r="J33" s="305"/>
      <c r="K33" s="305"/>
      <c r="L33" s="305"/>
      <c r="M33" s="305"/>
      <c r="N33" s="372"/>
      <c r="O33" s="61"/>
      <c r="P33" s="61"/>
      <c r="Q33" s="61"/>
      <c r="R33" s="305"/>
      <c r="S33" s="308"/>
      <c r="X33" s="10"/>
    </row>
    <row r="34" spans="1:24" ht="12.75" customHeight="1">
      <c r="A34" s="10"/>
      <c r="B34" s="312" t="s">
        <v>163</v>
      </c>
      <c r="C34" s="305"/>
      <c r="D34" s="305"/>
      <c r="E34" s="61"/>
      <c r="F34" s="305"/>
      <c r="G34" s="305"/>
      <c r="H34" s="305"/>
      <c r="I34" s="305"/>
      <c r="J34" s="305"/>
      <c r="K34" s="305"/>
      <c r="L34" s="305"/>
      <c r="M34" s="305"/>
      <c r="N34" s="61"/>
      <c r="O34" s="61"/>
      <c r="P34" s="61"/>
      <c r="Q34" s="61"/>
      <c r="R34" s="305"/>
      <c r="S34" s="308"/>
      <c r="X34" s="10"/>
    </row>
    <row r="35" spans="1:24" ht="12.75">
      <c r="A35" s="154" t="s">
        <v>164</v>
      </c>
      <c r="B35" s="306" t="s">
        <v>165</v>
      </c>
      <c r="C35" s="305">
        <v>9603.74</v>
      </c>
      <c r="D35" s="305"/>
      <c r="E35" s="117"/>
      <c r="F35" s="305"/>
      <c r="G35" s="117"/>
      <c r="H35" s="305"/>
      <c r="I35" s="305"/>
      <c r="J35" s="305"/>
      <c r="K35" s="305"/>
      <c r="L35" s="305"/>
      <c r="M35" s="305"/>
      <c r="N35" s="61"/>
      <c r="O35" s="61">
        <f>SUM(C35:N35)</f>
        <v>9603.74</v>
      </c>
      <c r="P35" s="61">
        <f t="shared" ref="P35:P36" si="13">O35</f>
        <v>9603.74</v>
      </c>
      <c r="Q35" s="61">
        <v>2031921</v>
      </c>
      <c r="R35" s="305"/>
      <c r="S35" s="308">
        <f>+P35/Q35</f>
        <v>4.7264337540681945E-3</v>
      </c>
      <c r="X35" s="10"/>
    </row>
    <row r="36" spans="1:24" ht="12.75">
      <c r="A36" s="154"/>
      <c r="B36" s="306" t="s">
        <v>166</v>
      </c>
      <c r="C36" s="305">
        <v>0</v>
      </c>
      <c r="D36" s="305"/>
      <c r="E36" s="117"/>
      <c r="F36" s="305"/>
      <c r="G36" s="117"/>
      <c r="H36" s="305"/>
      <c r="I36" s="305"/>
      <c r="J36" s="305"/>
      <c r="K36" s="305"/>
      <c r="L36" s="305"/>
      <c r="M36" s="305"/>
      <c r="N36" s="61"/>
      <c r="O36" s="61">
        <f>SUM(C36:N36)</f>
        <v>0</v>
      </c>
      <c r="P36" s="61">
        <f t="shared" si="13"/>
        <v>0</v>
      </c>
      <c r="Q36" s="61">
        <v>469075</v>
      </c>
      <c r="R36" s="305"/>
      <c r="S36" s="308">
        <f>+P36/Q36</f>
        <v>0</v>
      </c>
      <c r="X36" s="10"/>
    </row>
    <row r="37" spans="1:24" ht="12.75">
      <c r="A37" s="10"/>
      <c r="B37" s="470" t="s">
        <v>167</v>
      </c>
      <c r="C37" s="471">
        <f>SUM(C35:C36)</f>
        <v>9603.74</v>
      </c>
      <c r="D37" s="471">
        <f>SUM(D35:D36)</f>
        <v>0</v>
      </c>
      <c r="E37" s="471">
        <f>SUM(E35:E36)</f>
        <v>0</v>
      </c>
      <c r="F37" s="471">
        <f t="shared" ref="F37:N37" si="14">SUM(F35:F36)</f>
        <v>0</v>
      </c>
      <c r="G37" s="471">
        <f t="shared" si="14"/>
        <v>0</v>
      </c>
      <c r="H37" s="471">
        <f t="shared" si="14"/>
        <v>0</v>
      </c>
      <c r="I37" s="471">
        <f t="shared" si="14"/>
        <v>0</v>
      </c>
      <c r="J37" s="471">
        <f t="shared" si="14"/>
        <v>0</v>
      </c>
      <c r="K37" s="471">
        <f t="shared" si="14"/>
        <v>0</v>
      </c>
      <c r="L37" s="471">
        <f t="shared" si="14"/>
        <v>0</v>
      </c>
      <c r="M37" s="471">
        <f t="shared" si="14"/>
        <v>0</v>
      </c>
      <c r="N37" s="471">
        <f t="shared" si="14"/>
        <v>0</v>
      </c>
      <c r="O37" s="471">
        <f>SUM(O35:O36)</f>
        <v>9603.74</v>
      </c>
      <c r="P37" s="471">
        <f>SUM(P35:P36)</f>
        <v>9603.74</v>
      </c>
      <c r="Q37" s="374">
        <f>SUM(Q35:Q36)</f>
        <v>2500996</v>
      </c>
      <c r="R37" s="471">
        <f>SUM(R35:R36)</f>
        <v>0</v>
      </c>
      <c r="S37" s="472">
        <f>+P37/Q37</f>
        <v>3.8399661574828586E-3</v>
      </c>
      <c r="X37" s="10"/>
    </row>
    <row r="38" spans="1:24" ht="0.95" customHeight="1">
      <c r="A38" s="10"/>
      <c r="B38" s="306"/>
      <c r="C38" s="305"/>
      <c r="D38" s="305"/>
      <c r="E38" s="61"/>
      <c r="F38" s="305"/>
      <c r="G38" s="305"/>
      <c r="H38" s="305"/>
      <c r="I38" s="305"/>
      <c r="J38" s="305"/>
      <c r="K38" s="305"/>
      <c r="L38" s="305"/>
      <c r="M38" s="305"/>
      <c r="N38" s="372"/>
      <c r="O38" s="61"/>
      <c r="P38" s="61"/>
      <c r="Q38" s="109"/>
      <c r="R38" s="307"/>
      <c r="S38" s="315"/>
      <c r="X38" s="10"/>
    </row>
    <row r="39" spans="1:24" ht="25.5" customHeight="1">
      <c r="A39" s="10"/>
      <c r="B39" s="304" t="s">
        <v>168</v>
      </c>
      <c r="C39" s="305"/>
      <c r="D39" s="305"/>
      <c r="E39" s="61"/>
      <c r="F39" s="305"/>
      <c r="G39" s="305"/>
      <c r="H39" s="305"/>
      <c r="I39" s="305"/>
      <c r="J39" s="305"/>
      <c r="K39" s="305"/>
      <c r="L39" s="305"/>
      <c r="M39" s="305"/>
      <c r="N39" s="61"/>
      <c r="O39" s="61"/>
      <c r="P39" s="61"/>
      <c r="Q39" s="61"/>
      <c r="R39" s="305"/>
      <c r="S39" s="308"/>
      <c r="X39" s="10"/>
    </row>
    <row r="40" spans="1:24" ht="12.75">
      <c r="A40" s="10" t="s">
        <v>169</v>
      </c>
      <c r="B40" s="306" t="s">
        <v>170</v>
      </c>
      <c r="C40" s="305">
        <v>93124.200000000012</v>
      </c>
      <c r="D40" s="305"/>
      <c r="E40" s="117"/>
      <c r="F40" s="305"/>
      <c r="G40" s="117"/>
      <c r="H40" s="305"/>
      <c r="I40" s="305"/>
      <c r="J40" s="305"/>
      <c r="K40" s="305"/>
      <c r="L40" s="305"/>
      <c r="M40" s="305"/>
      <c r="N40" s="61"/>
      <c r="O40" s="61">
        <f>SUM(C40:N40)</f>
        <v>93124.200000000012</v>
      </c>
      <c r="P40" s="61">
        <f t="shared" ref="P40:P43" si="15">O40</f>
        <v>93124.200000000012</v>
      </c>
      <c r="Q40" s="61">
        <v>2074216</v>
      </c>
      <c r="R40" s="305"/>
      <c r="S40" s="308">
        <f>+P40/Q40</f>
        <v>4.4896095681452662E-2</v>
      </c>
      <c r="X40" s="10"/>
    </row>
    <row r="41" spans="1:24" ht="12.75">
      <c r="A41" s="10"/>
      <c r="B41" s="306" t="s">
        <v>171</v>
      </c>
      <c r="C41" s="305">
        <v>33180.85</v>
      </c>
      <c r="D41" s="305"/>
      <c r="E41" s="117"/>
      <c r="F41" s="305"/>
      <c r="G41" s="117"/>
      <c r="H41" s="305"/>
      <c r="I41" s="305"/>
      <c r="J41" s="305"/>
      <c r="K41" s="305"/>
      <c r="L41" s="305"/>
      <c r="M41" s="305"/>
      <c r="N41" s="61"/>
      <c r="O41" s="61">
        <f t="shared" ref="O41:O43" si="16">SUM(C41:N41)</f>
        <v>33180.85</v>
      </c>
      <c r="P41" s="61">
        <f t="shared" si="15"/>
        <v>33180.85</v>
      </c>
      <c r="Q41" s="61">
        <v>1645328</v>
      </c>
      <c r="R41" s="305"/>
      <c r="S41" s="308">
        <f t="shared" ref="S41:S43" si="17">+P41/Q41</f>
        <v>2.016670840099968E-2</v>
      </c>
      <c r="X41" s="10"/>
    </row>
    <row r="42" spans="1:24" ht="12.75">
      <c r="A42" s="10"/>
      <c r="B42" s="306" t="s">
        <v>172</v>
      </c>
      <c r="C42" s="305">
        <v>197006.98</v>
      </c>
      <c r="D42" s="305"/>
      <c r="E42" s="117"/>
      <c r="F42" s="305"/>
      <c r="G42" s="117"/>
      <c r="H42" s="305"/>
      <c r="I42" s="305"/>
      <c r="J42" s="305"/>
      <c r="K42" s="305"/>
      <c r="L42" s="305"/>
      <c r="M42" s="305"/>
      <c r="N42" s="61"/>
      <c r="O42" s="61">
        <f t="shared" si="16"/>
        <v>197006.98</v>
      </c>
      <c r="P42" s="61">
        <f t="shared" si="15"/>
        <v>197006.98</v>
      </c>
      <c r="Q42" s="61">
        <v>2991577</v>
      </c>
      <c r="R42" s="305"/>
      <c r="S42" s="308">
        <f t="shared" si="17"/>
        <v>6.5853889102637175E-2</v>
      </c>
      <c r="X42" s="10"/>
    </row>
    <row r="43" spans="1:24" ht="12.75">
      <c r="A43" s="10"/>
      <c r="B43" s="306" t="s">
        <v>173</v>
      </c>
      <c r="C43" s="305">
        <v>116859.36</v>
      </c>
      <c r="D43" s="305"/>
      <c r="E43" s="117"/>
      <c r="F43" s="305"/>
      <c r="G43" s="117"/>
      <c r="H43" s="305"/>
      <c r="I43" s="305"/>
      <c r="J43" s="305"/>
      <c r="K43" s="305"/>
      <c r="L43" s="305"/>
      <c r="M43" s="305"/>
      <c r="N43" s="61"/>
      <c r="O43" s="61">
        <f t="shared" si="16"/>
        <v>116859.36</v>
      </c>
      <c r="P43" s="61">
        <f t="shared" si="15"/>
        <v>116859.36</v>
      </c>
      <c r="Q43" s="61">
        <v>5711750</v>
      </c>
      <c r="R43" s="305"/>
      <c r="S43" s="308">
        <f t="shared" si="17"/>
        <v>2.045946688843174E-2</v>
      </c>
      <c r="X43" s="10"/>
    </row>
    <row r="44" spans="1:24" ht="12.75">
      <c r="A44" s="10"/>
      <c r="B44" s="470" t="s">
        <v>174</v>
      </c>
      <c r="C44" s="471">
        <f t="shared" ref="C44:R44" si="18">SUM(C40:C43)</f>
        <v>440171.39</v>
      </c>
      <c r="D44" s="471">
        <f t="shared" si="18"/>
        <v>0</v>
      </c>
      <c r="E44" s="471">
        <f t="shared" si="18"/>
        <v>0</v>
      </c>
      <c r="F44" s="471">
        <f t="shared" si="18"/>
        <v>0</v>
      </c>
      <c r="G44" s="471">
        <f t="shared" si="18"/>
        <v>0</v>
      </c>
      <c r="H44" s="471">
        <f t="shared" si="18"/>
        <v>0</v>
      </c>
      <c r="I44" s="471">
        <f t="shared" si="18"/>
        <v>0</v>
      </c>
      <c r="J44" s="471">
        <f t="shared" si="18"/>
        <v>0</v>
      </c>
      <c r="K44" s="471">
        <f t="shared" si="18"/>
        <v>0</v>
      </c>
      <c r="L44" s="471">
        <f t="shared" si="18"/>
        <v>0</v>
      </c>
      <c r="M44" s="471">
        <f t="shared" si="18"/>
        <v>0</v>
      </c>
      <c r="N44" s="471">
        <f t="shared" si="18"/>
        <v>0</v>
      </c>
      <c r="O44" s="471">
        <f t="shared" si="18"/>
        <v>440171.39</v>
      </c>
      <c r="P44" s="471">
        <f t="shared" si="18"/>
        <v>440171.39</v>
      </c>
      <c r="Q44" s="375">
        <f t="shared" si="18"/>
        <v>12422871</v>
      </c>
      <c r="R44" s="471">
        <f t="shared" si="18"/>
        <v>0</v>
      </c>
      <c r="S44" s="472">
        <f>+P44/Q44</f>
        <v>3.5432340076621584E-2</v>
      </c>
      <c r="X44" s="10"/>
    </row>
    <row r="45" spans="1:24" ht="5.25" customHeight="1">
      <c r="A45" s="10"/>
      <c r="B45" s="306"/>
      <c r="C45" s="305"/>
      <c r="D45" s="305"/>
      <c r="E45" s="61"/>
      <c r="F45" s="307"/>
      <c r="G45" s="307"/>
      <c r="H45" s="307"/>
      <c r="I45" s="307"/>
      <c r="J45" s="307"/>
      <c r="K45" s="307"/>
      <c r="L45" s="307"/>
      <c r="M45" s="307"/>
      <c r="N45" s="372"/>
      <c r="O45" s="61"/>
      <c r="P45" s="61"/>
      <c r="Q45" s="61"/>
      <c r="R45" s="305"/>
      <c r="S45" s="308"/>
      <c r="X45" s="10"/>
    </row>
    <row r="46" spans="1:24" ht="15" customHeight="1">
      <c r="B46" s="473" t="s">
        <v>175</v>
      </c>
      <c r="C46" s="471">
        <f>C11+C15+C20+C27+C32+C37+C44</f>
        <v>5905852.3300000001</v>
      </c>
      <c r="D46" s="471">
        <f t="shared" ref="D46:S46" si="19">D11+D15+D20+D27+D32+D37+D44</f>
        <v>0</v>
      </c>
      <c r="E46" s="471">
        <f t="shared" si="19"/>
        <v>0</v>
      </c>
      <c r="F46" s="471">
        <f t="shared" si="19"/>
        <v>0</v>
      </c>
      <c r="G46" s="471">
        <f t="shared" si="19"/>
        <v>0</v>
      </c>
      <c r="H46" s="471">
        <f t="shared" si="19"/>
        <v>0</v>
      </c>
      <c r="I46" s="471">
        <f t="shared" si="19"/>
        <v>0</v>
      </c>
      <c r="J46" s="471">
        <f t="shared" si="19"/>
        <v>0</v>
      </c>
      <c r="K46" s="471">
        <f t="shared" si="19"/>
        <v>0</v>
      </c>
      <c r="L46" s="471">
        <f t="shared" si="19"/>
        <v>0</v>
      </c>
      <c r="M46" s="471">
        <f t="shared" si="19"/>
        <v>0</v>
      </c>
      <c r="N46" s="471">
        <f t="shared" si="19"/>
        <v>0</v>
      </c>
      <c r="O46" s="471">
        <f t="shared" si="19"/>
        <v>5905852.3300000001</v>
      </c>
      <c r="P46" s="471">
        <f t="shared" si="19"/>
        <v>5905852.3300000001</v>
      </c>
      <c r="Q46" s="471">
        <f t="shared" si="19"/>
        <v>75957529.356091723</v>
      </c>
      <c r="R46" s="471">
        <f t="shared" si="19"/>
        <v>0</v>
      </c>
      <c r="S46" s="471">
        <f t="shared" si="19"/>
        <v>0.12274118598764602</v>
      </c>
    </row>
    <row r="47" spans="1:24" ht="8.25" customHeight="1" thickBot="1">
      <c r="B47" s="379"/>
      <c r="C47" s="117"/>
      <c r="D47" s="117"/>
      <c r="E47" s="117"/>
      <c r="F47" s="117"/>
      <c r="G47" s="117"/>
      <c r="H47" s="117"/>
      <c r="I47" s="117"/>
      <c r="J47" s="117"/>
      <c r="K47" s="117"/>
      <c r="L47" s="117"/>
      <c r="M47" s="117"/>
      <c r="N47" s="117"/>
      <c r="O47" s="117"/>
      <c r="P47" s="117"/>
      <c r="Q47" s="117"/>
      <c r="R47" s="117"/>
      <c r="S47" s="117"/>
    </row>
    <row r="48" spans="1:24" ht="24.75" thickBot="1">
      <c r="B48" s="205" t="s">
        <v>176</v>
      </c>
      <c r="D48" s="117"/>
      <c r="E48" s="117"/>
      <c r="F48" s="117"/>
      <c r="G48" s="117"/>
      <c r="H48" s="117"/>
      <c r="I48" s="117"/>
      <c r="N48" s="117"/>
      <c r="O48" s="117"/>
      <c r="P48" s="117"/>
      <c r="Q48" s="117"/>
      <c r="R48" s="117"/>
      <c r="S48" s="117"/>
    </row>
    <row r="49" spans="1:19" ht="6.6" customHeight="1">
      <c r="B49" s="43"/>
      <c r="C49" s="117"/>
      <c r="D49" s="117"/>
      <c r="E49" s="117"/>
      <c r="F49" s="117"/>
      <c r="G49" s="117"/>
      <c r="H49" s="117"/>
      <c r="I49" s="117"/>
      <c r="J49" s="117"/>
      <c r="K49" s="117"/>
      <c r="L49" s="117"/>
      <c r="M49" s="117"/>
      <c r="N49" s="117"/>
      <c r="O49" s="117"/>
      <c r="P49" s="117"/>
      <c r="Q49" s="117"/>
      <c r="R49" s="117"/>
      <c r="S49" s="117"/>
    </row>
    <row r="50" spans="1:19" s="51" customFormat="1" ht="19.350000000000001" customHeight="1">
      <c r="A50" s="98"/>
      <c r="B50" s="652"/>
      <c r="C50" s="614"/>
      <c r="D50" s="614"/>
      <c r="E50" s="614"/>
      <c r="F50" s="614"/>
      <c r="G50" s="614"/>
      <c r="H50" s="614"/>
      <c r="I50" s="614"/>
      <c r="J50" s="614"/>
      <c r="K50" s="614"/>
      <c r="L50" s="614"/>
      <c r="M50" s="614"/>
      <c r="N50" s="614"/>
      <c r="O50" s="614"/>
      <c r="P50" s="614"/>
      <c r="Q50" s="614"/>
      <c r="R50" s="614"/>
      <c r="S50" s="614"/>
    </row>
    <row r="51" spans="1:19" s="51" customFormat="1" ht="30" customHeight="1">
      <c r="A51" s="98"/>
      <c r="B51" s="653"/>
      <c r="C51" s="653"/>
      <c r="D51" s="653"/>
      <c r="E51" s="653"/>
      <c r="F51" s="653"/>
      <c r="G51" s="653"/>
      <c r="H51" s="653"/>
      <c r="I51" s="653"/>
      <c r="J51" s="653"/>
      <c r="K51" s="653"/>
      <c r="L51" s="653"/>
      <c r="M51" s="653"/>
      <c r="N51" s="653"/>
      <c r="O51" s="653"/>
      <c r="P51" s="653"/>
      <c r="Q51" s="653"/>
      <c r="R51" s="653"/>
      <c r="S51" s="653"/>
    </row>
    <row r="52" spans="1:19" s="51" customFormat="1" ht="13.5" customHeight="1">
      <c r="A52" s="98"/>
      <c r="B52" s="654"/>
      <c r="C52" s="654"/>
      <c r="D52" s="654"/>
      <c r="E52" s="654"/>
      <c r="F52" s="654"/>
      <c r="G52" s="654"/>
      <c r="H52" s="654"/>
      <c r="I52" s="654"/>
      <c r="J52" s="654"/>
      <c r="K52" s="654"/>
      <c r="L52" s="654"/>
      <c r="M52" s="654"/>
      <c r="N52" s="654"/>
      <c r="O52" s="654"/>
      <c r="P52" s="654"/>
      <c r="Q52" s="655"/>
      <c r="R52" s="655"/>
      <c r="S52" s="655"/>
    </row>
    <row r="53" spans="1:19" s="51" customFormat="1" ht="13.5" customHeight="1">
      <c r="A53" s="98"/>
      <c r="B53" s="272" t="s">
        <v>177</v>
      </c>
      <c r="C53" s="272"/>
      <c r="D53" s="272"/>
      <c r="E53" s="272"/>
      <c r="F53" s="272"/>
      <c r="G53" s="272"/>
      <c r="H53" s="272"/>
      <c r="I53" s="272"/>
      <c r="J53" s="272"/>
      <c r="K53" s="272"/>
      <c r="L53" s="272"/>
      <c r="M53" s="272"/>
      <c r="N53" s="272"/>
      <c r="O53" s="272"/>
      <c r="P53" s="272"/>
      <c r="Q53" s="273"/>
      <c r="R53" s="273"/>
      <c r="S53" s="273"/>
    </row>
    <row r="54" spans="1:19" ht="15" customHeight="1">
      <c r="A54" s="99"/>
      <c r="B54" s="649"/>
      <c r="C54" s="650"/>
      <c r="D54" s="650"/>
      <c r="E54" s="650"/>
      <c r="F54" s="650"/>
      <c r="G54" s="650"/>
      <c r="H54" s="650"/>
      <c r="I54" s="650"/>
      <c r="J54" s="650"/>
      <c r="K54" s="650"/>
      <c r="L54" s="650"/>
      <c r="M54" s="650"/>
      <c r="N54" s="650"/>
      <c r="O54" s="650"/>
      <c r="P54" s="650"/>
      <c r="Q54" s="650"/>
      <c r="R54" s="650"/>
      <c r="S54" s="650"/>
    </row>
    <row r="55" spans="1:19" ht="15" customHeight="1">
      <c r="A55" s="99"/>
      <c r="B55" s="649"/>
      <c r="C55" s="650"/>
      <c r="D55" s="650"/>
      <c r="E55" s="650"/>
      <c r="F55" s="650"/>
      <c r="G55" s="650"/>
      <c r="H55" s="650"/>
      <c r="I55" s="650"/>
      <c r="J55" s="650"/>
      <c r="K55" s="650"/>
      <c r="L55" s="650"/>
      <c r="M55" s="650"/>
      <c r="N55" s="650"/>
      <c r="O55" s="650"/>
      <c r="P55" s="650"/>
      <c r="Q55" s="650"/>
      <c r="R55" s="650"/>
      <c r="S55" s="650"/>
    </row>
    <row r="56" spans="1:19" ht="12.75">
      <c r="A56" s="99"/>
      <c r="B56" s="274"/>
    </row>
    <row r="57" spans="1:19" ht="15" customHeight="1">
      <c r="A57" s="274" t="s">
        <v>178</v>
      </c>
      <c r="B57" s="274"/>
      <c r="C57" s="274"/>
      <c r="D57" s="274"/>
      <c r="E57" s="274"/>
      <c r="F57" s="274"/>
      <c r="G57" s="274"/>
      <c r="H57" s="274"/>
      <c r="I57" s="274"/>
      <c r="J57" s="274"/>
      <c r="K57" s="274"/>
      <c r="L57" s="274"/>
      <c r="M57" s="274"/>
      <c r="N57" s="274"/>
      <c r="O57" s="274"/>
      <c r="P57" s="274"/>
      <c r="Q57" s="274"/>
      <c r="R57" s="274"/>
      <c r="S57" s="274"/>
    </row>
    <row r="58" spans="1:19" ht="15" customHeight="1">
      <c r="A58" s="274"/>
      <c r="B58" s="274"/>
      <c r="C58" s="274"/>
      <c r="D58" s="274"/>
      <c r="E58" s="274"/>
      <c r="F58" s="274"/>
      <c r="G58" s="274"/>
      <c r="H58" s="274"/>
      <c r="I58" s="274"/>
      <c r="J58" s="274"/>
      <c r="K58" s="274"/>
      <c r="L58" s="274"/>
      <c r="M58" s="274"/>
      <c r="N58" s="274"/>
      <c r="O58" s="274"/>
      <c r="P58" s="274"/>
      <c r="Q58" s="274"/>
      <c r="R58" s="274"/>
      <c r="S58" s="274"/>
    </row>
    <row r="59" spans="1:19">
      <c r="A59" s="99"/>
    </row>
    <row r="60" spans="1:19" ht="15" customHeight="1">
      <c r="A60" s="274" t="s">
        <v>178</v>
      </c>
      <c r="B60" s="274"/>
      <c r="C60" s="274"/>
      <c r="D60" s="274"/>
      <c r="E60" s="274"/>
      <c r="F60" s="274"/>
      <c r="G60" s="274"/>
      <c r="H60" s="274"/>
      <c r="I60" s="274"/>
      <c r="J60" s="274"/>
      <c r="K60" s="274"/>
      <c r="L60" s="274"/>
      <c r="M60" s="274"/>
      <c r="N60" s="274"/>
      <c r="O60" s="274"/>
      <c r="P60" s="274"/>
      <c r="Q60" s="274"/>
      <c r="R60" s="274"/>
      <c r="S60" s="274"/>
    </row>
    <row r="61" spans="1:19" ht="13.5" customHeight="1">
      <c r="A61" s="99"/>
      <c r="B61" s="656"/>
      <c r="C61" s="656"/>
      <c r="D61" s="656"/>
      <c r="E61" s="656"/>
      <c r="F61" s="656"/>
      <c r="G61" s="656"/>
      <c r="H61" s="656"/>
      <c r="I61" s="656"/>
      <c r="J61" s="656"/>
      <c r="K61" s="656"/>
      <c r="L61" s="656"/>
      <c r="M61" s="656"/>
      <c r="N61" s="656"/>
      <c r="O61" s="656"/>
      <c r="P61" s="656"/>
      <c r="Q61" s="647"/>
      <c r="R61" s="647"/>
      <c r="S61" s="647"/>
    </row>
    <row r="62" spans="1:19" ht="15" customHeight="1">
      <c r="A62" s="99"/>
      <c r="B62" s="648"/>
      <c r="C62" s="648"/>
      <c r="D62" s="648"/>
      <c r="E62" s="648"/>
      <c r="F62" s="648"/>
      <c r="G62" s="648"/>
      <c r="H62" s="648"/>
      <c r="I62" s="648"/>
      <c r="J62" s="648"/>
      <c r="K62" s="648"/>
      <c r="L62" s="648"/>
      <c r="M62" s="648"/>
      <c r="N62" s="648"/>
      <c r="O62" s="648"/>
      <c r="P62" s="648"/>
      <c r="Q62" s="622"/>
      <c r="R62" s="622"/>
      <c r="S62" s="622"/>
    </row>
    <row r="63" spans="1:19" ht="15" customHeight="1">
      <c r="B63" s="649"/>
      <c r="C63" s="650"/>
      <c r="D63" s="650"/>
      <c r="E63" s="650"/>
      <c r="F63" s="650"/>
      <c r="G63" s="650"/>
      <c r="H63" s="650"/>
      <c r="I63" s="650"/>
      <c r="J63" s="650"/>
      <c r="K63" s="650"/>
      <c r="L63" s="650"/>
      <c r="M63" s="650"/>
      <c r="N63" s="650"/>
      <c r="O63" s="650"/>
      <c r="P63" s="650"/>
      <c r="Q63" s="650"/>
      <c r="R63" s="650"/>
      <c r="S63" s="650"/>
    </row>
    <row r="64" spans="1:19" ht="11.85" customHeight="1">
      <c r="B64" s="651"/>
      <c r="C64" s="651"/>
      <c r="D64" s="651"/>
      <c r="E64" s="651"/>
      <c r="F64" s="651"/>
      <c r="G64" s="651"/>
      <c r="H64" s="651"/>
      <c r="I64" s="651"/>
      <c r="J64" s="651"/>
      <c r="K64" s="651"/>
      <c r="L64" s="651"/>
      <c r="M64" s="651"/>
      <c r="N64" s="651"/>
      <c r="O64" s="651"/>
      <c r="P64" s="271"/>
      <c r="Q64" s="59"/>
      <c r="R64" s="59"/>
      <c r="S64" s="59"/>
    </row>
    <row r="65" spans="2:19">
      <c r="B65" s="651"/>
      <c r="C65" s="651"/>
      <c r="D65" s="651"/>
      <c r="E65" s="651"/>
      <c r="F65" s="651"/>
      <c r="G65" s="651"/>
      <c r="H65" s="651"/>
      <c r="I65" s="651"/>
      <c r="J65" s="651"/>
      <c r="K65" s="651"/>
      <c r="L65" s="651"/>
      <c r="M65" s="651"/>
      <c r="N65" s="651"/>
      <c r="O65" s="651"/>
      <c r="P65" s="271"/>
      <c r="Q65" s="59"/>
      <c r="R65" s="59"/>
      <c r="S65" s="59"/>
    </row>
  </sheetData>
  <mergeCells count="10">
    <mergeCell ref="B62:S62"/>
    <mergeCell ref="B63:S63"/>
    <mergeCell ref="B64:O64"/>
    <mergeCell ref="B65:O65"/>
    <mergeCell ref="B50:S50"/>
    <mergeCell ref="B51:S51"/>
    <mergeCell ref="B52:S52"/>
    <mergeCell ref="B54:S54"/>
    <mergeCell ref="B55:S55"/>
    <mergeCell ref="B61:S61"/>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January 2023</oddHeader>
    <oddFooter>&amp;L&amp;F&amp;R&amp;A&amp;C&amp;"Calibri"&amp;11&amp;K0000007a of 11</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B18" zoomScale="90" zoomScaleNormal="70" zoomScalePageLayoutView="90" workbookViewId="0">
      <selection activeCell="T60" sqref="T60"/>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2.42578125" style="1" bestFit="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100" customFormat="1" ht="18"/>
    <row r="2" spans="1:29" s="2" customFormat="1" ht="25.5" customHeight="1">
      <c r="B2" s="58" t="s">
        <v>179</v>
      </c>
      <c r="C2" s="58"/>
      <c r="D2" s="58"/>
      <c r="E2" s="58"/>
      <c r="F2" s="58"/>
      <c r="G2" s="58"/>
    </row>
    <row r="3" spans="1:29" ht="5.25" customHeight="1"/>
    <row r="4" spans="1:29" ht="5.0999999999999996" hidden="1" customHeight="1">
      <c r="B4" s="3"/>
      <c r="C4" s="63"/>
      <c r="D4" s="63"/>
      <c r="E4" s="63"/>
      <c r="F4" s="63"/>
      <c r="G4" s="63"/>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56"/>
      <c r="I5" s="356"/>
      <c r="J5" s="1"/>
      <c r="K5" s="1"/>
      <c r="L5" s="1"/>
      <c r="M5" s="1"/>
      <c r="N5" s="1"/>
      <c r="O5" s="1"/>
      <c r="P5" s="1"/>
      <c r="Q5" s="1"/>
      <c r="R5" s="1"/>
      <c r="S5" s="356"/>
      <c r="T5" s="356"/>
      <c r="U5" s="356"/>
      <c r="V5" s="357"/>
      <c r="W5" s="357"/>
      <c r="X5" s="368"/>
    </row>
    <row r="6" spans="1:29" ht="54.75" customHeight="1">
      <c r="B6" s="466" t="s">
        <v>125</v>
      </c>
      <c r="C6" s="467" t="s">
        <v>180</v>
      </c>
      <c r="D6" s="467" t="s">
        <v>181</v>
      </c>
      <c r="E6" s="467" t="s">
        <v>182</v>
      </c>
      <c r="F6" s="467" t="s">
        <v>183</v>
      </c>
      <c r="G6" s="467" t="s">
        <v>184</v>
      </c>
      <c r="H6" s="468" t="s">
        <v>126</v>
      </c>
      <c r="I6" s="469" t="s">
        <v>127</v>
      </c>
      <c r="J6" s="466" t="s">
        <v>10</v>
      </c>
      <c r="K6" s="466" t="s">
        <v>11</v>
      </c>
      <c r="L6" s="466" t="s">
        <v>12</v>
      </c>
      <c r="M6" s="466" t="s">
        <v>13</v>
      </c>
      <c r="N6" s="466" t="s">
        <v>42</v>
      </c>
      <c r="O6" s="466" t="s">
        <v>43</v>
      </c>
      <c r="P6" s="469" t="s">
        <v>44</v>
      </c>
      <c r="Q6" s="469" t="s">
        <v>45</v>
      </c>
      <c r="R6" s="466" t="s">
        <v>46</v>
      </c>
      <c r="S6" s="369" t="s">
        <v>185</v>
      </c>
      <c r="T6" s="467" t="s">
        <v>128</v>
      </c>
      <c r="U6" s="467" t="s">
        <v>129</v>
      </c>
      <c r="V6" s="370" t="s">
        <v>186</v>
      </c>
      <c r="W6" s="467" t="s">
        <v>131</v>
      </c>
      <c r="X6" s="467" t="s">
        <v>187</v>
      </c>
    </row>
    <row r="7" spans="1:29">
      <c r="B7" s="304" t="s">
        <v>133</v>
      </c>
      <c r="C7" s="62"/>
      <c r="D7" s="62"/>
      <c r="E7" s="243"/>
      <c r="F7" s="243"/>
      <c r="G7" s="243"/>
      <c r="H7" s="583"/>
      <c r="I7" s="371"/>
      <c r="J7" s="117"/>
      <c r="K7" s="371"/>
      <c r="L7" s="305"/>
      <c r="M7" s="305"/>
      <c r="N7" s="305"/>
      <c r="O7" s="305"/>
      <c r="P7" s="305"/>
      <c r="Q7" s="305"/>
      <c r="R7" s="305"/>
      <c r="S7" s="372"/>
      <c r="T7" s="62"/>
      <c r="U7" s="62"/>
      <c r="V7" s="372"/>
      <c r="W7" s="305"/>
      <c r="X7" s="373"/>
    </row>
    <row r="8" spans="1:29" ht="12.75">
      <c r="A8" s="10" t="s">
        <v>134</v>
      </c>
      <c r="B8" s="306" t="s">
        <v>135</v>
      </c>
      <c r="C8" s="61">
        <v>4906618.76</v>
      </c>
      <c r="D8" s="61">
        <v>2924041.8900000011</v>
      </c>
      <c r="E8" s="117">
        <v>2168405.9000000036</v>
      </c>
      <c r="F8" s="117">
        <v>3054951.9700000007</v>
      </c>
      <c r="G8" s="117">
        <v>8840137.3399999887</v>
      </c>
      <c r="H8" s="305">
        <v>2149305.39</v>
      </c>
      <c r="I8" s="305"/>
      <c r="J8" s="117"/>
      <c r="K8" s="305"/>
      <c r="L8" s="117"/>
      <c r="M8" s="305"/>
      <c r="N8" s="305"/>
      <c r="O8" s="305"/>
      <c r="P8" s="305"/>
      <c r="Q8" s="305"/>
      <c r="R8" s="305"/>
      <c r="S8" s="61"/>
      <c r="T8" s="61">
        <f>SUM(H8:S8)</f>
        <v>2149305.39</v>
      </c>
      <c r="U8" s="61">
        <f>SUM(C8:G8)+T8</f>
        <v>24043461.249999993</v>
      </c>
      <c r="V8" s="109">
        <f>31978000-5800000</f>
        <v>26178000</v>
      </c>
      <c r="W8" s="307">
        <v>-5800000</v>
      </c>
      <c r="X8" s="308">
        <f>+(U8+'Incentives 2018-22'!T12)/(V8+W8)</f>
        <v>1.1910129183433111</v>
      </c>
      <c r="AC8" s="10"/>
    </row>
    <row r="9" spans="1:29" ht="12.75">
      <c r="A9" s="10"/>
      <c r="B9" s="306" t="s">
        <v>136</v>
      </c>
      <c r="C9" s="61">
        <v>353890.60000000033</v>
      </c>
      <c r="D9" s="61">
        <v>335271.55999999965</v>
      </c>
      <c r="E9" s="117">
        <v>452153.39999999967</v>
      </c>
      <c r="F9" s="117">
        <v>905830.47000000102</v>
      </c>
      <c r="G9" s="117">
        <v>612213.89000000036</v>
      </c>
      <c r="H9" s="305">
        <v>5855.71</v>
      </c>
      <c r="I9" s="305"/>
      <c r="J9" s="117"/>
      <c r="K9" s="305"/>
      <c r="L9" s="117"/>
      <c r="M9" s="305"/>
      <c r="N9" s="305"/>
      <c r="O9" s="305"/>
      <c r="P9" s="305"/>
      <c r="Q9" s="305"/>
      <c r="R9" s="305"/>
      <c r="S9" s="61"/>
      <c r="T9" s="61">
        <f>SUM(H9:S9)</f>
        <v>5855.71</v>
      </c>
      <c r="U9" s="61">
        <f t="shared" ref="U9:U10" si="0">SUM(C9:G9)+T9</f>
        <v>2665215.6300000008</v>
      </c>
      <c r="V9" s="109">
        <v>161770000</v>
      </c>
      <c r="W9" s="307"/>
      <c r="X9" s="308">
        <f>+(U9+'Incentives 2018-22'!T8)/(V9+W9)</f>
        <v>0.58476132230945166</v>
      </c>
      <c r="AC9" s="10"/>
    </row>
    <row r="10" spans="1:29" ht="12.75">
      <c r="A10" s="10" t="s">
        <v>137</v>
      </c>
      <c r="B10" s="309" t="s">
        <v>138</v>
      </c>
      <c r="C10" s="61">
        <v>411485.41000000003</v>
      </c>
      <c r="D10" s="61">
        <v>378985.42</v>
      </c>
      <c r="E10" s="117">
        <v>622602.30999999947</v>
      </c>
      <c r="F10" s="117">
        <v>942317.20999999973</v>
      </c>
      <c r="G10" s="117">
        <v>682643.72000000009</v>
      </c>
      <c r="H10" s="305">
        <v>7582.62</v>
      </c>
      <c r="I10" s="305"/>
      <c r="J10" s="117"/>
      <c r="K10" s="305"/>
      <c r="L10" s="117"/>
      <c r="M10" s="305"/>
      <c r="N10" s="305"/>
      <c r="O10" s="305"/>
      <c r="P10" s="305"/>
      <c r="Q10" s="305"/>
      <c r="R10" s="305"/>
      <c r="S10" s="61"/>
      <c r="T10" s="61">
        <f>SUM(H10:S10)</f>
        <v>7582.62</v>
      </c>
      <c r="U10" s="61">
        <f t="shared" si="0"/>
        <v>3045616.69</v>
      </c>
      <c r="V10" s="109">
        <v>20518000</v>
      </c>
      <c r="W10" s="310"/>
      <c r="X10" s="308">
        <f>+(U10+'Incentives 2018-22'!T9)/(V10+W10)</f>
        <v>0.54723356223803488</v>
      </c>
      <c r="AC10" s="10"/>
    </row>
    <row r="11" spans="1:29" ht="12.75">
      <c r="A11" s="10"/>
      <c r="B11" s="470" t="s">
        <v>139</v>
      </c>
      <c r="C11" s="374">
        <f>SUM(C8:C10)</f>
        <v>5671994.7700000005</v>
      </c>
      <c r="D11" s="374">
        <v>3638298.8700000006</v>
      </c>
      <c r="E11" s="375">
        <v>3243161.6100000031</v>
      </c>
      <c r="F11" s="375">
        <v>4903099.6500000013</v>
      </c>
      <c r="G11" s="375">
        <v>10134994.94999999</v>
      </c>
      <c r="H11" s="471">
        <f>SUM(H8:H10)</f>
        <v>2162743.7200000002</v>
      </c>
      <c r="I11" s="471">
        <f>SUM(I8:I10)</f>
        <v>0</v>
      </c>
      <c r="J11" s="471">
        <f>SUM(J8:J10)</f>
        <v>0</v>
      </c>
      <c r="K11" s="471">
        <f t="shared" ref="K11:S11" si="1">SUM(K8:K10)</f>
        <v>0</v>
      </c>
      <c r="L11" s="471">
        <f t="shared" si="1"/>
        <v>0</v>
      </c>
      <c r="M11" s="471">
        <f t="shared" si="1"/>
        <v>0</v>
      </c>
      <c r="N11" s="471">
        <f t="shared" si="1"/>
        <v>0</v>
      </c>
      <c r="O11" s="471">
        <f t="shared" si="1"/>
        <v>0</v>
      </c>
      <c r="P11" s="471">
        <f t="shared" si="1"/>
        <v>0</v>
      </c>
      <c r="Q11" s="471">
        <f t="shared" si="1"/>
        <v>0</v>
      </c>
      <c r="R11" s="471">
        <f t="shared" si="1"/>
        <v>0</v>
      </c>
      <c r="S11" s="471">
        <f t="shared" si="1"/>
        <v>0</v>
      </c>
      <c r="T11" s="374">
        <f t="shared" ref="T11:V11" si="2">SUM(T8:T10)</f>
        <v>2162743.7200000002</v>
      </c>
      <c r="U11" s="374">
        <f t="shared" si="2"/>
        <v>29754293.569999997</v>
      </c>
      <c r="V11" s="374">
        <f t="shared" si="2"/>
        <v>208466000</v>
      </c>
      <c r="W11" s="374">
        <f t="shared" ref="W11" si="3">SUM(W8:W10)</f>
        <v>-5800000</v>
      </c>
      <c r="X11" s="472">
        <f>+U11/V11</f>
        <v>0.14272971885103564</v>
      </c>
      <c r="AC11" s="10"/>
    </row>
    <row r="12" spans="1:29" ht="3.75" customHeight="1">
      <c r="A12" s="10"/>
      <c r="B12" s="311"/>
      <c r="C12" s="372"/>
      <c r="D12" s="61"/>
      <c r="E12" s="117"/>
      <c r="F12" s="117"/>
      <c r="G12" s="117"/>
      <c r="H12" s="305"/>
      <c r="I12" s="305"/>
      <c r="J12" s="117"/>
      <c r="K12" s="305"/>
      <c r="L12" s="305"/>
      <c r="M12" s="305"/>
      <c r="N12" s="305"/>
      <c r="O12" s="305"/>
      <c r="P12" s="305"/>
      <c r="Q12" s="305"/>
      <c r="R12" s="305"/>
      <c r="S12" s="372"/>
      <c r="T12" s="372"/>
      <c r="U12" s="372"/>
      <c r="V12" s="372"/>
      <c r="W12" s="371"/>
      <c r="X12" s="376"/>
      <c r="AC12" s="10"/>
    </row>
    <row r="13" spans="1:29" ht="12.75">
      <c r="A13" s="10"/>
      <c r="B13" s="304" t="s">
        <v>140</v>
      </c>
      <c r="C13" s="61"/>
      <c r="D13" s="61"/>
      <c r="E13" s="117"/>
      <c r="F13" s="117"/>
      <c r="G13" s="117"/>
      <c r="H13" s="305"/>
      <c r="I13" s="305"/>
      <c r="J13" s="117"/>
      <c r="K13" s="305"/>
      <c r="L13" s="305"/>
      <c r="M13" s="305"/>
      <c r="N13" s="305"/>
      <c r="O13" s="305"/>
      <c r="P13" s="305"/>
      <c r="Q13" s="305"/>
      <c r="R13" s="305"/>
      <c r="S13" s="61" t="s">
        <v>141</v>
      </c>
      <c r="T13" s="61"/>
      <c r="U13" s="61"/>
      <c r="V13" s="61"/>
      <c r="W13" s="305"/>
      <c r="X13" s="308"/>
      <c r="AC13" s="10"/>
    </row>
    <row r="14" spans="1:29" ht="12.75">
      <c r="A14" s="10" t="s">
        <v>142</v>
      </c>
      <c r="B14" s="306" t="s">
        <v>143</v>
      </c>
      <c r="C14" s="61">
        <v>6617.5699999999988</v>
      </c>
      <c r="D14" s="61">
        <v>5003.5800000000008</v>
      </c>
      <c r="E14" s="117">
        <v>7207.76</v>
      </c>
      <c r="F14" s="117">
        <v>9204.9899999999961</v>
      </c>
      <c r="G14" s="117">
        <v>3975.5800000000004</v>
      </c>
      <c r="H14" s="305">
        <v>310.56</v>
      </c>
      <c r="I14" s="305"/>
      <c r="J14" s="117"/>
      <c r="K14" s="305"/>
      <c r="L14" s="117"/>
      <c r="M14" s="305"/>
      <c r="N14" s="305"/>
      <c r="O14" s="305"/>
      <c r="P14" s="305"/>
      <c r="Q14" s="305"/>
      <c r="R14" s="305"/>
      <c r="S14" s="61"/>
      <c r="T14" s="61">
        <f>SUM(H14:S14)</f>
        <v>310.56</v>
      </c>
      <c r="U14" s="61">
        <f t="shared" ref="U14:U15" si="4">SUM(C14:G14)+T14</f>
        <v>32320.039999999997</v>
      </c>
      <c r="V14" s="61">
        <v>63000</v>
      </c>
      <c r="W14" s="305"/>
      <c r="X14" s="308">
        <f>+U14/(V14+W14)</f>
        <v>0.51301650793650788</v>
      </c>
      <c r="AC14" s="10"/>
    </row>
    <row r="15" spans="1:29" ht="12.75">
      <c r="A15" s="10"/>
      <c r="B15" s="306" t="s">
        <v>188</v>
      </c>
      <c r="C15" s="61">
        <v>0</v>
      </c>
      <c r="D15" s="61">
        <v>0</v>
      </c>
      <c r="E15" s="117">
        <v>0</v>
      </c>
      <c r="F15" s="117">
        <v>0</v>
      </c>
      <c r="G15" s="117">
        <v>0</v>
      </c>
      <c r="H15" s="305">
        <v>0</v>
      </c>
      <c r="I15" s="305"/>
      <c r="J15" s="117"/>
      <c r="K15" s="305"/>
      <c r="L15" s="117"/>
      <c r="M15" s="305"/>
      <c r="N15" s="305"/>
      <c r="O15" s="305"/>
      <c r="P15" s="305"/>
      <c r="Q15" s="305"/>
      <c r="R15" s="305"/>
      <c r="S15" s="61"/>
      <c r="T15" s="61">
        <f>SUM(H15:S15)</f>
        <v>0</v>
      </c>
      <c r="U15" s="61">
        <f t="shared" si="4"/>
        <v>0</v>
      </c>
      <c r="V15" s="61">
        <v>0</v>
      </c>
      <c r="W15" s="305"/>
      <c r="X15" s="308">
        <v>0</v>
      </c>
      <c r="AC15" s="10"/>
    </row>
    <row r="16" spans="1:29" ht="12.75">
      <c r="A16" s="10"/>
      <c r="B16" s="470" t="s">
        <v>144</v>
      </c>
      <c r="C16" s="471">
        <f>SUM(C14:C15)</f>
        <v>6617.5699999999988</v>
      </c>
      <c r="D16" s="471">
        <v>5003.5800000000008</v>
      </c>
      <c r="E16" s="377">
        <v>7207.76</v>
      </c>
      <c r="F16" s="377">
        <v>9204.9899999999961</v>
      </c>
      <c r="G16" s="377">
        <v>3975.5800000000004</v>
      </c>
      <c r="H16" s="471">
        <f t="shared" ref="H16:S16" si="5">SUM(H14:H15)</f>
        <v>310.56</v>
      </c>
      <c r="I16" s="471">
        <f t="shared" si="5"/>
        <v>0</v>
      </c>
      <c r="J16" s="471">
        <f t="shared" si="5"/>
        <v>0</v>
      </c>
      <c r="K16" s="471">
        <f t="shared" si="5"/>
        <v>0</v>
      </c>
      <c r="L16" s="471">
        <f t="shared" si="5"/>
        <v>0</v>
      </c>
      <c r="M16" s="471">
        <f t="shared" si="5"/>
        <v>0</v>
      </c>
      <c r="N16" s="471">
        <f t="shared" si="5"/>
        <v>0</v>
      </c>
      <c r="O16" s="471">
        <f t="shared" si="5"/>
        <v>0</v>
      </c>
      <c r="P16" s="471">
        <f t="shared" si="5"/>
        <v>0</v>
      </c>
      <c r="Q16" s="471">
        <f t="shared" si="5"/>
        <v>0</v>
      </c>
      <c r="R16" s="471">
        <f t="shared" si="5"/>
        <v>0</v>
      </c>
      <c r="S16" s="471">
        <f t="shared" si="5"/>
        <v>0</v>
      </c>
      <c r="T16" s="471">
        <f t="shared" ref="T16:V16" si="6">SUM(T14:T15)</f>
        <v>310.56</v>
      </c>
      <c r="U16" s="471">
        <f t="shared" si="6"/>
        <v>32320.039999999997</v>
      </c>
      <c r="V16" s="374">
        <f t="shared" si="6"/>
        <v>63000</v>
      </c>
      <c r="W16" s="374">
        <f t="shared" ref="W16" si="7">SUM(W14:W15)</f>
        <v>0</v>
      </c>
      <c r="X16" s="472">
        <f>+U16/V16</f>
        <v>0.51301650793650788</v>
      </c>
      <c r="AC16" s="10"/>
    </row>
    <row r="17" spans="1:29" ht="5.0999999999999996" customHeight="1">
      <c r="A17" s="10"/>
      <c r="B17" s="312"/>
      <c r="C17" s="61"/>
      <c r="D17" s="61"/>
      <c r="E17" s="117"/>
      <c r="F17" s="117"/>
      <c r="G17" s="117"/>
      <c r="H17" s="305"/>
      <c r="I17" s="305"/>
      <c r="J17" s="117"/>
      <c r="K17" s="305"/>
      <c r="L17" s="305"/>
      <c r="M17" s="305"/>
      <c r="N17" s="305"/>
      <c r="O17" s="305"/>
      <c r="P17" s="305"/>
      <c r="Q17" s="305"/>
      <c r="R17" s="305"/>
      <c r="S17" s="372"/>
      <c r="T17" s="61"/>
      <c r="U17" s="61"/>
      <c r="V17" s="61"/>
      <c r="W17" s="305"/>
      <c r="X17" s="308"/>
      <c r="AC17" s="10"/>
    </row>
    <row r="18" spans="1:29" ht="12.75">
      <c r="A18" s="10"/>
      <c r="B18" s="312" t="s">
        <v>145</v>
      </c>
      <c r="C18" s="61"/>
      <c r="D18" s="61"/>
      <c r="E18" s="117"/>
      <c r="F18" s="117"/>
      <c r="G18" s="117"/>
      <c r="H18" s="305"/>
      <c r="I18" s="305"/>
      <c r="J18" s="117"/>
      <c r="K18" s="305"/>
      <c r="L18" s="305"/>
      <c r="M18" s="305"/>
      <c r="N18" s="305"/>
      <c r="O18" s="305"/>
      <c r="P18" s="305"/>
      <c r="Q18" s="305"/>
      <c r="R18" s="305"/>
      <c r="S18" s="61"/>
      <c r="T18" s="61"/>
      <c r="U18" s="61"/>
      <c r="V18" s="61"/>
      <c r="W18" s="583"/>
      <c r="X18" s="308"/>
      <c r="AC18" s="10"/>
    </row>
    <row r="19" spans="1:29" ht="12.75">
      <c r="A19" s="10"/>
      <c r="B19" s="306" t="s">
        <v>146</v>
      </c>
      <c r="C19" s="61">
        <v>117660.87</v>
      </c>
      <c r="D19" s="61">
        <v>157821.19000000003</v>
      </c>
      <c r="E19" s="117">
        <v>29963.95</v>
      </c>
      <c r="F19" s="117">
        <v>3869.24</v>
      </c>
      <c r="G19" s="117">
        <v>3553.9199999999996</v>
      </c>
      <c r="H19" s="305">
        <v>196.14</v>
      </c>
      <c r="I19" s="305"/>
      <c r="J19" s="117"/>
      <c r="K19" s="305"/>
      <c r="L19" s="117"/>
      <c r="M19" s="305"/>
      <c r="N19" s="305"/>
      <c r="O19" s="305"/>
      <c r="P19" s="305"/>
      <c r="Q19" s="305"/>
      <c r="R19" s="305"/>
      <c r="S19" s="61"/>
      <c r="T19" s="61">
        <f>SUM(H19:S19)</f>
        <v>196.14</v>
      </c>
      <c r="U19" s="61">
        <f t="shared" ref="U19:U20" si="8">SUM(C19:G19)+T19</f>
        <v>313065.31000000006</v>
      </c>
      <c r="V19" s="61">
        <v>6000000</v>
      </c>
      <c r="W19" s="117"/>
      <c r="X19" s="313">
        <f>+U19/V19</f>
        <v>5.2177551666666676E-2</v>
      </c>
      <c r="AC19" s="10"/>
    </row>
    <row r="20" spans="1:29" ht="12.75">
      <c r="A20" s="10" t="s">
        <v>147</v>
      </c>
      <c r="B20" s="306" t="s">
        <v>148</v>
      </c>
      <c r="C20" s="61">
        <v>978544.03</v>
      </c>
      <c r="D20" s="61">
        <v>1300087.8900000006</v>
      </c>
      <c r="E20" s="117">
        <v>2427266.1400000015</v>
      </c>
      <c r="F20" s="117">
        <v>1995847.8799999966</v>
      </c>
      <c r="G20" s="117">
        <v>4292881.6200000094</v>
      </c>
      <c r="H20" s="305">
        <v>38244.42</v>
      </c>
      <c r="I20" s="305"/>
      <c r="J20" s="117"/>
      <c r="K20" s="305"/>
      <c r="L20" s="117"/>
      <c r="M20" s="305"/>
      <c r="N20" s="305"/>
      <c r="O20" s="305"/>
      <c r="P20" s="305"/>
      <c r="Q20" s="305"/>
      <c r="R20" s="305"/>
      <c r="S20" s="117"/>
      <c r="T20" s="217">
        <f>SUM(H20:S20)</f>
        <v>38244.42</v>
      </c>
      <c r="U20" s="61">
        <f t="shared" si="8"/>
        <v>11032871.98000001</v>
      </c>
      <c r="V20" s="111">
        <v>12931000</v>
      </c>
      <c r="W20" s="8"/>
      <c r="X20" s="313">
        <f>+U20/V20</f>
        <v>0.85321104168277861</v>
      </c>
      <c r="AC20" s="10"/>
    </row>
    <row r="21" spans="1:29" ht="12.75">
      <c r="A21" s="10"/>
      <c r="B21" s="470" t="s">
        <v>149</v>
      </c>
      <c r="C21" s="471">
        <f>SUM(C19:C20)</f>
        <v>1096204.8999999999</v>
      </c>
      <c r="D21" s="471">
        <v>1457909.0800000005</v>
      </c>
      <c r="E21" s="377">
        <v>2457230.0900000017</v>
      </c>
      <c r="F21" s="377">
        <v>1999717.1199999966</v>
      </c>
      <c r="G21" s="377">
        <v>4296435.5400000094</v>
      </c>
      <c r="H21" s="471">
        <f>H20+H19</f>
        <v>38440.559999999998</v>
      </c>
      <c r="I21" s="471">
        <f>I20+I19</f>
        <v>0</v>
      </c>
      <c r="J21" s="471">
        <f>J20+J19</f>
        <v>0</v>
      </c>
      <c r="K21" s="471">
        <f t="shared" ref="K21:S21" si="9">K20+K19</f>
        <v>0</v>
      </c>
      <c r="L21" s="471">
        <f t="shared" si="9"/>
        <v>0</v>
      </c>
      <c r="M21" s="471">
        <f t="shared" si="9"/>
        <v>0</v>
      </c>
      <c r="N21" s="471">
        <f t="shared" si="9"/>
        <v>0</v>
      </c>
      <c r="O21" s="471">
        <f t="shared" si="9"/>
        <v>0</v>
      </c>
      <c r="P21" s="471">
        <f t="shared" si="9"/>
        <v>0</v>
      </c>
      <c r="Q21" s="471">
        <f t="shared" si="9"/>
        <v>0</v>
      </c>
      <c r="R21" s="471">
        <f t="shared" si="9"/>
        <v>0</v>
      </c>
      <c r="S21" s="471">
        <f t="shared" si="9"/>
        <v>0</v>
      </c>
      <c r="T21" s="471">
        <f>T20+T19</f>
        <v>38440.559999999998</v>
      </c>
      <c r="U21" s="471">
        <f>U20+U19</f>
        <v>11345937.29000001</v>
      </c>
      <c r="V21" s="374">
        <f>V20+V19</f>
        <v>18931000</v>
      </c>
      <c r="W21" s="374">
        <f>W20+W19</f>
        <v>0</v>
      </c>
      <c r="X21" s="472">
        <f>+U21/V21</f>
        <v>0.59933111246104331</v>
      </c>
      <c r="AC21" s="10"/>
    </row>
    <row r="22" spans="1:29" ht="3" customHeight="1">
      <c r="A22" s="10"/>
      <c r="B22" s="306"/>
      <c r="C22" s="61"/>
      <c r="D22" s="61"/>
      <c r="E22" s="117"/>
      <c r="F22" s="117"/>
      <c r="G22" s="117"/>
      <c r="H22" s="305"/>
      <c r="I22" s="305"/>
      <c r="J22" s="61"/>
      <c r="K22" s="305"/>
      <c r="L22" s="305"/>
      <c r="M22" s="305"/>
      <c r="N22" s="305"/>
      <c r="O22" s="314"/>
      <c r="P22" s="305"/>
      <c r="Q22" s="305"/>
      <c r="R22" s="305"/>
      <c r="S22" s="372"/>
      <c r="T22" s="61"/>
      <c r="U22" s="61">
        <v>0</v>
      </c>
      <c r="V22" s="109"/>
      <c r="W22" s="307"/>
      <c r="X22" s="315"/>
      <c r="AC22" s="10"/>
    </row>
    <row r="23" spans="1:29" ht="12.75">
      <c r="A23" s="10"/>
      <c r="B23" s="304" t="s">
        <v>150</v>
      </c>
      <c r="C23" s="61"/>
      <c r="D23" s="61"/>
      <c r="E23" s="117"/>
      <c r="F23" s="117"/>
      <c r="G23" s="117"/>
      <c r="H23" s="305"/>
      <c r="I23" s="305"/>
      <c r="J23" s="61"/>
      <c r="K23" s="305"/>
      <c r="L23" s="305"/>
      <c r="M23" s="305"/>
      <c r="N23" s="305"/>
      <c r="O23" s="305"/>
      <c r="P23" s="305"/>
      <c r="Q23" s="305"/>
      <c r="R23" s="305"/>
      <c r="S23" s="61"/>
      <c r="T23" s="61"/>
      <c r="U23" s="61"/>
      <c r="V23" s="61"/>
      <c r="W23" s="305"/>
      <c r="X23" s="308"/>
      <c r="AC23" s="10"/>
    </row>
    <row r="24" spans="1:29" ht="12.75">
      <c r="A24" s="10" t="s">
        <v>151</v>
      </c>
      <c r="B24" s="306" t="s">
        <v>152</v>
      </c>
      <c r="C24" s="61">
        <v>2289175.92</v>
      </c>
      <c r="D24" s="61">
        <v>1630516.61</v>
      </c>
      <c r="E24" s="117">
        <v>1289308.3600000017</v>
      </c>
      <c r="F24" s="117">
        <v>1504617.4</v>
      </c>
      <c r="G24" s="117">
        <v>1447070.5199999993</v>
      </c>
      <c r="H24" s="305">
        <v>93065.69</v>
      </c>
      <c r="I24" s="305"/>
      <c r="J24" s="117"/>
      <c r="K24" s="305"/>
      <c r="L24" s="117"/>
      <c r="M24" s="305"/>
      <c r="N24" s="305"/>
      <c r="O24" s="305"/>
      <c r="P24" s="305"/>
      <c r="Q24" s="305"/>
      <c r="R24" s="305"/>
      <c r="S24" s="61"/>
      <c r="T24" s="61">
        <f>SUM(H24:S24)</f>
        <v>93065.69</v>
      </c>
      <c r="U24" s="61">
        <f t="shared" ref="U24:U25" si="10">SUM(C24:G24)+T24</f>
        <v>8253754.5000000028</v>
      </c>
      <c r="V24" s="61">
        <v>20446000</v>
      </c>
      <c r="W24" s="305"/>
      <c r="X24" s="308">
        <f>+(U24+'Incentives 2018-22'!T7)/(V24+W24)</f>
        <v>0.44513716130294445</v>
      </c>
      <c r="AC24" s="10"/>
    </row>
    <row r="25" spans="1:29" ht="12.75">
      <c r="A25" s="10" t="s">
        <v>153</v>
      </c>
      <c r="B25" s="306" t="s">
        <v>154</v>
      </c>
      <c r="C25" s="61">
        <v>612928.11</v>
      </c>
      <c r="D25" s="61">
        <v>362337.58999999997</v>
      </c>
      <c r="E25" s="117">
        <v>400450.3000000001</v>
      </c>
      <c r="F25" s="117">
        <v>4571757.9600000009</v>
      </c>
      <c r="G25" s="117">
        <v>2228628.4799999986</v>
      </c>
      <c r="H25" s="305">
        <v>73281.549999999988</v>
      </c>
      <c r="I25" s="305"/>
      <c r="J25" s="117"/>
      <c r="K25" s="305"/>
      <c r="L25" s="117"/>
      <c r="M25" s="305"/>
      <c r="N25" s="305"/>
      <c r="O25" s="305"/>
      <c r="P25" s="305"/>
      <c r="Q25" s="305"/>
      <c r="R25" s="305"/>
      <c r="S25" s="61"/>
      <c r="T25" s="61">
        <f>SUM(H25:S25)</f>
        <v>73281.549999999988</v>
      </c>
      <c r="U25" s="61">
        <f t="shared" si="10"/>
        <v>8249383.9899999993</v>
      </c>
      <c r="V25" s="110">
        <v>7230000</v>
      </c>
      <c r="W25" s="316"/>
      <c r="X25" s="308">
        <f>+U25/(V25+W25)</f>
        <v>1.1409936362378976</v>
      </c>
      <c r="AC25" s="10"/>
    </row>
    <row r="26" spans="1:29" ht="12.75">
      <c r="A26" s="10"/>
      <c r="B26" s="470" t="s">
        <v>157</v>
      </c>
      <c r="C26" s="471">
        <f>SUM(C24:C25)</f>
        <v>2902104.03</v>
      </c>
      <c r="D26" s="471">
        <v>1992854.2000000002</v>
      </c>
      <c r="E26" s="377">
        <v>1689758.6600000018</v>
      </c>
      <c r="F26" s="377">
        <v>6076375.3600000013</v>
      </c>
      <c r="G26" s="377">
        <v>3675698.9999999981</v>
      </c>
      <c r="H26" s="471">
        <f t="shared" ref="H26:S26" si="11">SUM(H24:H25)</f>
        <v>166347.24</v>
      </c>
      <c r="I26" s="471">
        <f t="shared" si="11"/>
        <v>0</v>
      </c>
      <c r="J26" s="471">
        <f t="shared" si="11"/>
        <v>0</v>
      </c>
      <c r="K26" s="471">
        <f t="shared" si="11"/>
        <v>0</v>
      </c>
      <c r="L26" s="471">
        <f t="shared" si="11"/>
        <v>0</v>
      </c>
      <c r="M26" s="471">
        <f t="shared" si="11"/>
        <v>0</v>
      </c>
      <c r="N26" s="471">
        <f t="shared" si="11"/>
        <v>0</v>
      </c>
      <c r="O26" s="471">
        <f t="shared" si="11"/>
        <v>0</v>
      </c>
      <c r="P26" s="471">
        <f t="shared" si="11"/>
        <v>0</v>
      </c>
      <c r="Q26" s="471">
        <f t="shared" si="11"/>
        <v>0</v>
      </c>
      <c r="R26" s="471">
        <f t="shared" si="11"/>
        <v>0</v>
      </c>
      <c r="S26" s="471">
        <f t="shared" si="11"/>
        <v>0</v>
      </c>
      <c r="T26" s="471">
        <f t="shared" ref="T26:V26" si="12">SUM(T24:T25)</f>
        <v>166347.24</v>
      </c>
      <c r="U26" s="471">
        <f t="shared" si="12"/>
        <v>16503138.490000002</v>
      </c>
      <c r="V26" s="374">
        <f t="shared" si="12"/>
        <v>27676000</v>
      </c>
      <c r="W26" s="471">
        <f t="shared" ref="W26" si="13">SUM(W24:W25)</f>
        <v>0</v>
      </c>
      <c r="X26" s="472">
        <f>+U26/V26</f>
        <v>0.596297820855615</v>
      </c>
      <c r="AC26" s="10"/>
    </row>
    <row r="27" spans="1:29" ht="3" customHeight="1">
      <c r="A27" s="10"/>
      <c r="B27" s="306"/>
      <c r="C27" s="61"/>
      <c r="D27" s="61"/>
      <c r="E27" s="117"/>
      <c r="F27" s="117"/>
      <c r="G27" s="117"/>
      <c r="H27" s="305"/>
      <c r="I27" s="305"/>
      <c r="J27" s="61"/>
      <c r="K27" s="305"/>
      <c r="L27" s="305"/>
      <c r="M27" s="305"/>
      <c r="N27" s="305"/>
      <c r="O27" s="305"/>
      <c r="P27" s="305"/>
      <c r="Q27" s="305"/>
      <c r="R27" s="305"/>
      <c r="S27" s="372"/>
      <c r="T27" s="61"/>
      <c r="U27" s="61"/>
      <c r="V27" s="61"/>
      <c r="W27" s="305"/>
      <c r="X27" s="308"/>
      <c r="AC27" s="10"/>
    </row>
    <row r="28" spans="1:29" ht="12.75">
      <c r="A28" s="10"/>
      <c r="B28" s="317" t="s">
        <v>158</v>
      </c>
      <c r="C28" s="61"/>
      <c r="D28" s="61"/>
      <c r="E28" s="117"/>
      <c r="F28" s="117"/>
      <c r="G28" s="117"/>
      <c r="H28" s="305"/>
      <c r="I28" s="305"/>
      <c r="J28" s="61"/>
      <c r="K28" s="305"/>
      <c r="L28" s="305"/>
      <c r="M28" s="305"/>
      <c r="N28" s="305"/>
      <c r="O28" s="305"/>
      <c r="P28" s="305"/>
      <c r="Q28" s="305"/>
      <c r="R28" s="305"/>
      <c r="S28" s="61"/>
      <c r="T28" s="61"/>
      <c r="U28" s="61"/>
      <c r="V28" s="61"/>
      <c r="W28" s="305"/>
      <c r="X28" s="308"/>
      <c r="AC28" s="10"/>
    </row>
    <row r="29" spans="1:29" ht="13.5">
      <c r="A29" s="10" t="s">
        <v>159</v>
      </c>
      <c r="B29" s="306" t="s">
        <v>189</v>
      </c>
      <c r="C29" s="61">
        <v>531947.31000000006</v>
      </c>
      <c r="D29" s="61">
        <v>823052.80999999994</v>
      </c>
      <c r="E29" s="117">
        <v>389166.29</v>
      </c>
      <c r="F29" s="117">
        <v>60483.670000000006</v>
      </c>
      <c r="G29" s="117">
        <v>29346.12</v>
      </c>
      <c r="H29" s="305">
        <v>2403.38</v>
      </c>
      <c r="I29" s="305"/>
      <c r="J29" s="117"/>
      <c r="K29" s="305"/>
      <c r="L29" s="117"/>
      <c r="M29" s="305"/>
      <c r="N29" s="305"/>
      <c r="O29" s="305"/>
      <c r="P29" s="305"/>
      <c r="Q29" s="305"/>
      <c r="R29" s="305"/>
      <c r="S29" s="61"/>
      <c r="T29" s="61">
        <f>SUM(H29:S29)</f>
        <v>2403.38</v>
      </c>
      <c r="U29" s="61">
        <f t="shared" ref="U29:U31" si="14">SUM(C29:G29)+T29</f>
        <v>1836399.58</v>
      </c>
      <c r="V29" s="61">
        <v>2137000</v>
      </c>
      <c r="W29" s="305">
        <v>-4200000</v>
      </c>
      <c r="X29" s="308">
        <f>+(U29+'Incentives 2018-22'!T13)/V29</f>
        <v>0.97643729995320538</v>
      </c>
      <c r="AC29" s="10"/>
    </row>
    <row r="30" spans="1:29" ht="12.75">
      <c r="A30" s="10"/>
      <c r="B30" s="306" t="s">
        <v>190</v>
      </c>
      <c r="C30" s="61">
        <v>402118.98000000004</v>
      </c>
      <c r="D30" s="61">
        <v>318507.14000000007</v>
      </c>
      <c r="E30" s="117">
        <v>305369.55000000016</v>
      </c>
      <c r="F30" s="117">
        <v>44369.59</v>
      </c>
      <c r="G30" s="117">
        <v>15123.110000000002</v>
      </c>
      <c r="H30" s="305">
        <v>1585.9299999999998</v>
      </c>
      <c r="I30" s="305"/>
      <c r="J30" s="117"/>
      <c r="K30" s="305"/>
      <c r="L30" s="117"/>
      <c r="M30" s="305"/>
      <c r="N30" s="305"/>
      <c r="O30" s="305"/>
      <c r="P30" s="305"/>
      <c r="Q30" s="305"/>
      <c r="R30" s="305"/>
      <c r="S30" s="61"/>
      <c r="T30" s="61">
        <f>SUM(H30:S30)</f>
        <v>1585.9299999999998</v>
      </c>
      <c r="U30" s="61">
        <f t="shared" si="14"/>
        <v>1087074.3000000003</v>
      </c>
      <c r="V30" s="61">
        <v>1813000</v>
      </c>
      <c r="W30" s="305"/>
      <c r="X30" s="308">
        <f>+(U30+'Incentives 2018-22'!T11)/V30</f>
        <v>0.85546179812465539</v>
      </c>
      <c r="AC30" s="10"/>
    </row>
    <row r="31" spans="1:29" ht="12.75">
      <c r="A31" s="154" t="s">
        <v>191</v>
      </c>
      <c r="B31" s="306" t="s">
        <v>160</v>
      </c>
      <c r="C31" s="61">
        <v>0</v>
      </c>
      <c r="D31" s="61">
        <v>108599.27</v>
      </c>
      <c r="E31" s="117">
        <v>216695.41999999998</v>
      </c>
      <c r="F31" s="117">
        <v>158568.12000000002</v>
      </c>
      <c r="G31" s="117">
        <v>0</v>
      </c>
      <c r="H31" s="305">
        <v>0</v>
      </c>
      <c r="I31" s="305"/>
      <c r="J31" s="117"/>
      <c r="K31" s="305"/>
      <c r="L31" s="117"/>
      <c r="M31" s="305"/>
      <c r="N31" s="305"/>
      <c r="O31" s="305"/>
      <c r="P31" s="305"/>
      <c r="Q31" s="305"/>
      <c r="R31" s="305"/>
      <c r="S31" s="61"/>
      <c r="T31" s="61">
        <f>SUM(H31:S31)</f>
        <v>0</v>
      </c>
      <c r="U31" s="61">
        <f t="shared" si="14"/>
        <v>483862.81000000006</v>
      </c>
      <c r="V31" s="61">
        <v>1000000</v>
      </c>
      <c r="W31" s="305"/>
      <c r="X31" s="308">
        <v>0</v>
      </c>
      <c r="AC31" s="10"/>
    </row>
    <row r="32" spans="1:29" ht="12.75">
      <c r="A32" s="10"/>
      <c r="B32" s="470" t="s">
        <v>162</v>
      </c>
      <c r="C32" s="374">
        <f>SUM(C29:C31)</f>
        <v>934066.29</v>
      </c>
      <c r="D32" s="374">
        <v>1250159.22</v>
      </c>
      <c r="E32" s="375">
        <v>911231.26</v>
      </c>
      <c r="F32" s="375">
        <v>263421.38</v>
      </c>
      <c r="G32" s="375">
        <v>44469.23</v>
      </c>
      <c r="H32" s="471">
        <f>SUM(H29:H31)</f>
        <v>3989.31</v>
      </c>
      <c r="I32" s="374">
        <f t="shared" ref="I32:S32" si="15">SUM(I29:I31)</f>
        <v>0</v>
      </c>
      <c r="J32" s="374">
        <f t="shared" si="15"/>
        <v>0</v>
      </c>
      <c r="K32" s="374">
        <f t="shared" si="15"/>
        <v>0</v>
      </c>
      <c r="L32" s="374">
        <f t="shared" si="15"/>
        <v>0</v>
      </c>
      <c r="M32" s="374">
        <f t="shared" si="15"/>
        <v>0</v>
      </c>
      <c r="N32" s="374">
        <f t="shared" si="15"/>
        <v>0</v>
      </c>
      <c r="O32" s="374">
        <f t="shared" si="15"/>
        <v>0</v>
      </c>
      <c r="P32" s="374">
        <f t="shared" si="15"/>
        <v>0</v>
      </c>
      <c r="Q32" s="374">
        <f t="shared" si="15"/>
        <v>0</v>
      </c>
      <c r="R32" s="374">
        <f t="shared" si="15"/>
        <v>0</v>
      </c>
      <c r="S32" s="374">
        <f t="shared" si="15"/>
        <v>0</v>
      </c>
      <c r="T32" s="374">
        <f t="shared" ref="T32:V32" si="16">SUM(T29:T31)</f>
        <v>3989.31</v>
      </c>
      <c r="U32" s="374">
        <f t="shared" si="16"/>
        <v>3407336.6900000004</v>
      </c>
      <c r="V32" s="374">
        <f t="shared" si="16"/>
        <v>4950000</v>
      </c>
      <c r="W32" s="471">
        <f t="shared" ref="W32" si="17">SUM(W29:W31)</f>
        <v>-4200000</v>
      </c>
      <c r="X32" s="472">
        <f>+U32/V32</f>
        <v>0.6883508464646465</v>
      </c>
      <c r="AC32" s="10"/>
    </row>
    <row r="33" spans="1:29" ht="3" customHeight="1">
      <c r="A33" s="10"/>
      <c r="B33" s="306"/>
      <c r="C33" s="61"/>
      <c r="D33" s="61"/>
      <c r="E33" s="117"/>
      <c r="F33" s="117"/>
      <c r="G33" s="117"/>
      <c r="H33" s="305"/>
      <c r="I33" s="305"/>
      <c r="J33" s="61"/>
      <c r="K33" s="305"/>
      <c r="L33" s="305"/>
      <c r="M33" s="305"/>
      <c r="N33" s="305"/>
      <c r="O33" s="305"/>
      <c r="P33" s="305"/>
      <c r="Q33" s="305"/>
      <c r="R33" s="305"/>
      <c r="S33" s="372"/>
      <c r="T33" s="61"/>
      <c r="U33" s="61"/>
      <c r="V33" s="61"/>
      <c r="W33" s="305"/>
      <c r="X33" s="308"/>
      <c r="AC33" s="10"/>
    </row>
    <row r="34" spans="1:29" ht="12.75" customHeight="1">
      <c r="A34" s="10"/>
      <c r="B34" s="312" t="s">
        <v>163</v>
      </c>
      <c r="C34" s="61"/>
      <c r="D34" s="61"/>
      <c r="E34" s="117"/>
      <c r="F34" s="117"/>
      <c r="G34" s="117"/>
      <c r="H34" s="305"/>
      <c r="I34" s="305"/>
      <c r="J34" s="61"/>
      <c r="K34" s="305"/>
      <c r="L34" s="305"/>
      <c r="M34" s="305"/>
      <c r="N34" s="305"/>
      <c r="O34" s="305"/>
      <c r="P34" s="305"/>
      <c r="Q34" s="305"/>
      <c r="R34" s="305"/>
      <c r="S34" s="61"/>
      <c r="T34" s="61"/>
      <c r="U34" s="61"/>
      <c r="V34" s="61"/>
      <c r="W34" s="305"/>
      <c r="X34" s="308"/>
      <c r="AC34" s="10"/>
    </row>
    <row r="35" spans="1:29" ht="12.75">
      <c r="A35" s="154" t="s">
        <v>164</v>
      </c>
      <c r="B35" s="306" t="s">
        <v>192</v>
      </c>
      <c r="C35" s="61">
        <v>2117477.4800000004</v>
      </c>
      <c r="D35" s="61">
        <v>685416.36999999953</v>
      </c>
      <c r="E35" s="117">
        <v>169207.97</v>
      </c>
      <c r="F35" s="117">
        <v>560522.93999999959</v>
      </c>
      <c r="G35" s="117">
        <v>2719996.9000000018</v>
      </c>
      <c r="H35" s="305">
        <v>76482.589999999982</v>
      </c>
      <c r="I35" s="305"/>
      <c r="J35" s="117"/>
      <c r="K35" s="305"/>
      <c r="L35" s="117"/>
      <c r="M35" s="305"/>
      <c r="N35" s="305"/>
      <c r="O35" s="305"/>
      <c r="P35" s="305"/>
      <c r="Q35" s="305"/>
      <c r="R35" s="305"/>
      <c r="S35" s="61"/>
      <c r="T35" s="61">
        <f>SUM(H35:S35)</f>
        <v>76482.589999999982</v>
      </c>
      <c r="U35" s="61">
        <f t="shared" ref="U35:U36" si="18">SUM(C35:G35)+T35</f>
        <v>6329104.2500000019</v>
      </c>
      <c r="V35" s="61">
        <v>12221000</v>
      </c>
      <c r="W35" s="305"/>
      <c r="X35" s="308">
        <f>+U35/V35</f>
        <v>0.51788759103183057</v>
      </c>
      <c r="AC35" s="10"/>
    </row>
    <row r="36" spans="1:29" ht="12.75">
      <c r="A36" s="154"/>
      <c r="B36" s="306" t="s">
        <v>166</v>
      </c>
      <c r="C36" s="61">
        <v>59671.640000000014</v>
      </c>
      <c r="D36" s="61">
        <v>68344.75999999998</v>
      </c>
      <c r="E36" s="117">
        <v>11582.87000000001</v>
      </c>
      <c r="F36" s="117">
        <v>250359.33000000031</v>
      </c>
      <c r="G36" s="117">
        <v>81023.349999999904</v>
      </c>
      <c r="H36" s="305">
        <v>767.14</v>
      </c>
      <c r="I36" s="305"/>
      <c r="J36" s="117"/>
      <c r="K36" s="305"/>
      <c r="L36" s="117"/>
      <c r="M36" s="305"/>
      <c r="N36" s="305"/>
      <c r="O36" s="305"/>
      <c r="P36" s="305"/>
      <c r="Q36" s="305"/>
      <c r="R36" s="305"/>
      <c r="S36" s="61"/>
      <c r="T36" s="61">
        <f>SUM(H36:S36)</f>
        <v>767.14</v>
      </c>
      <c r="U36" s="61">
        <f t="shared" si="18"/>
        <v>471749.09000000026</v>
      </c>
      <c r="V36" s="61">
        <v>1350000</v>
      </c>
      <c r="W36" s="305"/>
      <c r="X36" s="308">
        <f>+U36/V36</f>
        <v>0.34944377037037055</v>
      </c>
      <c r="AC36" s="10"/>
    </row>
    <row r="37" spans="1:29" ht="12.75">
      <c r="A37" s="10"/>
      <c r="B37" s="470" t="s">
        <v>167</v>
      </c>
      <c r="C37" s="471">
        <f>SUM(C35:C36)</f>
        <v>2177149.1200000006</v>
      </c>
      <c r="D37" s="471">
        <v>753761.12999999954</v>
      </c>
      <c r="E37" s="377">
        <v>180790.84000000003</v>
      </c>
      <c r="F37" s="377">
        <v>810882.2699999999</v>
      </c>
      <c r="G37" s="377">
        <v>2801020.2500000019</v>
      </c>
      <c r="H37" s="471">
        <f>SUM(H35:H36)</f>
        <v>77249.729999999981</v>
      </c>
      <c r="I37" s="471">
        <f>SUM(I35:I36)</f>
        <v>0</v>
      </c>
      <c r="J37" s="471">
        <f>SUM(J35:J36)</f>
        <v>0</v>
      </c>
      <c r="K37" s="471">
        <f t="shared" ref="K37:S37" si="19">SUM(K35:K36)</f>
        <v>0</v>
      </c>
      <c r="L37" s="471">
        <f t="shared" si="19"/>
        <v>0</v>
      </c>
      <c r="M37" s="471">
        <f t="shared" si="19"/>
        <v>0</v>
      </c>
      <c r="N37" s="471">
        <f t="shared" si="19"/>
        <v>0</v>
      </c>
      <c r="O37" s="471">
        <f t="shared" si="19"/>
        <v>0</v>
      </c>
      <c r="P37" s="471">
        <f t="shared" si="19"/>
        <v>0</v>
      </c>
      <c r="Q37" s="471">
        <f t="shared" si="19"/>
        <v>0</v>
      </c>
      <c r="R37" s="471">
        <f t="shared" si="19"/>
        <v>0</v>
      </c>
      <c r="S37" s="471">
        <f t="shared" si="19"/>
        <v>0</v>
      </c>
      <c r="T37" s="471">
        <f>SUM(T35:T36)</f>
        <v>77249.729999999981</v>
      </c>
      <c r="U37" s="471">
        <f>SUM(U35:U36)</f>
        <v>6800853.3400000017</v>
      </c>
      <c r="V37" s="374">
        <f>SUM(V35:V36)</f>
        <v>13571000</v>
      </c>
      <c r="W37" s="471">
        <f>SUM(W35:W36)</f>
        <v>0</v>
      </c>
      <c r="X37" s="472">
        <f>+U37/V37</f>
        <v>0.50113133446319369</v>
      </c>
      <c r="AC37" s="10"/>
    </row>
    <row r="38" spans="1:29" ht="0.95" customHeight="1">
      <c r="A38" s="10"/>
      <c r="B38" s="306"/>
      <c r="C38" s="61"/>
      <c r="D38" s="61"/>
      <c r="E38" s="117"/>
      <c r="F38" s="117"/>
      <c r="G38" s="117"/>
      <c r="H38" s="305"/>
      <c r="I38" s="305"/>
      <c r="J38" s="61"/>
      <c r="K38" s="305"/>
      <c r="L38" s="305"/>
      <c r="M38" s="305"/>
      <c r="N38" s="305"/>
      <c r="O38" s="305"/>
      <c r="P38" s="305"/>
      <c r="Q38" s="305"/>
      <c r="R38" s="305"/>
      <c r="S38" s="372"/>
      <c r="T38" s="61"/>
      <c r="U38" s="61"/>
      <c r="V38" s="109"/>
      <c r="W38" s="307"/>
      <c r="X38" s="315"/>
      <c r="AC38" s="10"/>
    </row>
    <row r="39" spans="1:29" ht="25.5" customHeight="1">
      <c r="A39" s="10"/>
      <c r="B39" s="304" t="s">
        <v>168</v>
      </c>
      <c r="C39" s="61"/>
      <c r="D39" s="61"/>
      <c r="E39" s="117"/>
      <c r="F39" s="117"/>
      <c r="G39" s="117"/>
      <c r="H39" s="305"/>
      <c r="I39" s="305"/>
      <c r="J39" s="61"/>
      <c r="K39" s="305"/>
      <c r="L39" s="305"/>
      <c r="M39" s="305"/>
      <c r="N39" s="305"/>
      <c r="O39" s="305"/>
      <c r="P39" s="305"/>
      <c r="Q39" s="305"/>
      <c r="R39" s="305"/>
      <c r="S39" s="61"/>
      <c r="T39" s="61"/>
      <c r="U39" s="61"/>
      <c r="V39" s="61"/>
      <c r="W39" s="305"/>
      <c r="X39" s="308"/>
      <c r="AC39" s="10"/>
    </row>
    <row r="40" spans="1:29" ht="12.75">
      <c r="A40" s="10" t="s">
        <v>169</v>
      </c>
      <c r="B40" s="306" t="s">
        <v>170</v>
      </c>
      <c r="C40" s="61">
        <v>828689.35</v>
      </c>
      <c r="D40" s="61">
        <v>1392671.6199999992</v>
      </c>
      <c r="E40" s="117">
        <v>1428436.8399999996</v>
      </c>
      <c r="F40" s="117">
        <v>1619540.4199999988</v>
      </c>
      <c r="G40" s="117">
        <v>1419266.6400000006</v>
      </c>
      <c r="H40" s="305">
        <v>129872.29</v>
      </c>
      <c r="I40" s="305"/>
      <c r="J40" s="117"/>
      <c r="K40" s="305"/>
      <c r="L40" s="117"/>
      <c r="M40" s="305"/>
      <c r="N40" s="305"/>
      <c r="O40" s="305"/>
      <c r="P40" s="305"/>
      <c r="Q40" s="305"/>
      <c r="R40" s="305"/>
      <c r="S40" s="61"/>
      <c r="T40" s="61">
        <f>SUM(H40:S40)</f>
        <v>129872.29</v>
      </c>
      <c r="U40" s="61">
        <f t="shared" ref="U40:U44" si="20">SUM(C40:G40)+T40</f>
        <v>6818477.1599999983</v>
      </c>
      <c r="V40" s="61">
        <v>11777000</v>
      </c>
      <c r="W40" s="305"/>
      <c r="X40" s="308">
        <f>+U40/V40</f>
        <v>0.57896553961110619</v>
      </c>
      <c r="AC40" s="10"/>
    </row>
    <row r="41" spans="1:29" ht="12.75">
      <c r="A41" s="10"/>
      <c r="B41" s="306" t="s">
        <v>171</v>
      </c>
      <c r="C41" s="61">
        <v>1659482.7999999989</v>
      </c>
      <c r="D41" s="61">
        <v>1396900.100000001</v>
      </c>
      <c r="E41" s="117">
        <v>775194.42</v>
      </c>
      <c r="F41" s="117">
        <v>965523.31999999913</v>
      </c>
      <c r="G41" s="117">
        <v>962238.94000000053</v>
      </c>
      <c r="H41" s="305">
        <v>55100.55</v>
      </c>
      <c r="I41" s="305"/>
      <c r="J41" s="117"/>
      <c r="K41" s="305"/>
      <c r="L41" s="117"/>
      <c r="M41" s="305"/>
      <c r="N41" s="305"/>
      <c r="O41" s="305"/>
      <c r="P41" s="305"/>
      <c r="Q41" s="305"/>
      <c r="R41" s="305"/>
      <c r="S41" s="61"/>
      <c r="T41" s="61">
        <f t="shared" ref="T41:T43" si="21">SUM(H41:S41)</f>
        <v>55100.55</v>
      </c>
      <c r="U41" s="61">
        <f t="shared" si="20"/>
        <v>5814440.129999999</v>
      </c>
      <c r="V41" s="61">
        <v>8386000</v>
      </c>
      <c r="W41" s="305"/>
      <c r="X41" s="308">
        <f t="shared" ref="X41:X43" si="22">+U41/V41</f>
        <v>0.69335083830193167</v>
      </c>
      <c r="AC41" s="10"/>
    </row>
    <row r="42" spans="1:29" ht="12.75">
      <c r="A42" s="10"/>
      <c r="B42" s="306" t="s">
        <v>172</v>
      </c>
      <c r="C42" s="61">
        <v>2574480.98</v>
      </c>
      <c r="D42" s="61">
        <v>4709668.5599999996</v>
      </c>
      <c r="E42" s="117">
        <v>4086658.1500000013</v>
      </c>
      <c r="F42" s="117">
        <v>2435989.0399999991</v>
      </c>
      <c r="G42" s="117">
        <v>3114508.8300000005</v>
      </c>
      <c r="H42" s="305">
        <v>116280.03</v>
      </c>
      <c r="I42" s="305"/>
      <c r="J42" s="117"/>
      <c r="K42" s="305"/>
      <c r="L42" s="117"/>
      <c r="M42" s="305"/>
      <c r="N42" s="305"/>
      <c r="O42" s="305"/>
      <c r="P42" s="305"/>
      <c r="Q42" s="305"/>
      <c r="R42" s="305"/>
      <c r="S42" s="61"/>
      <c r="T42" s="61">
        <f t="shared" si="21"/>
        <v>116280.03</v>
      </c>
      <c r="U42" s="61">
        <f t="shared" si="20"/>
        <v>17037585.590000004</v>
      </c>
      <c r="V42" s="61">
        <v>19324000</v>
      </c>
      <c r="W42" s="305">
        <v>5800000</v>
      </c>
      <c r="X42" s="308">
        <f t="shared" si="22"/>
        <v>0.88168006572138291</v>
      </c>
      <c r="AC42" s="10"/>
    </row>
    <row r="43" spans="1:29" ht="12.75">
      <c r="A43" s="10"/>
      <c r="B43" s="306" t="s">
        <v>173</v>
      </c>
      <c r="C43" s="61">
        <v>5005601.87</v>
      </c>
      <c r="D43" s="61">
        <v>4366815.7399999965</v>
      </c>
      <c r="E43" s="117">
        <v>5276013.4000000283</v>
      </c>
      <c r="F43" s="117">
        <v>3712137.8800000018</v>
      </c>
      <c r="G43" s="117">
        <v>3992885.3899999997</v>
      </c>
      <c r="H43" s="305">
        <v>77414.86</v>
      </c>
      <c r="I43" s="305"/>
      <c r="J43" s="117"/>
      <c r="K43" s="305"/>
      <c r="L43" s="117"/>
      <c r="M43" s="305"/>
      <c r="N43" s="305"/>
      <c r="O43" s="305"/>
      <c r="P43" s="305"/>
      <c r="Q43" s="305"/>
      <c r="R43" s="305"/>
      <c r="S43" s="61"/>
      <c r="T43" s="61">
        <f t="shared" si="21"/>
        <v>77414.86</v>
      </c>
      <c r="U43" s="61">
        <f t="shared" si="20"/>
        <v>22430869.140000027</v>
      </c>
      <c r="V43" s="61">
        <v>24128000</v>
      </c>
      <c r="W43" s="305">
        <v>4200000</v>
      </c>
      <c r="X43" s="308">
        <f t="shared" si="22"/>
        <v>0.92966135361405944</v>
      </c>
      <c r="AC43" s="10"/>
    </row>
    <row r="44" spans="1:29" ht="12.75">
      <c r="A44" s="10" t="s">
        <v>193</v>
      </c>
      <c r="B44" s="306" t="s">
        <v>194</v>
      </c>
      <c r="C44" s="61">
        <v>0</v>
      </c>
      <c r="D44" s="61">
        <v>0</v>
      </c>
      <c r="E44" s="117">
        <v>0</v>
      </c>
      <c r="F44" s="117">
        <v>0</v>
      </c>
      <c r="G44" s="117">
        <v>322265.12</v>
      </c>
      <c r="H44" s="305">
        <v>-30000</v>
      </c>
      <c r="I44" s="305"/>
      <c r="J44" s="305"/>
      <c r="K44" s="305"/>
      <c r="L44" s="117"/>
      <c r="M44" s="305"/>
      <c r="N44" s="305"/>
      <c r="O44" s="305"/>
      <c r="P44" s="305"/>
      <c r="Q44" s="305"/>
      <c r="R44" s="305"/>
      <c r="S44" s="305"/>
      <c r="T44" s="61">
        <f>SUM(H44:S44)</f>
        <v>-30000</v>
      </c>
      <c r="U44" s="61">
        <f t="shared" si="20"/>
        <v>292265.12</v>
      </c>
      <c r="V44" s="61">
        <v>2000000</v>
      </c>
      <c r="W44" s="305"/>
      <c r="X44" s="308">
        <f>+U44/V44</f>
        <v>0.14613255999999999</v>
      </c>
      <c r="AC44" s="10"/>
    </row>
    <row r="45" spans="1:29" ht="12.75">
      <c r="A45" s="10"/>
      <c r="B45" s="470" t="s">
        <v>174</v>
      </c>
      <c r="C45" s="471">
        <f t="shared" ref="C45:D45" si="23">SUM(C40:C44)</f>
        <v>10068255</v>
      </c>
      <c r="D45" s="471">
        <f t="shared" si="23"/>
        <v>11866056.019999996</v>
      </c>
      <c r="E45" s="377">
        <v>11566302.810000028</v>
      </c>
      <c r="F45" s="377">
        <v>8733190.6600000001</v>
      </c>
      <c r="G45" s="377">
        <v>9811164.9199999999</v>
      </c>
      <c r="H45" s="471">
        <f t="shared" ref="H45:S45" si="24">SUM(H40:H44)</f>
        <v>348667.73</v>
      </c>
      <c r="I45" s="471">
        <f t="shared" si="24"/>
        <v>0</v>
      </c>
      <c r="J45" s="471">
        <f>SUM(J40:J44)</f>
        <v>0</v>
      </c>
      <c r="K45" s="471">
        <f t="shared" si="24"/>
        <v>0</v>
      </c>
      <c r="L45" s="471">
        <f t="shared" si="24"/>
        <v>0</v>
      </c>
      <c r="M45" s="471">
        <f t="shared" si="24"/>
        <v>0</v>
      </c>
      <c r="N45" s="471">
        <f t="shared" si="24"/>
        <v>0</v>
      </c>
      <c r="O45" s="471">
        <f t="shared" si="24"/>
        <v>0</v>
      </c>
      <c r="P45" s="471">
        <f t="shared" si="24"/>
        <v>0</v>
      </c>
      <c r="Q45" s="471">
        <f t="shared" si="24"/>
        <v>0</v>
      </c>
      <c r="R45" s="471">
        <f t="shared" si="24"/>
        <v>0</v>
      </c>
      <c r="S45" s="471">
        <f t="shared" si="24"/>
        <v>0</v>
      </c>
      <c r="T45" s="471">
        <f t="shared" ref="T45:V45" si="25">SUM(T40:T44)</f>
        <v>348667.73</v>
      </c>
      <c r="U45" s="471">
        <f t="shared" si="25"/>
        <v>52393637.140000023</v>
      </c>
      <c r="V45" s="375">
        <f t="shared" si="25"/>
        <v>65615000</v>
      </c>
      <c r="W45" s="471">
        <f>SUM(W40:W44)</f>
        <v>10000000</v>
      </c>
      <c r="X45" s="472">
        <f>+U45/V45</f>
        <v>0.79850090893850523</v>
      </c>
      <c r="AC45" s="10"/>
    </row>
    <row r="46" spans="1:29" ht="5.25" customHeight="1">
      <c r="A46" s="10"/>
      <c r="B46" s="306"/>
      <c r="C46" s="61"/>
      <c r="D46" s="61"/>
      <c r="E46" s="117"/>
      <c r="F46" s="117"/>
      <c r="G46" s="117"/>
      <c r="H46" s="305"/>
      <c r="I46" s="305"/>
      <c r="J46" s="61"/>
      <c r="K46" s="307"/>
      <c r="L46" s="307"/>
      <c r="M46" s="307"/>
      <c r="N46" s="307"/>
      <c r="O46" s="307"/>
      <c r="P46" s="307"/>
      <c r="Q46" s="307"/>
      <c r="R46" s="307"/>
      <c r="S46" s="372"/>
      <c r="T46" s="61"/>
      <c r="U46" s="61"/>
      <c r="V46" s="61"/>
      <c r="W46" s="305"/>
      <c r="X46" s="308"/>
      <c r="AC46" s="10"/>
    </row>
    <row r="47" spans="1:29" ht="26.25" customHeight="1">
      <c r="A47" s="10"/>
      <c r="B47" s="304" t="s">
        <v>195</v>
      </c>
      <c r="C47" s="61"/>
      <c r="D47" s="61"/>
      <c r="E47" s="117"/>
      <c r="F47" s="117"/>
      <c r="G47" s="117"/>
      <c r="H47" s="305"/>
      <c r="I47" s="305"/>
      <c r="J47" s="61"/>
      <c r="K47" s="305"/>
      <c r="L47" s="305"/>
      <c r="M47" s="305"/>
      <c r="N47" s="305"/>
      <c r="O47" s="305"/>
      <c r="P47" s="305"/>
      <c r="Q47" s="305"/>
      <c r="R47" s="305"/>
      <c r="S47" s="61"/>
      <c r="T47" s="61"/>
      <c r="U47" s="61"/>
      <c r="V47" s="61"/>
      <c r="W47" s="305"/>
      <c r="X47" s="308"/>
      <c r="AC47" s="10"/>
    </row>
    <row r="48" spans="1:29" ht="12.75">
      <c r="A48" s="10" t="s">
        <v>196</v>
      </c>
      <c r="B48" s="306" t="s">
        <v>197</v>
      </c>
      <c r="C48" s="61">
        <v>0</v>
      </c>
      <c r="D48" s="61">
        <v>0</v>
      </c>
      <c r="E48" s="117">
        <v>0</v>
      </c>
      <c r="F48" s="117">
        <v>0</v>
      </c>
      <c r="G48" s="117">
        <v>0</v>
      </c>
      <c r="H48" s="305">
        <v>0</v>
      </c>
      <c r="I48" s="305"/>
      <c r="J48" s="305"/>
      <c r="K48" s="305"/>
      <c r="L48" s="305"/>
      <c r="M48" s="305"/>
      <c r="N48" s="305"/>
      <c r="O48" s="305"/>
      <c r="P48" s="305"/>
      <c r="Q48" s="305"/>
      <c r="R48" s="305"/>
      <c r="S48" s="61"/>
      <c r="T48" s="61">
        <f>SUM(H48:S48)</f>
        <v>0</v>
      </c>
      <c r="U48" s="61">
        <f t="shared" ref="U48:U51" si="26">SUM(C48:G48)+T48</f>
        <v>0</v>
      </c>
      <c r="V48" s="61">
        <v>0</v>
      </c>
      <c r="W48" s="305"/>
      <c r="X48" s="308">
        <v>0</v>
      </c>
      <c r="AC48" s="10"/>
    </row>
    <row r="49" spans="1:29" ht="12.75">
      <c r="A49" s="10" t="s">
        <v>196</v>
      </c>
      <c r="B49" s="306" t="s">
        <v>198</v>
      </c>
      <c r="C49" s="61">
        <v>30320.82</v>
      </c>
      <c r="D49" s="61">
        <v>0</v>
      </c>
      <c r="E49" s="117">
        <v>0</v>
      </c>
      <c r="F49" s="117">
        <v>0</v>
      </c>
      <c r="G49" s="117">
        <v>0</v>
      </c>
      <c r="H49" s="305">
        <v>0</v>
      </c>
      <c r="I49" s="305"/>
      <c r="J49" s="305"/>
      <c r="K49" s="305"/>
      <c r="L49" s="305"/>
      <c r="M49" s="305"/>
      <c r="N49" s="305"/>
      <c r="O49" s="305"/>
      <c r="P49" s="305"/>
      <c r="Q49" s="305"/>
      <c r="R49" s="305"/>
      <c r="S49" s="61"/>
      <c r="T49" s="61">
        <f>SUM(H49:S49)</f>
        <v>0</v>
      </c>
      <c r="U49" s="61">
        <f t="shared" si="26"/>
        <v>30320.82</v>
      </c>
      <c r="V49" s="61">
        <v>30320.82</v>
      </c>
      <c r="W49" s="305"/>
      <c r="X49" s="308">
        <f t="shared" ref="X49" si="27">+U49/V49</f>
        <v>1</v>
      </c>
      <c r="AC49" s="10"/>
    </row>
    <row r="50" spans="1:29" ht="12.75">
      <c r="A50" s="10"/>
      <c r="B50" s="306" t="s">
        <v>155</v>
      </c>
      <c r="C50" s="61">
        <v>0</v>
      </c>
      <c r="D50" s="61">
        <v>0</v>
      </c>
      <c r="E50" s="117">
        <v>229082.34999999974</v>
      </c>
      <c r="F50" s="117">
        <v>866773.04999999993</v>
      </c>
      <c r="G50" s="117">
        <v>681093.94</v>
      </c>
      <c r="H50" s="305">
        <v>-14010.49</v>
      </c>
      <c r="I50" s="305"/>
      <c r="J50" s="305"/>
      <c r="K50" s="305"/>
      <c r="L50" s="305"/>
      <c r="M50" s="305"/>
      <c r="N50" s="305"/>
      <c r="O50" s="305"/>
      <c r="P50" s="305"/>
      <c r="Q50" s="305"/>
      <c r="R50" s="305"/>
      <c r="S50" s="61"/>
      <c r="T50" s="61">
        <f t="shared" ref="T50:T51" si="28">SUM(H50:S50)</f>
        <v>-14010.49</v>
      </c>
      <c r="U50" s="61">
        <f t="shared" si="26"/>
        <v>1762938.8499999996</v>
      </c>
      <c r="V50" s="61">
        <v>5000000</v>
      </c>
      <c r="W50" s="305"/>
      <c r="X50" s="308">
        <f>+U50/V50</f>
        <v>0.35258776999999991</v>
      </c>
      <c r="AC50" s="10"/>
    </row>
    <row r="51" spans="1:29" ht="12.75">
      <c r="A51" s="10"/>
      <c r="B51" s="306" t="s">
        <v>156</v>
      </c>
      <c r="C51" s="61">
        <v>0</v>
      </c>
      <c r="D51" s="61">
        <v>0</v>
      </c>
      <c r="E51" s="117">
        <v>0</v>
      </c>
      <c r="F51" s="117">
        <v>108888.15</v>
      </c>
      <c r="G51" s="117">
        <v>677939.59000000008</v>
      </c>
      <c r="H51" s="305">
        <v>103473.25</v>
      </c>
      <c r="I51" s="305"/>
      <c r="J51" s="305"/>
      <c r="K51" s="305"/>
      <c r="L51" s="305"/>
      <c r="M51" s="305"/>
      <c r="N51" s="305"/>
      <c r="O51" s="305"/>
      <c r="P51" s="305"/>
      <c r="Q51" s="305"/>
      <c r="R51" s="305"/>
      <c r="S51" s="194"/>
      <c r="T51" s="61">
        <f t="shared" si="28"/>
        <v>103473.25</v>
      </c>
      <c r="U51" s="61">
        <f t="shared" si="26"/>
        <v>890300.99000000011</v>
      </c>
      <c r="V51" s="61">
        <v>39969679.18</v>
      </c>
      <c r="W51" s="305"/>
      <c r="X51" s="308">
        <f>+U51/V51</f>
        <v>2.2274409208805666E-2</v>
      </c>
      <c r="AC51" s="10"/>
    </row>
    <row r="52" spans="1:29" ht="13.35" customHeight="1">
      <c r="B52" s="470" t="s">
        <v>199</v>
      </c>
      <c r="C52" s="471">
        <f>SUM(C48:C51)</f>
        <v>30320.82</v>
      </c>
      <c r="D52" s="471">
        <v>0</v>
      </c>
      <c r="E52" s="377">
        <v>229082.34999999974</v>
      </c>
      <c r="F52" s="377">
        <v>975661.2</v>
      </c>
      <c r="G52" s="377">
        <v>1359033.53</v>
      </c>
      <c r="H52" s="471">
        <f>SUM(H48:H51)</f>
        <v>89462.76</v>
      </c>
      <c r="I52" s="471">
        <f>SUM(I48:I51)</f>
        <v>0</v>
      </c>
      <c r="J52" s="471">
        <f>SUM(J48:J51)</f>
        <v>0</v>
      </c>
      <c r="K52" s="471">
        <f t="shared" ref="K52:S52" si="29">SUM(K48:K51)</f>
        <v>0</v>
      </c>
      <c r="L52" s="471">
        <f t="shared" si="29"/>
        <v>0</v>
      </c>
      <c r="M52" s="471">
        <f t="shared" si="29"/>
        <v>0</v>
      </c>
      <c r="N52" s="471">
        <f t="shared" si="29"/>
        <v>0</v>
      </c>
      <c r="O52" s="471">
        <f t="shared" si="29"/>
        <v>0</v>
      </c>
      <c r="P52" s="471">
        <f t="shared" si="29"/>
        <v>0</v>
      </c>
      <c r="Q52" s="471">
        <f t="shared" si="29"/>
        <v>0</v>
      </c>
      <c r="R52" s="471">
        <f t="shared" si="29"/>
        <v>0</v>
      </c>
      <c r="S52" s="471">
        <f t="shared" si="29"/>
        <v>0</v>
      </c>
      <c r="T52" s="471">
        <f>SUM(T48:T51)</f>
        <v>89462.76</v>
      </c>
      <c r="U52" s="471">
        <f>SUM(U48:U51)</f>
        <v>2683560.6599999997</v>
      </c>
      <c r="V52" s="374">
        <f>SUM(V48:V51)</f>
        <v>45000000</v>
      </c>
      <c r="W52" s="471">
        <f t="shared" ref="W52" si="30">SUM(W49:W49)</f>
        <v>0</v>
      </c>
      <c r="X52" s="472">
        <f>+U52/V52</f>
        <v>5.9634681333333328E-2</v>
      </c>
    </row>
    <row r="53" spans="1:29" ht="7.5" customHeight="1">
      <c r="B53" s="312"/>
      <c r="C53" s="61"/>
      <c r="D53" s="471"/>
      <c r="E53" s="377"/>
      <c r="F53" s="377"/>
      <c r="G53" s="377"/>
      <c r="H53" s="471"/>
      <c r="I53" s="471"/>
      <c r="J53" s="374"/>
      <c r="K53" s="471"/>
      <c r="L53" s="471"/>
      <c r="M53" s="471"/>
      <c r="N53" s="471"/>
      <c r="O53" s="471"/>
      <c r="P53" s="471"/>
      <c r="Q53" s="471"/>
      <c r="R53" s="471"/>
      <c r="S53" s="194"/>
      <c r="T53" s="471"/>
      <c r="U53" s="471"/>
      <c r="V53" s="61"/>
      <c r="W53" s="305"/>
      <c r="X53" s="308"/>
    </row>
    <row r="54" spans="1:29" ht="26.25" customHeight="1">
      <c r="A54" s="10"/>
      <c r="B54" s="304" t="s">
        <v>200</v>
      </c>
      <c r="C54" s="61"/>
      <c r="D54" s="61"/>
      <c r="E54" s="117"/>
      <c r="F54" s="305"/>
      <c r="G54" s="305"/>
      <c r="H54" s="305"/>
      <c r="I54" s="61"/>
      <c r="J54" s="305"/>
      <c r="K54" s="305"/>
      <c r="L54" s="305"/>
      <c r="M54" s="305"/>
      <c r="N54" s="305"/>
      <c r="O54" s="305"/>
      <c r="P54" s="305"/>
      <c r="Q54" s="305"/>
      <c r="R54" s="61"/>
      <c r="S54" s="61"/>
      <c r="T54" s="61"/>
      <c r="U54" s="61"/>
      <c r="V54" s="371"/>
      <c r="W54" s="376"/>
      <c r="X54" s="373"/>
      <c r="AB54" s="10"/>
    </row>
    <row r="55" spans="1:29" ht="12.75">
      <c r="A55" s="10" t="s">
        <v>196</v>
      </c>
      <c r="B55" s="306" t="s">
        <v>161</v>
      </c>
      <c r="C55" s="61">
        <v>0</v>
      </c>
      <c r="D55" s="61">
        <v>0</v>
      </c>
      <c r="E55" s="117">
        <v>0</v>
      </c>
      <c r="F55" s="305">
        <v>1930986.2299999981</v>
      </c>
      <c r="G55" s="305">
        <v>82523256.669999614</v>
      </c>
      <c r="H55" s="305">
        <v>0</v>
      </c>
      <c r="I55" s="305"/>
      <c r="J55" s="305"/>
      <c r="K55" s="305"/>
      <c r="L55" s="305"/>
      <c r="M55" s="305"/>
      <c r="N55" s="305"/>
      <c r="O55" s="305"/>
      <c r="P55" s="305"/>
      <c r="Q55" s="305"/>
      <c r="R55" s="61"/>
      <c r="S55" s="61"/>
      <c r="T55" s="61">
        <f t="shared" ref="T55" si="31">SUM(H55:S55)</f>
        <v>0</v>
      </c>
      <c r="U55" s="61">
        <f>SUM(C55:G55)+T55</f>
        <v>84454242.899999619</v>
      </c>
      <c r="V55" s="305">
        <v>7800000</v>
      </c>
      <c r="W55" s="217">
        <f t="shared" ref="W55" si="32">SUM(W52:W52)</f>
        <v>0</v>
      </c>
      <c r="X55" s="308">
        <f>+U55/V55</f>
        <v>10.82746703846149</v>
      </c>
      <c r="AB55" s="10"/>
    </row>
    <row r="56" spans="1:29" ht="12.75" customHeight="1">
      <c r="B56" s="470" t="s">
        <v>201</v>
      </c>
      <c r="C56" s="471">
        <f t="shared" ref="C56:R56" si="33">+C55</f>
        <v>0</v>
      </c>
      <c r="D56" s="471">
        <f t="shared" si="33"/>
        <v>0</v>
      </c>
      <c r="E56" s="471">
        <f t="shared" si="33"/>
        <v>0</v>
      </c>
      <c r="F56" s="471">
        <f t="shared" si="33"/>
        <v>1930986.2299999981</v>
      </c>
      <c r="G56" s="471">
        <v>82523256.669999614</v>
      </c>
      <c r="H56" s="471">
        <f t="shared" si="33"/>
        <v>0</v>
      </c>
      <c r="I56" s="471">
        <f t="shared" si="33"/>
        <v>0</v>
      </c>
      <c r="J56" s="471">
        <f t="shared" si="33"/>
        <v>0</v>
      </c>
      <c r="K56" s="471">
        <f t="shared" si="33"/>
        <v>0</v>
      </c>
      <c r="L56" s="471">
        <f t="shared" si="33"/>
        <v>0</v>
      </c>
      <c r="M56" s="471">
        <f t="shared" si="33"/>
        <v>0</v>
      </c>
      <c r="N56" s="471">
        <f t="shared" si="33"/>
        <v>0</v>
      </c>
      <c r="O56" s="471">
        <f t="shared" si="33"/>
        <v>0</v>
      </c>
      <c r="P56" s="471">
        <f t="shared" si="33"/>
        <v>0</v>
      </c>
      <c r="Q56" s="471">
        <f t="shared" si="33"/>
        <v>0</v>
      </c>
      <c r="R56" s="471">
        <f t="shared" si="33"/>
        <v>0</v>
      </c>
      <c r="S56" s="471">
        <f t="shared" ref="S56:V56" si="34">+S55</f>
        <v>0</v>
      </c>
      <c r="T56" s="471">
        <f t="shared" si="34"/>
        <v>0</v>
      </c>
      <c r="U56" s="471">
        <f t="shared" si="34"/>
        <v>84454242.899999619</v>
      </c>
      <c r="V56" s="471">
        <f t="shared" si="34"/>
        <v>7800000</v>
      </c>
      <c r="W56" s="471">
        <f t="shared" ref="W56" si="35">SUM(W53:W53)</f>
        <v>0</v>
      </c>
      <c r="X56" s="472">
        <f>+U56/V56</f>
        <v>10.82746703846149</v>
      </c>
    </row>
    <row r="57" spans="1:29" ht="7.5" customHeight="1">
      <c r="B57" s="312"/>
      <c r="C57" s="61"/>
      <c r="D57" s="305"/>
      <c r="E57" s="583"/>
      <c r="F57" s="583"/>
      <c r="G57" s="583"/>
      <c r="H57" s="371"/>
      <c r="I57" s="371"/>
      <c r="J57" s="372"/>
      <c r="K57" s="305"/>
      <c r="L57" s="305"/>
      <c r="M57" s="305"/>
      <c r="N57" s="305"/>
      <c r="O57" s="305"/>
      <c r="P57" s="305"/>
      <c r="Q57" s="305"/>
      <c r="R57" s="305"/>
      <c r="S57" s="117"/>
      <c r="T57" s="371"/>
      <c r="U57" s="372"/>
      <c r="V57" s="61"/>
      <c r="W57" s="305"/>
      <c r="X57" s="308"/>
    </row>
    <row r="58" spans="1:29" ht="7.5" customHeight="1">
      <c r="B58" s="312"/>
      <c r="C58" s="61"/>
      <c r="D58" s="305"/>
      <c r="E58" s="583"/>
      <c r="F58" s="312"/>
      <c r="G58" s="312"/>
      <c r="H58" s="312"/>
      <c r="I58" s="305"/>
      <c r="J58" s="61"/>
      <c r="K58" s="305"/>
      <c r="L58" s="305"/>
      <c r="M58" s="305"/>
      <c r="N58" s="305"/>
      <c r="O58" s="305"/>
      <c r="P58" s="305"/>
      <c r="Q58" s="305"/>
      <c r="R58" s="305"/>
      <c r="S58" s="117"/>
      <c r="T58" s="217"/>
      <c r="U58" s="61"/>
      <c r="V58" s="61"/>
      <c r="W58" s="305"/>
      <c r="X58" s="308"/>
    </row>
    <row r="59" spans="1:29" ht="48">
      <c r="B59" s="378" t="s">
        <v>202</v>
      </c>
      <c r="C59" s="371">
        <v>1992495.07</v>
      </c>
      <c r="D59" s="305">
        <v>1911817.22</v>
      </c>
      <c r="E59" s="583">
        <v>1742047.9999999998</v>
      </c>
      <c r="F59" s="471">
        <v>588503.49</v>
      </c>
      <c r="G59" s="471">
        <v>529918.26</v>
      </c>
      <c r="H59" s="471">
        <v>0</v>
      </c>
      <c r="I59" s="471"/>
      <c r="J59" s="471"/>
      <c r="K59" s="471"/>
      <c r="L59" s="471"/>
      <c r="M59" s="471"/>
      <c r="N59" s="471"/>
      <c r="O59" s="471"/>
      <c r="P59" s="471"/>
      <c r="Q59" s="471"/>
      <c r="R59" s="471"/>
      <c r="S59" s="471"/>
      <c r="T59" s="61">
        <f t="shared" ref="T59" si="36">SUM(H59:S59)</f>
        <v>0</v>
      </c>
      <c r="U59" s="471">
        <f>SUM(C59:G59)+T59</f>
        <v>6764782.04</v>
      </c>
      <c r="V59" s="372">
        <v>0</v>
      </c>
      <c r="W59" s="371">
        <f>SUM(W53:W53)</f>
        <v>0</v>
      </c>
      <c r="X59" s="376">
        <v>0</v>
      </c>
    </row>
    <row r="60" spans="1:29" ht="15" customHeight="1">
      <c r="B60" s="473" t="s">
        <v>203</v>
      </c>
      <c r="C60" s="471">
        <f t="shared" ref="C60" si="37">+C11+C16+C21+C26+C32+C37+C45+C52+C59</f>
        <v>24879207.57</v>
      </c>
      <c r="D60" s="471">
        <f t="shared" ref="D60" si="38">SUM(D59,D52,D45,D37,D32,D26,D21,D16,D11)</f>
        <v>22875859.319999997</v>
      </c>
      <c r="E60" s="471">
        <v>22026813.380000036</v>
      </c>
      <c r="F60" s="471">
        <f>F11+F16+F21+F26+F32+F37+F45+F52+F59+F56</f>
        <v>26291042.349999994</v>
      </c>
      <c r="G60" s="471">
        <v>115179967.92999962</v>
      </c>
      <c r="H60" s="471">
        <f t="shared" ref="H60:U60" si="39">H11+H16+H21+H26+H32+H37+H45+H52+H59+H56</f>
        <v>2887211.61</v>
      </c>
      <c r="I60" s="471">
        <f t="shared" si="39"/>
        <v>0</v>
      </c>
      <c r="J60" s="471">
        <f>J11+J16+J21+J26+J32+J37+J45+J52+J59+J56</f>
        <v>0</v>
      </c>
      <c r="K60" s="471">
        <f t="shared" si="39"/>
        <v>0</v>
      </c>
      <c r="L60" s="471">
        <f t="shared" si="39"/>
        <v>0</v>
      </c>
      <c r="M60" s="471">
        <f t="shared" si="39"/>
        <v>0</v>
      </c>
      <c r="N60" s="471">
        <f t="shared" si="39"/>
        <v>0</v>
      </c>
      <c r="O60" s="471">
        <f t="shared" si="39"/>
        <v>0</v>
      </c>
      <c r="P60" s="471">
        <f t="shared" si="39"/>
        <v>0</v>
      </c>
      <c r="Q60" s="471">
        <f t="shared" si="39"/>
        <v>0</v>
      </c>
      <c r="R60" s="471">
        <f t="shared" si="39"/>
        <v>0</v>
      </c>
      <c r="S60" s="471">
        <f t="shared" si="39"/>
        <v>0</v>
      </c>
      <c r="T60" s="471">
        <f t="shared" si="39"/>
        <v>2887211.61</v>
      </c>
      <c r="U60" s="471">
        <f t="shared" si="39"/>
        <v>214140102.15999967</v>
      </c>
      <c r="V60" s="375">
        <f>V11+V16+V21+V26+V32+V37+V45+V52+V59+V56</f>
        <v>392072000</v>
      </c>
      <c r="W60" s="471">
        <f>W11+W16+W21+W26+W32+W37+W45+++W52+++W59</f>
        <v>0</v>
      </c>
      <c r="X60" s="472">
        <f>+U60/V60</f>
        <v>0.54617545287600155</v>
      </c>
    </row>
    <row r="61" spans="1:29" ht="8.25" customHeight="1" thickBot="1">
      <c r="B61" s="379"/>
      <c r="C61" s="583"/>
      <c r="D61" s="117"/>
      <c r="E61" s="117"/>
      <c r="F61" s="117"/>
      <c r="G61" s="117"/>
      <c r="H61" s="117"/>
      <c r="I61" s="117"/>
      <c r="J61" s="117"/>
      <c r="K61" s="117"/>
      <c r="L61" s="117"/>
      <c r="M61" s="117"/>
      <c r="N61" s="117"/>
      <c r="O61" s="117"/>
      <c r="P61" s="117"/>
      <c r="Q61" s="117"/>
      <c r="R61" s="117"/>
      <c r="S61" s="117"/>
      <c r="T61" s="117"/>
      <c r="U61" s="117"/>
      <c r="V61" s="117"/>
      <c r="W61" s="117"/>
      <c r="X61" s="117"/>
    </row>
    <row r="62" spans="1:29" ht="24.75" thickBot="1">
      <c r="B62" s="205" t="s">
        <v>176</v>
      </c>
      <c r="C62" s="206">
        <v>0</v>
      </c>
      <c r="D62" s="206">
        <v>0</v>
      </c>
      <c r="E62" s="117"/>
      <c r="F62" s="117"/>
      <c r="G62" s="117"/>
      <c r="I62" s="117"/>
      <c r="J62" s="117"/>
      <c r="K62" s="117"/>
      <c r="L62" s="117"/>
      <c r="M62" s="117"/>
      <c r="N62" s="117"/>
      <c r="S62" s="117"/>
      <c r="T62" s="117"/>
      <c r="U62" s="117"/>
      <c r="V62" s="117"/>
      <c r="W62" s="117"/>
      <c r="X62" s="117"/>
    </row>
    <row r="63" spans="1:29" ht="6.6" customHeight="1">
      <c r="B63" s="43"/>
      <c r="C63" s="43"/>
      <c r="D63" s="43"/>
      <c r="E63" s="43"/>
      <c r="F63" s="43"/>
      <c r="G63" s="43"/>
      <c r="H63" s="117"/>
      <c r="I63" s="117"/>
      <c r="J63" s="117"/>
      <c r="K63" s="117"/>
      <c r="L63" s="117"/>
      <c r="M63" s="117"/>
      <c r="N63" s="117"/>
      <c r="O63" s="117"/>
      <c r="P63" s="117"/>
      <c r="Q63" s="117"/>
      <c r="R63" s="117"/>
      <c r="S63" s="117"/>
      <c r="T63" s="117"/>
      <c r="U63" s="117"/>
      <c r="V63" s="117"/>
      <c r="W63" s="117"/>
      <c r="X63" s="117"/>
    </row>
    <row r="64" spans="1:29" s="51" customFormat="1" ht="19.350000000000001" customHeight="1">
      <c r="A64" s="98"/>
      <c r="B64" s="652" t="s">
        <v>204</v>
      </c>
      <c r="C64" s="652"/>
      <c r="D64" s="652"/>
      <c r="E64" s="652"/>
      <c r="F64" s="652"/>
      <c r="G64" s="652"/>
      <c r="H64" s="614"/>
      <c r="I64" s="614"/>
      <c r="J64" s="614"/>
      <c r="K64" s="614"/>
      <c r="L64" s="614"/>
      <c r="M64" s="614"/>
      <c r="N64" s="614"/>
      <c r="O64" s="614"/>
      <c r="P64" s="614"/>
      <c r="Q64" s="614"/>
      <c r="R64" s="614"/>
      <c r="S64" s="614"/>
      <c r="T64" s="614"/>
      <c r="U64" s="614"/>
      <c r="V64" s="614"/>
      <c r="W64" s="614"/>
      <c r="X64" s="614"/>
    </row>
    <row r="65" spans="1:24" s="51" customFormat="1" ht="30" customHeight="1">
      <c r="A65" s="98"/>
      <c r="B65" s="653" t="s">
        <v>205</v>
      </c>
      <c r="C65" s="653"/>
      <c r="D65" s="653"/>
      <c r="E65" s="653"/>
      <c r="F65" s="653"/>
      <c r="G65" s="653"/>
      <c r="H65" s="653"/>
      <c r="I65" s="653"/>
      <c r="J65" s="653"/>
      <c r="K65" s="653"/>
      <c r="L65" s="653"/>
      <c r="M65" s="653"/>
      <c r="N65" s="653"/>
      <c r="O65" s="653"/>
      <c r="P65" s="653"/>
      <c r="Q65" s="653"/>
      <c r="R65" s="653"/>
      <c r="S65" s="653"/>
      <c r="T65" s="653"/>
      <c r="U65" s="653"/>
      <c r="V65" s="653"/>
      <c r="W65" s="653"/>
      <c r="X65" s="653"/>
    </row>
    <row r="66" spans="1:24" s="51" customFormat="1" ht="13.5" customHeight="1">
      <c r="A66" s="98"/>
      <c r="B66" s="654" t="s">
        <v>206</v>
      </c>
      <c r="C66" s="654"/>
      <c r="D66" s="654"/>
      <c r="E66" s="654"/>
      <c r="F66" s="654"/>
      <c r="G66" s="654"/>
      <c r="H66" s="654"/>
      <c r="I66" s="654"/>
      <c r="J66" s="654"/>
      <c r="K66" s="654"/>
      <c r="L66" s="654"/>
      <c r="M66" s="654"/>
      <c r="N66" s="654"/>
      <c r="O66" s="654"/>
      <c r="P66" s="654"/>
      <c r="Q66" s="654"/>
      <c r="R66" s="654"/>
      <c r="S66" s="654"/>
      <c r="T66" s="654"/>
      <c r="U66" s="654"/>
      <c r="V66" s="655"/>
      <c r="W66" s="655"/>
      <c r="X66" s="655"/>
    </row>
    <row r="67" spans="1:24" ht="15" customHeight="1">
      <c r="A67" s="99"/>
      <c r="B67" s="648"/>
      <c r="C67" s="648"/>
      <c r="D67" s="648"/>
      <c r="E67" s="648"/>
      <c r="F67" s="648"/>
      <c r="G67" s="648"/>
      <c r="H67" s="648"/>
      <c r="I67" s="648"/>
      <c r="J67" s="648"/>
      <c r="K67" s="648"/>
      <c r="L67" s="648"/>
      <c r="M67" s="648"/>
      <c r="N67" s="648"/>
      <c r="O67" s="648"/>
      <c r="P67" s="648"/>
      <c r="Q67" s="648"/>
      <c r="R67" s="648"/>
      <c r="S67" s="648"/>
      <c r="T67" s="648"/>
      <c r="U67" s="648"/>
      <c r="V67" s="622"/>
      <c r="W67" s="622"/>
      <c r="X67" s="622"/>
    </row>
    <row r="68" spans="1:24" ht="15" customHeight="1">
      <c r="B68" s="649" t="s">
        <v>207</v>
      </c>
      <c r="C68" s="650"/>
      <c r="D68" s="650"/>
      <c r="E68" s="650"/>
      <c r="F68" s="650"/>
      <c r="G68" s="650"/>
      <c r="H68" s="650"/>
      <c r="I68" s="650"/>
      <c r="J68" s="650"/>
      <c r="K68" s="650"/>
      <c r="L68" s="650"/>
      <c r="M68" s="650"/>
      <c r="N68" s="650"/>
      <c r="O68" s="650"/>
      <c r="P68" s="650"/>
      <c r="Q68" s="650"/>
      <c r="R68" s="650"/>
      <c r="S68" s="650"/>
      <c r="T68" s="650"/>
      <c r="U68" s="650"/>
      <c r="V68" s="650"/>
      <c r="W68" s="650"/>
      <c r="X68" s="650"/>
    </row>
    <row r="69" spans="1:24" ht="11.85" customHeight="1">
      <c r="B69" s="651"/>
      <c r="C69" s="651"/>
      <c r="D69" s="651"/>
      <c r="E69" s="651"/>
      <c r="F69" s="651"/>
      <c r="G69" s="651"/>
      <c r="H69" s="651"/>
      <c r="I69" s="651"/>
      <c r="J69" s="651"/>
      <c r="K69" s="651"/>
      <c r="L69" s="651"/>
      <c r="M69" s="651"/>
      <c r="N69" s="651"/>
      <c r="O69" s="651"/>
      <c r="P69" s="651"/>
      <c r="Q69" s="651"/>
      <c r="R69" s="651"/>
      <c r="S69" s="651"/>
      <c r="T69" s="651"/>
      <c r="U69" s="271"/>
      <c r="V69" s="59"/>
      <c r="W69" s="59"/>
      <c r="X69" s="59"/>
    </row>
    <row r="70" spans="1:24">
      <c r="B70" s="651"/>
      <c r="C70" s="651"/>
      <c r="D70" s="651"/>
      <c r="E70" s="651"/>
      <c r="F70" s="651"/>
      <c r="G70" s="651"/>
      <c r="H70" s="651"/>
      <c r="I70" s="651"/>
      <c r="J70" s="651"/>
      <c r="K70" s="651"/>
      <c r="L70" s="651"/>
      <c r="M70" s="651"/>
      <c r="N70" s="651"/>
      <c r="O70" s="651"/>
      <c r="P70" s="651"/>
      <c r="Q70" s="651"/>
      <c r="R70" s="651"/>
      <c r="S70" s="651"/>
      <c r="T70" s="651"/>
      <c r="U70" s="271"/>
      <c r="V70" s="59"/>
      <c r="W70" s="59"/>
      <c r="X70" s="59"/>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January 2023</oddHeader>
    <oddFooter>&amp;L&amp;F&amp;R&amp;A&amp;C&amp;"Calibri"&amp;11&amp;K0000007a of 11</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 zoomScale="90" zoomScaleNormal="70" zoomScalePageLayoutView="90" workbookViewId="0">
      <selection activeCell="B66" sqref="B66:O66"/>
    </sheetView>
  </sheetViews>
  <sheetFormatPr defaultRowHeight="12"/>
  <cols>
    <col min="1" max="1" width="9.140625" style="1" hidden="1" customWidth="1"/>
    <col min="2" max="2" width="55" style="1" customWidth="1"/>
    <col min="3" max="3" width="12" style="86" customWidth="1"/>
    <col min="4" max="4" width="11.42578125" style="86" bestFit="1" customWidth="1"/>
    <col min="5" max="5" width="11.42578125" style="92" customWidth="1"/>
    <col min="6" max="6" width="12.140625" style="92" customWidth="1"/>
    <col min="7" max="7" width="11.5703125" style="92" customWidth="1"/>
    <col min="8" max="8" width="10.5703125" style="92" customWidth="1"/>
    <col min="9" max="9" width="10.85546875" style="92" customWidth="1"/>
    <col min="10" max="10" width="11.42578125" style="92" customWidth="1"/>
    <col min="11" max="11" width="10.5703125" style="92" customWidth="1"/>
    <col min="12" max="12" width="11.140625" style="92" customWidth="1"/>
    <col min="13" max="14" width="10.5703125" style="92" customWidth="1"/>
    <col min="15" max="15" width="14.42578125" style="92"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101" customFormat="1" ht="18">
      <c r="B1" s="102"/>
      <c r="C1" s="103"/>
      <c r="D1" s="103"/>
      <c r="E1" s="103"/>
      <c r="F1" s="103"/>
      <c r="G1" s="103"/>
      <c r="H1" s="103"/>
      <c r="I1" s="104"/>
      <c r="J1" s="103"/>
      <c r="K1" s="103"/>
      <c r="L1" s="103"/>
      <c r="M1" s="103"/>
      <c r="N1" s="103"/>
      <c r="O1" s="103"/>
    </row>
    <row r="2" spans="1:20" ht="5.25" customHeight="1">
      <c r="E2" s="86"/>
      <c r="F2" s="86"/>
      <c r="G2" s="86"/>
      <c r="H2" s="86"/>
      <c r="I2" s="86"/>
      <c r="J2" s="86"/>
      <c r="K2" s="86"/>
      <c r="L2" s="86"/>
      <c r="M2" s="86"/>
      <c r="N2" s="86"/>
      <c r="O2" s="86"/>
    </row>
    <row r="3" spans="1:20" ht="5.0999999999999996" hidden="1" customHeight="1">
      <c r="B3" s="3"/>
      <c r="C3" s="87"/>
      <c r="D3" s="87"/>
      <c r="E3" s="87"/>
      <c r="F3" s="87"/>
      <c r="G3" s="87"/>
      <c r="H3" s="87"/>
      <c r="I3" s="87"/>
      <c r="J3" s="87"/>
      <c r="K3" s="87"/>
      <c r="L3" s="87"/>
      <c r="M3" s="87"/>
      <c r="N3" s="86"/>
      <c r="O3" s="86"/>
    </row>
    <row r="4" spans="1:20" s="4" customFormat="1" ht="5.0999999999999996" hidden="1" customHeight="1">
      <c r="A4" s="1"/>
      <c r="B4" s="7"/>
      <c r="C4" s="380"/>
      <c r="D4" s="380"/>
      <c r="E4" s="86"/>
      <c r="F4" s="86"/>
      <c r="G4" s="86"/>
      <c r="H4" s="86"/>
      <c r="I4" s="86"/>
      <c r="J4" s="86"/>
      <c r="K4" s="86"/>
      <c r="L4" s="86"/>
      <c r="M4" s="86"/>
      <c r="N4" s="380"/>
      <c r="O4" s="380"/>
    </row>
    <row r="5" spans="1:20" ht="50.25" customHeight="1">
      <c r="B5" s="381" t="s">
        <v>208</v>
      </c>
      <c r="C5" s="474" t="s">
        <v>8</v>
      </c>
      <c r="D5" s="474" t="s">
        <v>9</v>
      </c>
      <c r="E5" s="474" t="s">
        <v>10</v>
      </c>
      <c r="F5" s="474" t="s">
        <v>11</v>
      </c>
      <c r="G5" s="474" t="s">
        <v>12</v>
      </c>
      <c r="H5" s="475" t="s">
        <v>13</v>
      </c>
      <c r="I5" s="474" t="s">
        <v>42</v>
      </c>
      <c r="J5" s="474" t="s">
        <v>43</v>
      </c>
      <c r="K5" s="474" t="s">
        <v>44</v>
      </c>
      <c r="L5" s="474" t="s">
        <v>45</v>
      </c>
      <c r="M5" s="474" t="s">
        <v>46</v>
      </c>
      <c r="N5" s="382" t="s">
        <v>47</v>
      </c>
      <c r="O5" s="383" t="s">
        <v>209</v>
      </c>
    </row>
    <row r="6" spans="1:20">
      <c r="B6" s="584" t="s">
        <v>210</v>
      </c>
      <c r="C6" s="318"/>
      <c r="D6" s="318"/>
      <c r="E6" s="318"/>
      <c r="F6" s="318"/>
      <c r="G6" s="318"/>
      <c r="H6" s="318"/>
      <c r="I6" s="318"/>
      <c r="J6" s="318"/>
      <c r="K6" s="318"/>
      <c r="L6" s="318"/>
      <c r="M6" s="318"/>
      <c r="N6" s="384"/>
      <c r="O6" s="385"/>
    </row>
    <row r="7" spans="1:20" ht="12.75">
      <c r="A7" s="10" t="s">
        <v>134</v>
      </c>
      <c r="B7" s="585" t="s">
        <v>136</v>
      </c>
      <c r="C7" s="318">
        <v>0</v>
      </c>
      <c r="D7" s="318"/>
      <c r="E7" s="318"/>
      <c r="F7" s="318"/>
      <c r="G7" s="318"/>
      <c r="H7" s="318"/>
      <c r="I7" s="318"/>
      <c r="J7" s="318"/>
      <c r="K7" s="318"/>
      <c r="L7" s="318"/>
      <c r="M7" s="318"/>
      <c r="N7" s="318"/>
      <c r="O7" s="318">
        <f>SUM(C7:N7)</f>
        <v>0</v>
      </c>
      <c r="T7" s="10"/>
    </row>
    <row r="8" spans="1:20" ht="24">
      <c r="A8" s="10" t="s">
        <v>137</v>
      </c>
      <c r="B8" s="586" t="s">
        <v>211</v>
      </c>
      <c r="C8" s="318">
        <v>0</v>
      </c>
      <c r="D8" s="318"/>
      <c r="E8" s="318"/>
      <c r="F8" s="318"/>
      <c r="G8" s="318"/>
      <c r="H8" s="318"/>
      <c r="I8" s="318"/>
      <c r="J8" s="318"/>
      <c r="K8" s="318"/>
      <c r="L8" s="318"/>
      <c r="M8" s="318"/>
      <c r="N8" s="318"/>
      <c r="O8" s="319">
        <f>SUM(C8:N8)</f>
        <v>0</v>
      </c>
      <c r="T8" s="10"/>
    </row>
    <row r="9" spans="1:20" s="13" customFormat="1" ht="12.75">
      <c r="A9" s="45"/>
      <c r="B9" s="386" t="s">
        <v>139</v>
      </c>
      <c r="C9" s="476">
        <v>0</v>
      </c>
      <c r="D9" s="476"/>
      <c r="E9" s="476"/>
      <c r="F9" s="476"/>
      <c r="G9" s="476"/>
      <c r="H9" s="476"/>
      <c r="I9" s="476"/>
      <c r="J9" s="476"/>
      <c r="K9" s="476"/>
      <c r="L9" s="476"/>
      <c r="M9" s="476"/>
      <c r="N9" s="476"/>
      <c r="O9" s="476">
        <f t="shared" ref="O9" si="0">SUM(O7:O8)</f>
        <v>0</v>
      </c>
      <c r="T9" s="45"/>
    </row>
    <row r="10" spans="1:20" ht="3.75" customHeight="1">
      <c r="A10" s="10"/>
      <c r="B10" s="580"/>
      <c r="C10" s="318"/>
      <c r="D10" s="318"/>
      <c r="E10" s="318"/>
      <c r="F10" s="318"/>
      <c r="G10" s="318"/>
      <c r="H10" s="318"/>
      <c r="I10" s="318"/>
      <c r="J10" s="318"/>
      <c r="K10" s="318"/>
      <c r="L10" s="318"/>
      <c r="M10" s="318"/>
      <c r="N10" s="318"/>
      <c r="O10" s="387"/>
      <c r="T10" s="10"/>
    </row>
    <row r="11" spans="1:20" ht="12.75">
      <c r="A11" s="10"/>
      <c r="B11" s="584" t="s">
        <v>212</v>
      </c>
      <c r="C11" s="318"/>
      <c r="D11" s="318"/>
      <c r="E11" s="318"/>
      <c r="F11" s="318"/>
      <c r="G11" s="318"/>
      <c r="H11" s="318"/>
      <c r="I11" s="318"/>
      <c r="J11" s="318"/>
      <c r="K11" s="318"/>
      <c r="L11" s="318"/>
      <c r="M11" s="318"/>
      <c r="N11" s="318"/>
      <c r="O11" s="318"/>
      <c r="T11" s="10"/>
    </row>
    <row r="12" spans="1:20" ht="12.75">
      <c r="A12" s="10" t="s">
        <v>142</v>
      </c>
      <c r="B12" s="585" t="s">
        <v>138</v>
      </c>
      <c r="C12" s="318">
        <v>0</v>
      </c>
      <c r="D12" s="318"/>
      <c r="E12" s="318"/>
      <c r="F12" s="318"/>
      <c r="G12" s="318"/>
      <c r="H12" s="318"/>
      <c r="I12" s="318"/>
      <c r="J12" s="318"/>
      <c r="K12" s="318"/>
      <c r="L12" s="318"/>
      <c r="M12" s="318"/>
      <c r="N12" s="318"/>
      <c r="O12" s="318">
        <f>SUM(C12:N12)</f>
        <v>0</v>
      </c>
      <c r="T12" s="10"/>
    </row>
    <row r="13" spans="1:20" ht="13.5">
      <c r="A13" s="10"/>
      <c r="B13" s="585" t="s">
        <v>213</v>
      </c>
      <c r="C13" s="318">
        <v>0</v>
      </c>
      <c r="D13" s="318"/>
      <c r="E13" s="318"/>
      <c r="F13" s="318"/>
      <c r="G13" s="318"/>
      <c r="H13" s="318"/>
      <c r="I13" s="318"/>
      <c r="J13" s="318"/>
      <c r="K13" s="318"/>
      <c r="L13" s="318"/>
      <c r="M13" s="318"/>
      <c r="N13" s="318"/>
      <c r="O13" s="318">
        <f>SUM(C13:N13)</f>
        <v>0</v>
      </c>
      <c r="T13" s="10"/>
    </row>
    <row r="14" spans="1:20" s="13" customFormat="1" ht="12.75">
      <c r="A14" s="45"/>
      <c r="B14" s="386" t="s">
        <v>144</v>
      </c>
      <c r="C14" s="476">
        <v>0</v>
      </c>
      <c r="D14" s="476"/>
      <c r="E14" s="476"/>
      <c r="F14" s="476"/>
      <c r="G14" s="476"/>
      <c r="H14" s="476"/>
      <c r="I14" s="476"/>
      <c r="J14" s="476"/>
      <c r="K14" s="476"/>
      <c r="L14" s="476"/>
      <c r="M14" s="476"/>
      <c r="N14" s="476"/>
      <c r="O14" s="476">
        <f t="shared" ref="O14" si="1">SUM(O12:O13)</f>
        <v>0</v>
      </c>
      <c r="T14" s="45"/>
    </row>
    <row r="15" spans="1:20" ht="5.0999999999999996" customHeight="1">
      <c r="A15" s="10"/>
      <c r="B15" s="582"/>
      <c r="C15" s="318"/>
      <c r="D15" s="318"/>
      <c r="E15" s="318"/>
      <c r="F15" s="318"/>
      <c r="G15" s="318"/>
      <c r="H15" s="318"/>
      <c r="I15" s="318"/>
      <c r="J15" s="318"/>
      <c r="K15" s="318"/>
      <c r="L15" s="318"/>
      <c r="M15" s="318"/>
      <c r="N15" s="318"/>
      <c r="O15" s="318"/>
      <c r="T15" s="10"/>
    </row>
    <row r="16" spans="1:20" ht="12.75">
      <c r="A16" s="10"/>
      <c r="B16" s="582" t="s">
        <v>214</v>
      </c>
      <c r="C16" s="318"/>
      <c r="D16" s="318"/>
      <c r="E16" s="318"/>
      <c r="F16" s="318"/>
      <c r="G16" s="318"/>
      <c r="H16" s="318"/>
      <c r="I16" s="318"/>
      <c r="J16" s="318"/>
      <c r="K16" s="318"/>
      <c r="L16" s="318"/>
      <c r="M16" s="318"/>
      <c r="N16" s="318"/>
      <c r="O16" s="318"/>
      <c r="T16" s="10"/>
    </row>
    <row r="17" spans="1:20" ht="12.75">
      <c r="A17" s="10" t="s">
        <v>147</v>
      </c>
      <c r="B17" s="585" t="s">
        <v>215</v>
      </c>
      <c r="C17" s="318">
        <v>0</v>
      </c>
      <c r="D17" s="318"/>
      <c r="E17" s="318"/>
      <c r="F17" s="318"/>
      <c r="G17" s="318"/>
      <c r="H17" s="318"/>
      <c r="I17" s="318"/>
      <c r="J17" s="318"/>
      <c r="K17" s="318"/>
      <c r="L17" s="318"/>
      <c r="M17" s="318"/>
      <c r="N17" s="318"/>
      <c r="O17" s="318">
        <f>SUM(C17:N17)</f>
        <v>0</v>
      </c>
      <c r="T17" s="10"/>
    </row>
    <row r="18" spans="1:20" s="13" customFormat="1" ht="12.75">
      <c r="A18" s="45"/>
      <c r="B18" s="386" t="s">
        <v>149</v>
      </c>
      <c r="C18" s="476">
        <v>0</v>
      </c>
      <c r="D18" s="476"/>
      <c r="E18" s="476"/>
      <c r="F18" s="476"/>
      <c r="G18" s="476"/>
      <c r="H18" s="476"/>
      <c r="I18" s="476"/>
      <c r="J18" s="476"/>
      <c r="K18" s="476"/>
      <c r="L18" s="476"/>
      <c r="M18" s="476"/>
      <c r="N18" s="476"/>
      <c r="O18" s="476">
        <f t="shared" ref="O18" si="2">O17</f>
        <v>0</v>
      </c>
      <c r="T18" s="45"/>
    </row>
    <row r="19" spans="1:20" ht="3" customHeight="1">
      <c r="A19" s="10"/>
      <c r="B19" s="585"/>
      <c r="C19" s="318"/>
      <c r="D19" s="318"/>
      <c r="E19" s="318"/>
      <c r="F19" s="318"/>
      <c r="G19" s="318"/>
      <c r="H19" s="318"/>
      <c r="I19" s="318"/>
      <c r="J19" s="318"/>
      <c r="K19" s="318"/>
      <c r="L19" s="318"/>
      <c r="M19" s="318"/>
      <c r="N19" s="318"/>
      <c r="O19" s="318"/>
      <c r="T19" s="10"/>
    </row>
    <row r="20" spans="1:20" ht="12.75">
      <c r="A20" s="10"/>
      <c r="B20" s="584" t="s">
        <v>150</v>
      </c>
      <c r="C20" s="318"/>
      <c r="D20" s="318"/>
      <c r="E20" s="318"/>
      <c r="F20" s="318"/>
      <c r="G20" s="318"/>
      <c r="H20" s="318"/>
      <c r="I20" s="318"/>
      <c r="J20" s="318"/>
      <c r="K20" s="318"/>
      <c r="L20" s="318"/>
      <c r="M20" s="318"/>
      <c r="N20" s="318"/>
      <c r="O20" s="318"/>
      <c r="T20" s="10"/>
    </row>
    <row r="21" spans="1:20" s="90" customFormat="1" ht="12.75">
      <c r="A21" s="89" t="s">
        <v>151</v>
      </c>
      <c r="B21" s="585" t="s">
        <v>152</v>
      </c>
      <c r="C21" s="318">
        <v>0</v>
      </c>
      <c r="D21" s="318"/>
      <c r="E21" s="318"/>
      <c r="F21" s="318"/>
      <c r="G21" s="318"/>
      <c r="H21" s="318"/>
      <c r="I21" s="318"/>
      <c r="J21" s="318"/>
      <c r="K21" s="318"/>
      <c r="L21" s="318"/>
      <c r="M21" s="318"/>
      <c r="N21" s="318"/>
      <c r="O21" s="318">
        <f>SUM(C21:N21)</f>
        <v>0</v>
      </c>
      <c r="T21" s="89"/>
    </row>
    <row r="22" spans="1:20" ht="12.75">
      <c r="A22" s="10" t="s">
        <v>153</v>
      </c>
      <c r="B22" s="585" t="s">
        <v>154</v>
      </c>
      <c r="C22" s="318">
        <v>0</v>
      </c>
      <c r="D22" s="318"/>
      <c r="E22" s="318"/>
      <c r="F22" s="318"/>
      <c r="G22" s="318"/>
      <c r="H22" s="318"/>
      <c r="I22" s="318"/>
      <c r="J22" s="318"/>
      <c r="K22" s="318"/>
      <c r="L22" s="318"/>
      <c r="M22" s="318"/>
      <c r="N22" s="318"/>
      <c r="O22" s="318">
        <f>SUM(C22:N22)</f>
        <v>0</v>
      </c>
      <c r="T22" s="10"/>
    </row>
    <row r="23" spans="1:20" s="13" customFormat="1" ht="12.75">
      <c r="A23" s="45"/>
      <c r="B23" s="386" t="s">
        <v>157</v>
      </c>
      <c r="C23" s="476">
        <v>0</v>
      </c>
      <c r="D23" s="476"/>
      <c r="E23" s="476"/>
      <c r="F23" s="476"/>
      <c r="G23" s="476"/>
      <c r="H23" s="476"/>
      <c r="I23" s="476"/>
      <c r="J23" s="476"/>
      <c r="K23" s="476"/>
      <c r="L23" s="476"/>
      <c r="M23" s="476"/>
      <c r="N23" s="476"/>
      <c r="O23" s="476">
        <f t="shared" ref="O23" si="3">SUM(O21:O22)</f>
        <v>0</v>
      </c>
      <c r="T23" s="45"/>
    </row>
    <row r="24" spans="1:20" ht="3" customHeight="1">
      <c r="A24" s="10"/>
      <c r="B24" s="585"/>
      <c r="C24" s="318"/>
      <c r="D24" s="318"/>
      <c r="E24" s="318"/>
      <c r="F24" s="318"/>
      <c r="G24" s="318"/>
      <c r="H24" s="318"/>
      <c r="I24" s="318"/>
      <c r="J24" s="318"/>
      <c r="K24" s="318"/>
      <c r="L24" s="318"/>
      <c r="M24" s="318"/>
      <c r="N24" s="318"/>
      <c r="O24" s="318"/>
      <c r="T24" s="10"/>
    </row>
    <row r="25" spans="1:20" ht="12.75">
      <c r="A25" s="10"/>
      <c r="B25" s="587" t="s">
        <v>216</v>
      </c>
      <c r="C25" s="318"/>
      <c r="D25" s="318"/>
      <c r="E25" s="318"/>
      <c r="F25" s="318"/>
      <c r="G25" s="318"/>
      <c r="H25" s="318"/>
      <c r="I25" s="318"/>
      <c r="J25" s="318"/>
      <c r="K25" s="318"/>
      <c r="L25" s="318"/>
      <c r="M25" s="318"/>
      <c r="N25" s="318"/>
      <c r="O25" s="318"/>
      <c r="T25" s="10"/>
    </row>
    <row r="26" spans="1:20" ht="12.75">
      <c r="A26" s="97"/>
      <c r="B26" s="585" t="s">
        <v>217</v>
      </c>
      <c r="C26" s="318">
        <v>0</v>
      </c>
      <c r="D26" s="318"/>
      <c r="E26" s="318"/>
      <c r="F26" s="318"/>
      <c r="G26" s="318"/>
      <c r="H26" s="318"/>
      <c r="I26" s="318"/>
      <c r="J26" s="318"/>
      <c r="K26" s="318"/>
      <c r="L26" s="318"/>
      <c r="M26" s="318"/>
      <c r="N26" s="318"/>
      <c r="O26" s="318">
        <f t="shared" ref="O26:O27" si="4">SUM(C26:N26)</f>
        <v>0</v>
      </c>
      <c r="T26" s="10"/>
    </row>
    <row r="27" spans="1:20" ht="12.75">
      <c r="A27" s="97"/>
      <c r="B27" s="585" t="s">
        <v>190</v>
      </c>
      <c r="C27" s="318">
        <v>0</v>
      </c>
      <c r="D27" s="318"/>
      <c r="E27" s="318"/>
      <c r="F27" s="318"/>
      <c r="G27" s="318"/>
      <c r="H27" s="318"/>
      <c r="I27" s="318"/>
      <c r="J27" s="318"/>
      <c r="K27" s="318"/>
      <c r="L27" s="318"/>
      <c r="M27" s="318"/>
      <c r="N27" s="318"/>
      <c r="O27" s="318">
        <f t="shared" si="4"/>
        <v>0</v>
      </c>
      <c r="T27" s="10"/>
    </row>
    <row r="28" spans="1:20" s="13" customFormat="1" ht="12.75">
      <c r="A28" s="45"/>
      <c r="B28" s="386" t="s">
        <v>162</v>
      </c>
      <c r="C28" s="476">
        <v>0</v>
      </c>
      <c r="D28" s="476"/>
      <c r="E28" s="476"/>
      <c r="F28" s="476"/>
      <c r="G28" s="476"/>
      <c r="H28" s="476"/>
      <c r="I28" s="476"/>
      <c r="J28" s="476"/>
      <c r="K28" s="476"/>
      <c r="L28" s="476"/>
      <c r="M28" s="476"/>
      <c r="N28" s="476"/>
      <c r="O28" s="476">
        <f t="shared" ref="O28" si="5">SUM(O26:O27)</f>
        <v>0</v>
      </c>
      <c r="T28" s="45"/>
    </row>
    <row r="29" spans="1:20" ht="3" customHeight="1">
      <c r="A29" s="10"/>
      <c r="B29" s="585"/>
      <c r="C29" s="318"/>
      <c r="D29" s="318"/>
      <c r="E29" s="318"/>
      <c r="F29" s="318"/>
      <c r="G29" s="318"/>
      <c r="H29" s="318"/>
      <c r="I29" s="318"/>
      <c r="J29" s="318"/>
      <c r="K29" s="318"/>
      <c r="L29" s="318"/>
      <c r="M29" s="318"/>
      <c r="N29" s="318"/>
      <c r="O29" s="318"/>
      <c r="T29" s="10"/>
    </row>
    <row r="30" spans="1:20" ht="12.75" customHeight="1">
      <c r="A30" s="10"/>
      <c r="B30" s="582" t="s">
        <v>218</v>
      </c>
      <c r="C30" s="318"/>
      <c r="D30" s="318"/>
      <c r="E30" s="318"/>
      <c r="F30" s="318"/>
      <c r="G30" s="318"/>
      <c r="H30" s="318"/>
      <c r="I30" s="318"/>
      <c r="J30" s="318"/>
      <c r="K30" s="318"/>
      <c r="L30" s="318"/>
      <c r="M30" s="318"/>
      <c r="N30" s="318"/>
      <c r="O30" s="318"/>
      <c r="T30" s="10"/>
    </row>
    <row r="31" spans="1:20" ht="12.75">
      <c r="A31" s="97" t="s">
        <v>164</v>
      </c>
      <c r="B31" s="585" t="s">
        <v>219</v>
      </c>
      <c r="C31" s="318">
        <v>0</v>
      </c>
      <c r="D31" s="318"/>
      <c r="E31" s="318"/>
      <c r="F31" s="318"/>
      <c r="G31" s="318"/>
      <c r="H31" s="318"/>
      <c r="I31" s="318"/>
      <c r="J31" s="318"/>
      <c r="K31" s="318"/>
      <c r="L31" s="318"/>
      <c r="M31" s="318"/>
      <c r="N31" s="318"/>
      <c r="O31" s="318">
        <f>SUM(C31:N31)</f>
        <v>0</v>
      </c>
      <c r="T31" s="10"/>
    </row>
    <row r="32" spans="1:20" ht="12.75">
      <c r="A32" s="97"/>
      <c r="B32" s="585" t="s">
        <v>220</v>
      </c>
      <c r="C32" s="318">
        <v>0</v>
      </c>
      <c r="D32" s="318"/>
      <c r="E32" s="318"/>
      <c r="F32" s="318"/>
      <c r="G32" s="318"/>
      <c r="H32" s="318"/>
      <c r="I32" s="318"/>
      <c r="J32" s="318"/>
      <c r="K32" s="318"/>
      <c r="L32" s="318"/>
      <c r="M32" s="318"/>
      <c r="N32" s="318"/>
      <c r="O32" s="105">
        <f>SUM(C32:N32)</f>
        <v>0</v>
      </c>
      <c r="T32" s="10"/>
    </row>
    <row r="33" spans="1:20" s="13" customFormat="1" ht="12.75">
      <c r="A33" s="45"/>
      <c r="B33" s="386" t="s">
        <v>167</v>
      </c>
      <c r="C33" s="476">
        <v>0</v>
      </c>
      <c r="D33" s="476"/>
      <c r="E33" s="476"/>
      <c r="F33" s="476"/>
      <c r="G33" s="476"/>
      <c r="H33" s="476"/>
      <c r="I33" s="476"/>
      <c r="J33" s="476"/>
      <c r="K33" s="476"/>
      <c r="L33" s="476"/>
      <c r="M33" s="476"/>
      <c r="N33" s="476"/>
      <c r="O33" s="476">
        <f t="shared" ref="O33" si="6">SUM(O31:O32)</f>
        <v>0</v>
      </c>
      <c r="T33" s="45"/>
    </row>
    <row r="34" spans="1:20" ht="3" customHeight="1">
      <c r="A34" s="10"/>
      <c r="B34" s="585"/>
      <c r="C34" s="318"/>
      <c r="D34" s="318"/>
      <c r="E34" s="318"/>
      <c r="F34" s="318"/>
      <c r="G34" s="318"/>
      <c r="H34" s="318"/>
      <c r="I34" s="318"/>
      <c r="J34" s="318"/>
      <c r="K34" s="318"/>
      <c r="L34" s="318"/>
      <c r="M34" s="318"/>
      <c r="N34" s="318"/>
      <c r="O34" s="318"/>
      <c r="T34" s="10"/>
    </row>
    <row r="35" spans="1:20" ht="12.75" customHeight="1">
      <c r="A35" s="10"/>
      <c r="B35" s="584" t="s">
        <v>221</v>
      </c>
      <c r="C35" s="318"/>
      <c r="D35" s="318"/>
      <c r="E35" s="318"/>
      <c r="F35" s="318"/>
      <c r="G35" s="318"/>
      <c r="H35" s="318"/>
      <c r="I35" s="318"/>
      <c r="J35" s="318"/>
      <c r="K35" s="318"/>
      <c r="L35" s="318"/>
      <c r="M35" s="318"/>
      <c r="N35" s="318"/>
      <c r="O35" s="318"/>
      <c r="T35" s="10"/>
    </row>
    <row r="36" spans="1:20" s="90" customFormat="1" ht="12.75">
      <c r="A36" s="89" t="s">
        <v>169</v>
      </c>
      <c r="B36" s="585" t="s">
        <v>222</v>
      </c>
      <c r="C36" s="318">
        <v>0</v>
      </c>
      <c r="D36" s="318"/>
      <c r="E36" s="318"/>
      <c r="F36" s="318"/>
      <c r="G36" s="318"/>
      <c r="H36" s="318"/>
      <c r="I36" s="318"/>
      <c r="J36" s="318"/>
      <c r="K36" s="318"/>
      <c r="L36" s="318"/>
      <c r="M36" s="318"/>
      <c r="N36" s="318"/>
      <c r="O36" s="318">
        <f>SUM(C36:N36)</f>
        <v>0</v>
      </c>
      <c r="T36" s="89"/>
    </row>
    <row r="37" spans="1:20" ht="13.5">
      <c r="A37" s="10"/>
      <c r="B37" s="585" t="s">
        <v>223</v>
      </c>
      <c r="C37" s="318">
        <v>0</v>
      </c>
      <c r="D37" s="318"/>
      <c r="E37" s="318"/>
      <c r="F37" s="318"/>
      <c r="G37" s="318"/>
      <c r="H37" s="318"/>
      <c r="I37" s="318"/>
      <c r="J37" s="318"/>
      <c r="K37" s="318"/>
      <c r="L37" s="318"/>
      <c r="M37" s="318"/>
      <c r="N37" s="318"/>
      <c r="O37" s="318">
        <f>SUM(C37:N37)</f>
        <v>0</v>
      </c>
      <c r="T37" s="10"/>
    </row>
    <row r="38" spans="1:20" ht="12.75">
      <c r="A38" s="10" t="s">
        <v>193</v>
      </c>
      <c r="B38" s="585" t="s">
        <v>166</v>
      </c>
      <c r="C38" s="318">
        <v>0</v>
      </c>
      <c r="D38" s="318"/>
      <c r="E38" s="318"/>
      <c r="F38" s="318"/>
      <c r="G38" s="318"/>
      <c r="H38" s="318"/>
      <c r="I38" s="318"/>
      <c r="J38" s="318"/>
      <c r="K38" s="318"/>
      <c r="L38" s="318"/>
      <c r="M38" s="318"/>
      <c r="N38" s="318"/>
      <c r="O38" s="318">
        <f>SUM(C38:N38)</f>
        <v>0</v>
      </c>
      <c r="T38" s="10"/>
    </row>
    <row r="39" spans="1:20" s="13" customFormat="1" ht="12.75">
      <c r="A39" s="45"/>
      <c r="B39" s="386" t="s">
        <v>174</v>
      </c>
      <c r="C39" s="476">
        <f t="shared" ref="C39" si="7">SUM(C36:C38)</f>
        <v>0</v>
      </c>
      <c r="D39" s="476"/>
      <c r="E39" s="476"/>
      <c r="F39" s="476"/>
      <c r="G39" s="476"/>
      <c r="H39" s="476"/>
      <c r="I39" s="476"/>
      <c r="J39" s="476"/>
      <c r="K39" s="476"/>
      <c r="L39" s="476"/>
      <c r="M39" s="476"/>
      <c r="N39" s="476"/>
      <c r="O39" s="476">
        <f t="shared" ref="O39" si="8">SUM(O36:O38)</f>
        <v>0</v>
      </c>
      <c r="T39" s="45"/>
    </row>
    <row r="40" spans="1:20" ht="5.25" customHeight="1">
      <c r="A40" s="10"/>
      <c r="B40" s="585"/>
      <c r="C40" s="320"/>
      <c r="D40" s="320"/>
      <c r="E40" s="320"/>
      <c r="F40" s="320"/>
      <c r="G40" s="320"/>
      <c r="H40" s="320"/>
      <c r="I40" s="320"/>
      <c r="J40" s="320"/>
      <c r="K40" s="320"/>
      <c r="L40" s="320"/>
      <c r="M40" s="320"/>
      <c r="N40" s="384"/>
      <c r="O40" s="318"/>
      <c r="T40" s="10"/>
    </row>
    <row r="41" spans="1:20" ht="12.75">
      <c r="A41" s="10"/>
      <c r="B41" s="584" t="s">
        <v>224</v>
      </c>
      <c r="C41" s="318"/>
      <c r="D41" s="318"/>
      <c r="E41" s="318"/>
      <c r="F41" s="318"/>
      <c r="G41" s="318"/>
      <c r="H41" s="318"/>
      <c r="I41" s="318"/>
      <c r="J41" s="318"/>
      <c r="K41" s="318"/>
      <c r="L41" s="318"/>
      <c r="M41" s="318"/>
      <c r="N41" s="88"/>
      <c r="O41" s="318"/>
      <c r="T41" s="10"/>
    </row>
    <row r="42" spans="1:20" ht="12.75">
      <c r="A42" s="10" t="s">
        <v>225</v>
      </c>
      <c r="B42" s="585" t="s">
        <v>226</v>
      </c>
      <c r="C42" s="318">
        <v>1500</v>
      </c>
      <c r="D42" s="318"/>
      <c r="E42" s="318"/>
      <c r="F42" s="318"/>
      <c r="G42" s="318"/>
      <c r="H42" s="318"/>
      <c r="I42" s="318"/>
      <c r="J42" s="318"/>
      <c r="K42" s="318"/>
      <c r="L42" s="318"/>
      <c r="M42" s="318"/>
      <c r="N42" s="318"/>
      <c r="O42" s="318">
        <f>SUM(C42:N42)</f>
        <v>1500</v>
      </c>
      <c r="T42" s="10"/>
    </row>
    <row r="43" spans="1:20" s="90" customFormat="1" ht="13.5">
      <c r="A43" s="89" t="s">
        <v>227</v>
      </c>
      <c r="B43" s="585" t="s">
        <v>228</v>
      </c>
      <c r="C43" s="318">
        <v>0</v>
      </c>
      <c r="D43" s="318"/>
      <c r="E43" s="318"/>
      <c r="F43" s="318"/>
      <c r="G43" s="318"/>
      <c r="H43" s="318"/>
      <c r="I43" s="318"/>
      <c r="J43" s="318"/>
      <c r="K43" s="318"/>
      <c r="L43" s="318"/>
      <c r="M43" s="318"/>
      <c r="N43" s="318"/>
      <c r="O43" s="318">
        <f>SUM(C43:N43)</f>
        <v>0</v>
      </c>
      <c r="T43" s="89"/>
    </row>
    <row r="44" spans="1:20" ht="12.75">
      <c r="A44" s="10"/>
      <c r="B44" s="585" t="s">
        <v>229</v>
      </c>
      <c r="C44" s="318">
        <v>0</v>
      </c>
      <c r="D44" s="318"/>
      <c r="E44" s="318"/>
      <c r="F44" s="318"/>
      <c r="G44" s="318"/>
      <c r="H44" s="318"/>
      <c r="I44" s="318"/>
      <c r="J44" s="318"/>
      <c r="K44" s="318"/>
      <c r="L44" s="318"/>
      <c r="M44" s="318"/>
      <c r="N44" s="318"/>
      <c r="O44" s="318">
        <f>SUM(C44:N44)</f>
        <v>0</v>
      </c>
      <c r="T44" s="10"/>
    </row>
    <row r="45" spans="1:20" ht="12.75">
      <c r="A45" s="10"/>
      <c r="B45" s="585" t="s">
        <v>171</v>
      </c>
      <c r="C45" s="318">
        <v>0</v>
      </c>
      <c r="D45" s="318"/>
      <c r="E45" s="318"/>
      <c r="F45" s="318"/>
      <c r="G45" s="318"/>
      <c r="H45" s="318"/>
      <c r="I45" s="318"/>
      <c r="J45" s="318"/>
      <c r="K45" s="318"/>
      <c r="L45" s="318"/>
      <c r="M45" s="318"/>
      <c r="N45" s="318"/>
      <c r="O45" s="318">
        <f>SUM(C45:N45)</f>
        <v>0</v>
      </c>
      <c r="T45" s="10"/>
    </row>
    <row r="46" spans="1:20" s="13" customFormat="1" ht="12.75">
      <c r="A46" s="45"/>
      <c r="B46" s="386" t="s">
        <v>199</v>
      </c>
      <c r="C46" s="476">
        <f t="shared" ref="C46" si="9">SUM(C42:C45)</f>
        <v>1500</v>
      </c>
      <c r="D46" s="476"/>
      <c r="E46" s="476"/>
      <c r="F46" s="476"/>
      <c r="G46" s="476"/>
      <c r="H46" s="476"/>
      <c r="I46" s="476"/>
      <c r="J46" s="476"/>
      <c r="K46" s="476"/>
      <c r="L46" s="476"/>
      <c r="M46" s="476"/>
      <c r="N46" s="476"/>
      <c r="O46" s="476">
        <f t="shared" ref="O46" si="10">SUM(O42:O45)</f>
        <v>1500</v>
      </c>
      <c r="T46" s="45"/>
    </row>
    <row r="47" spans="1:20" ht="5.0999999999999996" customHeight="1">
      <c r="A47" s="10"/>
      <c r="B47" s="355"/>
      <c r="C47" s="318"/>
      <c r="D47" s="318"/>
      <c r="E47" s="318"/>
      <c r="F47" s="318"/>
      <c r="G47" s="318"/>
      <c r="H47" s="318"/>
      <c r="I47" s="318"/>
      <c r="J47" s="318"/>
      <c r="K47" s="318"/>
      <c r="L47" s="318"/>
      <c r="M47" s="318"/>
      <c r="N47" s="318"/>
      <c r="O47" s="318"/>
      <c r="T47" s="10"/>
    </row>
    <row r="48" spans="1:20" ht="26.25" customHeight="1">
      <c r="A48" s="10"/>
      <c r="B48" s="584" t="s">
        <v>230</v>
      </c>
      <c r="C48" s="318"/>
      <c r="D48" s="318"/>
      <c r="E48" s="318"/>
      <c r="F48" s="318"/>
      <c r="G48" s="318"/>
      <c r="H48" s="318"/>
      <c r="I48" s="318"/>
      <c r="J48" s="318"/>
      <c r="K48" s="318"/>
      <c r="L48" s="318"/>
      <c r="M48" s="318"/>
      <c r="N48" s="318"/>
      <c r="O48" s="318"/>
      <c r="T48" s="10"/>
    </row>
    <row r="49" spans="1:20" ht="12.75">
      <c r="A49" s="10" t="s">
        <v>196</v>
      </c>
      <c r="B49" s="585" t="s">
        <v>231</v>
      </c>
      <c r="C49" s="318">
        <v>0</v>
      </c>
      <c r="D49" s="318"/>
      <c r="E49" s="318"/>
      <c r="F49" s="318"/>
      <c r="G49" s="318"/>
      <c r="H49" s="318"/>
      <c r="I49" s="318"/>
      <c r="J49" s="318"/>
      <c r="K49" s="318"/>
      <c r="L49" s="318"/>
      <c r="M49" s="318"/>
      <c r="N49" s="318"/>
      <c r="O49" s="318">
        <f t="shared" ref="O49:O50" si="11">SUM(C49:N49)</f>
        <v>0</v>
      </c>
      <c r="T49" s="10"/>
    </row>
    <row r="50" spans="1:20" ht="12.75">
      <c r="A50" s="10" t="s">
        <v>232</v>
      </c>
      <c r="B50" s="585" t="s">
        <v>198</v>
      </c>
      <c r="C50" s="318">
        <v>0</v>
      </c>
      <c r="D50" s="318"/>
      <c r="E50" s="318"/>
      <c r="F50" s="318"/>
      <c r="G50" s="318"/>
      <c r="H50" s="318"/>
      <c r="I50" s="318"/>
      <c r="J50" s="318"/>
      <c r="K50" s="318"/>
      <c r="L50" s="318"/>
      <c r="M50" s="318"/>
      <c r="N50" s="318"/>
      <c r="O50" s="318">
        <f t="shared" si="11"/>
        <v>0</v>
      </c>
      <c r="T50" s="10"/>
    </row>
    <row r="51" spans="1:20" s="13" customFormat="1" ht="13.35" customHeight="1">
      <c r="B51" s="386" t="s">
        <v>201</v>
      </c>
      <c r="C51" s="476">
        <v>0</v>
      </c>
      <c r="D51" s="476"/>
      <c r="E51" s="476"/>
      <c r="F51" s="476"/>
      <c r="G51" s="476"/>
      <c r="H51" s="476"/>
      <c r="I51" s="476"/>
      <c r="J51" s="476"/>
      <c r="K51" s="476"/>
      <c r="L51" s="476"/>
      <c r="M51" s="476"/>
      <c r="N51" s="476"/>
      <c r="O51" s="476">
        <f t="shared" ref="O51" si="12">SUM(O49:O50)</f>
        <v>0</v>
      </c>
    </row>
    <row r="52" spans="1:20" ht="3" customHeight="1">
      <c r="A52" s="10"/>
      <c r="B52" s="585"/>
      <c r="C52" s="318"/>
      <c r="D52" s="318"/>
      <c r="E52" s="318"/>
      <c r="F52" s="318"/>
      <c r="G52" s="318"/>
      <c r="H52" s="318"/>
      <c r="I52" s="318"/>
      <c r="J52" s="318"/>
      <c r="K52" s="318"/>
      <c r="L52" s="318"/>
      <c r="M52" s="318"/>
      <c r="N52" s="384"/>
      <c r="O52" s="318"/>
      <c r="T52" s="10"/>
    </row>
    <row r="53" spans="1:20" ht="11.25" customHeight="1">
      <c r="A53" s="10"/>
      <c r="B53" s="584" t="s">
        <v>233</v>
      </c>
      <c r="C53" s="318"/>
      <c r="D53" s="318"/>
      <c r="E53" s="318"/>
      <c r="F53" s="318"/>
      <c r="G53" s="318"/>
      <c r="H53" s="318"/>
      <c r="I53" s="318"/>
      <c r="J53" s="318"/>
      <c r="K53" s="318"/>
      <c r="L53" s="318"/>
      <c r="M53" s="318"/>
      <c r="N53" s="88"/>
      <c r="O53" s="318"/>
      <c r="T53" s="10"/>
    </row>
    <row r="54" spans="1:20" ht="11.25" customHeight="1">
      <c r="A54" s="10"/>
      <c r="B54" s="585" t="s">
        <v>234</v>
      </c>
      <c r="C54" s="318">
        <v>0</v>
      </c>
      <c r="D54" s="318"/>
      <c r="E54" s="318"/>
      <c r="F54" s="318"/>
      <c r="G54" s="318"/>
      <c r="H54" s="318"/>
      <c r="I54" s="318"/>
      <c r="J54" s="318"/>
      <c r="K54" s="318"/>
      <c r="L54" s="318"/>
      <c r="M54" s="318"/>
      <c r="N54" s="318"/>
      <c r="O54" s="318">
        <f t="shared" ref="O54:O57" si="13">SUM(C54:N54)</f>
        <v>0</v>
      </c>
      <c r="T54" s="10"/>
    </row>
    <row r="55" spans="1:20" ht="11.25" customHeight="1">
      <c r="A55" s="10"/>
      <c r="B55" s="585" t="s">
        <v>235</v>
      </c>
      <c r="C55" s="318">
        <v>-293.16000000000003</v>
      </c>
      <c r="D55" s="318"/>
      <c r="E55" s="318"/>
      <c r="F55" s="318"/>
      <c r="G55" s="318"/>
      <c r="H55" s="318"/>
      <c r="I55" s="318"/>
      <c r="J55" s="318"/>
      <c r="K55" s="318"/>
      <c r="L55" s="318"/>
      <c r="M55" s="318"/>
      <c r="N55" s="88"/>
      <c r="O55" s="318">
        <f t="shared" si="13"/>
        <v>-293.16000000000003</v>
      </c>
      <c r="T55" s="10"/>
    </row>
    <row r="56" spans="1:20" ht="11.25" customHeight="1">
      <c r="A56" s="10"/>
      <c r="B56" s="585" t="s">
        <v>236</v>
      </c>
      <c r="C56" s="318">
        <v>1209.04</v>
      </c>
      <c r="D56" s="318"/>
      <c r="E56" s="318"/>
      <c r="F56" s="318"/>
      <c r="G56" s="318"/>
      <c r="H56" s="318"/>
      <c r="I56" s="318"/>
      <c r="J56" s="318"/>
      <c r="K56" s="318"/>
      <c r="L56" s="318"/>
      <c r="M56" s="318"/>
      <c r="N56" s="88"/>
      <c r="O56" s="318">
        <f t="shared" si="13"/>
        <v>1209.04</v>
      </c>
      <c r="T56" s="10"/>
    </row>
    <row r="57" spans="1:20" ht="12.75">
      <c r="A57" s="97"/>
      <c r="B57" s="218" t="s">
        <v>148</v>
      </c>
      <c r="C57" s="318">
        <v>0</v>
      </c>
      <c r="D57" s="318"/>
      <c r="E57" s="318"/>
      <c r="F57" s="318"/>
      <c r="G57" s="318"/>
      <c r="H57" s="318"/>
      <c r="I57" s="318"/>
      <c r="J57" s="318"/>
      <c r="K57" s="318"/>
      <c r="L57" s="318"/>
      <c r="M57" s="318"/>
      <c r="N57" s="88"/>
      <c r="O57" s="318">
        <f t="shared" si="13"/>
        <v>0</v>
      </c>
      <c r="T57" s="10"/>
    </row>
    <row r="58" spans="1:20" ht="12.75">
      <c r="A58" s="10" t="s">
        <v>237</v>
      </c>
      <c r="B58" s="585" t="s">
        <v>238</v>
      </c>
      <c r="C58" s="318">
        <v>14838.03</v>
      </c>
      <c r="D58" s="318"/>
      <c r="E58" s="318"/>
      <c r="F58" s="318"/>
      <c r="G58" s="318"/>
      <c r="H58" s="318"/>
      <c r="I58" s="318"/>
      <c r="J58" s="318"/>
      <c r="K58" s="318"/>
      <c r="L58" s="318"/>
      <c r="M58" s="318"/>
      <c r="N58" s="88"/>
      <c r="O58" s="318">
        <f>SUM(C58:N58)</f>
        <v>14838.03</v>
      </c>
      <c r="T58" s="10"/>
    </row>
    <row r="59" spans="1:20" s="13" customFormat="1" ht="12.75">
      <c r="A59" s="45"/>
      <c r="B59" s="386" t="s">
        <v>239</v>
      </c>
      <c r="C59" s="476">
        <f t="shared" ref="C59" si="14">SUM(C54:C58)</f>
        <v>15753.91</v>
      </c>
      <c r="D59" s="476"/>
      <c r="E59" s="476"/>
      <c r="F59" s="476"/>
      <c r="G59" s="476"/>
      <c r="H59" s="476"/>
      <c r="I59" s="476"/>
      <c r="J59" s="476"/>
      <c r="K59" s="476"/>
      <c r="L59" s="476"/>
      <c r="M59" s="476"/>
      <c r="N59" s="476"/>
      <c r="O59" s="476">
        <f>SUM(O54:O58)</f>
        <v>15753.91</v>
      </c>
      <c r="T59" s="45"/>
    </row>
    <row r="60" spans="1:20" ht="7.5" customHeight="1" thickBot="1">
      <c r="B60" s="582"/>
      <c r="C60" s="477"/>
      <c r="D60" s="477"/>
      <c r="E60" s="477"/>
      <c r="F60" s="477"/>
      <c r="G60" s="477"/>
      <c r="H60" s="477"/>
      <c r="I60" s="477"/>
      <c r="J60" s="477"/>
      <c r="K60" s="477"/>
      <c r="L60" s="477"/>
      <c r="M60" s="561"/>
      <c r="N60" s="318"/>
      <c r="O60" s="290"/>
    </row>
    <row r="61" spans="1:20" s="13" customFormat="1" ht="15" customHeight="1">
      <c r="B61" s="219" t="s">
        <v>175</v>
      </c>
      <c r="C61" s="220">
        <f t="shared" ref="C61" si="15">C9+C14+C18+C23+C33+C39+C46+C51+C59+C28</f>
        <v>17253.91</v>
      </c>
      <c r="D61" s="220"/>
      <c r="E61" s="220"/>
      <c r="F61" s="220"/>
      <c r="G61" s="220"/>
      <c r="H61" s="220"/>
      <c r="I61" s="220"/>
      <c r="J61" s="220"/>
      <c r="K61" s="220"/>
      <c r="L61" s="220"/>
      <c r="M61" s="220"/>
      <c r="N61" s="220"/>
      <c r="O61" s="220">
        <f>O9+O14+O18+O23+O28+O33+O39+O46+O51+O59</f>
        <v>17253.91</v>
      </c>
    </row>
    <row r="62" spans="1:20" ht="8.25" hidden="1" customHeight="1" thickBot="1">
      <c r="B62" s="9"/>
      <c r="E62" s="86"/>
      <c r="F62" s="86"/>
      <c r="G62" s="86"/>
      <c r="H62" s="86"/>
      <c r="I62" s="86"/>
      <c r="J62" s="86"/>
      <c r="K62" s="86"/>
      <c r="L62" s="86"/>
      <c r="M62" s="86"/>
      <c r="N62" s="86"/>
      <c r="O62" s="86"/>
    </row>
    <row r="63" spans="1:20" ht="24.75" hidden="1" thickBot="1">
      <c r="B63" s="50" t="s">
        <v>240</v>
      </c>
      <c r="C63" s="91">
        <v>0</v>
      </c>
      <c r="E63" s="86"/>
      <c r="F63" s="86"/>
      <c r="G63" s="86"/>
      <c r="H63" s="86"/>
      <c r="I63" s="86"/>
      <c r="N63" s="86"/>
      <c r="O63" s="86"/>
    </row>
    <row r="64" spans="1:20" ht="6.6" customHeight="1">
      <c r="B64" s="43"/>
      <c r="E64" s="86"/>
      <c r="F64" s="86"/>
      <c r="G64" s="86"/>
      <c r="H64" s="86"/>
      <c r="I64" s="86"/>
      <c r="J64" s="86"/>
      <c r="K64" s="86"/>
      <c r="L64" s="86"/>
      <c r="M64" s="86"/>
      <c r="N64" s="86"/>
      <c r="O64" s="86"/>
    </row>
    <row r="65" spans="1:15" s="51" customFormat="1" ht="18" customHeight="1">
      <c r="B65" s="657" t="s">
        <v>241</v>
      </c>
      <c r="C65" s="658"/>
      <c r="D65" s="658"/>
      <c r="E65" s="658"/>
      <c r="F65" s="658"/>
      <c r="G65" s="658"/>
      <c r="H65" s="658"/>
      <c r="I65" s="658"/>
      <c r="J65" s="658"/>
      <c r="K65" s="658"/>
      <c r="L65" s="658"/>
      <c r="M65" s="658"/>
      <c r="N65" s="658"/>
      <c r="O65" s="658"/>
    </row>
    <row r="66" spans="1:15" ht="12.75">
      <c r="B66" s="652"/>
      <c r="C66" s="652"/>
      <c r="D66" s="652"/>
      <c r="E66" s="652"/>
      <c r="F66" s="652"/>
      <c r="G66" s="652"/>
      <c r="H66" s="652"/>
      <c r="I66" s="652"/>
      <c r="J66" s="652"/>
      <c r="K66" s="652"/>
      <c r="L66" s="652"/>
      <c r="M66" s="652"/>
      <c r="N66" s="652"/>
      <c r="O66" s="652"/>
    </row>
    <row r="68" spans="1:15">
      <c r="B68" s="659"/>
      <c r="C68" s="648"/>
      <c r="D68" s="648"/>
      <c r="E68" s="648"/>
      <c r="F68" s="648"/>
      <c r="G68" s="648"/>
      <c r="H68" s="648"/>
      <c r="I68" s="648"/>
      <c r="J68" s="648"/>
      <c r="K68" s="648"/>
      <c r="L68" s="648"/>
      <c r="M68" s="648"/>
      <c r="N68" s="648"/>
      <c r="O68" s="648"/>
    </row>
    <row r="69" spans="1:15">
      <c r="B69" s="648"/>
      <c r="C69" s="648"/>
      <c r="D69" s="648"/>
      <c r="E69" s="648"/>
      <c r="F69" s="648"/>
      <c r="G69" s="648"/>
      <c r="H69" s="648"/>
      <c r="I69" s="648"/>
      <c r="J69" s="648"/>
      <c r="K69" s="648"/>
      <c r="L69" s="648"/>
      <c r="M69" s="648"/>
      <c r="N69" s="648"/>
      <c r="O69" s="648"/>
    </row>
    <row r="70" spans="1:15">
      <c r="B70" s="648"/>
      <c r="C70" s="648"/>
      <c r="D70" s="648"/>
      <c r="E70" s="648"/>
      <c r="F70" s="648"/>
      <c r="G70" s="648"/>
      <c r="H70" s="648"/>
      <c r="I70" s="648"/>
      <c r="J70" s="648"/>
      <c r="K70" s="648"/>
      <c r="L70" s="648"/>
      <c r="M70" s="648"/>
      <c r="N70" s="648"/>
      <c r="O70" s="648"/>
    </row>
    <row r="71" spans="1:15">
      <c r="B71" s="648"/>
      <c r="C71" s="648"/>
      <c r="D71" s="648"/>
      <c r="E71" s="648"/>
      <c r="F71" s="648"/>
      <c r="G71" s="648"/>
      <c r="H71" s="648"/>
      <c r="I71" s="648"/>
      <c r="J71" s="648"/>
      <c r="K71" s="648"/>
      <c r="L71" s="648"/>
      <c r="M71" s="648"/>
      <c r="N71" s="648"/>
      <c r="O71" s="648"/>
    </row>
    <row r="72" spans="1:15">
      <c r="A72" s="648"/>
      <c r="B72" s="648"/>
      <c r="C72" s="648"/>
      <c r="D72" s="648"/>
      <c r="E72" s="648"/>
      <c r="F72" s="648"/>
      <c r="G72" s="648"/>
      <c r="H72" s="648"/>
      <c r="I72" s="648"/>
      <c r="J72" s="648"/>
      <c r="K72" s="648"/>
      <c r="L72" s="648"/>
      <c r="M72" s="648"/>
      <c r="N72" s="648"/>
    </row>
  </sheetData>
  <mergeCells count="7">
    <mergeCell ref="B69:O69"/>
    <mergeCell ref="B70:O70"/>
    <mergeCell ref="B71:O71"/>
    <mergeCell ref="A72:N72"/>
    <mergeCell ref="B65:O65"/>
    <mergeCell ref="B66:O66"/>
    <mergeCell ref="B68:O68"/>
  </mergeCells>
  <pageMargins left="0.7" right="0.7" top="0.93645833333333328" bottom="0.75" header="0.3" footer="0.3"/>
  <pageSetup scale="60" orientation="landscape" r:id="rId1"/>
  <headerFooter>
    <oddHeader>&amp;C&amp;"Arial,Bold"&amp;K000000Table I-3b
Pacific Gas and Electric Company
Demand Response Programs and Activities
Carry-Over Expenditures and Funding
January 2023</oddHeader>
    <oddFooter>&amp;L&amp;F&amp;R&amp;A&amp;C&amp;"Calibri"&amp;11&amp;K0000007b of 11</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6"/>
  <sheetViews>
    <sheetView view="pageLayout" zoomScaleNormal="100" workbookViewId="0">
      <selection activeCell="A14" sqref="A14:L14"/>
    </sheetView>
  </sheetViews>
  <sheetFormatPr defaultColWidth="0.42578125" defaultRowHeight="13.5"/>
  <cols>
    <col min="1" max="1" width="31.42578125" style="255" customWidth="1"/>
    <col min="2" max="2" width="9.5703125" style="256" customWidth="1"/>
    <col min="3" max="3" width="38.5703125" style="257" customWidth="1"/>
    <col min="4" max="4" width="8.28515625" style="258" customWidth="1"/>
    <col min="5" max="5" width="9.42578125" style="259" bestFit="1" customWidth="1"/>
    <col min="6" max="6" width="10.42578125" style="258" customWidth="1"/>
    <col min="7" max="7" width="16.7109375" style="258" bestFit="1" customWidth="1"/>
    <col min="8" max="8" width="11.5703125" style="260" customWidth="1"/>
    <col min="9" max="10" width="11" style="258" customWidth="1"/>
    <col min="11" max="11" width="11" style="261" customWidth="1"/>
    <col min="12" max="12" width="13.85546875" style="258" customWidth="1"/>
    <col min="13" max="20" width="3" style="246" customWidth="1"/>
    <col min="21" max="16384" width="0.42578125" style="246"/>
  </cols>
  <sheetData>
    <row r="1" spans="1:20" s="244" customFormat="1" ht="48">
      <c r="A1" s="478" t="s">
        <v>242</v>
      </c>
      <c r="B1" s="388" t="s">
        <v>243</v>
      </c>
      <c r="C1" s="389" t="s">
        <v>244</v>
      </c>
      <c r="D1" s="390" t="s">
        <v>245</v>
      </c>
      <c r="E1" s="388" t="s">
        <v>246</v>
      </c>
      <c r="F1" s="389" t="s">
        <v>247</v>
      </c>
      <c r="G1" s="391" t="s">
        <v>248</v>
      </c>
      <c r="H1" s="392" t="s">
        <v>249</v>
      </c>
      <c r="I1" s="393" t="s">
        <v>250</v>
      </c>
      <c r="J1" s="393" t="s">
        <v>251</v>
      </c>
      <c r="K1" s="394" t="s">
        <v>252</v>
      </c>
      <c r="L1" s="389" t="s">
        <v>253</v>
      </c>
    </row>
    <row r="2" spans="1:20" s="245" customFormat="1" ht="12.75">
      <c r="A2" s="395" t="s">
        <v>254</v>
      </c>
      <c r="B2" s="396"/>
      <c r="C2" s="396"/>
      <c r="D2" s="396"/>
      <c r="E2" s="396"/>
      <c r="F2" s="396"/>
      <c r="G2" s="396"/>
      <c r="H2" s="396"/>
      <c r="I2" s="396"/>
      <c r="J2" s="396"/>
      <c r="K2" s="396"/>
      <c r="L2" s="397"/>
    </row>
    <row r="3" spans="1:20" s="42" customFormat="1" ht="12.75">
      <c r="A3" s="479" t="s">
        <v>255</v>
      </c>
      <c r="B3" s="567"/>
      <c r="C3" s="485"/>
      <c r="D3" s="480"/>
      <c r="E3" s="568"/>
      <c r="F3" s="569"/>
      <c r="G3" s="570"/>
      <c r="H3" s="571"/>
      <c r="I3" s="572"/>
      <c r="J3" s="572"/>
      <c r="K3" s="480"/>
      <c r="L3" s="573"/>
    </row>
    <row r="4" spans="1:20" s="42" customFormat="1" ht="38.25">
      <c r="A4" s="481" t="s">
        <v>256</v>
      </c>
      <c r="B4" s="482"/>
      <c r="C4" s="479"/>
      <c r="D4" s="479"/>
      <c r="E4" s="479"/>
      <c r="F4" s="479"/>
      <c r="G4" s="479"/>
      <c r="H4" s="479"/>
      <c r="I4" s="479"/>
      <c r="J4" s="479"/>
      <c r="K4" s="479"/>
      <c r="L4" s="479"/>
    </row>
    <row r="5" spans="1:20" s="10" customFormat="1" ht="12.75">
      <c r="A5" s="398" t="s">
        <v>212</v>
      </c>
      <c r="B5" s="396"/>
      <c r="C5" s="396"/>
      <c r="D5" s="396"/>
      <c r="E5" s="396"/>
      <c r="F5" s="396"/>
      <c r="G5" s="396"/>
      <c r="H5" s="396"/>
      <c r="I5" s="396"/>
      <c r="J5" s="396"/>
      <c r="K5" s="396"/>
      <c r="L5" s="397"/>
    </row>
    <row r="6" spans="1:20" ht="12.75">
      <c r="A6" s="483" t="s">
        <v>257</v>
      </c>
      <c r="B6" s="480"/>
      <c r="C6" s="480"/>
      <c r="D6" s="480"/>
      <c r="E6" s="484"/>
      <c r="F6" s="480"/>
      <c r="G6" s="485"/>
      <c r="H6" s="486"/>
      <c r="I6" s="487"/>
      <c r="J6" s="487"/>
      <c r="K6" s="480"/>
      <c r="L6" s="520"/>
    </row>
    <row r="7" spans="1:20" ht="12.75">
      <c r="A7" s="483" t="s">
        <v>258</v>
      </c>
      <c r="B7" s="480"/>
      <c r="C7" s="480"/>
      <c r="D7" s="480"/>
      <c r="E7" s="484"/>
      <c r="F7" s="480"/>
      <c r="G7" s="485"/>
      <c r="H7" s="486"/>
      <c r="I7" s="487"/>
      <c r="J7" s="487"/>
      <c r="K7" s="480"/>
      <c r="L7" s="520"/>
    </row>
    <row r="8" spans="1:20" ht="12.75">
      <c r="A8" s="483" t="s">
        <v>259</v>
      </c>
      <c r="B8" s="480"/>
      <c r="C8" s="480"/>
      <c r="D8" s="480"/>
      <c r="E8" s="484"/>
      <c r="F8" s="480"/>
      <c r="G8" s="485"/>
      <c r="H8" s="486"/>
      <c r="I8" s="487"/>
      <c r="J8" s="487"/>
      <c r="K8" s="480"/>
      <c r="L8" s="520"/>
    </row>
    <row r="9" spans="1:20" ht="12.75">
      <c r="A9" s="483" t="s">
        <v>260</v>
      </c>
      <c r="B9" s="480"/>
      <c r="C9" s="480"/>
      <c r="D9" s="480"/>
      <c r="E9" s="484"/>
      <c r="F9" s="480"/>
      <c r="G9" s="485"/>
      <c r="H9" s="486"/>
      <c r="I9" s="487"/>
      <c r="J9" s="487"/>
      <c r="K9" s="480"/>
      <c r="L9" s="520"/>
    </row>
    <row r="10" spans="1:20" ht="12.75">
      <c r="A10" s="483"/>
      <c r="B10" s="480"/>
      <c r="C10" s="480"/>
      <c r="D10" s="480"/>
      <c r="E10" s="484"/>
      <c r="F10" s="480"/>
      <c r="G10" s="485"/>
      <c r="H10" s="486"/>
      <c r="I10" s="487"/>
      <c r="J10" s="487"/>
      <c r="K10" s="480"/>
      <c r="L10" s="520"/>
    </row>
    <row r="11" spans="1:20" ht="12.75">
      <c r="A11" s="483"/>
      <c r="B11" s="480"/>
      <c r="C11" s="480"/>
      <c r="D11" s="480"/>
      <c r="E11" s="484"/>
      <c r="F11" s="480"/>
      <c r="G11" s="485"/>
      <c r="H11" s="486"/>
      <c r="I11" s="487"/>
      <c r="J11" s="487"/>
      <c r="K11" s="480"/>
      <c r="L11" s="520"/>
    </row>
    <row r="12" spans="1:20" ht="12.75">
      <c r="A12" s="247"/>
      <c r="B12" s="248"/>
      <c r="C12" s="249"/>
      <c r="D12" s="249"/>
      <c r="E12" s="250"/>
      <c r="F12" s="209"/>
      <c r="G12" s="251"/>
      <c r="H12" s="209"/>
      <c r="I12" s="252"/>
      <c r="J12" s="252"/>
      <c r="K12" s="253"/>
      <c r="L12" s="254"/>
    </row>
    <row r="13" spans="1:20" ht="90.75" customHeight="1">
      <c r="A13" s="660" t="s">
        <v>261</v>
      </c>
      <c r="B13" s="660"/>
      <c r="C13" s="660"/>
      <c r="D13" s="660"/>
      <c r="E13" s="660"/>
      <c r="F13" s="660"/>
      <c r="G13" s="660"/>
      <c r="H13" s="660"/>
      <c r="I13" s="660"/>
      <c r="J13" s="660"/>
      <c r="K13" s="660"/>
      <c r="L13" s="660"/>
    </row>
    <row r="14" spans="1:20" ht="15" customHeight="1">
      <c r="A14" s="637"/>
      <c r="B14" s="637"/>
      <c r="C14" s="637"/>
      <c r="D14" s="637"/>
      <c r="E14" s="637"/>
      <c r="F14" s="637"/>
      <c r="G14" s="637"/>
      <c r="H14" s="637"/>
      <c r="I14" s="637"/>
      <c r="J14" s="637"/>
      <c r="K14" s="637"/>
      <c r="L14" s="637"/>
      <c r="M14" s="548"/>
      <c r="N14" s="548"/>
    </row>
    <row r="15" spans="1:20" ht="12.75" customHeight="1">
      <c r="A15" s="620"/>
      <c r="B15" s="620"/>
      <c r="C15" s="620"/>
      <c r="D15" s="620"/>
      <c r="E15" s="620"/>
      <c r="F15" s="620"/>
      <c r="G15" s="620"/>
      <c r="H15" s="620"/>
      <c r="I15" s="620"/>
      <c r="J15" s="620"/>
      <c r="K15" s="620"/>
      <c r="L15" s="620"/>
      <c r="M15" s="556"/>
      <c r="N15" s="556"/>
      <c r="O15" s="556"/>
      <c r="P15" s="556"/>
      <c r="Q15" s="556"/>
      <c r="R15" s="556"/>
      <c r="S15" s="556"/>
      <c r="T15" s="556"/>
    </row>
    <row r="16" spans="1:20" ht="12.75">
      <c r="A16" s="661"/>
      <c r="B16" s="661"/>
      <c r="C16" s="661"/>
      <c r="D16" s="661"/>
      <c r="E16" s="661"/>
      <c r="F16" s="661"/>
      <c r="G16" s="661"/>
      <c r="H16" s="661"/>
      <c r="I16" s="661"/>
      <c r="J16" s="661"/>
      <c r="K16" s="661"/>
      <c r="L16" s="661"/>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4">
    <mergeCell ref="A13:L13"/>
    <mergeCell ref="A14:L14"/>
    <mergeCell ref="A15:L15"/>
    <mergeCell ref="A16:L16"/>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January 2023</oddHeader>
    <oddFooter>&amp;L&amp;F&amp;R&amp;A&amp;C&amp;"Calibri"&amp;11&amp;K000000&amp;"Calibri,Regular"&amp;11 &amp;K0000008a of 11</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I24" sqref="I24"/>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7" customFormat="1" ht="18">
      <c r="A1" s="106"/>
    </row>
    <row r="3" spans="1:16">
      <c r="A3" s="399" t="s">
        <v>262</v>
      </c>
      <c r="B3" s="401"/>
      <c r="C3" s="401"/>
      <c r="D3" s="401"/>
      <c r="E3" s="401"/>
      <c r="F3" s="401"/>
      <c r="G3" s="401"/>
      <c r="H3" s="401"/>
      <c r="I3" s="401"/>
      <c r="J3" s="401"/>
      <c r="K3" s="401"/>
      <c r="L3" s="401"/>
      <c r="M3" s="401"/>
      <c r="N3" s="401"/>
      <c r="O3" s="402"/>
    </row>
    <row r="4" spans="1:16">
      <c r="A4" s="221"/>
      <c r="B4" s="11"/>
      <c r="C4" s="11"/>
      <c r="D4" s="11"/>
      <c r="E4" s="11"/>
      <c r="F4" s="11"/>
      <c r="G4" s="11"/>
      <c r="H4" s="11"/>
      <c r="I4" s="11"/>
      <c r="J4" s="11"/>
      <c r="K4" s="11"/>
      <c r="L4" s="11"/>
      <c r="M4" s="11"/>
      <c r="N4" s="11"/>
      <c r="O4" s="64"/>
    </row>
    <row r="5" spans="1:16" ht="43.5" customHeight="1">
      <c r="A5" s="227" t="s">
        <v>125</v>
      </c>
      <c r="B5" s="438" t="s">
        <v>8</v>
      </c>
      <c r="C5" s="438" t="s">
        <v>9</v>
      </c>
      <c r="D5" s="438" t="s">
        <v>10</v>
      </c>
      <c r="E5" s="438" t="s">
        <v>11</v>
      </c>
      <c r="F5" s="438" t="s">
        <v>12</v>
      </c>
      <c r="G5" s="438" t="s">
        <v>13</v>
      </c>
      <c r="H5" s="438" t="s">
        <v>42</v>
      </c>
      <c r="I5" s="438" t="s">
        <v>43</v>
      </c>
      <c r="J5" s="438" t="s">
        <v>44</v>
      </c>
      <c r="K5" s="438" t="s">
        <v>45</v>
      </c>
      <c r="L5" s="438" t="s">
        <v>46</v>
      </c>
      <c r="M5" s="228" t="s">
        <v>47</v>
      </c>
      <c r="N5" s="404" t="s">
        <v>128</v>
      </c>
      <c r="O5" s="404" t="s">
        <v>263</v>
      </c>
    </row>
    <row r="6" spans="1:16" ht="19.5" customHeight="1">
      <c r="A6" s="588" t="s">
        <v>264</v>
      </c>
      <c r="B6" s="322"/>
      <c r="C6" s="322"/>
      <c r="D6" s="322"/>
      <c r="E6" s="322"/>
      <c r="F6" s="322"/>
      <c r="G6" s="322"/>
      <c r="H6" s="322"/>
      <c r="I6" s="322"/>
      <c r="J6" s="322"/>
      <c r="K6" s="322"/>
      <c r="L6" s="322"/>
      <c r="M6" s="405"/>
      <c r="N6" s="405"/>
      <c r="O6" s="405"/>
    </row>
    <row r="7" spans="1:16" ht="15.6" customHeight="1">
      <c r="A7" s="589" t="s">
        <v>265</v>
      </c>
      <c r="B7" s="322">
        <v>0</v>
      </c>
      <c r="C7" s="322"/>
      <c r="D7" s="322"/>
      <c r="E7" s="322"/>
      <c r="F7" s="322"/>
      <c r="G7" s="322"/>
      <c r="H7" s="322"/>
      <c r="I7" s="322"/>
      <c r="J7" s="322"/>
      <c r="K7" s="322"/>
      <c r="L7" s="322"/>
      <c r="M7" s="12"/>
      <c r="N7" s="322">
        <f>SUM(B7:M7)</f>
        <v>0</v>
      </c>
      <c r="O7" s="322">
        <f>N7</f>
        <v>0</v>
      </c>
    </row>
    <row r="8" spans="1:16" ht="15.6" customHeight="1">
      <c r="A8" s="589" t="s">
        <v>266</v>
      </c>
      <c r="B8" s="322">
        <v>1363179.98</v>
      </c>
      <c r="C8" s="322"/>
      <c r="D8" s="322"/>
      <c r="E8" s="322"/>
      <c r="F8" s="323"/>
      <c r="G8" s="322"/>
      <c r="H8" s="322"/>
      <c r="I8" s="322"/>
      <c r="J8" s="322"/>
      <c r="K8" s="322"/>
      <c r="L8" s="322"/>
      <c r="M8" s="12"/>
      <c r="N8" s="322">
        <f t="shared" ref="N8:N13" si="0">SUM(B8:M8)</f>
        <v>1363179.98</v>
      </c>
      <c r="O8" s="322">
        <f t="shared" ref="O8:O13" si="1">N8</f>
        <v>1363179.98</v>
      </c>
    </row>
    <row r="9" spans="1:16" ht="15.6" customHeight="1">
      <c r="A9" s="589" t="s">
        <v>267</v>
      </c>
      <c r="B9" s="322">
        <v>0</v>
      </c>
      <c r="C9" s="322"/>
      <c r="D9" s="322"/>
      <c r="E9" s="322"/>
      <c r="F9" s="322"/>
      <c r="G9" s="322"/>
      <c r="H9" s="322"/>
      <c r="I9" s="322"/>
      <c r="J9" s="322"/>
      <c r="K9" s="322"/>
      <c r="L9" s="322"/>
      <c r="M9" s="12"/>
      <c r="N9" s="322">
        <f t="shared" si="0"/>
        <v>0</v>
      </c>
      <c r="O9" s="322">
        <f t="shared" si="1"/>
        <v>0</v>
      </c>
    </row>
    <row r="10" spans="1:16" ht="15.6" customHeight="1">
      <c r="A10" s="589" t="s">
        <v>146</v>
      </c>
      <c r="B10" s="322">
        <v>0</v>
      </c>
      <c r="C10" s="322"/>
      <c r="D10" s="322"/>
      <c r="E10" s="322"/>
      <c r="F10" s="322"/>
      <c r="G10" s="322"/>
      <c r="H10" s="322"/>
      <c r="I10" s="322"/>
      <c r="J10" s="322"/>
      <c r="K10" s="322"/>
      <c r="L10" s="322"/>
      <c r="M10" s="322"/>
      <c r="N10" s="322">
        <f t="shared" si="0"/>
        <v>0</v>
      </c>
      <c r="O10" s="322">
        <f t="shared" si="1"/>
        <v>0</v>
      </c>
    </row>
    <row r="11" spans="1:16" ht="15.6" customHeight="1">
      <c r="A11" s="590" t="s">
        <v>268</v>
      </c>
      <c r="B11" s="322">
        <v>0</v>
      </c>
      <c r="C11" s="322"/>
      <c r="D11" s="322"/>
      <c r="E11" s="322"/>
      <c r="F11" s="322"/>
      <c r="G11" s="322"/>
      <c r="H11" s="322"/>
      <c r="I11" s="322"/>
      <c r="J11" s="322"/>
      <c r="K11" s="322"/>
      <c r="L11" s="322"/>
      <c r="M11" s="322"/>
      <c r="N11" s="322">
        <f t="shared" si="0"/>
        <v>0</v>
      </c>
      <c r="O11" s="322">
        <f t="shared" si="1"/>
        <v>0</v>
      </c>
    </row>
    <row r="12" spans="1:16" ht="14.25">
      <c r="A12" s="590" t="s">
        <v>269</v>
      </c>
      <c r="B12" s="322">
        <v>22350</v>
      </c>
      <c r="C12" s="322"/>
      <c r="D12" s="322"/>
      <c r="E12" s="322"/>
      <c r="F12" s="322"/>
      <c r="G12" s="322"/>
      <c r="H12" s="322"/>
      <c r="I12" s="322"/>
      <c r="J12" s="322"/>
      <c r="K12" s="322"/>
      <c r="L12" s="322"/>
      <c r="M12" s="322"/>
      <c r="N12" s="322">
        <f t="shared" si="0"/>
        <v>22350</v>
      </c>
      <c r="O12" s="322">
        <f t="shared" si="1"/>
        <v>22350</v>
      </c>
      <c r="P12" s="12"/>
    </row>
    <row r="13" spans="1:16" ht="15.6" customHeight="1">
      <c r="A13" s="590" t="s">
        <v>217</v>
      </c>
      <c r="B13" s="322">
        <v>0</v>
      </c>
      <c r="C13" s="322"/>
      <c r="D13" s="322"/>
      <c r="E13" s="322"/>
      <c r="F13" s="322"/>
      <c r="G13" s="322"/>
      <c r="H13" s="322"/>
      <c r="I13" s="322"/>
      <c r="J13" s="322"/>
      <c r="K13" s="322"/>
      <c r="L13" s="322"/>
      <c r="M13" s="322"/>
      <c r="N13" s="322">
        <f t="shared" si="0"/>
        <v>0</v>
      </c>
      <c r="O13" s="322">
        <f t="shared" si="1"/>
        <v>0</v>
      </c>
    </row>
    <row r="14" spans="1:16" ht="15.6" customHeight="1">
      <c r="A14" s="590" t="s">
        <v>270</v>
      </c>
      <c r="B14" s="322">
        <v>-15595597.210000001</v>
      </c>
      <c r="C14" s="322"/>
      <c r="D14" s="322"/>
      <c r="E14" s="322"/>
      <c r="F14" s="322"/>
      <c r="G14" s="322"/>
      <c r="H14" s="322"/>
      <c r="I14" s="322"/>
      <c r="J14" s="322"/>
      <c r="K14" s="322"/>
      <c r="L14" s="322"/>
      <c r="M14" s="322"/>
      <c r="N14" s="566"/>
      <c r="O14" s="322"/>
    </row>
    <row r="15" spans="1:16">
      <c r="A15" s="399" t="s">
        <v>271</v>
      </c>
      <c r="B15" s="489">
        <f t="shared" ref="B15:K15" si="2">SUM(B7:B13)</f>
        <v>1385529.98</v>
      </c>
      <c r="C15" s="489">
        <f t="shared" si="2"/>
        <v>0</v>
      </c>
      <c r="D15" s="489">
        <f t="shared" si="2"/>
        <v>0</v>
      </c>
      <c r="E15" s="489">
        <f t="shared" si="2"/>
        <v>0</v>
      </c>
      <c r="F15" s="489">
        <f t="shared" si="2"/>
        <v>0</v>
      </c>
      <c r="G15" s="489">
        <f t="shared" si="2"/>
        <v>0</v>
      </c>
      <c r="H15" s="489">
        <f t="shared" si="2"/>
        <v>0</v>
      </c>
      <c r="I15" s="489">
        <f t="shared" si="2"/>
        <v>0</v>
      </c>
      <c r="J15" s="489">
        <f t="shared" si="2"/>
        <v>0</v>
      </c>
      <c r="K15" s="489">
        <f t="shared" si="2"/>
        <v>0</v>
      </c>
      <c r="L15" s="489">
        <f>SUM(L7:L13)</f>
        <v>0</v>
      </c>
      <c r="M15" s="489">
        <f>SUM(M7:M13)</f>
        <v>0</v>
      </c>
      <c r="N15" s="406">
        <f t="shared" ref="N15" si="3">SUM(N7:N13)</f>
        <v>1385529.98</v>
      </c>
      <c r="O15" s="489">
        <f>N15</f>
        <v>1385529.98</v>
      </c>
    </row>
    <row r="16" spans="1:16" ht="12.6" hidden="1" customHeight="1">
      <c r="A16" s="577"/>
      <c r="B16" s="325"/>
      <c r="C16" s="325"/>
      <c r="D16" s="325"/>
      <c r="E16" s="325"/>
      <c r="F16" s="325"/>
      <c r="G16" s="326"/>
      <c r="H16" s="325"/>
      <c r="I16" s="325"/>
      <c r="J16" s="325"/>
      <c r="K16" s="325"/>
      <c r="L16" s="325">
        <v>2854704.9</v>
      </c>
      <c r="M16" s="123"/>
      <c r="N16" s="407"/>
      <c r="O16" s="325" t="e">
        <f>SUM(#REF!)</f>
        <v>#REF!</v>
      </c>
    </row>
    <row r="17" spans="1:15" ht="13.5" thickBot="1">
      <c r="A17" s="124"/>
      <c r="B17" s="222"/>
      <c r="C17" s="222"/>
      <c r="D17" s="222"/>
      <c r="E17" s="222"/>
      <c r="F17" s="222"/>
      <c r="G17" s="224"/>
      <c r="H17" s="222"/>
      <c r="I17" s="222"/>
      <c r="J17" s="222"/>
      <c r="K17" s="222"/>
      <c r="L17" s="222"/>
      <c r="M17" s="122"/>
      <c r="N17" s="122"/>
      <c r="O17" s="222"/>
    </row>
    <row r="18" spans="1:15" ht="9" customHeight="1" thickBot="1">
      <c r="A18" s="588"/>
      <c r="B18" s="325"/>
      <c r="C18" s="325"/>
      <c r="D18" s="325"/>
      <c r="E18" s="325"/>
      <c r="F18" s="325"/>
      <c r="G18" s="326"/>
      <c r="H18" s="325"/>
      <c r="I18" s="325"/>
      <c r="J18" s="325"/>
      <c r="K18" s="325"/>
      <c r="L18" s="325"/>
      <c r="M18" s="123"/>
      <c r="N18" s="123"/>
      <c r="O18" s="123"/>
    </row>
    <row r="19" spans="1:15" ht="20.25" customHeight="1" thickBot="1">
      <c r="A19" s="207" t="s">
        <v>272</v>
      </c>
      <c r="B19" s="223">
        <v>0</v>
      </c>
      <c r="C19" s="223"/>
      <c r="D19" s="223"/>
      <c r="E19" s="223"/>
      <c r="F19" s="223"/>
      <c r="G19" s="223"/>
      <c r="H19" s="223"/>
      <c r="I19" s="223"/>
      <c r="J19" s="223"/>
      <c r="K19" s="223"/>
      <c r="L19" s="223"/>
      <c r="M19" s="223"/>
      <c r="N19" s="208">
        <f>SUM(B19:M19)</f>
        <v>0</v>
      </c>
      <c r="O19" s="237">
        <f>N19</f>
        <v>0</v>
      </c>
    </row>
    <row r="20" spans="1:15" ht="10.5" customHeight="1">
      <c r="A20" s="116"/>
      <c r="B20" s="270"/>
      <c r="C20" s="270"/>
      <c r="D20" s="270"/>
      <c r="E20" s="270"/>
      <c r="F20" s="270"/>
      <c r="G20" s="270"/>
      <c r="H20" s="270"/>
      <c r="I20" s="270"/>
      <c r="J20" s="270"/>
      <c r="K20" s="270"/>
      <c r="L20" s="270"/>
      <c r="M20" s="270"/>
      <c r="N20" s="270"/>
      <c r="O20" s="270"/>
    </row>
    <row r="21" spans="1:15" s="1" customFormat="1" ht="21.75" customHeight="1">
      <c r="A21" s="614" t="s">
        <v>273</v>
      </c>
      <c r="B21" s="662"/>
      <c r="C21" s="662"/>
      <c r="D21" s="662"/>
      <c r="E21" s="662"/>
      <c r="F21" s="662"/>
      <c r="G21" s="662"/>
      <c r="H21" s="662"/>
      <c r="I21" s="662"/>
      <c r="J21" s="662"/>
      <c r="K21" s="662"/>
      <c r="L21" s="662"/>
      <c r="M21" s="662"/>
      <c r="N21" s="662"/>
      <c r="O21" s="662"/>
    </row>
    <row r="22" spans="1:15" ht="19.5" customHeight="1">
      <c r="A22" s="614" t="s">
        <v>274</v>
      </c>
      <c r="B22" s="662"/>
      <c r="C22" s="662"/>
      <c r="D22" s="662"/>
      <c r="E22" s="662"/>
      <c r="F22" s="662"/>
      <c r="G22" s="662"/>
      <c r="H22" s="662"/>
      <c r="I22" s="662"/>
      <c r="J22" s="662"/>
      <c r="K22" s="662"/>
      <c r="L22" s="662"/>
      <c r="M22" s="662"/>
      <c r="N22" s="662"/>
      <c r="O22" s="662"/>
    </row>
    <row r="23" spans="1:15">
      <c r="C23" s="69"/>
    </row>
    <row r="24" spans="1:15">
      <c r="C24" s="69"/>
    </row>
    <row r="34" spans="11:11">
      <c r="K34" s="202"/>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January 2023</oddHeader>
    <oddFooter>&amp;L&amp;F&amp;R&amp;A&amp;C&amp;"Calibri"&amp;11&amp;K0000009a of 11</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A24" sqref="A24"/>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7" customFormat="1" ht="18">
      <c r="A1" s="106"/>
      <c r="B1" s="106"/>
      <c r="C1" s="106"/>
      <c r="D1" s="106"/>
      <c r="E1" s="106"/>
      <c r="F1" s="106"/>
    </row>
    <row r="3" spans="1:21">
      <c r="A3" s="399" t="s">
        <v>262</v>
      </c>
      <c r="B3" s="400"/>
      <c r="C3" s="400"/>
      <c r="D3" s="400"/>
      <c r="E3" s="400"/>
      <c r="F3" s="400"/>
      <c r="G3" s="401"/>
      <c r="H3" s="401"/>
      <c r="I3" s="401"/>
      <c r="J3" s="401"/>
      <c r="K3" s="401"/>
      <c r="L3" s="401"/>
      <c r="M3" s="401"/>
      <c r="N3" s="401"/>
      <c r="O3" s="401"/>
      <c r="P3" s="401"/>
      <c r="Q3" s="401"/>
      <c r="R3" s="401"/>
      <c r="S3" s="401"/>
      <c r="T3" s="402"/>
    </row>
    <row r="4" spans="1:21">
      <c r="A4" s="221"/>
      <c r="B4" s="210"/>
      <c r="C4" s="210"/>
      <c r="D4" s="210"/>
      <c r="E4" s="210"/>
      <c r="F4" s="210"/>
      <c r="G4" s="11"/>
      <c r="H4" s="11"/>
      <c r="I4" s="11"/>
      <c r="J4" s="11"/>
      <c r="K4" s="11"/>
      <c r="L4" s="11"/>
      <c r="M4" s="11"/>
      <c r="N4" s="11"/>
      <c r="O4" s="11"/>
      <c r="P4" s="11"/>
      <c r="Q4" s="11"/>
      <c r="R4" s="11"/>
      <c r="S4" s="11"/>
      <c r="T4" s="64"/>
    </row>
    <row r="5" spans="1:21" ht="43.5" customHeight="1">
      <c r="A5" s="227" t="s">
        <v>125</v>
      </c>
      <c r="B5" s="403" t="s">
        <v>180</v>
      </c>
      <c r="C5" s="403" t="s">
        <v>181</v>
      </c>
      <c r="D5" s="403" t="s">
        <v>182</v>
      </c>
      <c r="E5" s="403" t="s">
        <v>183</v>
      </c>
      <c r="F5" s="403" t="s">
        <v>184</v>
      </c>
      <c r="G5" s="438" t="s">
        <v>8</v>
      </c>
      <c r="H5" s="438" t="s">
        <v>9</v>
      </c>
      <c r="I5" s="438" t="s">
        <v>10</v>
      </c>
      <c r="J5" s="438" t="s">
        <v>11</v>
      </c>
      <c r="K5" s="438" t="s">
        <v>12</v>
      </c>
      <c r="L5" s="438" t="s">
        <v>13</v>
      </c>
      <c r="M5" s="438" t="s">
        <v>42</v>
      </c>
      <c r="N5" s="438" t="s">
        <v>43</v>
      </c>
      <c r="O5" s="438" t="s">
        <v>44</v>
      </c>
      <c r="P5" s="438" t="s">
        <v>45</v>
      </c>
      <c r="Q5" s="438" t="s">
        <v>46</v>
      </c>
      <c r="R5" s="228" t="s">
        <v>47</v>
      </c>
      <c r="S5" s="404" t="s">
        <v>128</v>
      </c>
      <c r="T5" s="404" t="s">
        <v>263</v>
      </c>
    </row>
    <row r="6" spans="1:21" ht="19.5" customHeight="1">
      <c r="A6" s="588" t="s">
        <v>264</v>
      </c>
      <c r="B6" s="347"/>
      <c r="C6" s="321"/>
      <c r="D6" s="321"/>
      <c r="E6" s="321"/>
      <c r="F6" s="321"/>
      <c r="G6" s="322"/>
      <c r="H6" s="322"/>
      <c r="I6" s="322"/>
      <c r="J6" s="322"/>
      <c r="K6" s="322"/>
      <c r="L6" s="322"/>
      <c r="M6" s="322"/>
      <c r="N6" s="322"/>
      <c r="O6" s="322"/>
      <c r="P6" s="322"/>
      <c r="Q6" s="322"/>
      <c r="R6" s="405"/>
      <c r="S6" s="405"/>
      <c r="T6" s="405"/>
    </row>
    <row r="7" spans="1:21" ht="15.6" customHeight="1">
      <c r="A7" s="589" t="s">
        <v>265</v>
      </c>
      <c r="B7" s="322">
        <v>0</v>
      </c>
      <c r="C7" s="322">
        <v>392889.37</v>
      </c>
      <c r="D7" s="541">
        <v>687835.03</v>
      </c>
      <c r="E7" s="322">
        <v>849310</v>
      </c>
      <c r="F7" s="322">
        <v>1734034.5</v>
      </c>
      <c r="G7" s="322">
        <v>-1082514.5</v>
      </c>
      <c r="H7" s="322"/>
      <c r="I7" s="322"/>
      <c r="J7" s="322"/>
      <c r="K7" s="322"/>
      <c r="L7" s="322"/>
      <c r="M7" s="322"/>
      <c r="N7" s="322"/>
      <c r="O7" s="322"/>
      <c r="P7" s="322"/>
      <c r="Q7" s="322"/>
      <c r="R7" s="12"/>
      <c r="S7" s="322">
        <f>SUM(G7:R7)</f>
        <v>-1082514.5</v>
      </c>
      <c r="T7" s="322">
        <f>SUM(B7:E7)+S7</f>
        <v>847519.89999999991</v>
      </c>
    </row>
    <row r="8" spans="1:21" ht="15.6" customHeight="1">
      <c r="A8" s="589" t="s">
        <v>266</v>
      </c>
      <c r="B8" s="322">
        <v>26647119.34</v>
      </c>
      <c r="C8" s="322">
        <v>23688194.190000001</v>
      </c>
      <c r="D8" s="541">
        <v>21608625.139999997</v>
      </c>
      <c r="E8" s="322">
        <v>22420816.510000002</v>
      </c>
      <c r="F8" s="322">
        <v>21358941.159999996</v>
      </c>
      <c r="G8" s="322">
        <v>-2433131.7000000002</v>
      </c>
      <c r="H8" s="322"/>
      <c r="I8" s="322"/>
      <c r="J8" s="322"/>
      <c r="K8" s="323"/>
      <c r="L8" s="322"/>
      <c r="M8" s="322"/>
      <c r="N8" s="322"/>
      <c r="O8" s="322"/>
      <c r="P8" s="322"/>
      <c r="Q8" s="322"/>
      <c r="R8" s="12"/>
      <c r="S8" s="322">
        <f t="shared" ref="S8:S13" si="0">SUM(G8:R8)</f>
        <v>-2433131.7000000002</v>
      </c>
      <c r="T8" s="322">
        <f t="shared" ref="T8:T13" si="1">SUM(B8:E8)+S8</f>
        <v>91931623.480000004</v>
      </c>
    </row>
    <row r="9" spans="1:21" ht="15.6" customHeight="1">
      <c r="A9" s="589" t="s">
        <v>267</v>
      </c>
      <c r="B9" s="322">
        <v>1612847.36</v>
      </c>
      <c r="C9" s="322">
        <v>1244887.6099999999</v>
      </c>
      <c r="D9" s="541">
        <v>1864324.8900000001</v>
      </c>
      <c r="E9" s="322">
        <v>3456384.5500000003</v>
      </c>
      <c r="F9" s="322">
        <v>3749214.49</v>
      </c>
      <c r="G9" s="322">
        <v>4077.13</v>
      </c>
      <c r="H9" s="322"/>
      <c r="I9" s="322"/>
      <c r="J9" s="322"/>
      <c r="K9" s="322"/>
      <c r="L9" s="322"/>
      <c r="M9" s="322"/>
      <c r="N9" s="322"/>
      <c r="O9" s="322"/>
      <c r="P9" s="322"/>
      <c r="Q9" s="322"/>
      <c r="R9" s="12"/>
      <c r="S9" s="322">
        <f t="shared" si="0"/>
        <v>4077.13</v>
      </c>
      <c r="T9" s="322">
        <f t="shared" si="1"/>
        <v>8182521.54</v>
      </c>
    </row>
    <row r="10" spans="1:21" ht="15.6" customHeight="1">
      <c r="A10" s="589" t="s">
        <v>146</v>
      </c>
      <c r="B10" s="322">
        <v>0</v>
      </c>
      <c r="C10" s="322">
        <v>3744518.7</v>
      </c>
      <c r="D10" s="541">
        <v>-14255.599999999955</v>
      </c>
      <c r="E10" s="322">
        <v>0</v>
      </c>
      <c r="F10" s="322">
        <v>0</v>
      </c>
      <c r="G10" s="322">
        <v>0</v>
      </c>
      <c r="H10" s="322"/>
      <c r="I10" s="322"/>
      <c r="J10" s="322"/>
      <c r="K10" s="322"/>
      <c r="L10" s="322"/>
      <c r="M10" s="322"/>
      <c r="N10" s="322"/>
      <c r="O10" s="322"/>
      <c r="P10" s="322"/>
      <c r="Q10" s="322"/>
      <c r="R10" s="322"/>
      <c r="S10" s="322">
        <f t="shared" si="0"/>
        <v>0</v>
      </c>
      <c r="T10" s="322">
        <f t="shared" si="1"/>
        <v>3730263.1</v>
      </c>
    </row>
    <row r="11" spans="1:21" ht="15.6" customHeight="1">
      <c r="A11" s="590" t="s">
        <v>268</v>
      </c>
      <c r="B11" s="322">
        <v>213682.59</v>
      </c>
      <c r="C11" s="322">
        <v>182989.36</v>
      </c>
      <c r="D11" s="541">
        <v>78966.990000000005</v>
      </c>
      <c r="E11" s="322">
        <v>-11761</v>
      </c>
      <c r="F11" s="322">
        <v>0</v>
      </c>
      <c r="G11" s="322">
        <v>0</v>
      </c>
      <c r="H11" s="322"/>
      <c r="I11" s="322"/>
      <c r="J11" s="322"/>
      <c r="K11" s="322"/>
      <c r="L11" s="322"/>
      <c r="M11" s="322"/>
      <c r="N11" s="322"/>
      <c r="O11" s="322"/>
      <c r="P11" s="322"/>
      <c r="Q11" s="322"/>
      <c r="R11" s="322"/>
      <c r="S11" s="322">
        <f t="shared" si="0"/>
        <v>0</v>
      </c>
      <c r="T11" s="322">
        <f t="shared" si="1"/>
        <v>463877.93999999994</v>
      </c>
    </row>
    <row r="12" spans="1:21" ht="14.25">
      <c r="A12" s="590" t="s">
        <v>269</v>
      </c>
      <c r="B12" s="322">
        <v>265350</v>
      </c>
      <c r="C12" s="322">
        <v>48350</v>
      </c>
      <c r="D12" s="541">
        <v>6050</v>
      </c>
      <c r="E12" s="322">
        <v>550</v>
      </c>
      <c r="F12" s="322">
        <v>3333626.2199999997</v>
      </c>
      <c r="G12" s="322">
        <v>-93300</v>
      </c>
      <c r="H12" s="322"/>
      <c r="I12" s="322"/>
      <c r="J12" s="322"/>
      <c r="K12" s="322"/>
      <c r="L12" s="322"/>
      <c r="M12" s="322"/>
      <c r="N12" s="322"/>
      <c r="O12" s="322"/>
      <c r="P12" s="322"/>
      <c r="Q12" s="322"/>
      <c r="R12" s="322"/>
      <c r="S12" s="322">
        <f t="shared" si="0"/>
        <v>-93300</v>
      </c>
      <c r="T12" s="322">
        <f t="shared" si="1"/>
        <v>227000</v>
      </c>
      <c r="U12" s="12"/>
    </row>
    <row r="13" spans="1:21" ht="15.6" customHeight="1">
      <c r="A13" s="590" t="s">
        <v>217</v>
      </c>
      <c r="B13" s="322">
        <v>91720.34</v>
      </c>
      <c r="C13" s="322">
        <v>99333.12000000001</v>
      </c>
      <c r="D13" s="541">
        <v>59193.47</v>
      </c>
      <c r="E13" s="322">
        <v>0</v>
      </c>
      <c r="F13" s="322">
        <v>0</v>
      </c>
      <c r="G13" s="322">
        <v>0</v>
      </c>
      <c r="H13" s="322"/>
      <c r="I13" s="322"/>
      <c r="J13" s="322"/>
      <c r="K13" s="322"/>
      <c r="L13" s="322"/>
      <c r="M13" s="322"/>
      <c r="N13" s="322"/>
      <c r="O13" s="322"/>
      <c r="P13" s="322"/>
      <c r="Q13" s="322"/>
      <c r="R13" s="322"/>
      <c r="S13" s="322">
        <f t="shared" si="0"/>
        <v>0</v>
      </c>
      <c r="T13" s="322">
        <f t="shared" si="1"/>
        <v>250246.93000000002</v>
      </c>
    </row>
    <row r="14" spans="1:21" ht="15.6" customHeight="1">
      <c r="A14" s="590" t="s">
        <v>154</v>
      </c>
      <c r="B14" s="322"/>
      <c r="C14" s="322"/>
      <c r="D14" s="541"/>
      <c r="E14" s="322"/>
      <c r="F14" s="322"/>
      <c r="G14" s="322">
        <v>9121.5</v>
      </c>
      <c r="H14" s="322"/>
      <c r="I14" s="322"/>
      <c r="J14" s="322"/>
      <c r="K14" s="322"/>
      <c r="L14" s="322"/>
      <c r="M14" s="322"/>
      <c r="N14" s="322"/>
      <c r="O14" s="322"/>
      <c r="P14" s="322"/>
      <c r="Q14" s="322"/>
      <c r="R14" s="322"/>
      <c r="S14" s="566"/>
      <c r="T14" s="322"/>
    </row>
    <row r="15" spans="1:21">
      <c r="A15" s="399" t="s">
        <v>271</v>
      </c>
      <c r="B15" s="488">
        <f>SUM(B7:B13)</f>
        <v>28830719.629999999</v>
      </c>
      <c r="C15" s="488">
        <v>29283298.690000001</v>
      </c>
      <c r="D15" s="542">
        <f>SUM(D7:D13)</f>
        <v>24290739.919999994</v>
      </c>
      <c r="E15" s="542">
        <f>SUM(E7:E13)</f>
        <v>26715300.060000002</v>
      </c>
      <c r="F15" s="542">
        <v>30175816.369999997</v>
      </c>
      <c r="G15" s="489">
        <f t="shared" ref="G15:P15" si="2">SUM(G7:G13)</f>
        <v>-3604869.0700000003</v>
      </c>
      <c r="H15" s="489">
        <f t="shared" si="2"/>
        <v>0</v>
      </c>
      <c r="I15" s="489">
        <f t="shared" si="2"/>
        <v>0</v>
      </c>
      <c r="J15" s="489">
        <f t="shared" si="2"/>
        <v>0</v>
      </c>
      <c r="K15" s="489">
        <f t="shared" si="2"/>
        <v>0</v>
      </c>
      <c r="L15" s="489">
        <f t="shared" si="2"/>
        <v>0</v>
      </c>
      <c r="M15" s="489">
        <f t="shared" si="2"/>
        <v>0</v>
      </c>
      <c r="N15" s="489">
        <f t="shared" si="2"/>
        <v>0</v>
      </c>
      <c r="O15" s="489">
        <f t="shared" si="2"/>
        <v>0</v>
      </c>
      <c r="P15" s="489">
        <f t="shared" si="2"/>
        <v>0</v>
      </c>
      <c r="Q15" s="489">
        <f>SUM(Q7:Q13)</f>
        <v>0</v>
      </c>
      <c r="R15" s="489">
        <f>SUM(R7:R13)</f>
        <v>0</v>
      </c>
      <c r="S15" s="406">
        <f t="shared" ref="S15" si="3">SUM(S7:S13)</f>
        <v>-3604869.0700000003</v>
      </c>
      <c r="T15" s="489">
        <f t="shared" ref="T15" si="4">SUM(B15:E15)+S15</f>
        <v>105515189.22999999</v>
      </c>
    </row>
    <row r="16" spans="1:21" ht="12.6" hidden="1" customHeight="1">
      <c r="A16" s="577"/>
      <c r="B16" s="324"/>
      <c r="C16" s="324"/>
      <c r="D16" s="324"/>
      <c r="E16" s="324"/>
      <c r="F16" s="324"/>
      <c r="G16" s="325"/>
      <c r="H16" s="325"/>
      <c r="I16" s="325"/>
      <c r="J16" s="325"/>
      <c r="K16" s="325"/>
      <c r="L16" s="326"/>
      <c r="M16" s="325"/>
      <c r="N16" s="325"/>
      <c r="O16" s="325"/>
      <c r="P16" s="325"/>
      <c r="Q16" s="325">
        <v>2854704.9</v>
      </c>
      <c r="R16" s="123"/>
      <c r="S16" s="407"/>
      <c r="T16" s="325">
        <f t="shared" ref="T16" si="5">SUM(B16:C16)</f>
        <v>0</v>
      </c>
    </row>
    <row r="17" spans="1:20" ht="13.5" thickBot="1">
      <c r="A17" s="124"/>
      <c r="B17" s="211"/>
      <c r="C17" s="211"/>
      <c r="D17" s="211"/>
      <c r="E17" s="211"/>
      <c r="F17" s="211"/>
      <c r="G17" s="222"/>
      <c r="H17" s="222"/>
      <c r="I17" s="222"/>
      <c r="J17" s="222"/>
      <c r="K17" s="222"/>
      <c r="L17" s="224"/>
      <c r="M17" s="222"/>
      <c r="N17" s="222"/>
      <c r="O17" s="222"/>
      <c r="P17" s="222"/>
      <c r="Q17" s="222"/>
      <c r="R17" s="122"/>
      <c r="S17" s="122"/>
      <c r="T17" s="222"/>
    </row>
    <row r="18" spans="1:20" ht="9" customHeight="1" thickBot="1">
      <c r="A18" s="588"/>
      <c r="B18" s="327"/>
      <c r="C18" s="327"/>
      <c r="D18" s="327"/>
      <c r="E18" s="327"/>
      <c r="F18" s="327"/>
      <c r="G18" s="325"/>
      <c r="H18" s="325"/>
      <c r="I18" s="325"/>
      <c r="J18" s="325"/>
      <c r="K18" s="325"/>
      <c r="L18" s="326"/>
      <c r="M18" s="325"/>
      <c r="N18" s="325"/>
      <c r="O18" s="325"/>
      <c r="P18" s="325"/>
      <c r="Q18" s="325"/>
      <c r="R18" s="123"/>
      <c r="S18" s="123"/>
      <c r="T18" s="123"/>
    </row>
    <row r="19" spans="1:20" ht="20.25" customHeight="1" thickBot="1">
      <c r="A19" s="207" t="s">
        <v>272</v>
      </c>
      <c r="B19" s="212">
        <v>646137.59999999998</v>
      </c>
      <c r="C19" s="212">
        <v>643604.80000000005</v>
      </c>
      <c r="D19" s="212">
        <v>-2407884.4</v>
      </c>
      <c r="E19" s="212">
        <v>-995572</v>
      </c>
      <c r="F19" s="212">
        <v>-171048</v>
      </c>
      <c r="G19" s="223"/>
      <c r="H19" s="223"/>
      <c r="I19" s="223"/>
      <c r="J19" s="223"/>
      <c r="K19" s="223"/>
      <c r="L19" s="223"/>
      <c r="M19" s="223"/>
      <c r="N19" s="223"/>
      <c r="O19" s="223"/>
      <c r="P19" s="223"/>
      <c r="Q19" s="223"/>
      <c r="R19" s="223"/>
      <c r="S19" s="208">
        <f>SUM(G19:R19)</f>
        <v>0</v>
      </c>
      <c r="T19" s="237">
        <f t="shared" ref="T19" si="6">SUM(B19:E19)+S19</f>
        <v>-2113714</v>
      </c>
    </row>
    <row r="20" spans="1:20" ht="10.5" customHeight="1">
      <c r="A20" s="116"/>
      <c r="B20" s="116"/>
      <c r="C20" s="116"/>
      <c r="D20" s="116"/>
      <c r="E20" s="116"/>
      <c r="F20" s="116"/>
      <c r="G20" s="270"/>
      <c r="H20" s="270"/>
      <c r="I20" s="270"/>
      <c r="J20" s="270"/>
      <c r="K20" s="270"/>
      <c r="L20" s="270"/>
      <c r="M20" s="270"/>
      <c r="N20" s="270"/>
      <c r="O20" s="270"/>
      <c r="P20" s="270"/>
      <c r="Q20" s="270"/>
      <c r="R20" s="270"/>
      <c r="S20" s="270"/>
      <c r="T20" s="270"/>
    </row>
    <row r="21" spans="1:20" s="1" customFormat="1" ht="21.75" customHeight="1">
      <c r="A21" s="614" t="s">
        <v>273</v>
      </c>
      <c r="B21" s="614"/>
      <c r="C21" s="614"/>
      <c r="D21" s="614"/>
      <c r="E21" s="614"/>
      <c r="F21" s="614"/>
      <c r="G21" s="662"/>
      <c r="H21" s="662"/>
      <c r="I21" s="662"/>
      <c r="J21" s="662"/>
      <c r="K21" s="662"/>
      <c r="L21" s="662"/>
      <c r="M21" s="662"/>
      <c r="N21" s="662"/>
      <c r="O21" s="662"/>
      <c r="P21" s="662"/>
      <c r="Q21" s="662"/>
      <c r="R21" s="662"/>
      <c r="S21" s="662"/>
      <c r="T21" s="662"/>
    </row>
    <row r="22" spans="1:20" ht="19.5" customHeight="1">
      <c r="A22" s="614" t="s">
        <v>274</v>
      </c>
      <c r="B22" s="614"/>
      <c r="C22" s="614"/>
      <c r="D22" s="614"/>
      <c r="E22" s="614"/>
      <c r="F22" s="614"/>
      <c r="G22" s="662"/>
      <c r="H22" s="662"/>
      <c r="I22" s="662"/>
      <c r="J22" s="662"/>
      <c r="K22" s="662"/>
      <c r="L22" s="662"/>
      <c r="M22" s="662"/>
      <c r="N22" s="662"/>
      <c r="O22" s="662"/>
      <c r="P22" s="662"/>
      <c r="Q22" s="662"/>
      <c r="R22" s="662"/>
      <c r="S22" s="662"/>
      <c r="T22" s="662"/>
    </row>
    <row r="23" spans="1:20">
      <c r="H23" s="69"/>
    </row>
    <row r="24" spans="1:20">
      <c r="H24" s="69"/>
    </row>
    <row r="34" spans="16:16">
      <c r="P34" s="202"/>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January 2023</oddHeader>
    <oddFooter>&amp;L&amp;F&amp;R&amp;A&amp;C&amp;"Calibri"&amp;11&amp;K0000009a of 11</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A26" sqref="A26"/>
    </sheetView>
  </sheetViews>
  <sheetFormatPr defaultColWidth="9.42578125" defaultRowHeight="12.75"/>
  <cols>
    <col min="1" max="1" width="40.85546875" style="10" customWidth="1"/>
    <col min="2" max="2" width="16.28515625" style="93" customWidth="1"/>
    <col min="3" max="4" width="12.42578125" style="93" customWidth="1"/>
    <col min="5" max="5" width="12.7109375" style="93" customWidth="1"/>
    <col min="6" max="6" width="12.42578125" style="93" customWidth="1"/>
    <col min="7" max="7" width="12.5703125" style="93" customWidth="1"/>
    <col min="8" max="8" width="11.5703125" style="93" bestFit="1" customWidth="1"/>
    <col min="9" max="9" width="12.42578125" style="93" bestFit="1" customWidth="1"/>
    <col min="10" max="10" width="11.85546875" style="93" customWidth="1"/>
    <col min="11" max="11" width="12.28515625" style="93" customWidth="1"/>
    <col min="12" max="13" width="12.42578125" style="93" customWidth="1"/>
    <col min="14" max="14" width="16.42578125" style="93" customWidth="1"/>
    <col min="15" max="16384" width="9.42578125" style="10"/>
  </cols>
  <sheetData>
    <row r="1" spans="1:15" s="107" customFormat="1" ht="18">
      <c r="B1" s="108"/>
      <c r="C1" s="108"/>
      <c r="D1" s="108"/>
      <c r="E1" s="108"/>
      <c r="F1" s="108"/>
      <c r="G1" s="108"/>
      <c r="H1" s="108"/>
      <c r="I1" s="108"/>
      <c r="J1" s="108"/>
      <c r="K1" s="108"/>
      <c r="L1" s="108"/>
      <c r="M1" s="108"/>
      <c r="N1" s="108"/>
    </row>
    <row r="3" spans="1:15">
      <c r="A3" s="399" t="s">
        <v>262</v>
      </c>
      <c r="B3" s="408"/>
      <c r="C3" s="408"/>
      <c r="D3" s="408"/>
      <c r="E3" s="408"/>
      <c r="F3" s="408"/>
      <c r="G3" s="408"/>
      <c r="H3" s="408"/>
      <c r="I3" s="408"/>
      <c r="J3" s="408"/>
      <c r="K3" s="408"/>
      <c r="L3" s="408"/>
      <c r="M3" s="408"/>
      <c r="N3" s="409"/>
    </row>
    <row r="4" spans="1:15">
      <c r="A4" s="221"/>
      <c r="B4" s="94"/>
      <c r="C4" s="94"/>
      <c r="D4" s="94"/>
      <c r="E4" s="94"/>
      <c r="F4" s="94"/>
      <c r="G4" s="94"/>
      <c r="H4" s="94"/>
      <c r="I4" s="94"/>
      <c r="J4" s="94"/>
      <c r="K4" s="94"/>
      <c r="L4" s="94"/>
      <c r="M4" s="94"/>
      <c r="N4" s="118"/>
      <c r="O4" s="201"/>
    </row>
    <row r="5" spans="1:15" ht="53.25" customHeight="1">
      <c r="A5" s="438" t="s">
        <v>275</v>
      </c>
      <c r="B5" s="490" t="s">
        <v>8</v>
      </c>
      <c r="C5" s="490" t="s">
        <v>9</v>
      </c>
      <c r="D5" s="490" t="s">
        <v>10</v>
      </c>
      <c r="E5" s="490" t="s">
        <v>11</v>
      </c>
      <c r="F5" s="490" t="s">
        <v>12</v>
      </c>
      <c r="G5" s="490" t="s">
        <v>13</v>
      </c>
      <c r="H5" s="490" t="s">
        <v>42</v>
      </c>
      <c r="I5" s="490" t="s">
        <v>43</v>
      </c>
      <c r="J5" s="490" t="s">
        <v>44</v>
      </c>
      <c r="K5" s="490" t="s">
        <v>45</v>
      </c>
      <c r="L5" s="490" t="s">
        <v>46</v>
      </c>
      <c r="M5" s="229" t="s">
        <v>47</v>
      </c>
      <c r="N5" s="491" t="s">
        <v>276</v>
      </c>
    </row>
    <row r="6" spans="1:15" ht="19.5" customHeight="1">
      <c r="A6" s="321" t="s">
        <v>264</v>
      </c>
      <c r="B6" s="328"/>
      <c r="C6" s="328"/>
      <c r="D6" s="328"/>
      <c r="E6" s="328"/>
      <c r="F6" s="328"/>
      <c r="G6" s="328"/>
      <c r="H6" s="328"/>
      <c r="I6" s="328"/>
      <c r="J6" s="328"/>
      <c r="K6" s="328"/>
      <c r="L6" s="328"/>
      <c r="M6" s="410"/>
      <c r="N6" s="410"/>
    </row>
    <row r="7" spans="1:15" ht="15.6" customHeight="1">
      <c r="A7" s="329" t="s">
        <v>265</v>
      </c>
      <c r="B7" s="328">
        <v>0</v>
      </c>
      <c r="C7" s="328"/>
      <c r="D7" s="328"/>
      <c r="E7" s="328"/>
      <c r="F7" s="328"/>
      <c r="G7" s="328"/>
      <c r="H7" s="328"/>
      <c r="I7" s="328"/>
      <c r="J7" s="328"/>
      <c r="K7" s="328"/>
      <c r="L7" s="328"/>
      <c r="M7" s="328"/>
      <c r="N7" s="328">
        <f>SUM(B7:M7)</f>
        <v>0</v>
      </c>
    </row>
    <row r="8" spans="1:15" ht="15.6" customHeight="1">
      <c r="A8" s="329" t="s">
        <v>136</v>
      </c>
      <c r="B8" s="328">
        <v>0</v>
      </c>
      <c r="C8" s="328"/>
      <c r="D8" s="328"/>
      <c r="E8" s="328"/>
      <c r="F8" s="328"/>
      <c r="G8" s="328"/>
      <c r="H8" s="328"/>
      <c r="I8" s="328"/>
      <c r="J8" s="328"/>
      <c r="K8" s="328"/>
      <c r="L8" s="328"/>
      <c r="M8" s="328"/>
      <c r="N8" s="328">
        <f t="shared" ref="N8:N17" si="0">SUM(B8:M8)</f>
        <v>0</v>
      </c>
    </row>
    <row r="9" spans="1:15" ht="15.6" customHeight="1">
      <c r="A9" s="329" t="s">
        <v>138</v>
      </c>
      <c r="B9" s="328">
        <v>0</v>
      </c>
      <c r="C9" s="328"/>
      <c r="D9" s="328"/>
      <c r="E9" s="328"/>
      <c r="F9" s="328"/>
      <c r="G9" s="328"/>
      <c r="H9" s="328"/>
      <c r="I9" s="328"/>
      <c r="J9" s="328"/>
      <c r="K9" s="328"/>
      <c r="L9" s="328"/>
      <c r="M9" s="328"/>
      <c r="N9" s="328">
        <f t="shared" si="0"/>
        <v>0</v>
      </c>
    </row>
    <row r="10" spans="1:15" ht="15.6" customHeight="1">
      <c r="A10" s="329" t="s">
        <v>277</v>
      </c>
      <c r="B10" s="328">
        <v>0</v>
      </c>
      <c r="C10" s="328"/>
      <c r="D10" s="328"/>
      <c r="E10" s="328"/>
      <c r="F10" s="328"/>
      <c r="G10" s="328"/>
      <c r="H10" s="328"/>
      <c r="I10" s="328"/>
      <c r="J10" s="328"/>
      <c r="K10" s="328"/>
      <c r="L10" s="328"/>
      <c r="M10" s="328"/>
      <c r="N10" s="328">
        <f t="shared" si="0"/>
        <v>0</v>
      </c>
    </row>
    <row r="11" spans="1:15" ht="15.6" customHeight="1">
      <c r="A11" s="329" t="s">
        <v>278</v>
      </c>
      <c r="B11" s="328">
        <v>0</v>
      </c>
      <c r="C11" s="328"/>
      <c r="D11" s="328"/>
      <c r="E11" s="328"/>
      <c r="F11" s="328"/>
      <c r="G11" s="328"/>
      <c r="H11" s="328"/>
      <c r="I11" s="328"/>
      <c r="J11" s="328"/>
      <c r="K11" s="328"/>
      <c r="L11" s="328"/>
      <c r="M11" s="328"/>
      <c r="N11" s="328">
        <f t="shared" si="0"/>
        <v>0</v>
      </c>
    </row>
    <row r="12" spans="1:15" ht="15.6" customHeight="1">
      <c r="A12" s="329" t="s">
        <v>279</v>
      </c>
      <c r="B12" s="328">
        <v>0</v>
      </c>
      <c r="C12" s="328"/>
      <c r="D12" s="328"/>
      <c r="E12" s="328"/>
      <c r="F12" s="328"/>
      <c r="G12" s="328"/>
      <c r="H12" s="328"/>
      <c r="I12" s="328"/>
      <c r="J12" s="328"/>
      <c r="K12" s="328"/>
      <c r="L12" s="328"/>
      <c r="M12" s="328"/>
      <c r="N12" s="328">
        <f t="shared" si="0"/>
        <v>0</v>
      </c>
    </row>
    <row r="13" spans="1:15" ht="15.6" customHeight="1">
      <c r="A13" s="329" t="s">
        <v>268</v>
      </c>
      <c r="B13" s="328">
        <v>0</v>
      </c>
      <c r="C13" s="328"/>
      <c r="D13" s="328"/>
      <c r="E13" s="328"/>
      <c r="F13" s="328"/>
      <c r="G13" s="328"/>
      <c r="H13" s="328"/>
      <c r="I13" s="328"/>
      <c r="J13" s="328"/>
      <c r="K13" s="328"/>
      <c r="L13" s="328"/>
      <c r="M13" s="328"/>
      <c r="N13" s="328">
        <f t="shared" si="0"/>
        <v>0</v>
      </c>
    </row>
    <row r="14" spans="1:15" s="44" customFormat="1" ht="15" customHeight="1">
      <c r="A14" s="329" t="s">
        <v>280</v>
      </c>
      <c r="B14" s="328">
        <v>0</v>
      </c>
      <c r="C14" s="328"/>
      <c r="D14" s="328"/>
      <c r="E14" s="328"/>
      <c r="F14" s="328"/>
      <c r="G14" s="328"/>
      <c r="H14" s="328"/>
      <c r="I14" s="328"/>
      <c r="J14" s="328"/>
      <c r="K14" s="328"/>
      <c r="L14" s="328"/>
      <c r="M14" s="328"/>
      <c r="N14" s="328">
        <f t="shared" si="0"/>
        <v>0</v>
      </c>
    </row>
    <row r="15" spans="1:15" s="44" customFormat="1">
      <c r="A15" s="329" t="s">
        <v>217</v>
      </c>
      <c r="B15" s="328">
        <v>0</v>
      </c>
      <c r="C15" s="328"/>
      <c r="D15" s="328"/>
      <c r="E15" s="328"/>
      <c r="F15" s="328"/>
      <c r="G15" s="328"/>
      <c r="H15" s="328"/>
      <c r="I15" s="328"/>
      <c r="J15" s="328"/>
      <c r="K15" s="328"/>
      <c r="L15" s="328"/>
      <c r="M15" s="328"/>
      <c r="N15" s="328">
        <f t="shared" si="0"/>
        <v>0</v>
      </c>
    </row>
    <row r="16" spans="1:15" ht="14.25">
      <c r="A16" s="330" t="s">
        <v>281</v>
      </c>
      <c r="B16" s="328">
        <v>0</v>
      </c>
      <c r="C16" s="328"/>
      <c r="D16" s="328"/>
      <c r="E16" s="328"/>
      <c r="F16" s="328"/>
      <c r="G16" s="328"/>
      <c r="H16" s="328"/>
      <c r="I16" s="328"/>
      <c r="J16" s="328"/>
      <c r="K16" s="328"/>
      <c r="L16" s="328"/>
      <c r="M16" s="328"/>
      <c r="N16" s="328">
        <f t="shared" si="0"/>
        <v>0</v>
      </c>
    </row>
    <row r="17" spans="1:19" s="45" customFormat="1">
      <c r="A17" s="492" t="s">
        <v>271</v>
      </c>
      <c r="B17" s="493">
        <f t="shared" ref="B17:H17" si="1">SUM(B7:B16)</f>
        <v>0</v>
      </c>
      <c r="C17" s="493">
        <f t="shared" ref="C17:D17" si="2">SUM(C7:C16)</f>
        <v>0</v>
      </c>
      <c r="D17" s="493">
        <f t="shared" si="2"/>
        <v>0</v>
      </c>
      <c r="E17" s="493">
        <f t="shared" ref="E17" si="3">SUM(E7:E16)</f>
        <v>0</v>
      </c>
      <c r="F17" s="493">
        <f t="shared" si="1"/>
        <v>0</v>
      </c>
      <c r="G17" s="493">
        <f t="shared" si="1"/>
        <v>0</v>
      </c>
      <c r="H17" s="493">
        <f t="shared" si="1"/>
        <v>0</v>
      </c>
      <c r="I17" s="493">
        <f t="shared" ref="I17:K17" si="4">SUM(I7:I16)</f>
        <v>0</v>
      </c>
      <c r="J17" s="493">
        <f t="shared" si="4"/>
        <v>0</v>
      </c>
      <c r="K17" s="493">
        <f t="shared" si="4"/>
        <v>0</v>
      </c>
      <c r="L17" s="493">
        <f t="shared" ref="L17:M17" si="5">SUM(L7:L16)</f>
        <v>0</v>
      </c>
      <c r="M17" s="493">
        <f t="shared" si="5"/>
        <v>0</v>
      </c>
      <c r="N17" s="494">
        <f t="shared" si="0"/>
        <v>0</v>
      </c>
    </row>
    <row r="18" spans="1:19" ht="12.6" hidden="1" customHeight="1">
      <c r="A18" s="300"/>
      <c r="B18" s="328"/>
      <c r="C18" s="328"/>
      <c r="D18" s="328"/>
      <c r="E18" s="328"/>
      <c r="F18" s="328"/>
      <c r="G18" s="328"/>
      <c r="H18" s="328"/>
      <c r="I18" s="328"/>
      <c r="J18" s="328"/>
      <c r="K18" s="328"/>
      <c r="L18" s="328"/>
      <c r="M18" s="328"/>
      <c r="N18" s="411"/>
    </row>
    <row r="19" spans="1:19" ht="18.75" thickBot="1">
      <c r="A19" s="119"/>
      <c r="B19" s="95"/>
      <c r="C19" s="95"/>
      <c r="D19" s="95"/>
      <c r="E19" s="95"/>
      <c r="F19" s="95"/>
      <c r="G19" s="95"/>
      <c r="H19" s="95"/>
      <c r="I19" s="95"/>
      <c r="J19" s="95"/>
      <c r="K19" s="226"/>
      <c r="L19" s="226"/>
      <c r="M19" s="226"/>
      <c r="N19" s="95"/>
    </row>
    <row r="20" spans="1:19" ht="9" customHeight="1" thickBot="1">
      <c r="A20" s="321"/>
      <c r="B20" s="328"/>
      <c r="C20" s="328"/>
      <c r="D20" s="328"/>
      <c r="E20" s="328"/>
      <c r="F20" s="328"/>
      <c r="G20" s="328"/>
      <c r="H20" s="328"/>
      <c r="I20" s="328"/>
      <c r="J20" s="328"/>
      <c r="K20" s="328"/>
      <c r="L20" s="328"/>
      <c r="M20" s="328"/>
      <c r="N20" s="328"/>
    </row>
    <row r="21" spans="1:19" ht="20.25" customHeight="1">
      <c r="A21" s="120" t="s">
        <v>282</v>
      </c>
      <c r="B21" s="225"/>
      <c r="C21" s="225"/>
      <c r="D21" s="225"/>
      <c r="E21" s="225"/>
      <c r="F21" s="225"/>
      <c r="G21" s="225"/>
      <c r="H21" s="225"/>
      <c r="I21" s="225"/>
      <c r="J21" s="225"/>
      <c r="K21" s="225"/>
      <c r="L21" s="225"/>
      <c r="M21" s="225"/>
      <c r="N21" s="121"/>
    </row>
    <row r="22" spans="1:19" ht="13.5" customHeight="1"/>
    <row r="23" spans="1:19" s="1" customFormat="1" ht="15.4" customHeight="1">
      <c r="A23" s="638" t="s">
        <v>283</v>
      </c>
      <c r="B23" s="639"/>
      <c r="C23" s="639"/>
      <c r="D23" s="639"/>
      <c r="E23" s="639"/>
      <c r="F23" s="639"/>
      <c r="G23" s="639"/>
      <c r="H23" s="639"/>
      <c r="I23" s="639"/>
      <c r="J23" s="639"/>
      <c r="K23" s="639"/>
      <c r="L23" s="639"/>
      <c r="M23" s="639"/>
      <c r="N23" s="639"/>
    </row>
    <row r="24" spans="1:19" ht="15.4" customHeight="1">
      <c r="A24" s="663" t="s">
        <v>274</v>
      </c>
      <c r="B24" s="663"/>
      <c r="C24" s="663"/>
      <c r="D24" s="663"/>
      <c r="E24" s="663"/>
      <c r="F24" s="663"/>
      <c r="G24" s="663"/>
      <c r="H24" s="663"/>
      <c r="I24" s="663"/>
      <c r="J24" s="663"/>
      <c r="K24" s="663"/>
      <c r="L24" s="663"/>
      <c r="M24" s="663"/>
      <c r="N24" s="663"/>
      <c r="O24" s="549"/>
      <c r="P24" s="549"/>
      <c r="Q24" s="549"/>
      <c r="R24" s="549"/>
      <c r="S24" s="549"/>
    </row>
    <row r="25" spans="1:19">
      <c r="H25" s="96"/>
    </row>
    <row r="28" spans="1:19">
      <c r="C28" s="96"/>
    </row>
    <row r="29" spans="1:19">
      <c r="C29" s="96"/>
    </row>
    <row r="30" spans="1:19">
      <c r="C30" s="96"/>
    </row>
    <row r="31" spans="1:19">
      <c r="C31" s="96"/>
    </row>
    <row r="34" spans="11:11">
      <c r="K34" s="202"/>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January 2023</oddHeader>
    <oddFooter>&amp;L&amp;F&amp;R&amp;A&amp;C&amp;"Calibri"&amp;11&amp;K0000009b of 11</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zoomScale="70" zoomScaleNormal="70" zoomScalePageLayoutView="70" workbookViewId="0">
      <selection activeCell="A61" sqref="A61"/>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12" t="s">
        <v>284</v>
      </c>
      <c r="B1" s="665" t="s">
        <v>285</v>
      </c>
      <c r="C1" s="666"/>
      <c r="D1" s="666"/>
      <c r="E1" s="666"/>
      <c r="F1" s="666"/>
      <c r="G1" s="666"/>
      <c r="H1" s="666"/>
      <c r="I1" s="666"/>
      <c r="J1" s="666"/>
      <c r="K1" s="666"/>
      <c r="L1" s="666"/>
      <c r="M1" s="667"/>
      <c r="N1" s="668" t="s">
        <v>286</v>
      </c>
      <c r="O1" s="668" t="s">
        <v>287</v>
      </c>
      <c r="P1" s="670" t="s">
        <v>288</v>
      </c>
      <c r="Q1" s="670" t="s">
        <v>289</v>
      </c>
    </row>
    <row r="2" spans="1:17" ht="51" customHeight="1">
      <c r="A2" s="30"/>
      <c r="B2" s="230" t="s">
        <v>8</v>
      </c>
      <c r="C2" s="413" t="s">
        <v>9</v>
      </c>
      <c r="D2" s="413" t="s">
        <v>10</v>
      </c>
      <c r="E2" s="413" t="s">
        <v>11</v>
      </c>
      <c r="F2" s="413" t="s">
        <v>12</v>
      </c>
      <c r="G2" s="413" t="s">
        <v>13</v>
      </c>
      <c r="H2" s="414" t="s">
        <v>42</v>
      </c>
      <c r="I2" s="413" t="s">
        <v>43</v>
      </c>
      <c r="J2" s="413" t="s">
        <v>44</v>
      </c>
      <c r="K2" s="413" t="s">
        <v>45</v>
      </c>
      <c r="L2" s="413" t="s">
        <v>46</v>
      </c>
      <c r="M2" s="495" t="s">
        <v>47</v>
      </c>
      <c r="N2" s="669"/>
      <c r="O2" s="669" t="s">
        <v>290</v>
      </c>
      <c r="P2" s="671"/>
      <c r="Q2" s="671"/>
    </row>
    <row r="3" spans="1:17" ht="15.75">
      <c r="A3" s="415" t="s">
        <v>291</v>
      </c>
      <c r="B3" s="416"/>
      <c r="C3" s="417"/>
      <c r="D3" s="417"/>
      <c r="E3" s="417"/>
      <c r="F3" s="417"/>
      <c r="G3" s="417"/>
      <c r="H3" s="417"/>
      <c r="I3" s="417"/>
      <c r="J3" s="417"/>
      <c r="K3" s="417"/>
      <c r="L3" s="417"/>
      <c r="M3" s="417"/>
      <c r="N3" s="496"/>
      <c r="O3" s="496"/>
      <c r="P3" s="496"/>
      <c r="Q3" s="496"/>
    </row>
    <row r="4" spans="1:17">
      <c r="A4" s="591" t="s">
        <v>292</v>
      </c>
      <c r="B4" s="235">
        <v>0</v>
      </c>
      <c r="C4" s="592">
        <v>0</v>
      </c>
      <c r="D4" s="592">
        <v>0</v>
      </c>
      <c r="E4" s="592">
        <v>0</v>
      </c>
      <c r="F4" s="592">
        <v>0</v>
      </c>
      <c r="G4" s="592">
        <v>0</v>
      </c>
      <c r="H4" s="592">
        <v>0</v>
      </c>
      <c r="I4" s="592">
        <v>0</v>
      </c>
      <c r="J4" s="592">
        <v>0</v>
      </c>
      <c r="K4" s="592">
        <v>0</v>
      </c>
      <c r="L4" s="592">
        <v>0</v>
      </c>
      <c r="M4" s="592">
        <v>0</v>
      </c>
      <c r="N4" s="332">
        <v>0</v>
      </c>
      <c r="O4" s="332">
        <v>0</v>
      </c>
      <c r="P4" s="333"/>
      <c r="Q4" s="333"/>
    </row>
    <row r="5" spans="1:17">
      <c r="A5" s="591" t="s">
        <v>293</v>
      </c>
      <c r="B5" s="235">
        <v>0</v>
      </c>
      <c r="C5" s="592">
        <v>0</v>
      </c>
      <c r="D5" s="592">
        <v>0</v>
      </c>
      <c r="E5" s="592">
        <v>0</v>
      </c>
      <c r="F5" s="592">
        <v>0</v>
      </c>
      <c r="G5" s="592">
        <v>0</v>
      </c>
      <c r="H5" s="592">
        <v>0</v>
      </c>
      <c r="I5" s="592">
        <v>0</v>
      </c>
      <c r="J5" s="592">
        <v>0</v>
      </c>
      <c r="K5" s="592">
        <v>0</v>
      </c>
      <c r="L5" s="592">
        <v>0</v>
      </c>
      <c r="M5" s="592">
        <v>0</v>
      </c>
      <c r="N5" s="332">
        <v>0</v>
      </c>
      <c r="O5" s="332">
        <v>0</v>
      </c>
      <c r="P5" s="333"/>
      <c r="Q5" s="333"/>
    </row>
    <row r="6" spans="1:17" ht="15.75">
      <c r="A6" s="418" t="s">
        <v>294</v>
      </c>
      <c r="B6" s="419">
        <v>0</v>
      </c>
      <c r="C6" s="420">
        <v>0</v>
      </c>
      <c r="D6" s="420">
        <v>0</v>
      </c>
      <c r="E6" s="420">
        <v>0</v>
      </c>
      <c r="F6" s="420">
        <v>0</v>
      </c>
      <c r="G6" s="420">
        <v>0</v>
      </c>
      <c r="H6" s="420">
        <v>0</v>
      </c>
      <c r="I6" s="420">
        <v>0</v>
      </c>
      <c r="J6" s="420">
        <v>0</v>
      </c>
      <c r="K6" s="420">
        <v>0</v>
      </c>
      <c r="L6" s="420">
        <v>0</v>
      </c>
      <c r="M6" s="420">
        <v>0</v>
      </c>
      <c r="N6" s="497">
        <v>0</v>
      </c>
      <c r="O6" s="497">
        <v>0</v>
      </c>
      <c r="P6" s="498"/>
      <c r="Q6" s="555"/>
    </row>
    <row r="7" spans="1:17" ht="8.25" customHeight="1">
      <c r="A7" s="593"/>
      <c r="B7" s="421"/>
      <c r="C7" s="593"/>
      <c r="D7" s="593"/>
      <c r="E7" s="593"/>
      <c r="F7" s="593"/>
      <c r="G7" s="593"/>
      <c r="H7" s="593"/>
      <c r="I7" s="593"/>
      <c r="J7" s="593"/>
      <c r="K7" s="593"/>
      <c r="L7" s="593"/>
      <c r="M7" s="593"/>
      <c r="N7" s="334"/>
      <c r="O7" s="334"/>
      <c r="P7" s="333"/>
      <c r="Q7" s="333"/>
    </row>
    <row r="8" spans="1:17" ht="18">
      <c r="A8" s="594" t="s">
        <v>295</v>
      </c>
      <c r="B8" s="31"/>
      <c r="C8" s="593"/>
      <c r="D8" s="593"/>
      <c r="E8" s="593"/>
      <c r="F8" s="593"/>
      <c r="G8" s="593"/>
      <c r="H8" s="593"/>
      <c r="I8" s="593"/>
      <c r="J8" s="593"/>
      <c r="K8" s="593"/>
      <c r="L8" s="593"/>
      <c r="M8" s="593"/>
      <c r="N8" s="334"/>
      <c r="O8" s="334"/>
      <c r="P8" s="333"/>
      <c r="Q8" s="333"/>
    </row>
    <row r="9" spans="1:17">
      <c r="A9" s="60" t="s">
        <v>296</v>
      </c>
      <c r="B9" s="17"/>
      <c r="C9" s="595"/>
      <c r="D9" s="595"/>
      <c r="E9" s="595"/>
      <c r="F9" s="595"/>
      <c r="G9" s="595"/>
      <c r="H9" s="595"/>
      <c r="I9" s="595"/>
      <c r="J9" s="595"/>
      <c r="K9" s="595"/>
      <c r="L9" s="595"/>
      <c r="M9" s="595"/>
      <c r="N9" s="336"/>
      <c r="O9" s="336"/>
      <c r="P9" s="337">
        <v>2650000</v>
      </c>
      <c r="Q9" s="337"/>
    </row>
    <row r="10" spans="1:17">
      <c r="A10" s="596"/>
      <c r="B10" s="421"/>
      <c r="C10" s="593"/>
      <c r="D10" s="593"/>
      <c r="E10" s="593"/>
      <c r="F10" s="593"/>
      <c r="G10" s="593"/>
      <c r="H10" s="593"/>
      <c r="I10" s="593"/>
      <c r="J10" s="593"/>
      <c r="K10" s="593"/>
      <c r="L10" s="593"/>
      <c r="M10" s="593"/>
      <c r="N10" s="334"/>
      <c r="O10" s="334"/>
      <c r="P10" s="333"/>
      <c r="Q10" s="333"/>
    </row>
    <row r="11" spans="1:17">
      <c r="A11" s="21" t="s">
        <v>297</v>
      </c>
      <c r="B11" s="31"/>
      <c r="C11" s="231"/>
      <c r="D11" s="231"/>
      <c r="E11" s="231"/>
      <c r="F11" s="231"/>
      <c r="G11" s="231"/>
      <c r="H11" s="231"/>
      <c r="I11" s="231"/>
      <c r="J11" s="231"/>
      <c r="K11" s="231"/>
      <c r="L11" s="231"/>
      <c r="M11" s="231"/>
      <c r="N11" s="213"/>
      <c r="O11" s="213"/>
      <c r="P11" s="68"/>
      <c r="Q11" s="333"/>
    </row>
    <row r="12" spans="1:17">
      <c r="A12" s="591" t="s">
        <v>298</v>
      </c>
      <c r="B12" s="545"/>
      <c r="C12" s="275"/>
      <c r="D12" s="597"/>
      <c r="E12" s="597"/>
      <c r="F12" s="597"/>
      <c r="G12" s="597"/>
      <c r="H12" s="597"/>
      <c r="I12" s="597"/>
      <c r="J12" s="597"/>
      <c r="K12" s="597"/>
      <c r="L12" s="597"/>
      <c r="M12" s="597"/>
      <c r="N12" s="338" t="s">
        <v>22</v>
      </c>
      <c r="O12" s="338"/>
      <c r="P12" s="550"/>
      <c r="Q12" s="551"/>
    </row>
    <row r="13" spans="1:17">
      <c r="A13" s="591" t="s">
        <v>299</v>
      </c>
      <c r="B13" s="339">
        <v>0</v>
      </c>
      <c r="C13" s="543">
        <v>0</v>
      </c>
      <c r="D13" s="335">
        <v>0</v>
      </c>
      <c r="E13" s="335">
        <v>0</v>
      </c>
      <c r="F13" s="335">
        <v>0</v>
      </c>
      <c r="G13" s="335">
        <v>0</v>
      </c>
      <c r="H13" s="335">
        <v>0</v>
      </c>
      <c r="I13" s="335">
        <v>0</v>
      </c>
      <c r="J13" s="335">
        <v>0</v>
      </c>
      <c r="K13" s="335">
        <v>0</v>
      </c>
      <c r="L13" s="335">
        <v>0</v>
      </c>
      <c r="M13" s="335">
        <v>0</v>
      </c>
      <c r="N13" s="331">
        <f t="shared" ref="N13" si="0">SUM(B13:M13)</f>
        <v>0</v>
      </c>
      <c r="O13" s="331">
        <f>N13</f>
        <v>0</v>
      </c>
      <c r="P13" s="676" t="s">
        <v>2</v>
      </c>
      <c r="Q13" s="672" t="s">
        <v>2</v>
      </c>
    </row>
    <row r="14" spans="1:17">
      <c r="A14" s="598" t="s">
        <v>300</v>
      </c>
      <c r="B14" s="340"/>
      <c r="C14" s="275"/>
      <c r="D14" s="597"/>
      <c r="E14" s="597"/>
      <c r="F14" s="597"/>
      <c r="G14" s="597"/>
      <c r="H14" s="597"/>
      <c r="I14" s="597"/>
      <c r="J14" s="597"/>
      <c r="K14" s="597"/>
      <c r="L14" s="597"/>
      <c r="M14" s="597"/>
      <c r="N14" s="338" t="s">
        <v>22</v>
      </c>
      <c r="O14" s="338"/>
      <c r="P14" s="672"/>
      <c r="Q14" s="672"/>
    </row>
    <row r="15" spans="1:17">
      <c r="A15" s="598" t="s">
        <v>301</v>
      </c>
      <c r="B15" s="339">
        <v>0</v>
      </c>
      <c r="C15" s="543">
        <v>0</v>
      </c>
      <c r="D15" s="335">
        <v>0</v>
      </c>
      <c r="E15" s="335">
        <v>0</v>
      </c>
      <c r="F15" s="335">
        <v>0</v>
      </c>
      <c r="G15" s="335">
        <v>0</v>
      </c>
      <c r="H15" s="335">
        <v>0</v>
      </c>
      <c r="I15" s="335">
        <v>0</v>
      </c>
      <c r="J15" s="335">
        <v>0</v>
      </c>
      <c r="K15" s="335">
        <v>0</v>
      </c>
      <c r="L15" s="335">
        <v>0</v>
      </c>
      <c r="M15" s="335">
        <v>0</v>
      </c>
      <c r="N15" s="339">
        <f>SUM(B15:M15)</f>
        <v>0</v>
      </c>
      <c r="O15" s="331">
        <f>N15</f>
        <v>0</v>
      </c>
      <c r="P15" s="672"/>
      <c r="Q15" s="672"/>
    </row>
    <row r="16" spans="1:17">
      <c r="A16" s="598" t="s">
        <v>302</v>
      </c>
      <c r="B16" s="340"/>
      <c r="C16" s="275"/>
      <c r="D16" s="597"/>
      <c r="E16" s="597"/>
      <c r="F16" s="597"/>
      <c r="G16" s="597"/>
      <c r="H16" s="597"/>
      <c r="I16" s="597"/>
      <c r="J16" s="597"/>
      <c r="K16" s="597"/>
      <c r="L16" s="597"/>
      <c r="M16" s="597"/>
      <c r="N16" s="338" t="s">
        <v>22</v>
      </c>
      <c r="O16" s="338"/>
      <c r="P16" s="672"/>
      <c r="Q16" s="672"/>
    </row>
    <row r="17" spans="1:17">
      <c r="A17" s="598" t="s">
        <v>238</v>
      </c>
      <c r="B17" s="339">
        <v>0</v>
      </c>
      <c r="C17" s="543">
        <v>0</v>
      </c>
      <c r="D17" s="335">
        <v>0</v>
      </c>
      <c r="E17" s="335">
        <v>0</v>
      </c>
      <c r="F17" s="335">
        <v>0</v>
      </c>
      <c r="G17" s="335">
        <v>0</v>
      </c>
      <c r="H17" s="335">
        <v>0</v>
      </c>
      <c r="I17" s="335">
        <v>0</v>
      </c>
      <c r="J17" s="335">
        <v>0</v>
      </c>
      <c r="K17" s="335">
        <v>0</v>
      </c>
      <c r="L17" s="335">
        <v>0</v>
      </c>
      <c r="M17" s="335">
        <v>0</v>
      </c>
      <c r="N17" s="339">
        <f>SUM(B17:M17)</f>
        <v>0</v>
      </c>
      <c r="O17" s="331">
        <f>N17</f>
        <v>0</v>
      </c>
      <c r="P17" s="672"/>
      <c r="Q17" s="672"/>
    </row>
    <row r="18" spans="1:17">
      <c r="A18" s="598" t="s">
        <v>303</v>
      </c>
      <c r="B18" s="340"/>
      <c r="C18" s="275"/>
      <c r="D18" s="597"/>
      <c r="E18" s="597"/>
      <c r="F18" s="597"/>
      <c r="G18" s="597"/>
      <c r="H18" s="597"/>
      <c r="I18" s="597"/>
      <c r="J18" s="597"/>
      <c r="K18" s="597"/>
      <c r="L18" s="597"/>
      <c r="M18" s="597"/>
      <c r="N18" s="338" t="s">
        <v>22</v>
      </c>
      <c r="O18" s="341"/>
      <c r="P18" s="672"/>
      <c r="Q18" s="672"/>
    </row>
    <row r="19" spans="1:17">
      <c r="A19" s="598" t="s">
        <v>304</v>
      </c>
      <c r="B19" s="340"/>
      <c r="C19" s="275"/>
      <c r="D19" s="597"/>
      <c r="E19" s="597"/>
      <c r="F19" s="340"/>
      <c r="G19" s="597"/>
      <c r="H19" s="597"/>
      <c r="I19" s="597"/>
      <c r="J19" s="597"/>
      <c r="K19" s="597"/>
      <c r="L19" s="597"/>
      <c r="M19" s="597"/>
      <c r="N19" s="338" t="s">
        <v>22</v>
      </c>
      <c r="O19" s="341"/>
      <c r="P19" s="672"/>
      <c r="Q19" s="672"/>
    </row>
    <row r="20" spans="1:17">
      <c r="A20" s="598" t="s">
        <v>305</v>
      </c>
      <c r="B20" s="339">
        <v>7803</v>
      </c>
      <c r="C20" s="543"/>
      <c r="D20" s="339"/>
      <c r="E20" s="339"/>
      <c r="F20" s="339"/>
      <c r="G20" s="339"/>
      <c r="H20" s="339"/>
      <c r="I20" s="339"/>
      <c r="J20" s="339"/>
      <c r="K20" s="339"/>
      <c r="L20" s="339"/>
      <c r="M20" s="339"/>
      <c r="N20" s="339">
        <f t="shared" ref="N20" si="1">SUM(B20:M20)</f>
        <v>7803</v>
      </c>
      <c r="O20" s="331">
        <f>N20</f>
        <v>7803</v>
      </c>
      <c r="P20" s="672"/>
      <c r="Q20" s="672"/>
    </row>
    <row r="21" spans="1:17" s="32" customFormat="1">
      <c r="A21" s="591" t="s">
        <v>306</v>
      </c>
      <c r="B21" s="340"/>
      <c r="C21" s="275"/>
      <c r="D21" s="597"/>
      <c r="E21" s="597"/>
      <c r="F21" s="340"/>
      <c r="G21" s="597"/>
      <c r="H21" s="597"/>
      <c r="I21" s="597"/>
      <c r="J21" s="340"/>
      <c r="K21" s="597"/>
      <c r="L21" s="597"/>
      <c r="M21" s="597"/>
      <c r="N21" s="338" t="s">
        <v>22</v>
      </c>
      <c r="O21" s="341"/>
      <c r="P21" s="672"/>
      <c r="Q21" s="672"/>
    </row>
    <row r="22" spans="1:17">
      <c r="A22" s="591" t="s">
        <v>307</v>
      </c>
      <c r="B22" s="339">
        <v>11704</v>
      </c>
      <c r="C22" s="20"/>
      <c r="D22" s="599"/>
      <c r="E22" s="599"/>
      <c r="F22" s="339"/>
      <c r="G22" s="599"/>
      <c r="H22" s="599"/>
      <c r="I22" s="599"/>
      <c r="J22" s="339"/>
      <c r="K22" s="599"/>
      <c r="L22" s="599"/>
      <c r="M22" s="599"/>
      <c r="N22" s="339">
        <f>SUM(B22:M22)</f>
        <v>11704</v>
      </c>
      <c r="O22" s="331">
        <f>N22</f>
        <v>11704</v>
      </c>
      <c r="P22" s="672"/>
      <c r="Q22" s="672"/>
    </row>
    <row r="23" spans="1:17">
      <c r="A23" s="596"/>
      <c r="B23" s="343"/>
      <c r="C23" s="544"/>
      <c r="D23" s="600"/>
      <c r="E23" s="600"/>
      <c r="F23" s="343"/>
      <c r="G23" s="600"/>
      <c r="H23" s="601"/>
      <c r="I23" s="601"/>
      <c r="J23" s="602"/>
      <c r="K23" s="601"/>
      <c r="L23" s="601"/>
      <c r="M23" s="601"/>
      <c r="N23" s="342"/>
      <c r="O23" s="342"/>
      <c r="P23" s="672"/>
      <c r="Q23" s="672"/>
    </row>
    <row r="24" spans="1:17">
      <c r="A24" s="596" t="s">
        <v>308</v>
      </c>
      <c r="B24" s="333"/>
      <c r="C24" s="65"/>
      <c r="D24" s="603"/>
      <c r="E24" s="603"/>
      <c r="F24" s="333"/>
      <c r="G24" s="603"/>
      <c r="H24" s="603"/>
      <c r="I24" s="603"/>
      <c r="J24" s="603"/>
      <c r="K24" s="603"/>
      <c r="L24" s="603"/>
      <c r="M24" s="603"/>
      <c r="N24" s="334"/>
      <c r="O24" s="334"/>
      <c r="P24" s="672"/>
      <c r="Q24" s="672"/>
    </row>
    <row r="25" spans="1:17">
      <c r="A25" s="21" t="s">
        <v>259</v>
      </c>
      <c r="B25" s="216">
        <f>SUM(B26:B30)</f>
        <v>67347</v>
      </c>
      <c r="C25" s="52">
        <f t="shared" ref="C25:H25" si="2">SUM(C26:C30)</f>
        <v>0</v>
      </c>
      <c r="D25" s="238">
        <f t="shared" si="2"/>
        <v>0</v>
      </c>
      <c r="E25" s="238">
        <f t="shared" si="2"/>
        <v>0</v>
      </c>
      <c r="F25" s="238">
        <f t="shared" si="2"/>
        <v>0</v>
      </c>
      <c r="G25" s="238">
        <f t="shared" si="2"/>
        <v>0</v>
      </c>
      <c r="H25" s="238">
        <f t="shared" si="2"/>
        <v>0</v>
      </c>
      <c r="I25" s="238">
        <f t="shared" ref="I25:M25" si="3">SUM(I26:I30)</f>
        <v>0</v>
      </c>
      <c r="J25" s="238">
        <f>SUM(J26:J30)</f>
        <v>0</v>
      </c>
      <c r="K25" s="238">
        <f t="shared" si="3"/>
        <v>0</v>
      </c>
      <c r="L25" s="238">
        <f t="shared" si="3"/>
        <v>0</v>
      </c>
      <c r="M25" s="238">
        <f t="shared" si="3"/>
        <v>0</v>
      </c>
      <c r="N25" s="216">
        <f>SUM(B25:M25)</f>
        <v>67347</v>
      </c>
      <c r="O25" s="214">
        <f t="shared" ref="O25:O43" si="4">N25</f>
        <v>67347</v>
      </c>
      <c r="P25" s="672"/>
      <c r="Q25" s="672"/>
    </row>
    <row r="26" spans="1:17">
      <c r="A26" s="591" t="s">
        <v>309</v>
      </c>
      <c r="B26" s="344"/>
      <c r="C26" s="20"/>
      <c r="D26" s="422"/>
      <c r="E26" s="20"/>
      <c r="F26" s="422"/>
      <c r="G26" s="422"/>
      <c r="H26" s="599"/>
      <c r="I26" s="599"/>
      <c r="J26" s="599"/>
      <c r="K26" s="599"/>
      <c r="L26" s="604"/>
      <c r="M26" s="604"/>
      <c r="N26" s="339"/>
      <c r="O26" s="339">
        <f t="shared" si="4"/>
        <v>0</v>
      </c>
      <c r="P26" s="672"/>
      <c r="Q26" s="672"/>
    </row>
    <row r="27" spans="1:17">
      <c r="A27" s="591" t="s">
        <v>310</v>
      </c>
      <c r="B27" s="344">
        <v>52337</v>
      </c>
      <c r="C27" s="20"/>
      <c r="D27" s="339"/>
      <c r="E27" s="20"/>
      <c r="F27" s="345"/>
      <c r="G27" s="599"/>
      <c r="H27" s="599"/>
      <c r="I27" s="599"/>
      <c r="J27" s="599"/>
      <c r="K27" s="604"/>
      <c r="L27" s="604"/>
      <c r="M27" s="604"/>
      <c r="N27" s="339"/>
      <c r="O27" s="339">
        <f t="shared" si="4"/>
        <v>0</v>
      </c>
      <c r="P27" s="672"/>
      <c r="Q27" s="672"/>
    </row>
    <row r="28" spans="1:17">
      <c r="A28" s="591" t="s">
        <v>311</v>
      </c>
      <c r="B28" s="344">
        <v>15010</v>
      </c>
      <c r="C28" s="20"/>
      <c r="D28" s="345"/>
      <c r="E28" s="20"/>
      <c r="F28" s="345"/>
      <c r="G28" s="605"/>
      <c r="H28" s="605"/>
      <c r="I28" s="605"/>
      <c r="J28" s="605"/>
      <c r="K28" s="604"/>
      <c r="L28" s="604"/>
      <c r="M28" s="604"/>
      <c r="N28" s="339"/>
      <c r="O28" s="339">
        <f t="shared" si="4"/>
        <v>0</v>
      </c>
      <c r="P28" s="672"/>
      <c r="Q28" s="672"/>
    </row>
    <row r="29" spans="1:17">
      <c r="A29" s="591" t="s">
        <v>312</v>
      </c>
      <c r="B29" s="344"/>
      <c r="C29" s="605"/>
      <c r="D29" s="605"/>
      <c r="E29" s="605"/>
      <c r="F29" s="599"/>
      <c r="G29" s="599"/>
      <c r="H29" s="605"/>
      <c r="I29" s="605"/>
      <c r="J29" s="605"/>
      <c r="K29" s="605"/>
      <c r="L29" s="605"/>
      <c r="M29" s="605"/>
      <c r="N29" s="339"/>
      <c r="O29" s="339">
        <f t="shared" si="4"/>
        <v>0</v>
      </c>
      <c r="P29" s="672"/>
      <c r="Q29" s="672"/>
    </row>
    <row r="30" spans="1:17">
      <c r="A30" s="591" t="s">
        <v>313</v>
      </c>
      <c r="B30" s="344"/>
      <c r="C30" s="605"/>
      <c r="D30" s="605"/>
      <c r="E30" s="605"/>
      <c r="F30" s="599"/>
      <c r="G30" s="599"/>
      <c r="H30" s="605"/>
      <c r="I30" s="605"/>
      <c r="J30" s="605"/>
      <c r="K30" s="605"/>
      <c r="L30" s="605"/>
      <c r="M30" s="605"/>
      <c r="N30" s="339"/>
      <c r="O30" s="339">
        <f t="shared" si="4"/>
        <v>0</v>
      </c>
      <c r="P30" s="672"/>
      <c r="Q30" s="672"/>
    </row>
    <row r="31" spans="1:17" hidden="1" outlineLevel="1">
      <c r="A31" s="606" t="s">
        <v>314</v>
      </c>
      <c r="B31" s="673" t="s">
        <v>22</v>
      </c>
      <c r="C31" s="673"/>
      <c r="D31" s="673"/>
      <c r="E31" s="673"/>
      <c r="F31" s="673"/>
      <c r="G31" s="673"/>
      <c r="H31" s="673"/>
      <c r="I31" s="673"/>
      <c r="J31" s="673"/>
      <c r="K31" s="673"/>
      <c r="L31" s="673"/>
      <c r="M31" s="673"/>
      <c r="N31" s="673"/>
      <c r="O31" s="673">
        <f t="shared" si="4"/>
        <v>0</v>
      </c>
      <c r="P31" s="673"/>
      <c r="Q31" s="674"/>
    </row>
    <row r="32" spans="1:17" hidden="1" outlineLevel="1">
      <c r="A32" s="591" t="s">
        <v>309</v>
      </c>
      <c r="B32" s="29"/>
      <c r="C32" s="66"/>
      <c r="D32" s="66"/>
      <c r="E32" s="66"/>
      <c r="F32" s="66"/>
      <c r="G32" s="66"/>
      <c r="H32" s="66"/>
      <c r="I32" s="66"/>
      <c r="J32" s="66"/>
      <c r="K32" s="66"/>
      <c r="L32" s="66"/>
      <c r="M32" s="66"/>
      <c r="N32" s="66"/>
      <c r="O32" s="66">
        <f t="shared" si="4"/>
        <v>0</v>
      </c>
      <c r="P32" s="22"/>
      <c r="Q32" s="22"/>
    </row>
    <row r="33" spans="1:17" hidden="1" outlineLevel="1">
      <c r="A33" s="591" t="s">
        <v>310</v>
      </c>
      <c r="B33" s="29"/>
      <c r="C33" s="66"/>
      <c r="D33" s="66"/>
      <c r="E33" s="66"/>
      <c r="F33" s="66"/>
      <c r="G33" s="66"/>
      <c r="H33" s="66"/>
      <c r="I33" s="66"/>
      <c r="J33" s="66"/>
      <c r="K33" s="66"/>
      <c r="L33" s="66"/>
      <c r="M33" s="66"/>
      <c r="N33" s="66"/>
      <c r="O33" s="66">
        <f t="shared" si="4"/>
        <v>0</v>
      </c>
      <c r="P33" s="22"/>
      <c r="Q33" s="22"/>
    </row>
    <row r="34" spans="1:17" hidden="1" outlineLevel="1">
      <c r="A34" s="591" t="s">
        <v>315</v>
      </c>
      <c r="B34" s="29"/>
      <c r="C34" s="66"/>
      <c r="D34" s="66"/>
      <c r="E34" s="66"/>
      <c r="F34" s="66"/>
      <c r="G34" s="66"/>
      <c r="H34" s="66"/>
      <c r="I34" s="66"/>
      <c r="J34" s="66"/>
      <c r="K34" s="66"/>
      <c r="L34" s="66"/>
      <c r="M34" s="66"/>
      <c r="N34" s="66"/>
      <c r="O34" s="66">
        <f t="shared" si="4"/>
        <v>0</v>
      </c>
      <c r="P34" s="22"/>
      <c r="Q34" s="22"/>
    </row>
    <row r="35" spans="1:17" hidden="1" outlineLevel="1">
      <c r="A35" s="591" t="s">
        <v>312</v>
      </c>
      <c r="B35" s="29"/>
      <c r="C35" s="66"/>
      <c r="D35" s="66"/>
      <c r="E35" s="66"/>
      <c r="F35" s="66"/>
      <c r="G35" s="66"/>
      <c r="H35" s="66"/>
      <c r="I35" s="66"/>
      <c r="J35" s="66"/>
      <c r="K35" s="174"/>
      <c r="L35" s="66"/>
      <c r="M35" s="66"/>
      <c r="N35" s="66"/>
      <c r="O35" s="66">
        <f t="shared" si="4"/>
        <v>0</v>
      </c>
      <c r="P35" s="22"/>
      <c r="Q35" s="22"/>
    </row>
    <row r="36" spans="1:17" hidden="1" outlineLevel="1">
      <c r="A36" s="591" t="s">
        <v>313</v>
      </c>
      <c r="B36" s="29"/>
      <c r="C36" s="66"/>
      <c r="D36" s="66"/>
      <c r="E36" s="66"/>
      <c r="F36" s="66"/>
      <c r="G36" s="66"/>
      <c r="H36" s="66"/>
      <c r="I36" s="66"/>
      <c r="J36" s="66"/>
      <c r="L36" s="66"/>
      <c r="M36" s="66"/>
      <c r="N36" s="66"/>
      <c r="O36" s="66">
        <f t="shared" si="4"/>
        <v>0</v>
      </c>
      <c r="P36" s="22"/>
      <c r="Q36" s="22"/>
    </row>
    <row r="37" spans="1:17" hidden="1" outlineLevel="1">
      <c r="A37" s="606" t="s">
        <v>316</v>
      </c>
      <c r="B37" s="673" t="s">
        <v>22</v>
      </c>
      <c r="C37" s="673"/>
      <c r="D37" s="673"/>
      <c r="E37" s="673"/>
      <c r="F37" s="673"/>
      <c r="G37" s="673"/>
      <c r="H37" s="673"/>
      <c r="I37" s="673"/>
      <c r="J37" s="673"/>
      <c r="K37" s="675"/>
      <c r="L37" s="673"/>
      <c r="M37" s="673"/>
      <c r="N37" s="673"/>
      <c r="O37" s="673">
        <f t="shared" si="4"/>
        <v>0</v>
      </c>
      <c r="P37" s="673"/>
      <c r="Q37" s="674"/>
    </row>
    <row r="38" spans="1:17" hidden="1" outlineLevel="1">
      <c r="A38" s="591" t="s">
        <v>309</v>
      </c>
      <c r="B38" s="29"/>
      <c r="C38" s="66"/>
      <c r="D38" s="66"/>
      <c r="E38" s="66"/>
      <c r="F38" s="66"/>
      <c r="G38" s="66"/>
      <c r="H38" s="66"/>
      <c r="I38" s="66"/>
      <c r="J38" s="66"/>
      <c r="K38" s="159" t="s">
        <v>317</v>
      </c>
      <c r="L38" s="66"/>
      <c r="M38" s="66"/>
      <c r="N38" s="66"/>
      <c r="O38" s="66">
        <f t="shared" si="4"/>
        <v>0</v>
      </c>
      <c r="P38" s="22"/>
      <c r="Q38" s="22"/>
    </row>
    <row r="39" spans="1:17" hidden="1" outlineLevel="1">
      <c r="A39" s="591" t="s">
        <v>310</v>
      </c>
      <c r="B39" s="29"/>
      <c r="C39" s="66"/>
      <c r="D39" s="66"/>
      <c r="E39" s="66"/>
      <c r="F39" s="66"/>
      <c r="G39" s="66"/>
      <c r="H39" s="66"/>
      <c r="I39" s="66"/>
      <c r="J39" s="66"/>
      <c r="K39" s="66"/>
      <c r="L39" s="66"/>
      <c r="M39" s="66"/>
      <c r="N39" s="66"/>
      <c r="O39" s="66">
        <f t="shared" si="4"/>
        <v>0</v>
      </c>
      <c r="P39" s="22"/>
      <c r="Q39" s="22"/>
    </row>
    <row r="40" spans="1:17" hidden="1" outlineLevel="1">
      <c r="A40" s="591" t="s">
        <v>315</v>
      </c>
      <c r="B40" s="29"/>
      <c r="C40" s="66"/>
      <c r="D40" s="66"/>
      <c r="E40" s="66"/>
      <c r="F40" s="66"/>
      <c r="G40" s="66"/>
      <c r="H40" s="66"/>
      <c r="I40" s="66"/>
      <c r="J40" s="66"/>
      <c r="K40" s="65"/>
      <c r="L40" s="66"/>
      <c r="M40" s="66"/>
      <c r="N40" s="66"/>
      <c r="O40" s="66">
        <f t="shared" si="4"/>
        <v>0</v>
      </c>
      <c r="P40" s="22"/>
      <c r="Q40" s="22"/>
    </row>
    <row r="41" spans="1:17" hidden="1" outlineLevel="1">
      <c r="A41" s="591" t="s">
        <v>312</v>
      </c>
      <c r="B41" s="29"/>
      <c r="C41" s="66"/>
      <c r="D41" s="66"/>
      <c r="E41" s="66"/>
      <c r="F41" s="66"/>
      <c r="G41" s="66"/>
      <c r="H41" s="66"/>
      <c r="I41" s="66"/>
      <c r="J41" s="66"/>
      <c r="K41" s="66"/>
      <c r="L41" s="66"/>
      <c r="M41" s="66"/>
      <c r="N41" s="66"/>
      <c r="O41" s="66">
        <f t="shared" si="4"/>
        <v>0</v>
      </c>
      <c r="P41" s="22"/>
      <c r="Q41" s="22"/>
    </row>
    <row r="42" spans="1:17" hidden="1" outlineLevel="1">
      <c r="A42" s="591" t="s">
        <v>313</v>
      </c>
      <c r="B42" s="29"/>
      <c r="C42" s="66"/>
      <c r="D42" s="66"/>
      <c r="E42" s="66"/>
      <c r="F42" s="66"/>
      <c r="G42" s="66"/>
      <c r="H42" s="66"/>
      <c r="I42" s="66"/>
      <c r="J42" s="66"/>
      <c r="K42" s="66"/>
      <c r="L42" s="66"/>
      <c r="M42" s="66"/>
      <c r="N42" s="66"/>
      <c r="O42" s="66">
        <f t="shared" si="4"/>
        <v>0</v>
      </c>
      <c r="P42" s="22"/>
      <c r="Q42" s="22"/>
    </row>
    <row r="43" spans="1:17" ht="15.75" collapsed="1">
      <c r="A43" s="423" t="s">
        <v>318</v>
      </c>
      <c r="B43" s="424">
        <f>B22+B15+B17+B20+B25</f>
        <v>86854</v>
      </c>
      <c r="C43" s="424">
        <f>C22+C15+C17+C20+C25</f>
        <v>0</v>
      </c>
      <c r="D43" s="424">
        <f t="shared" ref="D43:N43" si="5">D22+D15+D17+D20+D25</f>
        <v>0</v>
      </c>
      <c r="E43" s="424">
        <f t="shared" si="5"/>
        <v>0</v>
      </c>
      <c r="F43" s="424">
        <f t="shared" si="5"/>
        <v>0</v>
      </c>
      <c r="G43" s="499">
        <f t="shared" si="5"/>
        <v>0</v>
      </c>
      <c r="H43" s="499">
        <f t="shared" si="5"/>
        <v>0</v>
      </c>
      <c r="I43" s="499">
        <f t="shared" si="5"/>
        <v>0</v>
      </c>
      <c r="J43" s="499">
        <f t="shared" si="5"/>
        <v>0</v>
      </c>
      <c r="K43" s="499">
        <f t="shared" si="5"/>
        <v>0</v>
      </c>
      <c r="L43" s="499">
        <f t="shared" si="5"/>
        <v>0</v>
      </c>
      <c r="M43" s="499">
        <f t="shared" si="5"/>
        <v>0</v>
      </c>
      <c r="N43" s="499">
        <f t="shared" si="5"/>
        <v>86854</v>
      </c>
      <c r="O43" s="500">
        <f t="shared" si="4"/>
        <v>86854</v>
      </c>
      <c r="P43" s="501">
        <v>2650000</v>
      </c>
      <c r="Q43" s="501"/>
    </row>
    <row r="44" spans="1:17" ht="7.5" customHeight="1">
      <c r="A44" s="593"/>
      <c r="B44" s="65"/>
      <c r="C44" s="425"/>
      <c r="D44" s="603"/>
      <c r="E44" s="603"/>
      <c r="F44" s="603"/>
      <c r="G44" s="333"/>
      <c r="H44" s="333"/>
      <c r="I44" s="333"/>
      <c r="J44" s="333"/>
      <c r="K44" s="333"/>
      <c r="L44" s="333"/>
      <c r="M44" s="333"/>
      <c r="N44" s="333"/>
      <c r="O44" s="426"/>
      <c r="P44" s="427"/>
      <c r="Q44" s="427"/>
    </row>
    <row r="45" spans="1:17" ht="15.75">
      <c r="A45" s="23" t="s">
        <v>319</v>
      </c>
      <c r="B45" s="18"/>
      <c r="C45" s="232"/>
      <c r="D45" s="232"/>
      <c r="E45" s="232"/>
      <c r="F45" s="232"/>
      <c r="G45" s="68"/>
      <c r="H45" s="68"/>
      <c r="I45" s="68"/>
      <c r="J45" s="68"/>
      <c r="K45" s="68"/>
      <c r="L45" s="68"/>
      <c r="M45" s="68"/>
      <c r="N45" s="68"/>
      <c r="O45" s="215"/>
      <c r="P45" s="333"/>
      <c r="Q45" s="333"/>
    </row>
    <row r="46" spans="1:17">
      <c r="A46" s="598" t="s">
        <v>309</v>
      </c>
      <c r="B46" s="422"/>
      <c r="C46" s="422"/>
      <c r="D46" s="20"/>
      <c r="E46" s="599"/>
      <c r="F46" s="599"/>
      <c r="G46" s="599"/>
      <c r="H46" s="339"/>
      <c r="I46" s="339"/>
      <c r="J46" s="339"/>
      <c r="K46" s="339"/>
      <c r="L46" s="345"/>
      <c r="M46" s="335"/>
      <c r="N46" s="339">
        <f>SUM(B46:M46)</f>
        <v>0</v>
      </c>
      <c r="O46" s="339">
        <f t="shared" ref="O46:O51" si="6">N46</f>
        <v>0</v>
      </c>
      <c r="P46" s="333"/>
      <c r="Q46" s="333"/>
    </row>
    <row r="47" spans="1:17">
      <c r="A47" s="591" t="s">
        <v>310</v>
      </c>
      <c r="B47" s="339">
        <v>53442</v>
      </c>
      <c r="C47" s="20"/>
      <c r="D47" s="599"/>
      <c r="E47" s="607"/>
      <c r="F47" s="339"/>
      <c r="G47" s="339"/>
      <c r="H47" s="339"/>
      <c r="I47" s="335"/>
      <c r="J47" s="335"/>
      <c r="K47" s="335"/>
      <c r="L47" s="335"/>
      <c r="M47" s="335"/>
      <c r="N47" s="339">
        <f t="shared" ref="N47:N50" si="7">SUM(B47:M47)</f>
        <v>53442</v>
      </c>
      <c r="O47" s="339">
        <f t="shared" si="6"/>
        <v>53442</v>
      </c>
      <c r="P47" s="333"/>
      <c r="Q47" s="333"/>
    </row>
    <row r="48" spans="1:17">
      <c r="A48" s="591" t="s">
        <v>315</v>
      </c>
      <c r="B48" s="345">
        <v>33412</v>
      </c>
      <c r="C48" s="203"/>
      <c r="D48" s="605"/>
      <c r="E48" s="607"/>
      <c r="F48" s="345"/>
      <c r="G48" s="345"/>
      <c r="H48" s="345"/>
      <c r="I48" s="335"/>
      <c r="J48" s="335"/>
      <c r="K48" s="335"/>
      <c r="M48" s="335"/>
      <c r="N48" s="339">
        <f t="shared" si="7"/>
        <v>33412</v>
      </c>
      <c r="O48" s="339">
        <f t="shared" si="6"/>
        <v>33412</v>
      </c>
      <c r="P48" s="346"/>
      <c r="Q48" s="346"/>
    </row>
    <row r="49" spans="1:17">
      <c r="A49" s="591" t="s">
        <v>312</v>
      </c>
      <c r="B49" s="339"/>
      <c r="C49" s="339"/>
      <c r="D49" s="339"/>
      <c r="E49" s="605"/>
      <c r="F49" s="339"/>
      <c r="G49" s="339"/>
      <c r="H49" s="345"/>
      <c r="I49" s="345"/>
      <c r="J49" s="345"/>
      <c r="K49" s="345"/>
      <c r="L49" s="345"/>
      <c r="M49" s="345"/>
      <c r="N49" s="339">
        <f t="shared" si="7"/>
        <v>0</v>
      </c>
      <c r="O49" s="339">
        <f t="shared" si="6"/>
        <v>0</v>
      </c>
      <c r="P49" s="346"/>
      <c r="Q49" s="346"/>
    </row>
    <row r="50" spans="1:17">
      <c r="A50" s="591" t="s">
        <v>313</v>
      </c>
      <c r="B50" s="216"/>
      <c r="C50" s="216"/>
      <c r="D50" s="20"/>
      <c r="E50" s="607"/>
      <c r="F50" s="216"/>
      <c r="G50" s="216"/>
      <c r="H50" s="345"/>
      <c r="I50" s="335"/>
      <c r="J50" s="335"/>
      <c r="K50" s="335"/>
      <c r="L50" s="335"/>
      <c r="M50" s="335"/>
      <c r="N50" s="339">
        <f t="shared" si="7"/>
        <v>0</v>
      </c>
      <c r="O50" s="339">
        <f t="shared" si="6"/>
        <v>0</v>
      </c>
      <c r="P50" s="346"/>
      <c r="Q50" s="346"/>
    </row>
    <row r="51" spans="1:17" ht="15.75">
      <c r="A51" s="418" t="s">
        <v>320</v>
      </c>
      <c r="B51" s="428">
        <f>SUM(B46:B50)</f>
        <v>86854</v>
      </c>
      <c r="C51" s="429">
        <f t="shared" ref="C51:L51" si="8">SUM(C46:C50)</f>
        <v>0</v>
      </c>
      <c r="D51" s="429">
        <f t="shared" si="8"/>
        <v>0</v>
      </c>
      <c r="E51" s="429">
        <f t="shared" si="8"/>
        <v>0</v>
      </c>
      <c r="F51" s="503">
        <f t="shared" si="8"/>
        <v>0</v>
      </c>
      <c r="G51" s="503">
        <f t="shared" si="8"/>
        <v>0</v>
      </c>
      <c r="H51" s="503">
        <f t="shared" si="8"/>
        <v>0</v>
      </c>
      <c r="I51" s="503">
        <f t="shared" si="8"/>
        <v>0</v>
      </c>
      <c r="J51" s="503">
        <f t="shared" si="8"/>
        <v>0</v>
      </c>
      <c r="K51" s="503">
        <f t="shared" si="8"/>
        <v>0</v>
      </c>
      <c r="L51" s="503">
        <f t="shared" si="8"/>
        <v>0</v>
      </c>
      <c r="M51" s="503">
        <f>SUM(M46:M50)</f>
        <v>0</v>
      </c>
      <c r="N51" s="503">
        <f>SUM(N46:N50)</f>
        <v>86854</v>
      </c>
      <c r="O51" s="502">
        <f t="shared" si="6"/>
        <v>86854</v>
      </c>
      <c r="P51" s="501">
        <v>2650000</v>
      </c>
      <c r="Q51" s="501"/>
    </row>
    <row r="52" spans="1:17" ht="10.35" customHeight="1">
      <c r="A52" s="430"/>
      <c r="B52" s="431"/>
      <c r="C52" s="432"/>
      <c r="D52" s="432"/>
      <c r="E52" s="432"/>
      <c r="F52" s="433"/>
      <c r="G52" s="433"/>
      <c r="H52" s="433"/>
      <c r="I52" s="433"/>
      <c r="J52" s="433"/>
      <c r="K52" s="433"/>
      <c r="L52" s="433"/>
      <c r="M52" s="433"/>
      <c r="N52" s="346"/>
      <c r="O52" s="346"/>
      <c r="P52" s="433"/>
      <c r="Q52" s="433"/>
    </row>
    <row r="53" spans="1:17" ht="15.75">
      <c r="A53" s="23" t="s">
        <v>321</v>
      </c>
      <c r="B53" s="18"/>
      <c r="C53" s="232"/>
      <c r="D53" s="232"/>
      <c r="E53" s="232"/>
      <c r="F53" s="68"/>
      <c r="G53" s="68"/>
      <c r="H53" s="68"/>
      <c r="I53" s="68"/>
      <c r="J53" s="68"/>
      <c r="K53" s="68"/>
      <c r="L53" s="68"/>
      <c r="M53" s="68"/>
      <c r="N53" s="68"/>
      <c r="O53" s="68"/>
      <c r="P53" s="333"/>
      <c r="Q53" s="333"/>
    </row>
    <row r="54" spans="1:17">
      <c r="A54" s="591" t="s">
        <v>322</v>
      </c>
      <c r="B54" s="426">
        <v>2926</v>
      </c>
      <c r="C54" s="204"/>
      <c r="D54" s="604"/>
      <c r="E54" s="604"/>
      <c r="F54" s="426"/>
      <c r="G54" s="239"/>
      <c r="H54" s="335"/>
      <c r="I54" s="335"/>
      <c r="J54" s="335"/>
      <c r="K54" s="335"/>
      <c r="L54" s="335"/>
      <c r="M54" s="335"/>
      <c r="N54" s="339">
        <f t="shared" ref="N54:N57" si="9">SUM(B54:M54)</f>
        <v>2926</v>
      </c>
      <c r="O54" s="339">
        <f t="shared" ref="O54:O58" si="10">N54</f>
        <v>2926</v>
      </c>
      <c r="P54" s="333"/>
      <c r="Q54" s="333"/>
    </row>
    <row r="55" spans="1:17">
      <c r="A55" s="598" t="s">
        <v>323</v>
      </c>
      <c r="B55" s="335">
        <v>16581</v>
      </c>
      <c r="C55" s="204"/>
      <c r="D55" s="604"/>
      <c r="E55" s="604"/>
      <c r="F55" s="335"/>
      <c r="G55" s="239"/>
      <c r="H55" s="335"/>
      <c r="I55" s="335"/>
      <c r="J55" s="335"/>
      <c r="K55" s="335"/>
      <c r="L55" s="335"/>
      <c r="M55" s="335"/>
      <c r="N55" s="339">
        <f t="shared" si="9"/>
        <v>16581</v>
      </c>
      <c r="O55" s="339">
        <f t="shared" si="10"/>
        <v>16581</v>
      </c>
      <c r="P55" s="333"/>
      <c r="Q55" s="333"/>
    </row>
    <row r="56" spans="1:17" ht="14.25" customHeight="1">
      <c r="A56" s="591" t="s">
        <v>324</v>
      </c>
      <c r="B56" s="335"/>
      <c r="C56" s="335"/>
      <c r="D56" s="339"/>
      <c r="E56" s="335"/>
      <c r="F56" s="335"/>
      <c r="G56" s="335"/>
      <c r="H56" s="335"/>
      <c r="I56" s="335"/>
      <c r="J56" s="335"/>
      <c r="K56" s="335"/>
      <c r="L56" s="335"/>
      <c r="M56" s="335"/>
      <c r="N56" s="339">
        <f t="shared" si="9"/>
        <v>0</v>
      </c>
      <c r="O56" s="339">
        <f t="shared" si="10"/>
        <v>0</v>
      </c>
      <c r="P56" s="333"/>
      <c r="Q56" s="333"/>
    </row>
    <row r="57" spans="1:17">
      <c r="A57" s="591" t="s">
        <v>23</v>
      </c>
      <c r="B57" s="215">
        <v>67346</v>
      </c>
      <c r="C57" s="204"/>
      <c r="D57" s="604"/>
      <c r="E57" s="604"/>
      <c r="F57" s="215"/>
      <c r="G57" s="239"/>
      <c r="H57" s="335"/>
      <c r="I57" s="335"/>
      <c r="J57" s="335"/>
      <c r="K57" s="335"/>
      <c r="L57" s="335"/>
      <c r="M57" s="335"/>
      <c r="N57" s="339">
        <f t="shared" si="9"/>
        <v>67346</v>
      </c>
      <c r="O57" s="339">
        <f t="shared" si="10"/>
        <v>67346</v>
      </c>
      <c r="P57" s="346"/>
      <c r="Q57" s="346"/>
    </row>
    <row r="58" spans="1:17" ht="15.75">
      <c r="A58" s="418" t="s">
        <v>325</v>
      </c>
      <c r="B58" s="428">
        <f>SUM(B54:B57)</f>
        <v>86853</v>
      </c>
      <c r="C58" s="429">
        <f t="shared" ref="C58:M58" si="11">SUM(C54:C57)</f>
        <v>0</v>
      </c>
      <c r="D58" s="429">
        <f t="shared" si="11"/>
        <v>0</v>
      </c>
      <c r="E58" s="429">
        <f t="shared" si="11"/>
        <v>0</v>
      </c>
      <c r="F58" s="503">
        <f t="shared" si="11"/>
        <v>0</v>
      </c>
      <c r="G58" s="503">
        <f t="shared" si="11"/>
        <v>0</v>
      </c>
      <c r="H58" s="503">
        <f t="shared" si="11"/>
        <v>0</v>
      </c>
      <c r="I58" s="503">
        <f t="shared" si="11"/>
        <v>0</v>
      </c>
      <c r="J58" s="503">
        <f t="shared" si="11"/>
        <v>0</v>
      </c>
      <c r="K58" s="503">
        <f t="shared" si="11"/>
        <v>0</v>
      </c>
      <c r="L58" s="503">
        <f t="shared" si="11"/>
        <v>0</v>
      </c>
      <c r="M58" s="503">
        <f t="shared" si="11"/>
        <v>0</v>
      </c>
      <c r="N58" s="503">
        <f>SUM(N54:N57)</f>
        <v>86853</v>
      </c>
      <c r="O58" s="502">
        <f t="shared" si="10"/>
        <v>86853</v>
      </c>
      <c r="P58" s="501">
        <v>2650000</v>
      </c>
      <c r="Q58" s="501"/>
    </row>
    <row r="59" spans="1:17">
      <c r="A59" s="19" t="s">
        <v>2</v>
      </c>
      <c r="B59" s="67"/>
      <c r="C59" s="67"/>
      <c r="D59" s="67"/>
      <c r="E59" s="67"/>
      <c r="F59" s="67"/>
      <c r="G59" s="67"/>
      <c r="H59" s="67"/>
      <c r="I59" s="67"/>
      <c r="J59" s="67"/>
      <c r="K59" s="67"/>
      <c r="L59" s="67"/>
      <c r="M59" s="67"/>
      <c r="N59" s="67"/>
      <c r="O59" s="67"/>
      <c r="P59" s="67"/>
      <c r="Q59" s="67"/>
    </row>
    <row r="60" spans="1:17" ht="60" customHeight="1">
      <c r="A60" s="664" t="s">
        <v>326</v>
      </c>
      <c r="B60" s="622"/>
      <c r="C60" s="622"/>
      <c r="D60" s="622"/>
      <c r="E60" s="622"/>
      <c r="F60" s="622"/>
      <c r="G60" s="622"/>
      <c r="H60" s="622"/>
      <c r="I60" s="622"/>
      <c r="J60" s="622"/>
      <c r="K60" s="622"/>
      <c r="L60" s="622"/>
      <c r="M60" s="622"/>
      <c r="N60" s="664"/>
      <c r="O60" s="664"/>
      <c r="P60" s="664"/>
      <c r="Q60" s="622"/>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January 2023</oddHeader>
    <oddFooter>&amp;L&amp;F&amp;R&amp;A&amp;C&amp;"Calibri"&amp;11&amp;K00000010 of 11</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6" customWidth="1"/>
    <col min="2" max="2" width="16.5703125" style="27" customWidth="1"/>
    <col min="3" max="3" width="55.5703125" style="27" customWidth="1"/>
    <col min="4" max="4" width="10.5703125" style="27" customWidth="1"/>
    <col min="5" max="5" width="64.5703125" style="27" customWidth="1"/>
    <col min="6" max="16384" width="9.42578125" style="25"/>
  </cols>
  <sheetData>
    <row r="1" spans="1:5">
      <c r="A1" s="677" t="s">
        <v>327</v>
      </c>
      <c r="B1" s="678"/>
      <c r="C1" s="678"/>
      <c r="D1" s="678"/>
      <c r="E1" s="678"/>
    </row>
    <row r="3" spans="1:5" s="24" customFormat="1">
      <c r="A3" s="46" t="s">
        <v>328</v>
      </c>
      <c r="B3" s="28" t="s">
        <v>329</v>
      </c>
      <c r="C3" s="28"/>
      <c r="D3" s="28"/>
      <c r="E3" s="28"/>
    </row>
    <row r="4" spans="1:5" s="24" customFormat="1">
      <c r="A4" s="46"/>
      <c r="B4" s="28" t="s">
        <v>330</v>
      </c>
      <c r="C4" s="28"/>
      <c r="D4" s="28"/>
      <c r="E4" s="28"/>
    </row>
    <row r="5" spans="1:5" s="24" customFormat="1">
      <c r="A5" s="46"/>
      <c r="B5" s="28" t="s">
        <v>331</v>
      </c>
      <c r="C5" s="28"/>
      <c r="D5" s="28"/>
      <c r="E5" s="28"/>
    </row>
    <row r="6" spans="1:5" s="24" customFormat="1">
      <c r="A6" s="46"/>
      <c r="B6" s="28" t="s">
        <v>332</v>
      </c>
      <c r="C6" s="28"/>
      <c r="D6" s="28"/>
      <c r="E6" s="28"/>
    </row>
    <row r="7" spans="1:5" s="24" customFormat="1">
      <c r="A7" s="46"/>
      <c r="B7" s="28" t="s">
        <v>333</v>
      </c>
      <c r="C7" s="28"/>
      <c r="D7" s="28"/>
      <c r="E7" s="28"/>
    </row>
    <row r="8" spans="1:5" s="24" customFormat="1">
      <c r="A8" s="46"/>
      <c r="B8" s="28" t="s">
        <v>334</v>
      </c>
      <c r="C8" s="28"/>
      <c r="D8" s="28"/>
      <c r="E8" s="28"/>
    </row>
    <row r="9" spans="1:5" s="24" customFormat="1">
      <c r="A9" s="46"/>
      <c r="B9" s="28" t="s">
        <v>335</v>
      </c>
      <c r="C9" s="28"/>
      <c r="D9" s="28"/>
      <c r="E9" s="28"/>
    </row>
    <row r="10" spans="1:5" s="24" customFormat="1">
      <c r="A10" s="46"/>
      <c r="B10" s="28" t="s">
        <v>336</v>
      </c>
      <c r="C10" s="28"/>
      <c r="D10" s="28"/>
      <c r="E10" s="28"/>
    </row>
    <row r="11" spans="1:5" s="24" customFormat="1" ht="6.75" customHeight="1">
      <c r="A11" s="46"/>
      <c r="B11" s="28"/>
      <c r="C11" s="28"/>
      <c r="D11" s="28"/>
      <c r="E11" s="28"/>
    </row>
    <row r="12" spans="1:5" s="33" customFormat="1" ht="26.25" customHeight="1">
      <c r="A12" s="504" t="s">
        <v>337</v>
      </c>
      <c r="B12" s="504" t="s">
        <v>338</v>
      </c>
      <c r="C12" s="505" t="s">
        <v>339</v>
      </c>
      <c r="D12" s="506" t="s">
        <v>340</v>
      </c>
      <c r="E12" s="506" t="s">
        <v>341</v>
      </c>
    </row>
    <row r="13" spans="1:5" s="56" customFormat="1" ht="36">
      <c r="A13" s="507" t="s">
        <v>133</v>
      </c>
      <c r="B13" s="434"/>
      <c r="C13" s="508"/>
      <c r="D13" s="509"/>
      <c r="E13" s="510"/>
    </row>
    <row r="14" spans="1:5" s="56" customFormat="1" ht="36">
      <c r="A14" s="511" t="s">
        <v>140</v>
      </c>
      <c r="B14" s="434"/>
      <c r="C14" s="508"/>
      <c r="D14" s="509"/>
      <c r="E14" s="510"/>
    </row>
    <row r="15" spans="1:5" s="56" customFormat="1" ht="24">
      <c r="A15" s="507" t="s">
        <v>145</v>
      </c>
      <c r="B15" s="512"/>
      <c r="C15" s="513"/>
      <c r="D15" s="509"/>
      <c r="E15" s="511"/>
    </row>
    <row r="16" spans="1:5" s="56" customFormat="1" ht="36">
      <c r="A16" s="507" t="s">
        <v>342</v>
      </c>
      <c r="B16" s="514"/>
      <c r="C16" s="515"/>
      <c r="D16" s="509"/>
      <c r="E16" s="511"/>
    </row>
    <row r="17" spans="1:11" s="56" customFormat="1" ht="18">
      <c r="A17" s="507" t="s">
        <v>158</v>
      </c>
      <c r="B17" s="514"/>
      <c r="C17" s="515"/>
      <c r="D17" s="509"/>
      <c r="E17" s="511"/>
      <c r="K17" s="57"/>
    </row>
    <row r="18" spans="1:11" s="56" customFormat="1" ht="36">
      <c r="A18" s="507" t="s">
        <v>163</v>
      </c>
      <c r="B18" s="512"/>
      <c r="C18" s="507"/>
      <c r="D18" s="509"/>
      <c r="E18" s="511"/>
    </row>
    <row r="19" spans="1:11" s="56" customFormat="1" ht="60">
      <c r="A19" s="507" t="s">
        <v>168</v>
      </c>
      <c r="B19" s="512"/>
      <c r="C19" s="507"/>
      <c r="D19" s="509"/>
      <c r="E19" s="511"/>
      <c r="K19" s="177"/>
    </row>
    <row r="20" spans="1:11" s="56" customFormat="1" ht="36">
      <c r="A20" s="507" t="s">
        <v>343</v>
      </c>
      <c r="B20" s="512"/>
      <c r="C20" s="516"/>
      <c r="D20" s="517"/>
      <c r="E20" s="516"/>
    </row>
    <row r="21" spans="1:11" s="53" customFormat="1" ht="14.25" customHeight="1">
      <c r="A21" s="518" t="s">
        <v>108</v>
      </c>
      <c r="B21" s="519">
        <f>SUM(B13:B20)</f>
        <v>0</v>
      </c>
      <c r="C21" s="27"/>
      <c r="D21" s="27"/>
      <c r="E21" s="27"/>
    </row>
    <row r="22" spans="1:11" s="53" customFormat="1" ht="24.75" customHeight="1">
      <c r="B22" s="27"/>
      <c r="C22" s="27"/>
      <c r="D22" s="27"/>
      <c r="E22" s="27"/>
    </row>
    <row r="23" spans="1:11">
      <c r="A23" s="25"/>
    </row>
    <row r="24" spans="1:11">
      <c r="A24" s="113"/>
    </row>
    <row r="25" spans="1:11">
      <c r="A25" s="114"/>
    </row>
    <row r="26" spans="1:11">
      <c r="K26" s="47"/>
    </row>
    <row r="27" spans="1:11">
      <c r="K27" s="47"/>
    </row>
    <row r="35" spans="11:11">
      <c r="K35" s="173"/>
    </row>
    <row r="37" spans="11:11">
      <c r="K37" s="158"/>
    </row>
    <row r="38" spans="11:11">
      <c r="K38" s="158"/>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January 2023</oddHeader>
    <oddFooter>&amp;L&amp;F&amp;R&amp;A&amp;C&amp;"Calibri"&amp;11&amp;K00000011 of 11</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8" customWidth="1"/>
  </cols>
  <sheetData>
    <row r="1" spans="1:7" ht="13.5" thickBot="1">
      <c r="A1" t="s">
        <v>94</v>
      </c>
      <c r="B1" s="182" t="s">
        <v>344</v>
      </c>
      <c r="C1" s="183" t="s">
        <v>345</v>
      </c>
      <c r="D1" s="188" t="s">
        <v>346</v>
      </c>
      <c r="G1" s="184" t="s">
        <v>2</v>
      </c>
    </row>
    <row r="2" spans="1:7" ht="13.5" thickBot="1">
      <c r="A2" t="s">
        <v>114</v>
      </c>
      <c r="B2" s="182" t="s">
        <v>347</v>
      </c>
      <c r="C2" s="183" t="s">
        <v>348</v>
      </c>
      <c r="D2" s="188" t="s">
        <v>349</v>
      </c>
    </row>
    <row r="3" spans="1:7" ht="13.5" thickBot="1">
      <c r="A3" t="s">
        <v>115</v>
      </c>
      <c r="B3" s="182" t="s">
        <v>350</v>
      </c>
      <c r="C3" s="183" t="s">
        <v>351</v>
      </c>
      <c r="D3" s="188" t="s">
        <v>352</v>
      </c>
    </row>
    <row r="4" spans="1:7" ht="13.5" thickBot="1">
      <c r="A4" t="s">
        <v>116</v>
      </c>
      <c r="B4" s="182" t="s">
        <v>353</v>
      </c>
      <c r="C4" s="183" t="s">
        <v>354</v>
      </c>
      <c r="D4" s="188" t="s">
        <v>355</v>
      </c>
    </row>
    <row r="5" spans="1:7" ht="13.5" thickBot="1">
      <c r="A5" t="s">
        <v>117</v>
      </c>
      <c r="B5" s="182" t="s">
        <v>356</v>
      </c>
      <c r="C5" s="183" t="s">
        <v>357</v>
      </c>
      <c r="D5" s="188" t="s">
        <v>358</v>
      </c>
    </row>
    <row r="6" spans="1:7" ht="13.5" thickBot="1">
      <c r="A6" t="s">
        <v>118</v>
      </c>
      <c r="B6" s="182" t="s">
        <v>359</v>
      </c>
      <c r="C6" s="183" t="s">
        <v>360</v>
      </c>
      <c r="D6" s="188" t="s">
        <v>361</v>
      </c>
    </row>
    <row r="7" spans="1:7" ht="13.5" thickBot="1">
      <c r="A7" t="s">
        <v>119</v>
      </c>
      <c r="B7" s="182" t="s">
        <v>362</v>
      </c>
      <c r="C7" s="183" t="s">
        <v>363</v>
      </c>
      <c r="D7" s="189" t="s">
        <v>364</v>
      </c>
    </row>
    <row r="8" spans="1:7" ht="13.5" thickBot="1">
      <c r="B8" s="182" t="s">
        <v>365</v>
      </c>
      <c r="C8" s="183" t="s">
        <v>366</v>
      </c>
      <c r="D8" s="189" t="s">
        <v>367</v>
      </c>
    </row>
    <row r="9" spans="1:7" ht="13.5" thickBot="1">
      <c r="B9" s="182" t="s">
        <v>368</v>
      </c>
      <c r="C9" s="183" t="s">
        <v>369</v>
      </c>
      <c r="D9" s="189" t="s">
        <v>370</v>
      </c>
    </row>
    <row r="10" spans="1:7" ht="13.5" thickBot="1">
      <c r="B10" s="182" t="s">
        <v>371</v>
      </c>
      <c r="C10" s="183" t="s">
        <v>372</v>
      </c>
      <c r="D10" s="189" t="s">
        <v>373</v>
      </c>
    </row>
    <row r="11" spans="1:7" ht="13.5" thickBot="1">
      <c r="B11" s="182" t="s">
        <v>374</v>
      </c>
      <c r="C11" s="183" t="s">
        <v>375</v>
      </c>
      <c r="D11" s="189" t="s">
        <v>376</v>
      </c>
    </row>
    <row r="12" spans="1:7" ht="13.5" thickBot="1">
      <c r="B12" s="182" t="s">
        <v>377</v>
      </c>
      <c r="C12" s="183" t="s">
        <v>378</v>
      </c>
      <c r="D12" s="189" t="s">
        <v>379</v>
      </c>
    </row>
    <row r="13" spans="1:7" ht="13.5" thickBot="1">
      <c r="B13" s="182" t="s">
        <v>380</v>
      </c>
      <c r="C13" s="183" t="s">
        <v>381</v>
      </c>
      <c r="D13" s="189" t="s">
        <v>382</v>
      </c>
    </row>
    <row r="14" spans="1:7" ht="13.5" thickBot="1">
      <c r="B14" s="182" t="s">
        <v>383</v>
      </c>
      <c r="C14" s="183" t="s">
        <v>384</v>
      </c>
      <c r="D14" s="189" t="s">
        <v>385</v>
      </c>
    </row>
    <row r="15" spans="1:7">
      <c r="B15" s="186" t="s">
        <v>386</v>
      </c>
      <c r="C15" s="185" t="s">
        <v>387</v>
      </c>
      <c r="D15" s="189" t="s">
        <v>388</v>
      </c>
    </row>
    <row r="16" spans="1:7" ht="56.25">
      <c r="B16" s="185" t="s">
        <v>2</v>
      </c>
      <c r="D16" s="190" t="s">
        <v>389</v>
      </c>
    </row>
    <row r="17" spans="2:4">
      <c r="B17" s="185" t="s">
        <v>2</v>
      </c>
      <c r="D17" s="189" t="s">
        <v>22</v>
      </c>
    </row>
    <row r="18" spans="2:4">
      <c r="B18" s="185" t="s">
        <v>2</v>
      </c>
    </row>
    <row r="23" spans="2:4">
      <c r="B23" s="185"/>
    </row>
    <row r="24" spans="2:4">
      <c r="B24" s="185"/>
    </row>
    <row r="25" spans="2:4">
      <c r="B25" s="185"/>
    </row>
    <row r="26" spans="2:4">
      <c r="B26" s="185"/>
    </row>
    <row r="27" spans="2:4">
      <c r="B27" s="185"/>
    </row>
    <row r="28" spans="2:4">
      <c r="B28" s="185"/>
    </row>
    <row r="29" spans="2:4">
      <c r="B29" s="185"/>
    </row>
    <row r="30" spans="2:4">
      <c r="B30" s="185"/>
    </row>
    <row r="31" spans="2:4">
      <c r="B31" s="185"/>
    </row>
    <row r="32" spans="2:4">
      <c r="B32" s="185"/>
    </row>
    <row r="33" spans="2:2">
      <c r="B33" s="185"/>
    </row>
    <row r="34" spans="2:2">
      <c r="B34" s="185"/>
    </row>
    <row r="35" spans="2:2">
      <c r="B35" s="185"/>
    </row>
    <row r="36" spans="2:2">
      <c r="B36" s="185"/>
    </row>
    <row r="37" spans="2:2">
      <c r="B37" s="185"/>
    </row>
  </sheetData>
  <dataConsolidate function="product">
    <dataRefs count="1">
      <dataRef ref="B23:B37" sheet="DATAValid"/>
    </dataRefs>
  </dataConsolidate>
  <pageMargins left="0.7" right="0.7" top="0.75" bottom="0.75" header="0.3" footer="0.3"/>
  <pageSetup orientation="portrait" horizontalDpi="200" verticalDpi="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LastSyncTimeStamp="2020-01-27T23:41:31.003Z"/>
</file>

<file path=customXml/item2.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9" ma:contentTypeDescription="Create a new document." ma:contentTypeScope="" ma:versionID="461e3286096abe342057ef47b4b769c1">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100b2056ad42672b6086e135c48f0424"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PDF Confidential Report Final"/>
          <xsd:enumeration value="Excel Public Final"/>
          <xsd:enumeration value="PDF Public Report Final"/>
          <xsd:enumeration value="ED Cover Page Word"/>
          <xsd:enumeration value="ED Cover Page Final"/>
          <xsd:enumeration value="Confidential Declaration Signed"/>
          <xsd:enumeration value="Confidential Declaration Draft"/>
          <xsd:enumeration value="RevCalendar Timelin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Public</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Excel Public Final</DocType>
    <Month xmlns="9a541b2d-9e22-443b-8c90-900781a9fc97">January</Month>
  </documentManagement>
</p:properties>
</file>

<file path=customXml/itemProps1.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2.xml><?xml version="1.0" encoding="utf-8"?>
<ds:datastoreItem xmlns:ds="http://schemas.openxmlformats.org/officeDocument/2006/customXml" ds:itemID="{D0F43AA6-A982-453B-8381-CCDCD0A51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4.xml><?xml version="1.0" encoding="utf-8"?>
<ds:datastoreItem xmlns:ds="http://schemas.openxmlformats.org/officeDocument/2006/customXml" ds:itemID="{C04FFFEA-D033-4BC2-B681-FFA43C216FC9}">
  <ds:schemaRefs>
    <ds:schemaRef ds:uri="97e57212-3e02-407f-8b2d-05f7d7f19b15"/>
    <ds:schemaRef ds:uri="9a541b2d-9e22-443b-8c90-900781a9fc97"/>
    <ds:schemaRef ds:uri="http://purl.org/dc/term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eab0c5f-64d0-4862-aa90-8a1f82cc65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Report Cover - Public</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2023-02-13T21:47:25Z</cp:lastPrinted>
  <dcterms:created xsi:type="dcterms:W3CDTF">2012-02-10T21:21:31Z</dcterms:created>
  <dcterms:modified xsi:type="dcterms:W3CDTF">2023-02-13T21:48:08Z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746d2a3f-4d51-44da-b226-f025675a294d_Enabled">
    <vt:lpwstr>true</vt:lpwstr>
  </property>
  <property fmtid="{D5CDD505-2E9C-101B-9397-08002B2CF9AE}" pid="5" name="MSIP_Label_746d2a3f-4d51-44da-b226-f025675a294d_SetDate">
    <vt:lpwstr>2023-02-13T21:43:53Z</vt:lpwstr>
  </property>
  <property fmtid="{D5CDD505-2E9C-101B-9397-08002B2CF9AE}" pid="6" name="MSIP_Label_746d2a3f-4d51-44da-b226-f025675a294d_Method">
    <vt:lpwstr>Privileged</vt:lpwstr>
  </property>
  <property fmtid="{D5CDD505-2E9C-101B-9397-08002B2CF9AE}" pid="7" name="MSIP_Label_746d2a3f-4d51-44da-b226-f025675a294d_Name">
    <vt:lpwstr>Public (No Markings)</vt:lpwstr>
  </property>
  <property fmtid="{D5CDD505-2E9C-101B-9397-08002B2CF9AE}" pid="8" name="MSIP_Label_746d2a3f-4d51-44da-b226-f025675a294d_SiteId">
    <vt:lpwstr>44ae661a-ece6-41aa-bc96-7c2c85a08941</vt:lpwstr>
  </property>
  <property fmtid="{D5CDD505-2E9C-101B-9397-08002B2CF9AE}" pid="9" name="MSIP_Label_746d2a3f-4d51-44da-b226-f025675a294d_ActionId">
    <vt:lpwstr>0c69f4e3-b6d6-4cf0-82fc-024d37bafc8d</vt:lpwstr>
  </property>
  <property fmtid="{D5CDD505-2E9C-101B-9397-08002B2CF9AE}" pid="10" name="MSIP_Label_746d2a3f-4d51-44da-b226-f025675a294d_ContentBits">
    <vt:lpwstr>0</vt:lpwstr>
  </property>
</Properties>
</file>